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06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<sst xmlns="http://schemas.openxmlformats.org/spreadsheetml/2006/main" count="3302" uniqueCount="2279">
  <si>
    <t>保亭黎族苗族自治县2022年公开招聘事业单位工作人员资格初审名单</t>
  </si>
  <si>
    <t>序号</t>
  </si>
  <si>
    <t>姓名</t>
  </si>
  <si>
    <t>身份证号码</t>
  </si>
  <si>
    <t>460030****0321</t>
  </si>
  <si>
    <t>460003****0424</t>
  </si>
  <si>
    <t>460103****1522</t>
  </si>
  <si>
    <t>460034****3026</t>
  </si>
  <si>
    <t>460031****6496</t>
  </si>
  <si>
    <t>460006****781X</t>
  </si>
  <si>
    <t>460033****3587</t>
  </si>
  <si>
    <t>460027****0643</t>
  </si>
  <si>
    <t>460033****7483</t>
  </si>
  <si>
    <t>130727****0825</t>
  </si>
  <si>
    <t>460022****0020</t>
  </si>
  <si>
    <t>460027****0011</t>
  </si>
  <si>
    <t>469002****5621</t>
  </si>
  <si>
    <t>460003****852X</t>
  </si>
  <si>
    <t>460028****0045</t>
  </si>
  <si>
    <t>460022****0722</t>
  </si>
  <si>
    <t>460034****0049</t>
  </si>
  <si>
    <t>460022****0045</t>
  </si>
  <si>
    <t>460034****5027</t>
  </si>
  <si>
    <t>460006****8728</t>
  </si>
  <si>
    <t>460028****006X</t>
  </si>
  <si>
    <t>460200****4709</t>
  </si>
  <si>
    <t>460003****2874</t>
  </si>
  <si>
    <t>460028****3644</t>
  </si>
  <si>
    <t>460030****3326</t>
  </si>
  <si>
    <t>460200****0283</t>
  </si>
  <si>
    <t>460033****3588</t>
  </si>
  <si>
    <t>460006****0034</t>
  </si>
  <si>
    <t>460003****3024</t>
  </si>
  <si>
    <t>460033****4499</t>
  </si>
  <si>
    <t>460004****0227</t>
  </si>
  <si>
    <t>460003****0029</t>
  </si>
  <si>
    <t>460003****4410</t>
  </si>
  <si>
    <t>460034****582X</t>
  </si>
  <si>
    <t>460001****0741</t>
  </si>
  <si>
    <t>460034****4722</t>
  </si>
  <si>
    <t>460007****7611</t>
  </si>
  <si>
    <t>440923****3725</t>
  </si>
  <si>
    <t>460200****3594</t>
  </si>
  <si>
    <t>460003****7029</t>
  </si>
  <si>
    <t>460034****5821</t>
  </si>
  <si>
    <t>460003****387X</t>
  </si>
  <si>
    <t>460028****6828</t>
  </si>
  <si>
    <t>362401****1540</t>
  </si>
  <si>
    <t>469024****6027</t>
  </si>
  <si>
    <t>460103****1223</t>
  </si>
  <si>
    <t>460003****7428</t>
  </si>
  <si>
    <t>460030****3627</t>
  </si>
  <si>
    <t>460200****274X</t>
  </si>
  <si>
    <t>460200****0020</t>
  </si>
  <si>
    <t>460002****4626</t>
  </si>
  <si>
    <t>460007****0062</t>
  </si>
  <si>
    <t>460003****4869</t>
  </si>
  <si>
    <t>460104****0929</t>
  </si>
  <si>
    <t>460006****4812</t>
  </si>
  <si>
    <t>460003****2632</t>
  </si>
  <si>
    <t>460001****072X</t>
  </si>
  <si>
    <t>460200****030X</t>
  </si>
  <si>
    <t>460030****1225</t>
  </si>
  <si>
    <t>460006****7224</t>
  </si>
  <si>
    <t>460005****1526</t>
  </si>
  <si>
    <t>460031****684X</t>
  </si>
  <si>
    <t>460007****228X</t>
  </si>
  <si>
    <t>460003****7046</t>
  </si>
  <si>
    <t>460103****0327</t>
  </si>
  <si>
    <t>513922****4940</t>
  </si>
  <si>
    <t>460004****3413</t>
  </si>
  <si>
    <t>469003****2762</t>
  </si>
  <si>
    <t>460035****0221</t>
  </si>
  <si>
    <t>460003****4622</t>
  </si>
  <si>
    <t>460035****1325</t>
  </si>
  <si>
    <t>142601****1355</t>
  </si>
  <si>
    <t>460033****5081</t>
  </si>
  <si>
    <t>460003****1437</t>
  </si>
  <si>
    <t>460028****5229</t>
  </si>
  <si>
    <t>460036****6224</t>
  </si>
  <si>
    <t>460034****411X</t>
  </si>
  <si>
    <t>460027****1720</t>
  </si>
  <si>
    <t>460030****1520</t>
  </si>
  <si>
    <t>460200****382X</t>
  </si>
  <si>
    <t>460003****3440</t>
  </si>
  <si>
    <t>460006****811X</t>
  </si>
  <si>
    <t>460034****0040</t>
  </si>
  <si>
    <t>460200****4242</t>
  </si>
  <si>
    <t>460027****0027</t>
  </si>
  <si>
    <t>460005****0720</t>
  </si>
  <si>
    <t>460007****4375</t>
  </si>
  <si>
    <t>460200****2506</t>
  </si>
  <si>
    <t>460027****2928</t>
  </si>
  <si>
    <t>460034****0421</t>
  </si>
  <si>
    <t>460028****322X</t>
  </si>
  <si>
    <t>460003****3238</t>
  </si>
  <si>
    <t>460007****0024</t>
  </si>
  <si>
    <t>460003****1025</t>
  </si>
  <si>
    <t>460026****0922</t>
  </si>
  <si>
    <t>460027****4441</t>
  </si>
  <si>
    <t>460032****4372</t>
  </si>
  <si>
    <t>640202****0051</t>
  </si>
  <si>
    <t>460003****0426</t>
  </si>
  <si>
    <t>460004****4426</t>
  </si>
  <si>
    <t>460003****4022</t>
  </si>
  <si>
    <t>469024****5246</t>
  </si>
  <si>
    <t>460001****1327</t>
  </si>
  <si>
    <t>460007****5789</t>
  </si>
  <si>
    <t>460103****1229</t>
  </si>
  <si>
    <t>460003****4640</t>
  </si>
  <si>
    <t>350784****2829</t>
  </si>
  <si>
    <t>460034****1308</t>
  </si>
  <si>
    <t>370828****066X</t>
  </si>
  <si>
    <t>469003****2426</t>
  </si>
  <si>
    <t>460003****4246</t>
  </si>
  <si>
    <t>460004****4023</t>
  </si>
  <si>
    <t>460034****0023</t>
  </si>
  <si>
    <t>460007****0412</t>
  </si>
  <si>
    <t>460021****4421</t>
  </si>
  <si>
    <t>460022****1027</t>
  </si>
  <si>
    <t>460026****0921</t>
  </si>
  <si>
    <t>460026****2418</t>
  </si>
  <si>
    <t>460030****0023</t>
  </si>
  <si>
    <t>460026****3016</t>
  </si>
  <si>
    <t>460002****0025</t>
  </si>
  <si>
    <t>460003****2243</t>
  </si>
  <si>
    <t>460103****1839</t>
  </si>
  <si>
    <t>460003****3014</t>
  </si>
  <si>
    <t>460034****1526</t>
  </si>
  <si>
    <t>460102****2420</t>
  </si>
  <si>
    <t>460033****2689</t>
  </si>
  <si>
    <t>460033****3366</t>
  </si>
  <si>
    <t>460003****7612</t>
  </si>
  <si>
    <t>460031****0416</t>
  </si>
  <si>
    <t>460006****1647</t>
  </si>
  <si>
    <t>460027****2025</t>
  </si>
  <si>
    <t>460006****2925</t>
  </si>
  <si>
    <t>460033****7175</t>
  </si>
  <si>
    <t>460200****3342</t>
  </si>
  <si>
    <t>460036****1511</t>
  </si>
  <si>
    <t>460003****1442</t>
  </si>
  <si>
    <t>469025****4529</t>
  </si>
  <si>
    <t>460030****7227</t>
  </si>
  <si>
    <t>460027****2322</t>
  </si>
  <si>
    <t>460006****2928</t>
  </si>
  <si>
    <t>460003****4023</t>
  </si>
  <si>
    <t>460200****3349</t>
  </si>
  <si>
    <t>460031****5246</t>
  </si>
  <si>
    <t>460006****162X</t>
  </si>
  <si>
    <t>469026****7262</t>
  </si>
  <si>
    <t>460003****282X</t>
  </si>
  <si>
    <t>460003****0619</t>
  </si>
  <si>
    <t>460028****0014</t>
  </si>
  <si>
    <t>460003****3026</t>
  </si>
  <si>
    <t>460006****0419</t>
  </si>
  <si>
    <t>460036****1225</t>
  </si>
  <si>
    <t>460006****2346</t>
  </si>
  <si>
    <t>460007****7662</t>
  </si>
  <si>
    <t>460034****4145</t>
  </si>
  <si>
    <t>460200****3825</t>
  </si>
  <si>
    <t>460034****4428</t>
  </si>
  <si>
    <t>460007****0440</t>
  </si>
  <si>
    <t>460200****3600</t>
  </si>
  <si>
    <t>460004****4024</t>
  </si>
  <si>
    <t>460035****0919</t>
  </si>
  <si>
    <t>460002****3421</t>
  </si>
  <si>
    <t>460003****661X</t>
  </si>
  <si>
    <t>460007****0028</t>
  </si>
  <si>
    <t>460003****7680</t>
  </si>
  <si>
    <t>460002****6628</t>
  </si>
  <si>
    <t>445281****0026</t>
  </si>
  <si>
    <t>460006****4029</t>
  </si>
  <si>
    <t>460035****0016</t>
  </si>
  <si>
    <t>622926****6529</t>
  </si>
  <si>
    <t>460035****3227</t>
  </si>
  <si>
    <t>460103****2715</t>
  </si>
  <si>
    <t>460003****3223</t>
  </si>
  <si>
    <t>460102****181X</t>
  </si>
  <si>
    <t>460102****3321</t>
  </si>
  <si>
    <t>460027****2646</t>
  </si>
  <si>
    <t>460003****181X</t>
  </si>
  <si>
    <t>460006****4822</t>
  </si>
  <si>
    <t>460006****2332</t>
  </si>
  <si>
    <t>460103****1521</t>
  </si>
  <si>
    <t>460003****0219</t>
  </si>
  <si>
    <t>460200****2761</t>
  </si>
  <si>
    <t>460103****1230</t>
  </si>
  <si>
    <t>460028****0028</t>
  </si>
  <si>
    <t>460033****4887</t>
  </si>
  <si>
    <t>460004****5256</t>
  </si>
  <si>
    <t>460033****3246</t>
  </si>
  <si>
    <t>460031****3226</t>
  </si>
  <si>
    <t>460036****2926</t>
  </si>
  <si>
    <t>460034****0962</t>
  </si>
  <si>
    <t>460028****0444</t>
  </si>
  <si>
    <t>460003****0015</t>
  </si>
  <si>
    <t>460028****0831</t>
  </si>
  <si>
    <t>460035****0023</t>
  </si>
  <si>
    <t>460003****2621</t>
  </si>
  <si>
    <t>460200****5120</t>
  </si>
  <si>
    <t>460103****1826</t>
  </si>
  <si>
    <t>460200****472X</t>
  </si>
  <si>
    <t>460028****0025</t>
  </si>
  <si>
    <t>460035****2925</t>
  </si>
  <si>
    <t>460003****2441</t>
  </si>
  <si>
    <t>460030****0029</t>
  </si>
  <si>
    <t>460026****1811</t>
  </si>
  <si>
    <t>460103****0048</t>
  </si>
  <si>
    <t>460031****3242</t>
  </si>
  <si>
    <t>460003****4440</t>
  </si>
  <si>
    <t>469027****3882</t>
  </si>
  <si>
    <t>460105****7523</t>
  </si>
  <si>
    <t>460033****3244</t>
  </si>
  <si>
    <t>460034****1825</t>
  </si>
  <si>
    <t>460005****0022</t>
  </si>
  <si>
    <t>460200****051X</t>
  </si>
  <si>
    <t>460006****4040</t>
  </si>
  <si>
    <t>500107****6525</t>
  </si>
  <si>
    <t>469003****0626</t>
  </si>
  <si>
    <t>460006****2727</t>
  </si>
  <si>
    <t>460004****0239</t>
  </si>
  <si>
    <t>460006****0921</t>
  </si>
  <si>
    <t>460005****3714</t>
  </si>
  <si>
    <t>460006****2018</t>
  </si>
  <si>
    <t>460003****0262</t>
  </si>
  <si>
    <t>450330****0808</t>
  </si>
  <si>
    <t>460027****7045</t>
  </si>
  <si>
    <t>460028****5621</t>
  </si>
  <si>
    <t>460034****0024</t>
  </si>
  <si>
    <t>460025****0012</t>
  </si>
  <si>
    <t>460001****0720</t>
  </si>
  <si>
    <t>460003****7621</t>
  </si>
  <si>
    <t>460033****1782</t>
  </si>
  <si>
    <t>460036****0023</t>
  </si>
  <si>
    <t>460007****6169</t>
  </si>
  <si>
    <t>460030****5426</t>
  </si>
  <si>
    <t>460005****0728</t>
  </si>
  <si>
    <t>460033****4903</t>
  </si>
  <si>
    <t>460003****0018</t>
  </si>
  <si>
    <t>460031****485X</t>
  </si>
  <si>
    <t>460006****042X</t>
  </si>
  <si>
    <t>460003****462X</t>
  </si>
  <si>
    <t>460034****0488</t>
  </si>
  <si>
    <t>460004****062X</t>
  </si>
  <si>
    <t>460003****4260</t>
  </si>
  <si>
    <t>460002****3016</t>
  </si>
  <si>
    <t>231102****0424</t>
  </si>
  <si>
    <t>460004****4227</t>
  </si>
  <si>
    <t>460028****2447</t>
  </si>
  <si>
    <t>460104****0624</t>
  </si>
  <si>
    <t>460003****6222</t>
  </si>
  <si>
    <t>460003****4237</t>
  </si>
  <si>
    <t>460025****2148</t>
  </si>
  <si>
    <t>460003****7620</t>
  </si>
  <si>
    <t>460028****0023</t>
  </si>
  <si>
    <t>460034****2127</t>
  </si>
  <si>
    <t>230403****0129</t>
  </si>
  <si>
    <t>460033****7801</t>
  </si>
  <si>
    <t>460001****0723</t>
  </si>
  <si>
    <t>460200****5146</t>
  </si>
  <si>
    <t>460004****0023</t>
  </si>
  <si>
    <t>460026****5123</t>
  </si>
  <si>
    <t>460034****1254</t>
  </si>
  <si>
    <t>460007****082X</t>
  </si>
  <si>
    <t>460004****5825</t>
  </si>
  <si>
    <t>460028****2861</t>
  </si>
  <si>
    <t>460033****4849</t>
  </si>
  <si>
    <t>460033****0027</t>
  </si>
  <si>
    <t>460034****512X</t>
  </si>
  <si>
    <t>469003****6447</t>
  </si>
  <si>
    <t>460033****3888</t>
  </si>
  <si>
    <t>460006****6523</t>
  </si>
  <si>
    <t>460104****1227</t>
  </si>
  <si>
    <t>460200****3847</t>
  </si>
  <si>
    <t>460003****4248</t>
  </si>
  <si>
    <t>370983****1325</t>
  </si>
  <si>
    <t>460003****0612</t>
  </si>
  <si>
    <t>460033****5086</t>
  </si>
  <si>
    <t>230921****0423</t>
  </si>
  <si>
    <t>460007****5362</t>
  </si>
  <si>
    <t>460006****0223</t>
  </si>
  <si>
    <t>460007****7214</t>
  </si>
  <si>
    <t>460200****3138</t>
  </si>
  <si>
    <t>469003****3721</t>
  </si>
  <si>
    <t>460004****3825</t>
  </si>
  <si>
    <t>460003****0220</t>
  </si>
  <si>
    <t>460004****4434</t>
  </si>
  <si>
    <t>460002****4423</t>
  </si>
  <si>
    <t>460034****3625</t>
  </si>
  <si>
    <t>460034****6127</t>
  </si>
  <si>
    <t>460001****0727</t>
  </si>
  <si>
    <t>460028****0049</t>
  </si>
  <si>
    <t>460002****2229</t>
  </si>
  <si>
    <t>469007****4360</t>
  </si>
  <si>
    <t>460006****0010</t>
  </si>
  <si>
    <t>460027****1327</t>
  </si>
  <si>
    <t>460003****662X</t>
  </si>
  <si>
    <t>460033****6570</t>
  </si>
  <si>
    <t>469028****0023</t>
  </si>
  <si>
    <t>460030****1810</t>
  </si>
  <si>
    <t>460003****7224</t>
  </si>
  <si>
    <t>460107****2613</t>
  </si>
  <si>
    <t>460200****3148</t>
  </si>
  <si>
    <t>460028****0021</t>
  </si>
  <si>
    <t>460006****2725</t>
  </si>
  <si>
    <t>460027****7323</t>
  </si>
  <si>
    <t>460003****4220</t>
  </si>
  <si>
    <t>460028****6820</t>
  </si>
  <si>
    <t>460003****2929</t>
  </si>
  <si>
    <t>460003****2459</t>
  </si>
  <si>
    <t>460028****0421</t>
  </si>
  <si>
    <t>460034****2723</t>
  </si>
  <si>
    <t>460103****0644</t>
  </si>
  <si>
    <t>460200****3822</t>
  </si>
  <si>
    <t>460033****6586</t>
  </si>
  <si>
    <t>460003****2628</t>
  </si>
  <si>
    <t>460104****1284</t>
  </si>
  <si>
    <t>460006****8142</t>
  </si>
  <si>
    <t>460034****0042</t>
  </si>
  <si>
    <t>460200****4926</t>
  </si>
  <si>
    <t>469022****2429</t>
  </si>
  <si>
    <t>460200****0018</t>
  </si>
  <si>
    <t>460003****4667</t>
  </si>
  <si>
    <t>460033****4186</t>
  </si>
  <si>
    <t>460001****1933</t>
  </si>
  <si>
    <t>460034****0427</t>
  </si>
  <si>
    <t>511322****8189</t>
  </si>
  <si>
    <t>460034****2421</t>
  </si>
  <si>
    <t>460036****1819</t>
  </si>
  <si>
    <t>460025****3346</t>
  </si>
  <si>
    <t>460028****0422</t>
  </si>
  <si>
    <t>460200****3142</t>
  </si>
  <si>
    <t>460027****6214</t>
  </si>
  <si>
    <t>410602****252X</t>
  </si>
  <si>
    <t>460003****7639</t>
  </si>
  <si>
    <t>469028****1219</t>
  </si>
  <si>
    <t>460034****1214</t>
  </si>
  <si>
    <t>460004****6221</t>
  </si>
  <si>
    <t>460003****3885</t>
  </si>
  <si>
    <t>460007****0822</t>
  </si>
  <si>
    <t>460006****6218</t>
  </si>
  <si>
    <t>460026****1219</t>
  </si>
  <si>
    <t>460105****6820</t>
  </si>
  <si>
    <t>460003****2622</t>
  </si>
  <si>
    <t>469028****2160</t>
  </si>
  <si>
    <t>460030****0033</t>
  </si>
  <si>
    <t>460027****4720</t>
  </si>
  <si>
    <t>469003****6417</t>
  </si>
  <si>
    <t>460003****1618</t>
  </si>
  <si>
    <t>460033****5987</t>
  </si>
  <si>
    <t>460003****4820</t>
  </si>
  <si>
    <t>460025****3919</t>
  </si>
  <si>
    <t>460027****2063</t>
  </si>
  <si>
    <t>412823****8022</t>
  </si>
  <si>
    <t>460034****5516</t>
  </si>
  <si>
    <t>460003****7427</t>
  </si>
  <si>
    <t>460006****7528</t>
  </si>
  <si>
    <t>460200****0028</t>
  </si>
  <si>
    <t>460003****1423</t>
  </si>
  <si>
    <t>460004****5085</t>
  </si>
  <si>
    <t>460007****7220</t>
  </si>
  <si>
    <t>460200****0289</t>
  </si>
  <si>
    <t>500110****1642</t>
  </si>
  <si>
    <t>460002****0031</t>
  </si>
  <si>
    <t>460007****6818</t>
  </si>
  <si>
    <t>460033****3908</t>
  </si>
  <si>
    <t>469030****0821</t>
  </si>
  <si>
    <t>460002****4415</t>
  </si>
  <si>
    <t>460006****062X</t>
  </si>
  <si>
    <t>460004****5221</t>
  </si>
  <si>
    <t>410923****3623</t>
  </si>
  <si>
    <t>460102****031X</t>
  </si>
  <si>
    <t>460003****025X</t>
  </si>
  <si>
    <t>460032****4362</t>
  </si>
  <si>
    <t>460003****0019</t>
  </si>
  <si>
    <t>142621****0060</t>
  </si>
  <si>
    <t>460003****4229</t>
  </si>
  <si>
    <t>460034****0481</t>
  </si>
  <si>
    <t>460034****0022</t>
  </si>
  <si>
    <t>460102****0316</t>
  </si>
  <si>
    <t>460007****041X</t>
  </si>
  <si>
    <t>460036****0027</t>
  </si>
  <si>
    <t>460102****362X</t>
  </si>
  <si>
    <t>430422****1564</t>
  </si>
  <si>
    <t>460003****4627</t>
  </si>
  <si>
    <t>460035****0423</t>
  </si>
  <si>
    <t>469007****0047</t>
  </si>
  <si>
    <t>460026****3922</t>
  </si>
  <si>
    <t>460200****2548</t>
  </si>
  <si>
    <t>460033****4781</t>
  </si>
  <si>
    <t>460026****1825</t>
  </si>
  <si>
    <t>460035****0025</t>
  </si>
  <si>
    <t>460033****4505</t>
  </si>
  <si>
    <t>460028****0011</t>
  </si>
  <si>
    <t>460031****1248</t>
  </si>
  <si>
    <t>460034****0428</t>
  </si>
  <si>
    <t>460035****0010</t>
  </si>
  <si>
    <t>460007****0829</t>
  </si>
  <si>
    <t>460200****1202</t>
  </si>
  <si>
    <t>469030****0028</t>
  </si>
  <si>
    <t>460006****4825</t>
  </si>
  <si>
    <t>460033****3268</t>
  </si>
  <si>
    <t>460035****0029</t>
  </si>
  <si>
    <t>460003****0425</t>
  </si>
  <si>
    <t>460028****5222</t>
  </si>
  <si>
    <t>460035****041X</t>
  </si>
  <si>
    <t>469029****0425</t>
  </si>
  <si>
    <t>460034****5028</t>
  </si>
  <si>
    <t>460003****3053</t>
  </si>
  <si>
    <t>460003****3069</t>
  </si>
  <si>
    <t>510403****1013</t>
  </si>
  <si>
    <t>460103****3037</t>
  </si>
  <si>
    <t>460034****2123</t>
  </si>
  <si>
    <t>469023****1338</t>
  </si>
  <si>
    <t>460031****5639</t>
  </si>
  <si>
    <t>460033****4899</t>
  </si>
  <si>
    <t>460102****0019</t>
  </si>
  <si>
    <t>469029****0913</t>
  </si>
  <si>
    <t>460033****1472</t>
  </si>
  <si>
    <t>460003****0210</t>
  </si>
  <si>
    <t>460028****2025</t>
  </si>
  <si>
    <t>460035****002X</t>
  </si>
  <si>
    <t>460003****2027</t>
  </si>
  <si>
    <t>460102****1219</t>
  </si>
  <si>
    <t>460003****2085</t>
  </si>
  <si>
    <t>469007****4960</t>
  </si>
  <si>
    <t>460004****5429</t>
  </si>
  <si>
    <t>460035****1368</t>
  </si>
  <si>
    <t>460033****7177</t>
  </si>
  <si>
    <t>460034****502X</t>
  </si>
  <si>
    <t>513023****5818</t>
  </si>
  <si>
    <t>460026****0021</t>
  </si>
  <si>
    <t>460033****4507</t>
  </si>
  <si>
    <t>460027****5948</t>
  </si>
  <si>
    <t>460006****8721</t>
  </si>
  <si>
    <t>460035****2144</t>
  </si>
  <si>
    <t>460034****3623</t>
  </si>
  <si>
    <t>460033****448X</t>
  </si>
  <si>
    <t>460003****2837</t>
  </si>
  <si>
    <t>469003****6721</t>
  </si>
  <si>
    <t>460003****3089</t>
  </si>
  <si>
    <t>460003****285X</t>
  </si>
  <si>
    <t>460028****0442</t>
  </si>
  <si>
    <t>230406****0015</t>
  </si>
  <si>
    <t>460033****3224</t>
  </si>
  <si>
    <t>460103****3647</t>
  </si>
  <si>
    <t>460006****1615</t>
  </si>
  <si>
    <t>460001****1323</t>
  </si>
  <si>
    <t>460003****6027</t>
  </si>
  <si>
    <t>460035****0046</t>
  </si>
  <si>
    <t>460004****0010</t>
  </si>
  <si>
    <t>460033****6615</t>
  </si>
  <si>
    <t>460033****394X</t>
  </si>
  <si>
    <t>460033****6307</t>
  </si>
  <si>
    <t>429001****084X</t>
  </si>
  <si>
    <t>460006****443X</t>
  </si>
  <si>
    <t>469024****0422</t>
  </si>
  <si>
    <t>460103****0012</t>
  </si>
  <si>
    <t>460003****2224</t>
  </si>
  <si>
    <t>460003****2273</t>
  </si>
  <si>
    <t>469028****1525</t>
  </si>
  <si>
    <t>460033****4485</t>
  </si>
  <si>
    <t>460027****8230</t>
  </si>
  <si>
    <t>460028****723X</t>
  </si>
  <si>
    <t>460004****2823</t>
  </si>
  <si>
    <t>460200****1403</t>
  </si>
  <si>
    <t>460200****0070</t>
  </si>
  <si>
    <t>460027****6221</t>
  </si>
  <si>
    <t>460035****0027</t>
  </si>
  <si>
    <t>460035****0024</t>
  </si>
  <si>
    <t>460006****0946</t>
  </si>
  <si>
    <t>460006****4457</t>
  </si>
  <si>
    <t>460028****5211</t>
  </si>
  <si>
    <t>410322****6121</t>
  </si>
  <si>
    <t>460033****0017</t>
  </si>
  <si>
    <t>460034****0910</t>
  </si>
  <si>
    <t>460002****0318</t>
  </si>
  <si>
    <t>460028****0013</t>
  </si>
  <si>
    <t>460028****0103</t>
  </si>
  <si>
    <t>460003****3429</t>
  </si>
  <si>
    <t>460103****0641</t>
  </si>
  <si>
    <t>460030****3328</t>
  </si>
  <si>
    <t>460007****8776</t>
  </si>
  <si>
    <t>460028****0024</t>
  </si>
  <si>
    <t>370305****0418</t>
  </si>
  <si>
    <t>460103****0011</t>
  </si>
  <si>
    <t>460003****2661</t>
  </si>
  <si>
    <t>460003****5444</t>
  </si>
  <si>
    <t>460103****1810</t>
  </si>
  <si>
    <t>460200****3160</t>
  </si>
  <si>
    <t>460031****0014</t>
  </si>
  <si>
    <t>469003****2221</t>
  </si>
  <si>
    <t>460033****5083</t>
  </si>
  <si>
    <t>460035****2528</t>
  </si>
  <si>
    <t>460006****5225</t>
  </si>
  <si>
    <t>460200****4440</t>
  </si>
  <si>
    <t>460034****0717</t>
  </si>
  <si>
    <t>460034****0012</t>
  </si>
  <si>
    <t>460103****3026</t>
  </si>
  <si>
    <t>460006****0020</t>
  </si>
  <si>
    <t>460003****0037</t>
  </si>
  <si>
    <t>460034****122X</t>
  </si>
  <si>
    <t>460200****5526</t>
  </si>
  <si>
    <t>460027****7048</t>
  </si>
  <si>
    <t>460031****3616</t>
  </si>
  <si>
    <t>460026****0615</t>
  </si>
  <si>
    <t>469007****7258</t>
  </si>
  <si>
    <t>469027****478X</t>
  </si>
  <si>
    <t>460003****7623</t>
  </si>
  <si>
    <t>460035****0911</t>
  </si>
  <si>
    <t>460007****3365</t>
  </si>
  <si>
    <t>460036****2421</t>
  </si>
  <si>
    <t>460006****2740</t>
  </si>
  <si>
    <t>460003****0216</t>
  </si>
  <si>
    <t>460034****0420</t>
  </si>
  <si>
    <t>460033****4842</t>
  </si>
  <si>
    <t>460003****0223</t>
  </si>
  <si>
    <t>460022****0021</t>
  </si>
  <si>
    <t>460200****5342</t>
  </si>
  <si>
    <t>460003****0017</t>
  </si>
  <si>
    <t>460035****0042</t>
  </si>
  <si>
    <t>460103****301X</t>
  </si>
  <si>
    <t>460031****4029</t>
  </si>
  <si>
    <t>460030****0024</t>
  </si>
  <si>
    <t>460028****6028</t>
  </si>
  <si>
    <t>460026****1229</t>
  </si>
  <si>
    <t>460034****5522</t>
  </si>
  <si>
    <t>440881****7749</t>
  </si>
  <si>
    <t>460003****3824</t>
  </si>
  <si>
    <t>460025****4227</t>
  </si>
  <si>
    <t>460035****1525</t>
  </si>
  <si>
    <t>460007****9276</t>
  </si>
  <si>
    <t>460003****3427</t>
  </si>
  <si>
    <t>469027****4920</t>
  </si>
  <si>
    <t>460026****2723</t>
  </si>
  <si>
    <t>460003****0430</t>
  </si>
  <si>
    <t>460007****0842</t>
  </si>
  <si>
    <t>460028****0031</t>
  </si>
  <si>
    <t>460007****387X</t>
  </si>
  <si>
    <t>460200****551X</t>
  </si>
  <si>
    <t>460200****1895</t>
  </si>
  <si>
    <t>460003****5231</t>
  </si>
  <si>
    <t>460022****5122</t>
  </si>
  <si>
    <t>460104****1219</t>
  </si>
  <si>
    <t>412828****3946</t>
  </si>
  <si>
    <t>431229****2444</t>
  </si>
  <si>
    <t>460102****2726</t>
  </si>
  <si>
    <t>460006****4603</t>
  </si>
  <si>
    <t>460003****2263</t>
  </si>
  <si>
    <t>460026****0928</t>
  </si>
  <si>
    <t>460034****1216</t>
  </si>
  <si>
    <t>460002****4136</t>
  </si>
  <si>
    <t>469024****2042</t>
  </si>
  <si>
    <t>460034****1531</t>
  </si>
  <si>
    <t>460028****2467</t>
  </si>
  <si>
    <t>460103****1523</t>
  </si>
  <si>
    <t>460003****0618</t>
  </si>
  <si>
    <t>460006****5922</t>
  </si>
  <si>
    <t>460003****4620</t>
  </si>
  <si>
    <t>460003****3825</t>
  </si>
  <si>
    <t>460006****0224</t>
  </si>
  <si>
    <t>460034****0455</t>
  </si>
  <si>
    <t>460035****0921</t>
  </si>
  <si>
    <t>460027****8554</t>
  </si>
  <si>
    <t>460200****3863</t>
  </si>
  <si>
    <t>460003****0243</t>
  </si>
  <si>
    <t>460033****1771</t>
  </si>
  <si>
    <t>362423****0042</t>
  </si>
  <si>
    <t>460003****0440</t>
  </si>
  <si>
    <t>460103****0017</t>
  </si>
  <si>
    <t>460028****0042</t>
  </si>
  <si>
    <t>460007****4964</t>
  </si>
  <si>
    <t>460027****4747</t>
  </si>
  <si>
    <t>445281****090X</t>
  </si>
  <si>
    <t>460003****2421</t>
  </si>
  <si>
    <t>460026****0020</t>
  </si>
  <si>
    <t>460033****3228</t>
  </si>
  <si>
    <t>460034****0021</t>
  </si>
  <si>
    <t>230103****0643</t>
  </si>
  <si>
    <t>460003****1416</t>
  </si>
  <si>
    <t>460035****0028</t>
  </si>
  <si>
    <t>460033****4483</t>
  </si>
  <si>
    <t>460034****3029</t>
  </si>
  <si>
    <t>460031****4826</t>
  </si>
  <si>
    <t>460027****0031</t>
  </si>
  <si>
    <t>460004****0032</t>
  </si>
  <si>
    <t>460200****4431</t>
  </si>
  <si>
    <t>460003****6020</t>
  </si>
  <si>
    <t>460003****4821</t>
  </si>
  <si>
    <t>460104****0937</t>
  </si>
  <si>
    <t>460200****4705</t>
  </si>
  <si>
    <t>232301****1321</t>
  </si>
  <si>
    <t>469005****3924</t>
  </si>
  <si>
    <t>460003****3426</t>
  </si>
  <si>
    <t>460006****8715</t>
  </si>
  <si>
    <t>460007****4974</t>
  </si>
  <si>
    <t>460007****4363</t>
  </si>
  <si>
    <t>460200****1207</t>
  </si>
  <si>
    <t>469001****1966</t>
  </si>
  <si>
    <t>460031****0011</t>
  </si>
  <si>
    <t>460006****4415</t>
  </si>
  <si>
    <t>460034****0029</t>
  </si>
  <si>
    <t>460034****1219</t>
  </si>
  <si>
    <t>460034****0064</t>
  </si>
  <si>
    <t>460028****0029</t>
  </si>
  <si>
    <t>460026****0906</t>
  </si>
  <si>
    <t>460034****211X</t>
  </si>
  <si>
    <t>460200****2926</t>
  </si>
  <si>
    <t>460002****3829</t>
  </si>
  <si>
    <t>460033****3212</t>
  </si>
  <si>
    <t>460033****0022</t>
  </si>
  <si>
    <t>460025****0316</t>
  </si>
  <si>
    <t>460028****0038</t>
  </si>
  <si>
    <t>460006****0015</t>
  </si>
  <si>
    <t>460003****2832</t>
  </si>
  <si>
    <t>500112****0661</t>
  </si>
  <si>
    <t>460006****2318</t>
  </si>
  <si>
    <t>460006****4035</t>
  </si>
  <si>
    <t>460003****6821</t>
  </si>
  <si>
    <t>460004****0024</t>
  </si>
  <si>
    <t>460003****3048</t>
  </si>
  <si>
    <t>460030****0040</t>
  </si>
  <si>
    <t>469002****2527</t>
  </si>
  <si>
    <t>230903****1445</t>
  </si>
  <si>
    <t>460200****0304</t>
  </si>
  <si>
    <t>460003****0615</t>
  </si>
  <si>
    <t>460034****0915</t>
  </si>
  <si>
    <t>460028****4819</t>
  </si>
  <si>
    <t>460033****568X</t>
  </si>
  <si>
    <t>511529****2123</t>
  </si>
  <si>
    <t>511623****3983</t>
  </si>
  <si>
    <t>460035****001X</t>
  </si>
  <si>
    <t>460028****0058</t>
  </si>
  <si>
    <t>460006****2020</t>
  </si>
  <si>
    <t>460028****0866</t>
  </si>
  <si>
    <t>460003****7820</t>
  </si>
  <si>
    <t>460003****2833</t>
  </si>
  <si>
    <t>460036****4528</t>
  </si>
  <si>
    <t>460034****0013</t>
  </si>
  <si>
    <t>460031****2021</t>
  </si>
  <si>
    <t>460001****0024</t>
  </si>
  <si>
    <t>460102****0015</t>
  </si>
  <si>
    <t>460103****3322</t>
  </si>
  <si>
    <t>460300****0315</t>
  </si>
  <si>
    <t>460003****2424</t>
  </si>
  <si>
    <t>460003****344X</t>
  </si>
  <si>
    <t>460200****4029</t>
  </si>
  <si>
    <t>460003****2446</t>
  </si>
  <si>
    <t>460200****5928</t>
  </si>
  <si>
    <t>460030****6029</t>
  </si>
  <si>
    <t>460002****0514</t>
  </si>
  <si>
    <t>460103****1833</t>
  </si>
  <si>
    <t>460200****003X</t>
  </si>
  <si>
    <t>460028****4837</t>
  </si>
  <si>
    <t>460007****6180</t>
  </si>
  <si>
    <t>469025****1510</t>
  </si>
  <si>
    <t>460200****446X</t>
  </si>
  <si>
    <t>460003****4850</t>
  </si>
  <si>
    <t>460200****3141</t>
  </si>
  <si>
    <t>460034****0020</t>
  </si>
  <si>
    <t>460026****2124</t>
  </si>
  <si>
    <t>460003****0492</t>
  </si>
  <si>
    <t>411524****5138</t>
  </si>
  <si>
    <t>460102****0944</t>
  </si>
  <si>
    <t>460103****2712</t>
  </si>
  <si>
    <t>460034****0426</t>
  </si>
  <si>
    <t>460003****4621</t>
  </si>
  <si>
    <t>460007****7624</t>
  </si>
  <si>
    <t>460003****5828</t>
  </si>
  <si>
    <t>469028****0020</t>
  </si>
  <si>
    <t>460102****0328</t>
  </si>
  <si>
    <t>460003****422X</t>
  </si>
  <si>
    <t>460102****0310</t>
  </si>
  <si>
    <t>460034****1217</t>
  </si>
  <si>
    <t>460003****0617</t>
  </si>
  <si>
    <t>460034****0721</t>
  </si>
  <si>
    <t>460001****0710</t>
  </si>
  <si>
    <t>460001****0717</t>
  </si>
  <si>
    <t>460200****3613</t>
  </si>
  <si>
    <t>450922****370X</t>
  </si>
  <si>
    <t>460002****4925</t>
  </si>
  <si>
    <t>460035****0923</t>
  </si>
  <si>
    <t>460034****0448</t>
  </si>
  <si>
    <t>460034****0912</t>
  </si>
  <si>
    <t>460033****5974</t>
  </si>
  <si>
    <t>460031****5245</t>
  </si>
  <si>
    <t>460003****4411</t>
  </si>
  <si>
    <t>460033****7488</t>
  </si>
  <si>
    <t>460035****0033</t>
  </si>
  <si>
    <t>460006****2329</t>
  </si>
  <si>
    <t>460104****1823</t>
  </si>
  <si>
    <t>460036****0021</t>
  </si>
  <si>
    <t>460001****1029</t>
  </si>
  <si>
    <t>460033****5072</t>
  </si>
  <si>
    <t>460200****1881</t>
  </si>
  <si>
    <t>460300****0020</t>
  </si>
  <si>
    <t>460102****0626</t>
  </si>
  <si>
    <t>460034****5025</t>
  </si>
  <si>
    <t>460034****0413</t>
  </si>
  <si>
    <t>460004****5240</t>
  </si>
  <si>
    <t>460030****4513</t>
  </si>
  <si>
    <t>460027****0039</t>
  </si>
  <si>
    <t>460028****6824</t>
  </si>
  <si>
    <t>460004****1243</t>
  </si>
  <si>
    <t>460033****4628</t>
  </si>
  <si>
    <t>460025****0911</t>
  </si>
  <si>
    <t>460003****302X</t>
  </si>
  <si>
    <t>460003****0038</t>
  </si>
  <si>
    <t>460006****3743</t>
  </si>
  <si>
    <t>460033****5689</t>
  </si>
  <si>
    <t>460006****2347</t>
  </si>
  <si>
    <t>460003****3423</t>
  </si>
  <si>
    <t>460200****403X</t>
  </si>
  <si>
    <t>460102****1817</t>
  </si>
  <si>
    <t>460003****0613</t>
  </si>
  <si>
    <t>460027****104X</t>
  </si>
  <si>
    <t>460027****472X</t>
  </si>
  <si>
    <t>460033****0013</t>
  </si>
  <si>
    <t>469024****6425</t>
  </si>
  <si>
    <t>460200****5116</t>
  </si>
  <si>
    <t>460027****5645</t>
  </si>
  <si>
    <t>460001****0714</t>
  </si>
  <si>
    <t>460027****4141</t>
  </si>
  <si>
    <t>460001****0029</t>
  </si>
  <si>
    <t>460033****7208</t>
  </si>
  <si>
    <t>460025****0029</t>
  </si>
  <si>
    <t>460006****2323</t>
  </si>
  <si>
    <t>460007****7625</t>
  </si>
  <si>
    <t>469024****0045</t>
  </si>
  <si>
    <t>460004****3214</t>
  </si>
  <si>
    <t>460003****2639</t>
  </si>
  <si>
    <t>460034****0026</t>
  </si>
  <si>
    <t>460034****612X</t>
  </si>
  <si>
    <t>152801****0013</t>
  </si>
  <si>
    <t>460103****1220</t>
  </si>
  <si>
    <t>460034****0025</t>
  </si>
  <si>
    <t>460035****2523</t>
  </si>
  <si>
    <t>460035****3418</t>
  </si>
  <si>
    <t>460035****0425</t>
  </si>
  <si>
    <t>460035****3049</t>
  </si>
  <si>
    <t>460035****3024</t>
  </si>
  <si>
    <t>460035****0022</t>
  </si>
  <si>
    <t>460035****2323</t>
  </si>
  <si>
    <t>460035****3229</t>
  </si>
  <si>
    <t>460035****0012</t>
  </si>
  <si>
    <t>460035****0043</t>
  </si>
  <si>
    <t>460035****0021</t>
  </si>
  <si>
    <t>460035****3026</t>
  </si>
  <si>
    <t>460035****1914</t>
  </si>
  <si>
    <t>460035****0226</t>
  </si>
  <si>
    <t>460035****0039</t>
  </si>
  <si>
    <t>460035****3249</t>
  </si>
  <si>
    <t>460035****0424</t>
  </si>
  <si>
    <t>460035****0628</t>
  </si>
  <si>
    <t>460035****3023</t>
  </si>
  <si>
    <t>460035****2321</t>
  </si>
  <si>
    <t>460035****2529</t>
  </si>
  <si>
    <t>460035****2743</t>
  </si>
  <si>
    <t>460035****1929</t>
  </si>
  <si>
    <t>460035****2720</t>
  </si>
  <si>
    <t>460035****2119</t>
  </si>
  <si>
    <t>460035****2129</t>
  </si>
  <si>
    <t>469029****1125</t>
  </si>
  <si>
    <t>460035****3212</t>
  </si>
  <si>
    <t>460035****3219</t>
  </si>
  <si>
    <t>460035****2728</t>
  </si>
  <si>
    <t>460035****2325</t>
  </si>
  <si>
    <t>460035****1127</t>
  </si>
  <si>
    <t>460035****0017</t>
  </si>
  <si>
    <t>460035****3225</t>
  </si>
  <si>
    <t>460035****0011</t>
  </si>
  <si>
    <t>460035****2322</t>
  </si>
  <si>
    <t>460035****2117</t>
  </si>
  <si>
    <t>460035****0040</t>
  </si>
  <si>
    <t>460035****0620</t>
  </si>
  <si>
    <t>460103****1221</t>
  </si>
  <si>
    <t>469029****0720</t>
  </si>
  <si>
    <t>460035****0429</t>
  </si>
  <si>
    <t>460035****3029</t>
  </si>
  <si>
    <t>460035****0431</t>
  </si>
  <si>
    <t>460035****072X</t>
  </si>
  <si>
    <t>460035****1926</t>
  </si>
  <si>
    <t>460035****0717</t>
  </si>
  <si>
    <t>460035****2541</t>
  </si>
  <si>
    <t>460035****0928</t>
  </si>
  <si>
    <t>460035****2340</t>
  </si>
  <si>
    <t>460035****2515</t>
  </si>
  <si>
    <t>460035****0014</t>
  </si>
  <si>
    <t>460035****3228</t>
  </si>
  <si>
    <t>460035****1122</t>
  </si>
  <si>
    <t>460035****0920</t>
  </si>
  <si>
    <t>460035****191X</t>
  </si>
  <si>
    <t>460035****2320</t>
  </si>
  <si>
    <t>460035****0721</t>
  </si>
  <si>
    <t>460035****0210</t>
  </si>
  <si>
    <t>460035****0220</t>
  </si>
  <si>
    <t>460035****0414</t>
  </si>
  <si>
    <t>460035****2520</t>
  </si>
  <si>
    <t>460035****2125</t>
  </si>
  <si>
    <t>460035****0019</t>
  </si>
  <si>
    <t>460035****0222</t>
  </si>
  <si>
    <t>460035****0018</t>
  </si>
  <si>
    <t>460035****2714</t>
  </si>
  <si>
    <t>460035****0224</t>
  </si>
  <si>
    <t>469029****0728</t>
  </si>
  <si>
    <t>460035****0418</t>
  </si>
  <si>
    <t>460035****2327</t>
  </si>
  <si>
    <t>460034****0011</t>
  </si>
  <si>
    <t>460035****2920</t>
  </si>
  <si>
    <t>460035****192X</t>
  </si>
  <si>
    <t>460035****0229</t>
  </si>
  <si>
    <t>460035****0412</t>
  </si>
  <si>
    <t>460035****0026</t>
  </si>
  <si>
    <t>460035****2143</t>
  </si>
  <si>
    <t>460035****211X</t>
  </si>
  <si>
    <t>460035****322X</t>
  </si>
  <si>
    <t>460035****0047</t>
  </si>
  <si>
    <t>460035****1923</t>
  </si>
  <si>
    <t>460035****0926</t>
  </si>
  <si>
    <t>460035****0218</t>
  </si>
  <si>
    <t>460035****1965</t>
  </si>
  <si>
    <t>460035****2122</t>
  </si>
  <si>
    <t>460035****3241</t>
  </si>
  <si>
    <t>460035****2711</t>
  </si>
  <si>
    <t>460035****3028</t>
  </si>
  <si>
    <t>460035****0013</t>
  </si>
  <si>
    <t>460035****0032</t>
  </si>
  <si>
    <t>460035****3427</t>
  </si>
  <si>
    <t>469029****0417</t>
  </si>
  <si>
    <t>460030****3628</t>
  </si>
  <si>
    <t>460034****0418</t>
  </si>
  <si>
    <t>460200****1402</t>
  </si>
  <si>
    <t>460102****0024</t>
  </si>
  <si>
    <t>460007****6821</t>
  </si>
  <si>
    <t>460035****0225</t>
  </si>
  <si>
    <t>460003****1424</t>
  </si>
  <si>
    <t>460003****6811</t>
  </si>
  <si>
    <t>460005****1527</t>
  </si>
  <si>
    <t>460003****5621</t>
  </si>
  <si>
    <t>460007****7226</t>
  </si>
  <si>
    <t>460028****7624</t>
  </si>
  <si>
    <t>460035****0440</t>
  </si>
  <si>
    <t>460027****6239</t>
  </si>
  <si>
    <t>460034****4139</t>
  </si>
  <si>
    <t>460003****6641</t>
  </si>
  <si>
    <t>460004****0040</t>
  </si>
  <si>
    <t>460025****4222</t>
  </si>
  <si>
    <t>460003****0020</t>
  </si>
  <si>
    <t>460007****4364</t>
  </si>
  <si>
    <t>460006****5249</t>
  </si>
  <si>
    <t>460035****0929</t>
  </si>
  <si>
    <t>469029****0424</t>
  </si>
  <si>
    <t>460035****2927</t>
  </si>
  <si>
    <t>460035****022X</t>
  </si>
  <si>
    <t>460035****2344</t>
  </si>
  <si>
    <t>460035****0228</t>
  </si>
  <si>
    <t>460035****1918</t>
  </si>
  <si>
    <t>460035****1928</t>
  </si>
  <si>
    <t>460035****1167</t>
  </si>
  <si>
    <t>460035****212X</t>
  </si>
  <si>
    <t>460035****0925</t>
  </si>
  <si>
    <t>460035****1726</t>
  </si>
  <si>
    <t>460035****1920</t>
  </si>
  <si>
    <t>460035****2527</t>
  </si>
  <si>
    <t>460035****0421</t>
  </si>
  <si>
    <t>460035****0050</t>
  </si>
  <si>
    <t>460035****1949</t>
  </si>
  <si>
    <t>469029****0420</t>
  </si>
  <si>
    <t>460035****1124</t>
  </si>
  <si>
    <t>460035****3224</t>
  </si>
  <si>
    <t>460035****0614</t>
  </si>
  <si>
    <t>460022****6011</t>
  </si>
  <si>
    <t>460035****0427</t>
  </si>
  <si>
    <t>460035****0417</t>
  </si>
  <si>
    <t>460035****0410</t>
  </si>
  <si>
    <t>460035****1126</t>
  </si>
  <si>
    <t>460035****2946</t>
  </si>
  <si>
    <t>469029****0025</t>
  </si>
  <si>
    <t>460035****2516</t>
  </si>
  <si>
    <t>460035****1115</t>
  </si>
  <si>
    <t>460035****005X</t>
  </si>
  <si>
    <t>460035****3221</t>
  </si>
  <si>
    <t>460035****2518</t>
  </si>
  <si>
    <t>460035****2324</t>
  </si>
  <si>
    <t>460102****0027</t>
  </si>
  <si>
    <t>460035****1924</t>
  </si>
  <si>
    <t>469029****0029</t>
  </si>
  <si>
    <t>460035****131X</t>
  </si>
  <si>
    <t>460035****0059</t>
  </si>
  <si>
    <t>460035****3441</t>
  </si>
  <si>
    <t>460035****0621</t>
  </si>
  <si>
    <t>460035****1922</t>
  </si>
  <si>
    <t>460035****2127</t>
  </si>
  <si>
    <t>460001****0325</t>
  </si>
  <si>
    <t>469029****1123</t>
  </si>
  <si>
    <t>460035****2319</t>
  </si>
  <si>
    <t>460035****2525</t>
  </si>
  <si>
    <t>460035****2328</t>
  </si>
  <si>
    <t>460035****2725</t>
  </si>
  <si>
    <t>460003****1026</t>
  </si>
  <si>
    <t>460035****0615</t>
  </si>
  <si>
    <t>460035****0219</t>
  </si>
  <si>
    <t>460035****1940</t>
  </si>
  <si>
    <t>460035****302X</t>
  </si>
  <si>
    <t>460035****2121</t>
  </si>
  <si>
    <t>460035****1125</t>
  </si>
  <si>
    <t>460035****0420</t>
  </si>
  <si>
    <t>460035****0015</t>
  </si>
  <si>
    <t>460035****0622</t>
  </si>
  <si>
    <t>469029****2927</t>
  </si>
  <si>
    <t>460035****2123</t>
  </si>
  <si>
    <t>460033****0028</t>
  </si>
  <si>
    <t>469003****7024</t>
  </si>
  <si>
    <t>469028****4129</t>
  </si>
  <si>
    <t>460034****5523</t>
  </si>
  <si>
    <t>460031****6014</t>
  </si>
  <si>
    <t>460003****002X</t>
  </si>
  <si>
    <t>460035****1729</t>
  </si>
  <si>
    <t>460034****5827</t>
  </si>
  <si>
    <t>460104****1248</t>
  </si>
  <si>
    <t>460300****0667</t>
  </si>
  <si>
    <t>460036****0447</t>
  </si>
  <si>
    <t>460003****2849</t>
  </si>
  <si>
    <t>460001****0721</t>
  </si>
  <si>
    <t>460035****1310</t>
  </si>
  <si>
    <t>469026****6428</t>
  </si>
  <si>
    <t>460200****4909</t>
  </si>
  <si>
    <t>469024****0066</t>
  </si>
  <si>
    <t>460103****2747</t>
  </si>
  <si>
    <t>460028****604X</t>
  </si>
  <si>
    <t>460034****0417</t>
  </si>
  <si>
    <t>460034****0051</t>
  </si>
  <si>
    <t>460025****332X</t>
  </si>
  <si>
    <t>460006****6527</t>
  </si>
  <si>
    <t>460004****6029</t>
  </si>
  <si>
    <t>460001****0767</t>
  </si>
  <si>
    <t>460030****0924</t>
  </si>
  <si>
    <t>460036****0817</t>
  </si>
  <si>
    <t>460022****2725</t>
  </si>
  <si>
    <t>460034****0946</t>
  </si>
  <si>
    <t>460031****5242</t>
  </si>
  <si>
    <t>460003****2866</t>
  </si>
  <si>
    <t>460034****5520</t>
  </si>
  <si>
    <t>469026****0828</t>
  </si>
  <si>
    <t>460007****0012</t>
  </si>
  <si>
    <t>460300****0329</t>
  </si>
  <si>
    <t>460026****0920</t>
  </si>
  <si>
    <t>460001****1321</t>
  </si>
  <si>
    <t>460006****8724</t>
  </si>
  <si>
    <t>460007****0843</t>
  </si>
  <si>
    <t>460006****6819</t>
  </si>
  <si>
    <t>460035****2326</t>
  </si>
  <si>
    <t>460027****0041</t>
  </si>
  <si>
    <t>460004****4831</t>
  </si>
  <si>
    <t>460027****8524</t>
  </si>
  <si>
    <t>460027****5665</t>
  </si>
  <si>
    <t>460034****3041</t>
  </si>
  <si>
    <t>460006****0611</t>
  </si>
  <si>
    <t>460004****4012</t>
  </si>
  <si>
    <t>460022****0025</t>
  </si>
  <si>
    <t>460033****4489</t>
  </si>
  <si>
    <t>460001****221X</t>
  </si>
  <si>
    <t>430321****1716</t>
  </si>
  <si>
    <t>460003****3844</t>
  </si>
  <si>
    <t>460007****7266</t>
  </si>
  <si>
    <t>460102****332X</t>
  </si>
  <si>
    <t>460003****6624</t>
  </si>
  <si>
    <t>460034****1848</t>
  </si>
  <si>
    <t>460035****2522</t>
  </si>
  <si>
    <t>460003****2429</t>
  </si>
  <si>
    <t>460006****4423</t>
  </si>
  <si>
    <t>460007****0034</t>
  </si>
  <si>
    <t>460036****7522</t>
  </si>
  <si>
    <t>460006****022X</t>
  </si>
  <si>
    <t>460030****0018</t>
  </si>
  <si>
    <t>460027****0401</t>
  </si>
  <si>
    <t>460003****0229</t>
  </si>
  <si>
    <t>460003****5220</t>
  </si>
  <si>
    <t>460035****1520</t>
  </si>
  <si>
    <t>460034****1823</t>
  </si>
  <si>
    <t>460028****1247</t>
  </si>
  <si>
    <t>460003****7821</t>
  </si>
  <si>
    <t>460003****3307</t>
  </si>
  <si>
    <t>460102****1218</t>
  </si>
  <si>
    <t>460031****5267</t>
  </si>
  <si>
    <t>460001****0624</t>
  </si>
  <si>
    <t>460005****3241</t>
  </si>
  <si>
    <t>460003****2625</t>
  </si>
  <si>
    <t>460006****1685</t>
  </si>
  <si>
    <t>460031****3224</t>
  </si>
  <si>
    <t>460034****3628</t>
  </si>
  <si>
    <t>460003****164X</t>
  </si>
  <si>
    <t>460022****3928</t>
  </si>
  <si>
    <t>460006****0222</t>
  </si>
  <si>
    <t>460003****2021</t>
  </si>
  <si>
    <t>460200****0048</t>
  </si>
  <si>
    <t>460002****3426</t>
  </si>
  <si>
    <t>460003****1829</t>
  </si>
  <si>
    <t>460003****246X</t>
  </si>
  <si>
    <t>460200****5722</t>
  </si>
  <si>
    <t>460002****1220</t>
  </si>
  <si>
    <t>460102****1537</t>
  </si>
  <si>
    <t>460003****7443</t>
  </si>
  <si>
    <t>469027****4486</t>
  </si>
  <si>
    <t>460004****522X</t>
  </si>
  <si>
    <t>460006****8742</t>
  </si>
  <si>
    <t>460003****7825</t>
  </si>
  <si>
    <t>460004****2626</t>
  </si>
  <si>
    <t>469026****5243</t>
  </si>
  <si>
    <t>469030****0823</t>
  </si>
  <si>
    <t>460035****0915</t>
  </si>
  <si>
    <t>460033****5084</t>
  </si>
  <si>
    <t>460027****062X</t>
  </si>
  <si>
    <t>460007****0019</t>
  </si>
  <si>
    <t>460026****0629</t>
  </si>
  <si>
    <t>460003****3273</t>
  </si>
  <si>
    <t>460027****0418</t>
  </si>
  <si>
    <t>460007****0060</t>
  </si>
  <si>
    <t>460006****2328</t>
  </si>
  <si>
    <t>460004****4027</t>
  </si>
  <si>
    <t>460103****3043</t>
  </si>
  <si>
    <t>460026****0037</t>
  </si>
  <si>
    <t>460006****341X</t>
  </si>
  <si>
    <t>460003****2654</t>
  </si>
  <si>
    <t>460102****0350</t>
  </si>
  <si>
    <t>460028****5622</t>
  </si>
  <si>
    <t>460022****5120</t>
  </si>
  <si>
    <t>460027****298X</t>
  </si>
  <si>
    <t>460103****2727</t>
  </si>
  <si>
    <t>460102****2117</t>
  </si>
  <si>
    <t>460003****4828</t>
  </si>
  <si>
    <t>460028****6416</t>
  </si>
  <si>
    <t>460003****2245</t>
  </si>
  <si>
    <t>460034****001X</t>
  </si>
  <si>
    <t>460003****3236</t>
  </si>
  <si>
    <t>460003****2829</t>
  </si>
  <si>
    <t>460033****478X</t>
  </si>
  <si>
    <t>460036****0418</t>
  </si>
  <si>
    <t>460003****3028</t>
  </si>
  <si>
    <t>460034****0050</t>
  </si>
  <si>
    <t>460034****1222</t>
  </si>
  <si>
    <t>460200****4467</t>
  </si>
  <si>
    <t>460034****2128</t>
  </si>
  <si>
    <t>460027****0028</t>
  </si>
  <si>
    <t>460034****6122</t>
  </si>
  <si>
    <t>460003****3868</t>
  </si>
  <si>
    <t>460003****6620</t>
  </si>
  <si>
    <t>460027****4732</t>
  </si>
  <si>
    <t>460006****522X</t>
  </si>
  <si>
    <t>469007****7240</t>
  </si>
  <si>
    <t>460103****3623</t>
  </si>
  <si>
    <t>460027****1027</t>
  </si>
  <si>
    <t>460003****7687</t>
  </si>
  <si>
    <t>232101****6413</t>
  </si>
  <si>
    <t>460034****3325</t>
  </si>
  <si>
    <t>441422****3745</t>
  </si>
  <si>
    <t>460034****4421</t>
  </si>
  <si>
    <t>460006****4830</t>
  </si>
  <si>
    <t>460005****6023</t>
  </si>
  <si>
    <t>460007****496X</t>
  </si>
  <si>
    <t>460030****4829</t>
  </si>
  <si>
    <t>460033****4477</t>
  </si>
  <si>
    <t>460033****0041</t>
  </si>
  <si>
    <t>500224****1020</t>
  </si>
  <si>
    <t>460025****0034</t>
  </si>
  <si>
    <t>460030****3315</t>
  </si>
  <si>
    <t>230231****2020</t>
  </si>
  <si>
    <t>460034****5022</t>
  </si>
  <si>
    <t>469006****8427</t>
  </si>
  <si>
    <t>460200****4445</t>
  </si>
  <si>
    <t>460003****6822</t>
  </si>
  <si>
    <t>460036****2128</t>
  </si>
  <si>
    <t>460007****5788</t>
  </si>
  <si>
    <t>460001****104X</t>
  </si>
  <si>
    <t>460003****2814</t>
  </si>
  <si>
    <t>460034****4122</t>
  </si>
  <si>
    <t>460002****3622</t>
  </si>
  <si>
    <t>460103****0024</t>
  </si>
  <si>
    <t>460025****2114</t>
  </si>
  <si>
    <t>460003****4445</t>
  </si>
  <si>
    <t>460028****2446</t>
  </si>
  <si>
    <t>460033****358X</t>
  </si>
  <si>
    <t>460200****0025</t>
  </si>
  <si>
    <t>460036****3228</t>
  </si>
  <si>
    <t>469028****2729</t>
  </si>
  <si>
    <t>460200****4903</t>
  </si>
  <si>
    <t>460002****1836</t>
  </si>
  <si>
    <t>460031****5617</t>
  </si>
  <si>
    <t>460035****1113</t>
  </si>
  <si>
    <t>460006****238X</t>
  </si>
  <si>
    <t>460200****2495</t>
  </si>
  <si>
    <t>460006****0422</t>
  </si>
  <si>
    <t>460030****032X</t>
  </si>
  <si>
    <t>460006****7829</t>
  </si>
  <si>
    <t>460001****0722</t>
  </si>
  <si>
    <t>460027****0012</t>
  </si>
  <si>
    <t>460004****0036</t>
  </si>
  <si>
    <t>460007****8040</t>
  </si>
  <si>
    <t>460035****0927</t>
  </si>
  <si>
    <t>220112****0062</t>
  </si>
  <si>
    <t>460006****4629</t>
  </si>
  <si>
    <t>460035****252X</t>
  </si>
  <si>
    <t>460200****0279</t>
  </si>
  <si>
    <t>460004****0027</t>
  </si>
  <si>
    <t>460036****122X</t>
  </si>
  <si>
    <t>460033****3235</t>
  </si>
  <si>
    <t>460026****3029</t>
  </si>
  <si>
    <t>460003****2010</t>
  </si>
  <si>
    <t>460033****4881</t>
  </si>
  <si>
    <t>460033****3241</t>
  </si>
  <si>
    <t>460200****4246</t>
  </si>
  <si>
    <t>460027****0014</t>
  </si>
  <si>
    <t>460006****2722</t>
  </si>
  <si>
    <t>460034****5888</t>
  </si>
  <si>
    <t>460030****0013</t>
  </si>
  <si>
    <t>460003****023X</t>
  </si>
  <si>
    <t>460006****752X</t>
  </si>
  <si>
    <t>460036****0033</t>
  </si>
  <si>
    <t>460003****4419</t>
  </si>
  <si>
    <t>460034****501X</t>
  </si>
  <si>
    <t>460033****3223</t>
  </si>
  <si>
    <t>372928****7420</t>
  </si>
  <si>
    <t>460033****716X</t>
  </si>
  <si>
    <t>460028****6840</t>
  </si>
  <si>
    <t>460025****0023</t>
  </si>
  <si>
    <t>460034****5010</t>
  </si>
  <si>
    <t>469028****4411</t>
  </si>
  <si>
    <t>460006****4028</t>
  </si>
  <si>
    <t>460033****4852</t>
  </si>
  <si>
    <t>460021****4426</t>
  </si>
  <si>
    <t>460006****2721</t>
  </si>
  <si>
    <t>469024****7226</t>
  </si>
  <si>
    <t>460033****5680</t>
  </si>
  <si>
    <t>460033****0386</t>
  </si>
  <si>
    <t>412721****2642</t>
  </si>
  <si>
    <t>469007****7283</t>
  </si>
  <si>
    <t>460033****3269</t>
  </si>
  <si>
    <t>460033****4820</t>
  </si>
  <si>
    <t>460033****001X</t>
  </si>
  <si>
    <t>460026****2729</t>
  </si>
  <si>
    <t>460027****4727</t>
  </si>
  <si>
    <t>460003****6632</t>
  </si>
  <si>
    <t>469003****2729</t>
  </si>
  <si>
    <t>460034****1514</t>
  </si>
  <si>
    <t>460030****3022</t>
  </si>
  <si>
    <t>460007****7227</t>
  </si>
  <si>
    <t>460004****0468</t>
  </si>
  <si>
    <t>460003****5449</t>
  </si>
  <si>
    <t>430681****2932</t>
  </si>
  <si>
    <t>460103****0341</t>
  </si>
  <si>
    <t>460004****1625</t>
  </si>
  <si>
    <t>460033****447X</t>
  </si>
  <si>
    <t>460007****7635</t>
  </si>
  <si>
    <t>460033****3247</t>
  </si>
  <si>
    <t>460001****0743</t>
  </si>
  <si>
    <t>460035****0268</t>
  </si>
  <si>
    <t>460006****2920</t>
  </si>
  <si>
    <t>460034****0017</t>
  </si>
  <si>
    <t>460030****3924</t>
  </si>
  <si>
    <t>460028****4027</t>
  </si>
  <si>
    <t>469006****0027</t>
  </si>
  <si>
    <t>460028****1626</t>
  </si>
  <si>
    <t>460034****1230</t>
  </si>
  <si>
    <t>460025****0623</t>
  </si>
  <si>
    <t>460002****3810</t>
  </si>
  <si>
    <t>460031****0045</t>
  </si>
  <si>
    <t>460030****3026</t>
  </si>
  <si>
    <t>460033****4506</t>
  </si>
  <si>
    <t>460006****1643</t>
  </si>
  <si>
    <t>460200****3842</t>
  </si>
  <si>
    <t>460004****3834</t>
  </si>
  <si>
    <t>460028****0427</t>
  </si>
  <si>
    <t>460004****022X</t>
  </si>
  <si>
    <t>460003****463X</t>
  </si>
  <si>
    <t>460035****1720</t>
  </si>
  <si>
    <t>440983****6022</t>
  </si>
  <si>
    <t>460001****0026</t>
  </si>
  <si>
    <t>460006****8128</t>
  </si>
  <si>
    <t>460102****3325</t>
  </si>
  <si>
    <t>460030****0028</t>
  </si>
  <si>
    <t>460036****0022</t>
  </si>
  <si>
    <t>460036****7242</t>
  </si>
  <si>
    <t>460200****2701</t>
  </si>
  <si>
    <t>460032****4364</t>
  </si>
  <si>
    <t>460027****042X</t>
  </si>
  <si>
    <t>460034****1210</t>
  </si>
  <si>
    <t>460026****1523</t>
  </si>
  <si>
    <t>460200****139X</t>
  </si>
  <si>
    <t>460004****3442</t>
  </si>
  <si>
    <t>460006****3126</t>
  </si>
  <si>
    <t>460006****2716</t>
  </si>
  <si>
    <t>460200****1398</t>
  </si>
  <si>
    <t>460027****3729</t>
  </si>
  <si>
    <t>460004****3446</t>
  </si>
  <si>
    <t>460033****4583</t>
  </si>
  <si>
    <t>460003****5226</t>
  </si>
  <si>
    <t>460300****0618</t>
  </si>
  <si>
    <t>460036****4116</t>
  </si>
  <si>
    <t>460003****3212</t>
  </si>
  <si>
    <t>460034****0044</t>
  </si>
  <si>
    <t>460200****1401</t>
  </si>
  <si>
    <t>460200****1409</t>
  </si>
  <si>
    <t>460035****0931</t>
  </si>
  <si>
    <t>460034****0030</t>
  </si>
  <si>
    <t>460102****3015</t>
  </si>
  <si>
    <t>469024****602X</t>
  </si>
  <si>
    <t>469024****0419</t>
  </si>
  <si>
    <t>460006****5224</t>
  </si>
  <si>
    <t>460200****5537</t>
  </si>
  <si>
    <t>460004****0619</t>
  </si>
  <si>
    <t>460200****2917</t>
  </si>
  <si>
    <t>460034****0425</t>
  </si>
  <si>
    <t>460034****3925</t>
  </si>
  <si>
    <t>460007****8023</t>
  </si>
  <si>
    <t>460001****2215</t>
  </si>
  <si>
    <t>460200****0039</t>
  </si>
  <si>
    <t>460004****4223</t>
  </si>
  <si>
    <t>460026****3322</t>
  </si>
  <si>
    <t>460107****042X</t>
  </si>
  <si>
    <t>460200****4443</t>
  </si>
  <si>
    <t>460007****4666</t>
  </si>
  <si>
    <t>460200****334X</t>
  </si>
  <si>
    <t>460030****1529</t>
  </si>
  <si>
    <t>460007****8028</t>
  </si>
  <si>
    <t>460035****3040</t>
  </si>
  <si>
    <t>460003****042X</t>
  </si>
  <si>
    <t>460003****3447</t>
  </si>
  <si>
    <t>460001****1041</t>
  </si>
  <si>
    <t>460200****2075</t>
  </si>
  <si>
    <t>460034****0444</t>
  </si>
  <si>
    <t>460006****4626</t>
  </si>
  <si>
    <t>460033****3267</t>
  </si>
  <si>
    <t>460033****479X</t>
  </si>
  <si>
    <t>460025****2191</t>
  </si>
  <si>
    <t>460034****0439</t>
  </si>
  <si>
    <t>460035****1524</t>
  </si>
  <si>
    <t>460034****4716</t>
  </si>
  <si>
    <t>460025****4529</t>
  </si>
  <si>
    <t>460003****7422</t>
  </si>
  <si>
    <t>460034****0925</t>
  </si>
  <si>
    <t>460007****0022</t>
  </si>
  <si>
    <t>460200****0290</t>
  </si>
  <si>
    <t>460005****2321</t>
  </si>
  <si>
    <t>460031****5243</t>
  </si>
  <si>
    <t>460007****5404</t>
  </si>
  <si>
    <t>460007****7648</t>
  </si>
  <si>
    <t>460004****1416</t>
  </si>
  <si>
    <t>460200****4742</t>
  </si>
  <si>
    <t>460030****4825</t>
  </si>
  <si>
    <t>460027****1324</t>
  </si>
  <si>
    <t>460033****0686</t>
  </si>
  <si>
    <t>460003****2662</t>
  </si>
  <si>
    <t>460006****7546</t>
  </si>
  <si>
    <t>460003****5818</t>
  </si>
  <si>
    <t>460001****0729</t>
  </si>
  <si>
    <t>460034****0034</t>
  </si>
  <si>
    <t>460002****5222</t>
  </si>
  <si>
    <t>460005****0049</t>
  </si>
  <si>
    <t>469027****4507</t>
  </si>
  <si>
    <t>230903****0325</t>
  </si>
  <si>
    <t>460102****0326</t>
  </si>
  <si>
    <t>460006****4424</t>
  </si>
  <si>
    <t>460007****726X</t>
  </si>
  <si>
    <t>460033****7475</t>
  </si>
  <si>
    <t>460006****4436</t>
  </si>
  <si>
    <t>469026****0823</t>
  </si>
  <si>
    <t>460027****3739</t>
  </si>
  <si>
    <t>460035****2124</t>
  </si>
  <si>
    <t>460028****2844</t>
  </si>
  <si>
    <t>360311****4029</t>
  </si>
  <si>
    <t>460007****0422</t>
  </si>
  <si>
    <t>460102****0311</t>
  </si>
  <si>
    <t>460003****0027</t>
  </si>
  <si>
    <t>460035****1120</t>
  </si>
  <si>
    <t>460035****214X</t>
  </si>
  <si>
    <t>460036****0029</t>
  </si>
  <si>
    <t>460033****0039</t>
  </si>
  <si>
    <t>469027****7189</t>
  </si>
  <si>
    <t>513022****2839</t>
  </si>
  <si>
    <t>460034****3311</t>
  </si>
  <si>
    <t>460002****3847</t>
  </si>
  <si>
    <t>469003****2227</t>
  </si>
  <si>
    <t>460033****0874</t>
  </si>
  <si>
    <t>460033****4470</t>
  </si>
  <si>
    <t>460035****2115</t>
  </si>
  <si>
    <t>460022****454X</t>
  </si>
  <si>
    <t>460200****3871</t>
  </si>
  <si>
    <t>460001****1716</t>
  </si>
  <si>
    <t>460200****5714</t>
  </si>
  <si>
    <t>460003****6630</t>
  </si>
  <si>
    <t>469025****1819</t>
  </si>
  <si>
    <t>460001****0317</t>
  </si>
  <si>
    <t>460003****6636</t>
  </si>
  <si>
    <t>460006****1659</t>
  </si>
  <si>
    <t>460034****361X</t>
  </si>
  <si>
    <t>460034****3056</t>
  </si>
  <si>
    <t>460025****3319</t>
  </si>
  <si>
    <t>460035****0912</t>
  </si>
  <si>
    <t>452130****0620</t>
  </si>
  <si>
    <t>460200****5124</t>
  </si>
  <si>
    <t>460035****1718</t>
  </si>
  <si>
    <t>460035****1323</t>
  </si>
  <si>
    <t>460035****2923</t>
  </si>
  <si>
    <t>460035****1129</t>
  </si>
  <si>
    <t>460035****2316</t>
  </si>
  <si>
    <t>460006****3110</t>
  </si>
  <si>
    <t>460035****3038</t>
  </si>
  <si>
    <t>460035****0045</t>
  </si>
  <si>
    <t>460035****0918</t>
  </si>
  <si>
    <t>460035****0211</t>
  </si>
  <si>
    <t>460035****134X</t>
  </si>
  <si>
    <t>460035****111X</t>
  </si>
  <si>
    <t>460035****1719</t>
  </si>
  <si>
    <t>460035****0020</t>
  </si>
  <si>
    <t>460035****0235</t>
  </si>
  <si>
    <t>460035****0048</t>
  </si>
  <si>
    <t>460035****1128</t>
  </si>
  <si>
    <t>460035****1732</t>
  </si>
  <si>
    <t>460035****0726</t>
  </si>
  <si>
    <t>460035****132X</t>
  </si>
  <si>
    <t>460035****0036</t>
  </si>
  <si>
    <t>452122****1829</t>
  </si>
  <si>
    <t>460035****0441</t>
  </si>
  <si>
    <t>410504****1019</t>
  </si>
  <si>
    <t>460035****1111</t>
  </si>
  <si>
    <t>460035****112X</t>
  </si>
  <si>
    <t>452525****3213</t>
  </si>
  <si>
    <t>460007****4127</t>
  </si>
  <si>
    <t>460035****1317</t>
  </si>
  <si>
    <t>460035****0037</t>
  </si>
  <si>
    <t>460001****1063</t>
  </si>
  <si>
    <t>460035****1513</t>
  </si>
  <si>
    <t>460035****2526</t>
  </si>
  <si>
    <t>460035****0946</t>
  </si>
  <si>
    <t>460035****2722</t>
  </si>
  <si>
    <t>460035****1117</t>
  </si>
  <si>
    <t>362204****8427</t>
  </si>
  <si>
    <t>460035****0076</t>
  </si>
  <si>
    <t>460035****1326</t>
  </si>
  <si>
    <t>469029****3020</t>
  </si>
  <si>
    <t>230506****0430</t>
  </si>
  <si>
    <t>460027****4428</t>
  </si>
  <si>
    <t>460200****0013</t>
  </si>
  <si>
    <t>460003****2631</t>
  </si>
  <si>
    <t>460006****8711</t>
  </si>
  <si>
    <t>460028****5610</t>
  </si>
  <si>
    <t>460006****0629</t>
  </si>
  <si>
    <t>460004****3665</t>
  </si>
  <si>
    <t>460022****1920</t>
  </si>
  <si>
    <t>460027****1712</t>
  </si>
  <si>
    <t>460107****3021</t>
  </si>
  <si>
    <t>460004****3424</t>
  </si>
  <si>
    <t>230125****0057</t>
  </si>
  <si>
    <t>460025****0015</t>
  </si>
  <si>
    <t>460004****526X</t>
  </si>
  <si>
    <t>460007****4111</t>
  </si>
  <si>
    <t>460033****3250</t>
  </si>
  <si>
    <t>460034****0018</t>
  </si>
  <si>
    <t>460034****551X</t>
  </si>
  <si>
    <t>460003****4233</t>
  </si>
  <si>
    <t>460003****2865</t>
  </si>
  <si>
    <t>460034****0037</t>
  </si>
  <si>
    <t>460034****1233</t>
  </si>
  <si>
    <t>460003****6829</t>
  </si>
  <si>
    <t>460035****1131</t>
  </si>
  <si>
    <t>460028****0921</t>
  </si>
  <si>
    <t>460006****0410</t>
  </si>
  <si>
    <t>460006****233X</t>
  </si>
  <si>
    <t>460003****3432</t>
  </si>
  <si>
    <t>460007****5072</t>
  </si>
  <si>
    <t>460033****3257</t>
  </si>
  <si>
    <t>460036****1512</t>
  </si>
  <si>
    <t>460006****0668</t>
  </si>
  <si>
    <t>460026****0012</t>
  </si>
  <si>
    <t>460033****4680</t>
  </si>
  <si>
    <t>460025****1525</t>
  </si>
  <si>
    <t>460036****2466</t>
  </si>
  <si>
    <t>460034****3022</t>
  </si>
  <si>
    <t>460003****3086</t>
  </si>
  <si>
    <t>460033****3276</t>
  </si>
  <si>
    <t>460032****0812</t>
  </si>
  <si>
    <t>460033****0903</t>
  </si>
  <si>
    <t>141022****0021</t>
  </si>
  <si>
    <t>460001****1045</t>
  </si>
  <si>
    <t>460035****2738</t>
  </si>
  <si>
    <t>460200****0530</t>
  </si>
  <si>
    <t>469003****5623</t>
  </si>
  <si>
    <t>460007****4972</t>
  </si>
  <si>
    <t>460033****0074</t>
  </si>
  <si>
    <t>460200****077X</t>
  </si>
  <si>
    <t>460004****5267</t>
  </si>
  <si>
    <t>460035****1911</t>
  </si>
  <si>
    <t>460104****0627</t>
  </si>
  <si>
    <t>460035****0718</t>
  </si>
  <si>
    <t>460003****4210</t>
  </si>
  <si>
    <t>460027****2965</t>
  </si>
  <si>
    <t>460006****7817</t>
  </si>
  <si>
    <t>460002****1828</t>
  </si>
  <si>
    <t>460026****0019</t>
  </si>
  <si>
    <t>460034****0443</t>
  </si>
  <si>
    <t>460006****204X</t>
  </si>
  <si>
    <t>230921****0129</t>
  </si>
  <si>
    <t>460003****5622</t>
  </si>
  <si>
    <t>460028****2445</t>
  </si>
  <si>
    <t>460001****0044</t>
  </si>
  <si>
    <t>460034****6116</t>
  </si>
  <si>
    <t>460035****271X</t>
  </si>
  <si>
    <t>460035****0052</t>
  </si>
  <si>
    <t>460006****4056</t>
  </si>
  <si>
    <t>460004****0825</t>
  </si>
  <si>
    <t>460003****6614</t>
  </si>
  <si>
    <t>460034****1212</t>
  </si>
  <si>
    <t>460006****2712</t>
  </si>
  <si>
    <t>460026****0911</t>
  </si>
  <si>
    <t>460028****1211</t>
  </si>
  <si>
    <t>460004****122X</t>
  </si>
  <si>
    <t>460200****5516</t>
  </si>
  <si>
    <t>460026****153X</t>
  </si>
  <si>
    <t>460200****512X</t>
  </si>
  <si>
    <t>460102****1568</t>
  </si>
  <si>
    <t>469028****0719</t>
  </si>
  <si>
    <t>460004****3410</t>
  </si>
  <si>
    <t>460028****5613</t>
  </si>
  <si>
    <t>460003****3015</t>
  </si>
  <si>
    <t>460200****0272</t>
  </si>
  <si>
    <t>460028****0827</t>
  </si>
  <si>
    <t>460026****3612</t>
  </si>
  <si>
    <t>460003****2644</t>
  </si>
  <si>
    <t>460032****6181</t>
  </si>
  <si>
    <t>460033****3261</t>
  </si>
  <si>
    <t>460036****0011</t>
  </si>
  <si>
    <t>460005****2176</t>
  </si>
  <si>
    <t>460033****747X</t>
  </si>
  <si>
    <t>460028****0044</t>
  </si>
  <si>
    <t>460028****0449</t>
  </si>
  <si>
    <t>460036****7511</t>
  </si>
  <si>
    <t>460035****2916</t>
  </si>
  <si>
    <t>460027****4418</t>
  </si>
  <si>
    <t>460028****0016</t>
  </si>
  <si>
    <t>460006****4019</t>
  </si>
  <si>
    <t>460003****5024</t>
  </si>
  <si>
    <t>460200****3216</t>
  </si>
  <si>
    <t>460006****0612</t>
  </si>
  <si>
    <t>460035****0216</t>
  </si>
  <si>
    <t>460033****4512</t>
  </si>
  <si>
    <t>460036****0815</t>
  </si>
  <si>
    <t>220204****1822</t>
  </si>
  <si>
    <t>469003****6117</t>
  </si>
  <si>
    <t>460005****0019</t>
  </si>
  <si>
    <t>460025****2130</t>
  </si>
  <si>
    <t>140622****2913</t>
  </si>
  <si>
    <t>460200****2732</t>
  </si>
  <si>
    <t>460004****2828</t>
  </si>
  <si>
    <t>460026****0033</t>
  </si>
  <si>
    <t>460007****0017</t>
  </si>
  <si>
    <t>460003****4052</t>
  </si>
  <si>
    <t>460200****2298</t>
  </si>
  <si>
    <t>460006****4021</t>
  </si>
  <si>
    <t>460036****5515</t>
  </si>
  <si>
    <t>460004****362X</t>
  </si>
  <si>
    <t>460027****2973</t>
  </si>
  <si>
    <t>460028****6017</t>
  </si>
  <si>
    <t>469005****1227</t>
  </si>
  <si>
    <t>460003****2416</t>
  </si>
  <si>
    <t>460028****6860</t>
  </si>
  <si>
    <t>460004****0419</t>
  </si>
  <si>
    <t>460003****0610</t>
  </si>
  <si>
    <t>460003****2240</t>
  </si>
  <si>
    <t>460022****4812</t>
  </si>
  <si>
    <t>460003****5416</t>
  </si>
  <si>
    <t>460200****4718</t>
  </si>
  <si>
    <t>460034****0074</t>
  </si>
  <si>
    <t>440903****7176</t>
  </si>
  <si>
    <t>460004****4239</t>
  </si>
  <si>
    <t>460002****4635</t>
  </si>
  <si>
    <t>460034****0410</t>
  </si>
  <si>
    <t>460007****0018</t>
  </si>
  <si>
    <t>460034****4733</t>
  </si>
  <si>
    <t>460106****4114</t>
  </si>
  <si>
    <t>460025****4238</t>
  </si>
  <si>
    <t>460025****2727</t>
  </si>
  <si>
    <t>460028****3235</t>
  </si>
  <si>
    <t>460033****4517</t>
  </si>
  <si>
    <t>460033****4835</t>
  </si>
  <si>
    <t>469023****0019</t>
  </si>
  <si>
    <t>460036****7226</t>
  </si>
  <si>
    <t>460033****5076</t>
  </si>
  <si>
    <t>460007****0414</t>
  </si>
  <si>
    <t>460026****481X</t>
  </si>
  <si>
    <t>460033****4850</t>
  </si>
  <si>
    <t>152102****001X</t>
  </si>
  <si>
    <t>460022****0712</t>
  </si>
  <si>
    <t>520103****6414</t>
  </si>
  <si>
    <t>460035****2913</t>
  </si>
  <si>
    <t>460006****2919</t>
  </si>
  <si>
    <t>460022****191X</t>
  </si>
  <si>
    <t>460003****3815</t>
  </si>
  <si>
    <t>460007****536X</t>
  </si>
  <si>
    <t>460030****1812</t>
  </si>
  <si>
    <t>460200****0512</t>
  </si>
  <si>
    <t>460028****0899</t>
  </si>
  <si>
    <t>460003****3435</t>
  </si>
  <si>
    <t>460026****001X</t>
  </si>
  <si>
    <t>460026****3913</t>
  </si>
  <si>
    <t>460104****0310</t>
  </si>
  <si>
    <t>460003****3835</t>
  </si>
  <si>
    <t>460036****1811</t>
  </si>
  <si>
    <t>460200****2293</t>
  </si>
  <si>
    <t>152221****1411</t>
  </si>
  <si>
    <t>460007****2013</t>
  </si>
  <si>
    <t>460028****6046</t>
  </si>
  <si>
    <t>460003****3013</t>
  </si>
  <si>
    <t>460031****5254</t>
  </si>
  <si>
    <t>460031****0411</t>
  </si>
  <si>
    <t>460003****2838</t>
  </si>
  <si>
    <t>460033****0019</t>
  </si>
  <si>
    <t>469003****7027</t>
  </si>
  <si>
    <t>460006****4016</t>
  </si>
  <si>
    <t>460034****0016</t>
  </si>
  <si>
    <t>460003****4630</t>
  </si>
  <si>
    <t>460034****4718</t>
  </si>
  <si>
    <t>460006****4852</t>
  </si>
  <si>
    <t>460007****4986</t>
  </si>
  <si>
    <t>230405****024X</t>
  </si>
  <si>
    <t>460033****0011</t>
  </si>
  <si>
    <t>460001****073X</t>
  </si>
  <si>
    <t>460006****5219</t>
  </si>
  <si>
    <t>469003****0612</t>
  </si>
  <si>
    <t>460027****0618</t>
  </si>
  <si>
    <t>460005****4130</t>
  </si>
  <si>
    <t>460030****1829</t>
  </si>
  <si>
    <t>460200****0278</t>
  </si>
  <si>
    <t>460002****0012</t>
  </si>
  <si>
    <t>460034****0411</t>
  </si>
  <si>
    <t>460036****4517</t>
  </si>
  <si>
    <t>460034****0431</t>
  </si>
  <si>
    <t>360733****5391</t>
  </si>
  <si>
    <t>460028****6072</t>
  </si>
  <si>
    <t>460031****0016</t>
  </si>
  <si>
    <t>460006****8413</t>
  </si>
  <si>
    <t>460006****1612</t>
  </si>
  <si>
    <t>460003****0218</t>
  </si>
  <si>
    <t>460028****1614</t>
  </si>
  <si>
    <t>460022****0331</t>
  </si>
  <si>
    <t>460027****2311</t>
  </si>
  <si>
    <t>460031****0023</t>
  </si>
  <si>
    <t>460025****2416</t>
  </si>
  <si>
    <t>460034****5538</t>
  </si>
  <si>
    <t>460034****4719</t>
  </si>
  <si>
    <t>460002****001X</t>
  </si>
  <si>
    <t>460036****0018</t>
  </si>
  <si>
    <t>460102****2729</t>
  </si>
  <si>
    <t>460003****5839</t>
  </si>
  <si>
    <t>460025****0328</t>
  </si>
  <si>
    <t>460006****0217</t>
  </si>
  <si>
    <t>460003****1419</t>
  </si>
  <si>
    <t>460006****2922</t>
  </si>
  <si>
    <t>460035****0031</t>
  </si>
  <si>
    <t>460006****2317</t>
  </si>
  <si>
    <t>460006****2325</t>
  </si>
  <si>
    <t>230602****5915</t>
  </si>
  <si>
    <t>460027****2953</t>
  </si>
  <si>
    <t>460007****5825</t>
  </si>
  <si>
    <t>460032****7635</t>
  </si>
  <si>
    <t>460007****5779</t>
  </si>
  <si>
    <t>460028****0071</t>
  </si>
  <si>
    <t>460006****7219</t>
  </si>
  <si>
    <t>410426****002X</t>
  </si>
  <si>
    <t>460031****5616</t>
  </si>
  <si>
    <t>460022****0017</t>
  </si>
  <si>
    <t>460200****3817</t>
  </si>
  <si>
    <t>460006****8739</t>
  </si>
  <si>
    <t>460033****3882</t>
  </si>
  <si>
    <t>460002****0314</t>
  </si>
  <si>
    <t>460033****4691</t>
  </si>
  <si>
    <t>460027****8518</t>
  </si>
  <si>
    <t>460035****1157</t>
  </si>
  <si>
    <t>460007****0020</t>
  </si>
  <si>
    <t>460200****4694</t>
  </si>
  <si>
    <t>460006****723X</t>
  </si>
  <si>
    <t>460004****4225</t>
  </si>
  <si>
    <t>460003****7419</t>
  </si>
  <si>
    <t>460022****101X</t>
  </si>
  <si>
    <t>460006****163X</t>
  </si>
  <si>
    <t>460036****7028</t>
  </si>
  <si>
    <t>370902****0019</t>
  </si>
  <si>
    <t>460030****1513</t>
  </si>
  <si>
    <t>460028****2817</t>
  </si>
  <si>
    <t>460102****0614</t>
  </si>
  <si>
    <t>460200****4439</t>
  </si>
  <si>
    <t>460033****3217</t>
  </si>
  <si>
    <t>460034****0440</t>
  </si>
  <si>
    <t>460103****1217</t>
  </si>
  <si>
    <t>460031****561X</t>
  </si>
  <si>
    <t>622624****0386</t>
  </si>
  <si>
    <t>460033****3578</t>
  </si>
  <si>
    <t>460007****0016</t>
  </si>
  <si>
    <t>460034****3034</t>
  </si>
  <si>
    <t>460027****0022</t>
  </si>
  <si>
    <t>460003****0611</t>
  </si>
  <si>
    <t>460200****3346</t>
  </si>
  <si>
    <t>460200****4023</t>
  </si>
  <si>
    <t>460035****0426</t>
  </si>
  <si>
    <t>460001****0742</t>
  </si>
  <si>
    <t>460034****1247</t>
  </si>
  <si>
    <t>460034****332X</t>
  </si>
  <si>
    <t>469029****0016</t>
  </si>
  <si>
    <t>460200****1652</t>
  </si>
  <si>
    <t>460034****5525</t>
  </si>
  <si>
    <t>460001****1910</t>
  </si>
  <si>
    <t>460001****032X</t>
  </si>
  <si>
    <t>460200****2303</t>
  </si>
  <si>
    <t>460035****0215</t>
  </si>
  <si>
    <t>460034****1226</t>
  </si>
  <si>
    <t>460001****0728</t>
  </si>
  <si>
    <t>460036****1516</t>
  </si>
  <si>
    <t>469025****452X</t>
  </si>
  <si>
    <t>460007****0046</t>
  </si>
  <si>
    <t>140109****5524</t>
  </si>
  <si>
    <t>220202****4222</t>
  </si>
  <si>
    <t>460102****1829</t>
  </si>
  <si>
    <t>460035****0916</t>
  </si>
  <si>
    <t>460035****1130</t>
  </si>
  <si>
    <t>460035****3011</t>
  </si>
  <si>
    <t>460022****1510</t>
  </si>
  <si>
    <t>460035****1322</t>
  </si>
  <si>
    <t>460035****1725</t>
  </si>
  <si>
    <t>362422****7528</t>
  </si>
  <si>
    <t>460035****1311</t>
  </si>
  <si>
    <t>460035****1516</t>
  </si>
  <si>
    <t>510522****8603</t>
  </si>
  <si>
    <t>460035****3423</t>
  </si>
  <si>
    <t>469029****0229</t>
  </si>
  <si>
    <t>460035****2921</t>
  </si>
  <si>
    <t>440782****6864</t>
  </si>
  <si>
    <t>460035****2545</t>
  </si>
  <si>
    <t>460035****003X</t>
  </si>
  <si>
    <t>460035****0065</t>
  </si>
  <si>
    <t>460035****3220</t>
  </si>
  <si>
    <t>460035****062X</t>
  </si>
  <si>
    <t>460035****0922</t>
  </si>
  <si>
    <t>460035****0227</t>
  </si>
  <si>
    <t>460035****1123</t>
  </si>
  <si>
    <t>460035****3210</t>
  </si>
  <si>
    <t>460200****1392</t>
  </si>
  <si>
    <t>460200****3887</t>
  </si>
  <si>
    <t>460035****0428</t>
  </si>
  <si>
    <t>460035****2926</t>
  </si>
  <si>
    <t>460006****0624</t>
  </si>
  <si>
    <t>460004****5250</t>
  </si>
  <si>
    <t>460034****0929</t>
  </si>
  <si>
    <t>460027****4448</t>
  </si>
  <si>
    <t>460031****5234</t>
  </si>
  <si>
    <t>460028****0034</t>
  </si>
  <si>
    <t>469003****5626</t>
  </si>
  <si>
    <t>460027****7032</t>
  </si>
  <si>
    <t>513723****9140</t>
  </si>
  <si>
    <t>460034****0484</t>
  </si>
  <si>
    <t>460002****3613</t>
  </si>
  <si>
    <t>460007****4966</t>
  </si>
  <si>
    <t>460007****4967</t>
  </si>
  <si>
    <t>460003****3221</t>
  </si>
  <si>
    <t>460031****522X</t>
  </si>
  <si>
    <t>460003****0011</t>
  </si>
  <si>
    <t>469027****3934</t>
  </si>
  <si>
    <t>460003****3823</t>
  </si>
  <si>
    <t>460300****0028</t>
  </si>
  <si>
    <t>460002****4636</t>
  </si>
  <si>
    <t>460007****0882</t>
  </si>
  <si>
    <t>460003****3022</t>
  </si>
  <si>
    <t>460033****4487</t>
  </si>
  <si>
    <t>460003****6638</t>
  </si>
  <si>
    <t>460004****0618</t>
  </si>
  <si>
    <t>460025****2119</t>
  </si>
  <si>
    <t>460026****0932</t>
  </si>
  <si>
    <t>460025****0046</t>
  </si>
  <si>
    <t>460027****1010</t>
  </si>
  <si>
    <t>469024****4414</t>
  </si>
  <si>
    <t>460027****8525</t>
  </si>
  <si>
    <t>460028****5224</t>
  </si>
  <si>
    <t>460027****3710</t>
  </si>
  <si>
    <t>460026****3930</t>
  </si>
  <si>
    <t>460031****6449</t>
  </si>
  <si>
    <t>460007****5818</t>
  </si>
  <si>
    <t>460026****0045</t>
  </si>
  <si>
    <t>460200****2726</t>
  </si>
  <si>
    <t>460003****4223</t>
  </si>
  <si>
    <t>460028****0416</t>
  </si>
  <si>
    <t>460006****0627</t>
  </si>
  <si>
    <t>460005****1221</t>
  </si>
  <si>
    <t>460036****3226</t>
  </si>
  <si>
    <t>460033****392X</t>
  </si>
  <si>
    <t>460200****4690</t>
  </si>
  <si>
    <t>460004****6418</t>
  </si>
  <si>
    <t>469003****2412</t>
  </si>
  <si>
    <t>460003****7836</t>
  </si>
  <si>
    <t>460003****3428</t>
  </si>
  <si>
    <t>460007****7261</t>
  </si>
  <si>
    <t>460104****0632</t>
  </si>
  <si>
    <t>460025****2423</t>
  </si>
  <si>
    <t>460004****1829</t>
  </si>
  <si>
    <t>460034****6119</t>
  </si>
  <si>
    <t>460003****4623</t>
  </si>
  <si>
    <t>460002****0011</t>
  </si>
  <si>
    <t>460006****1634</t>
  </si>
  <si>
    <t>460002****202X</t>
  </si>
  <si>
    <t>460002****6016</t>
  </si>
  <si>
    <t>460028****522X</t>
  </si>
  <si>
    <t>460032****7649</t>
  </si>
  <si>
    <t>460032****7682</t>
  </si>
  <si>
    <t>460035****2918</t>
  </si>
  <si>
    <t>460003****4124</t>
  </si>
  <si>
    <t>460007****002X</t>
  </si>
  <si>
    <t>460028****0018</t>
  </si>
  <si>
    <t>460034****0433</t>
  </si>
  <si>
    <t>460003****342X</t>
  </si>
  <si>
    <t>460031****5621</t>
  </si>
  <si>
    <t>460003****3067</t>
  </si>
  <si>
    <t>460006****0227</t>
  </si>
  <si>
    <t>460006****0623</t>
  </si>
  <si>
    <t>460003****3121</t>
  </si>
  <si>
    <t>460003****263X</t>
  </si>
  <si>
    <t>460031****564X</t>
  </si>
  <si>
    <t>460006****8423</t>
  </si>
  <si>
    <t>460102****1831</t>
  </si>
  <si>
    <t>410503****0015</t>
  </si>
  <si>
    <t>460028****1225</t>
  </si>
  <si>
    <t>460028****6023</t>
  </si>
  <si>
    <t>460033****1781</t>
  </si>
  <si>
    <t>460007****3625</t>
  </si>
  <si>
    <t>460200****3159</t>
  </si>
  <si>
    <t>460028****2821</t>
  </si>
  <si>
    <t>460007****7251</t>
  </si>
  <si>
    <t>460007****0010</t>
  </si>
  <si>
    <t>460200****4438</t>
  </si>
  <si>
    <t>460033****0687</t>
  </si>
  <si>
    <t>460031****0815</t>
  </si>
  <si>
    <t>460031****643X</t>
  </si>
  <si>
    <t>460025****2751</t>
  </si>
  <si>
    <t>460003****3441</t>
  </si>
  <si>
    <t>460006****4078</t>
  </si>
  <si>
    <t>460103****3613</t>
  </si>
  <si>
    <t>460003****0815</t>
  </si>
  <si>
    <t>460026****0918</t>
  </si>
  <si>
    <t>460028****042X</t>
  </si>
  <si>
    <t>460003****3084</t>
  </si>
  <si>
    <t>460035****2718</t>
  </si>
  <si>
    <t>450881****0626</t>
  </si>
  <si>
    <t>460033****4839</t>
  </si>
  <si>
    <t>460005****5165</t>
  </si>
  <si>
    <t>460033****3284</t>
  </si>
  <si>
    <t>460027****0614</t>
  </si>
  <si>
    <t>460035****1112</t>
  </si>
  <si>
    <t>460003****5613</t>
  </si>
  <si>
    <t>460104****0947</t>
  </si>
  <si>
    <t>460200****0277</t>
  </si>
  <si>
    <t>460200****5112</t>
  </si>
  <si>
    <t>460027****7924</t>
  </si>
  <si>
    <t>460028****0030</t>
  </si>
  <si>
    <t>231083****4420</t>
  </si>
  <si>
    <t>460028****0027</t>
  </si>
  <si>
    <t>460103****0914</t>
  </si>
  <si>
    <t>460035****0723</t>
  </si>
  <si>
    <t>460035****092X</t>
  </si>
  <si>
    <t>362425****0020</t>
  </si>
  <si>
    <t>460028****204X</t>
  </si>
  <si>
    <t>460006****2759</t>
  </si>
  <si>
    <t>460002****0030</t>
  </si>
  <si>
    <t>460003****1418</t>
  </si>
  <si>
    <t>460004****3830</t>
  </si>
  <si>
    <t>320928****2546</t>
  </si>
  <si>
    <t>469003****5620</t>
  </si>
  <si>
    <t>460034****412X</t>
  </si>
  <si>
    <t>460035****1140</t>
  </si>
  <si>
    <t>440982****5894</t>
  </si>
  <si>
    <t>460036****0026</t>
  </si>
  <si>
    <t>460033****3898</t>
  </si>
  <si>
    <t>460003****4222</t>
  </si>
  <si>
    <t>460003****3020</t>
  </si>
  <si>
    <t>460005****2324</t>
  </si>
  <si>
    <t>460001****171X</t>
  </si>
  <si>
    <t>460034****3312</t>
  </si>
  <si>
    <t>469024****5626</t>
  </si>
  <si>
    <t>460027****2323</t>
  </si>
  <si>
    <t>460007****5829</t>
  </si>
  <si>
    <t>469024****082X</t>
  </si>
  <si>
    <t>460035****0213</t>
  </si>
  <si>
    <t>460035****0924</t>
  </si>
  <si>
    <t>460033****5371</t>
  </si>
  <si>
    <t>460034****1525</t>
  </si>
  <si>
    <t>460034****4121</t>
  </si>
  <si>
    <t>460026****0023</t>
  </si>
  <si>
    <t>460033****0370</t>
  </si>
  <si>
    <t>460006****5245</t>
  </si>
  <si>
    <t>460031****5216</t>
  </si>
  <si>
    <t>460031****4437</t>
  </si>
  <si>
    <t>460034****0010</t>
  </si>
  <si>
    <t>460001****1018</t>
  </si>
  <si>
    <t>460031****1626</t>
  </si>
  <si>
    <t>460036****0014</t>
  </si>
  <si>
    <t>460001****1946</t>
  </si>
  <si>
    <t>460034****3019</t>
  </si>
  <si>
    <t>460006****3737</t>
  </si>
  <si>
    <t>469028****2117</t>
  </si>
  <si>
    <t>460031****5220</t>
  </si>
  <si>
    <t>460031****5273</t>
  </si>
  <si>
    <t>460001****2225</t>
  </si>
  <si>
    <t>460035****064X</t>
  </si>
  <si>
    <t>460033****719X</t>
  </si>
  <si>
    <t>460035****0416</t>
  </si>
  <si>
    <t>460031****5238</t>
  </si>
  <si>
    <t>460003****021X</t>
  </si>
  <si>
    <t>460034****0028</t>
  </si>
  <si>
    <t>460003****0222</t>
  </si>
  <si>
    <t>460200****0284</t>
  </si>
  <si>
    <t>460006****7816</t>
  </si>
  <si>
    <t>469027****598X</t>
  </si>
  <si>
    <t>460035****2310</t>
  </si>
  <si>
    <t>460036****0813</t>
  </si>
  <si>
    <t>130121****0016</t>
  </si>
  <si>
    <t>460035****2313</t>
  </si>
  <si>
    <t>460034****1220</t>
  </si>
  <si>
    <t>460200****3828</t>
  </si>
  <si>
    <t>230122****4759</t>
  </si>
  <si>
    <t>460029****4431</t>
  </si>
  <si>
    <t>460033****3880</t>
  </si>
  <si>
    <t>460007****0823</t>
  </si>
  <si>
    <t>460033****4484</t>
  </si>
  <si>
    <t>460200****4696</t>
  </si>
  <si>
    <t>460003****2820</t>
  </si>
  <si>
    <t>460030****3323</t>
  </si>
  <si>
    <t>460032****3869</t>
  </si>
  <si>
    <t>460034****182X</t>
  </si>
  <si>
    <t>469027****0030</t>
  </si>
  <si>
    <t>469028****6129</t>
  </si>
  <si>
    <t>460033****3894</t>
  </si>
  <si>
    <t>460003****0214</t>
  </si>
  <si>
    <t>469029****2521</t>
  </si>
  <si>
    <t>460033****3889</t>
  </si>
  <si>
    <t>460035****0932</t>
  </si>
  <si>
    <t>460035****0727</t>
  </si>
  <si>
    <t>460035****0041</t>
  </si>
  <si>
    <t>460035****1342</t>
  </si>
  <si>
    <t>469029****0923</t>
  </si>
  <si>
    <t>441423****0442</t>
  </si>
  <si>
    <t>460035****2510</t>
  </si>
  <si>
    <t>440882****5030</t>
  </si>
  <si>
    <t>513822****5964</t>
  </si>
  <si>
    <t>422202****3810</t>
  </si>
  <si>
    <t>460035****1110</t>
  </si>
  <si>
    <t>460035****1711</t>
  </si>
  <si>
    <t>460035****004X</t>
  </si>
  <si>
    <t>412725****0326</t>
  </si>
  <si>
    <t>659001****5744</t>
  </si>
  <si>
    <t>230403****0025</t>
  </si>
  <si>
    <t>440184****4829</t>
  </si>
  <si>
    <t>460002****5629</t>
  </si>
  <si>
    <t>460035****1526</t>
  </si>
  <si>
    <t>460033****3258</t>
  </si>
  <si>
    <t>460035****1118</t>
  </si>
  <si>
    <t>460035****3425</t>
  </si>
  <si>
    <t>460035****091X</t>
  </si>
  <si>
    <t>460035****0725</t>
  </si>
  <si>
    <t>230502****0927</t>
  </si>
  <si>
    <t>421181****196X</t>
  </si>
  <si>
    <t>460035****133X</t>
  </si>
  <si>
    <t>460035****1724</t>
  </si>
  <si>
    <t>460035****0712</t>
  </si>
  <si>
    <t>433130****1149</t>
  </si>
  <si>
    <t>440921****6548</t>
  </si>
  <si>
    <t>460035****1517</t>
  </si>
  <si>
    <t>460035****1119</t>
  </si>
  <si>
    <t>452131****1841</t>
  </si>
  <si>
    <t>460035****0913</t>
  </si>
  <si>
    <t>513030****5023</t>
  </si>
  <si>
    <t>460035****1121</t>
  </si>
  <si>
    <t>460035****1116</t>
  </si>
  <si>
    <t>460035****1114</t>
  </si>
  <si>
    <t>460035****0914</t>
  </si>
  <si>
    <t>460035****2710</t>
  </si>
  <si>
    <t>450922****3090</t>
  </si>
  <si>
    <t>460035****1931</t>
  </si>
  <si>
    <t>460035****1142</t>
  </si>
  <si>
    <t>460030****5728</t>
  </si>
  <si>
    <t>460035****3415</t>
  </si>
  <si>
    <t>350521****7880</t>
  </si>
  <si>
    <t>460035****1318</t>
  </si>
  <si>
    <t>460035****0954</t>
  </si>
  <si>
    <t>460035****1146</t>
  </si>
  <si>
    <t>460035****1148</t>
  </si>
  <si>
    <t>450521****4863</t>
  </si>
  <si>
    <t>460035****1329</t>
  </si>
  <si>
    <t>460035****0719</t>
  </si>
  <si>
    <t>460035****1319</t>
  </si>
  <si>
    <t>460035****1529</t>
  </si>
  <si>
    <t>460035****2126</t>
  </si>
  <si>
    <t>460035****3428</t>
  </si>
  <si>
    <t>460006****4437</t>
  </si>
  <si>
    <t>460035****0616</t>
  </si>
  <si>
    <t>460035****0411</t>
  </si>
  <si>
    <t>460035****0267</t>
  </si>
  <si>
    <t>460035****0419</t>
  </si>
  <si>
    <t>460034****5518</t>
  </si>
  <si>
    <t>460035****2716</t>
  </si>
  <si>
    <t>412827****6743</t>
  </si>
  <si>
    <t>460035****1925</t>
  </si>
  <si>
    <t>460035****1913</t>
  </si>
  <si>
    <t>460035****0422</t>
  </si>
  <si>
    <t>460035****3020</t>
  </si>
  <si>
    <t>460001****0311</t>
  </si>
  <si>
    <t>460035****2723</t>
  </si>
  <si>
    <t>469029****1924</t>
  </si>
  <si>
    <t>460035****044X</t>
  </si>
  <si>
    <t>460035****1182</t>
  </si>
  <si>
    <t>460035****0223</t>
  </si>
  <si>
    <t>460035****0910</t>
  </si>
  <si>
    <t>460035****2517</t>
  </si>
  <si>
    <t>460035****2549</t>
  </si>
  <si>
    <t>460035****2343</t>
  </si>
  <si>
    <t>460035****2118</t>
  </si>
  <si>
    <t>460035****2542</t>
  </si>
  <si>
    <t>460035****292X</t>
  </si>
  <si>
    <t>460035****0243</t>
  </si>
  <si>
    <t>460035****0443</t>
  </si>
  <si>
    <t>460035****2715</t>
  </si>
  <si>
    <t>460035****2924</t>
  </si>
  <si>
    <t>460034****3097</t>
  </si>
  <si>
    <t>460003****2844</t>
  </si>
  <si>
    <t>460026****2440</t>
  </si>
  <si>
    <t>460034****1225</t>
  </si>
  <si>
    <t>460035****0058</t>
  </si>
  <si>
    <t>460035****2546</t>
  </si>
  <si>
    <t>469029****2517</t>
  </si>
  <si>
    <t>460035****2315</t>
  </si>
  <si>
    <t>460035****3223</t>
  </si>
  <si>
    <t>469029****2523</t>
  </si>
  <si>
    <t>460035****0749</t>
  </si>
  <si>
    <t>469029****2524</t>
  </si>
  <si>
    <t>460035****3222</t>
  </si>
  <si>
    <t>460035****0720</t>
  </si>
  <si>
    <t>460035****0035</t>
  </si>
  <si>
    <t>469029****2545</t>
  </si>
  <si>
    <t>469029****0226</t>
  </si>
  <si>
    <t>460034****5521</t>
  </si>
  <si>
    <t>460035****061X</t>
  </si>
  <si>
    <t>430527****4247</t>
  </si>
  <si>
    <t>460035****2512</t>
  </si>
  <si>
    <t>460035****3213</t>
  </si>
  <si>
    <t>460035****3048</t>
  </si>
  <si>
    <t>469029****0222</t>
  </si>
  <si>
    <t>460035****2329</t>
  </si>
  <si>
    <t>460035****2533</t>
  </si>
  <si>
    <t>460035****2540</t>
  </si>
  <si>
    <t>460035****2521</t>
  </si>
  <si>
    <t>460035****3211</t>
  </si>
  <si>
    <t>460035****1945</t>
  </si>
  <si>
    <t>460035****0069</t>
  </si>
  <si>
    <t>220283****4522</t>
  </si>
  <si>
    <t>460025****2729</t>
  </si>
  <si>
    <t>460027****2615</t>
  </si>
  <si>
    <t>460030****0320</t>
  </si>
  <si>
    <t>469003****8414</t>
  </si>
  <si>
    <t>460031****6434</t>
  </si>
  <si>
    <t>460022****1719</t>
  </si>
  <si>
    <t>460034****0917</t>
  </si>
  <si>
    <t>460030****4820</t>
  </si>
  <si>
    <t>460003****3033</t>
  </si>
  <si>
    <t>460007****6152</t>
  </si>
  <si>
    <t>460034****002X</t>
  </si>
  <si>
    <t>460004****4021</t>
  </si>
  <si>
    <t>460030****6610</t>
  </si>
  <si>
    <t>411527****0425</t>
  </si>
  <si>
    <t>460028****6035</t>
  </si>
  <si>
    <t>460003****4617</t>
  </si>
  <si>
    <t>460006****5246</t>
  </si>
  <si>
    <t>460028****3622</t>
  </si>
  <si>
    <t>460030****0923</t>
  </si>
  <si>
    <t>460103****181X</t>
  </si>
  <si>
    <t>460004****3627</t>
  </si>
  <si>
    <t>460006****1644</t>
  </si>
  <si>
    <t>460003****142X</t>
  </si>
  <si>
    <t>460200****4701</t>
  </si>
  <si>
    <t>469007****0424</t>
  </si>
  <si>
    <t>460003****3218</t>
  </si>
  <si>
    <t>460001****2224</t>
  </si>
  <si>
    <t>460102****1811</t>
  </si>
  <si>
    <t>460025****1813</t>
  </si>
  <si>
    <t>469027****7249</t>
  </si>
  <si>
    <t>460003****2272</t>
  </si>
  <si>
    <t>460002****0321</t>
  </si>
  <si>
    <t>460003****3227</t>
  </si>
  <si>
    <t>460034****0014</t>
  </si>
  <si>
    <t>460007****4965</t>
  </si>
  <si>
    <t>460200****5724</t>
  </si>
  <si>
    <t>460036****041X</t>
  </si>
  <si>
    <t>460033****4178</t>
  </si>
  <si>
    <t>440882****3915</t>
  </si>
  <si>
    <t>469028****1230</t>
  </si>
  <si>
    <t>432502****5118</t>
  </si>
  <si>
    <t>460103****1528</t>
  </si>
  <si>
    <t>460004****3816</t>
  </si>
  <si>
    <t>460003****2624</t>
  </si>
  <si>
    <t>460004****4044</t>
  </si>
  <si>
    <t>460035****2114</t>
  </si>
  <si>
    <t>460036****5224</t>
  </si>
  <si>
    <t>460034****1243</t>
  </si>
  <si>
    <t>460033****6897</t>
  </si>
  <si>
    <t>460028****2422</t>
  </si>
  <si>
    <t>460026****0311</t>
  </si>
  <si>
    <t>460004****602X</t>
  </si>
  <si>
    <t>460006****842X</t>
  </si>
  <si>
    <t>460200****4432</t>
  </si>
  <si>
    <t>460030****0048</t>
  </si>
  <si>
    <t>460003****3262</t>
  </si>
  <si>
    <t>460033****4808</t>
  </si>
  <si>
    <t>460031****0827</t>
  </si>
  <si>
    <t>460104****0921</t>
  </si>
  <si>
    <t>460001****0015</t>
  </si>
  <si>
    <t>460034****243X</t>
  </si>
  <si>
    <t>460006****4039</t>
  </si>
  <si>
    <t>460033****0023</t>
  </si>
  <si>
    <t>460104****121X</t>
  </si>
  <si>
    <t>460200****2739</t>
  </si>
  <si>
    <t>460006****4425</t>
  </si>
  <si>
    <t>469026****522X</t>
  </si>
  <si>
    <t>460200****3821</t>
  </si>
  <si>
    <t>460033****0025</t>
  </si>
  <si>
    <t>460026****0313</t>
  </si>
  <si>
    <t>460004****3812</t>
  </si>
  <si>
    <t>460033****1179</t>
  </si>
  <si>
    <t>460026****3013</t>
  </si>
  <si>
    <t>460033****5985</t>
  </si>
  <si>
    <t>460034****4124</t>
  </si>
  <si>
    <t>460036****0016</t>
  </si>
  <si>
    <t>460006****4428</t>
  </si>
  <si>
    <t>460035****3247</t>
  </si>
  <si>
    <t>469003****2424</t>
  </si>
  <si>
    <t>460035****3242</t>
  </si>
  <si>
    <t>460035****2524</t>
  </si>
  <si>
    <t>460035****3243</t>
  </si>
  <si>
    <t>460035****0049</t>
  </si>
  <si>
    <t>460035****3017</t>
  </si>
  <si>
    <t>460035****3025</t>
  </si>
  <si>
    <t>460035****0217</t>
  </si>
  <si>
    <t>460035****3027</t>
  </si>
  <si>
    <t>460035****2585</t>
  </si>
  <si>
    <t>460035****3215</t>
  </si>
  <si>
    <t>460035****1912</t>
  </si>
  <si>
    <t>460035****3226</t>
  </si>
  <si>
    <t>460035****3420</t>
  </si>
  <si>
    <t>460035****3217</t>
  </si>
  <si>
    <t>460035****324X</t>
  </si>
  <si>
    <t>460035****1149</t>
  </si>
  <si>
    <t>460035****3248</t>
  </si>
  <si>
    <t>460035****0038</t>
  </si>
  <si>
    <t>460035****0438</t>
  </si>
  <si>
    <t>460035****3216</t>
  </si>
  <si>
    <t>460035****0623</t>
  </si>
  <si>
    <t>460035****2120</t>
  </si>
  <si>
    <t>460035****3230</t>
  </si>
  <si>
    <t>460006****4020</t>
  </si>
  <si>
    <t>460028****1619</t>
  </si>
  <si>
    <t>460026****0627</t>
  </si>
  <si>
    <t>460005****3722</t>
  </si>
  <si>
    <t>460103****331X</t>
  </si>
  <si>
    <t>460028****5213</t>
  </si>
  <si>
    <t>460027****4412</t>
  </si>
  <si>
    <t>460006****2017</t>
  </si>
  <si>
    <t>460026****3028</t>
  </si>
  <si>
    <t>460033****3211</t>
  </si>
  <si>
    <t>460200****4468</t>
  </si>
  <si>
    <t>460034****1511</t>
  </si>
  <si>
    <t>460034****041X</t>
  </si>
  <si>
    <t>460027****1314</t>
  </si>
  <si>
    <t>460026****0962</t>
  </si>
  <si>
    <t>460025****1227</t>
  </si>
  <si>
    <t>460031****2013</t>
  </si>
  <si>
    <t>460002****6014</t>
  </si>
  <si>
    <t>460028****1224</t>
  </si>
  <si>
    <t>460022****3720</t>
  </si>
  <si>
    <t>460033****4190</t>
  </si>
  <si>
    <t>460036****5924</t>
  </si>
  <si>
    <t>460005****0712</t>
  </si>
  <si>
    <t>460105****7113</t>
  </si>
  <si>
    <t>460034****6129</t>
  </si>
  <si>
    <t>460006****2013</t>
  </si>
  <si>
    <t>460001****1921</t>
  </si>
  <si>
    <t>460034****5514</t>
  </si>
  <si>
    <t>460031****362X</t>
  </si>
  <si>
    <t>460036****0032</t>
  </si>
  <si>
    <t>460006****2336</t>
  </si>
  <si>
    <t>460003****7813</t>
  </si>
  <si>
    <t>460003****2851</t>
  </si>
  <si>
    <t>460003****1445</t>
  </si>
  <si>
    <t>460035****2311</t>
  </si>
  <si>
    <t>460035****2724</t>
  </si>
  <si>
    <t>460035****2128</t>
  </si>
  <si>
    <t>460035****2928</t>
  </si>
  <si>
    <t>460035****2580</t>
  </si>
  <si>
    <t>460035****3214</t>
  </si>
  <si>
    <t>460035****1933</t>
  </si>
  <si>
    <t>460036****1540</t>
  </si>
  <si>
    <t>460035****232X</t>
  </si>
  <si>
    <t>460036****7210</t>
  </si>
  <si>
    <t>460035****0435</t>
  </si>
  <si>
    <t>460035****0242</t>
  </si>
  <si>
    <t>460035****1334</t>
  </si>
  <si>
    <t>460035****042X</t>
  </si>
  <si>
    <t>460035****2552</t>
  </si>
  <si>
    <t>460035****2919</t>
  </si>
  <si>
    <t>460035****2922</t>
  </si>
  <si>
    <t>460035****2929</t>
  </si>
  <si>
    <t>460035****2914</t>
  </si>
  <si>
    <t>460035****1919</t>
  </si>
  <si>
    <t>460035****2113</t>
  </si>
  <si>
    <t>460035****2331</t>
  </si>
  <si>
    <t>460035****0634</t>
  </si>
  <si>
    <t>460035****0442</t>
  </si>
  <si>
    <t>460035****1943</t>
  </si>
  <si>
    <t>460103****3031</t>
  </si>
  <si>
    <t>350624****2525</t>
  </si>
  <si>
    <t>460006****0918</t>
  </si>
  <si>
    <t>460034****2423</t>
  </si>
  <si>
    <t>522121****7241</t>
  </si>
  <si>
    <t>450204****1027</t>
  </si>
  <si>
    <t>460006****0012</t>
  </si>
  <si>
    <t>460034****0432</t>
  </si>
  <si>
    <t>460035****2348</t>
  </si>
  <si>
    <t>460035****2149</t>
  </si>
  <si>
    <t>460035****2116</t>
  </si>
  <si>
    <t>460035****301X</t>
  </si>
  <si>
    <t>460035****1948</t>
  </si>
  <si>
    <t>460035****1915</t>
  </si>
  <si>
    <t>469029****3213</t>
  </si>
  <si>
    <t>460035****2110</t>
  </si>
  <si>
    <t>460035****021X</t>
  </si>
  <si>
    <t>460035****3411</t>
  </si>
  <si>
    <t>460035****213X</t>
  </si>
  <si>
    <t>460034****4440</t>
  </si>
  <si>
    <t>460035****1312</t>
  </si>
  <si>
    <t>460035****0413</t>
  </si>
  <si>
    <t>469029****3226</t>
  </si>
  <si>
    <t>460035****2917</t>
  </si>
  <si>
    <t>460035****0449</t>
  </si>
  <si>
    <t>460035****2133</t>
  </si>
  <si>
    <t>460035****0034</t>
  </si>
  <si>
    <t>460035****3416</t>
  </si>
  <si>
    <t>460035****0625</t>
  </si>
  <si>
    <t>460030****6928</t>
  </si>
  <si>
    <t>460200****1414</t>
  </si>
  <si>
    <t>460025****0939</t>
  </si>
  <si>
    <t>460200****1396</t>
  </si>
  <si>
    <t>460200****3824</t>
  </si>
  <si>
    <t>460007****0824</t>
  </si>
  <si>
    <t>460007****5373</t>
  </si>
  <si>
    <t>460200****3374</t>
  </si>
  <si>
    <t>460003****4431</t>
  </si>
  <si>
    <t>460028****7228</t>
  </si>
  <si>
    <t>460036****1522</t>
  </si>
  <si>
    <t>460028****562X</t>
  </si>
  <si>
    <t>460003****4856</t>
  </si>
  <si>
    <t>460027****375X</t>
  </si>
  <si>
    <t>460034****1259</t>
  </si>
  <si>
    <t>460003****2422</t>
  </si>
  <si>
    <t>500231****6236</t>
  </si>
  <si>
    <t>460035****2112</t>
  </si>
  <si>
    <t>460035****2721</t>
  </si>
  <si>
    <t>460035****1143</t>
  </si>
  <si>
    <t>460035****236X</t>
  </si>
  <si>
    <t>469029****2123</t>
  </si>
  <si>
    <t>460035****0238</t>
  </si>
  <si>
    <t>460035****3021</t>
  </si>
  <si>
    <t>460035****0979</t>
  </si>
  <si>
    <t>469029****2528</t>
  </si>
  <si>
    <t>460035****1361</t>
  </si>
  <si>
    <t>460035****1510</t>
  </si>
  <si>
    <t>460035****2318</t>
  </si>
  <si>
    <t>460035****0439</t>
  </si>
  <si>
    <t>460035****2317</t>
  </si>
  <si>
    <t>469029****2115</t>
  </si>
  <si>
    <t>460035****0437</t>
  </si>
  <si>
    <t>460035****231X</t>
  </si>
  <si>
    <t>460035****234X</t>
  </si>
  <si>
    <t>460035****2312</t>
  </si>
  <si>
    <t>460035****2942</t>
  </si>
  <si>
    <t>460035****2349</t>
  </si>
  <si>
    <t>460035****3426</t>
  </si>
  <si>
    <t>460035****1947</t>
  </si>
  <si>
    <t>460035****2147</t>
  </si>
  <si>
    <t>469029****2327</t>
  </si>
  <si>
    <t>460035****023X</t>
  </si>
  <si>
    <t>460033****0689</t>
  </si>
  <si>
    <t>460035****0245</t>
  </si>
  <si>
    <t>460035****1133</t>
  </si>
  <si>
    <t>460035****1515</t>
  </si>
  <si>
    <t>460035****1314</t>
  </si>
  <si>
    <t>452124****2772</t>
  </si>
  <si>
    <t>460001****0716</t>
  </si>
  <si>
    <t>411528****7136</t>
  </si>
  <si>
    <t>452123****7057</t>
  </si>
  <si>
    <t>460035****2333</t>
  </si>
  <si>
    <t>460007****0025</t>
  </si>
  <si>
    <t>460200****4702</t>
  </si>
  <si>
    <t>460004****0676</t>
  </si>
  <si>
    <t>460001****0726</t>
  </si>
  <si>
    <t>460006****1620</t>
  </si>
  <si>
    <t>622628****0011</t>
  </si>
  <si>
    <t>460026****392X</t>
  </si>
  <si>
    <t>460102****1535</t>
  </si>
  <si>
    <t>460033****3239</t>
  </si>
  <si>
    <t>469003****6128</t>
  </si>
  <si>
    <t>460004****0881</t>
  </si>
  <si>
    <t>460033****388X</t>
  </si>
  <si>
    <t>460034****0422</t>
  </si>
  <si>
    <t>460036****2420</t>
  </si>
  <si>
    <t>460035****1315</t>
  </si>
  <si>
    <t>469007****5864</t>
  </si>
  <si>
    <t>460027****8210</t>
  </si>
  <si>
    <t>452123****1020</t>
  </si>
  <si>
    <t>460025****2726</t>
  </si>
  <si>
    <t>460004****4822</t>
  </si>
  <si>
    <t>460102****1254</t>
  </si>
  <si>
    <t>460031****524X</t>
  </si>
  <si>
    <t>460104****0928</t>
  </si>
  <si>
    <t>460004****3444</t>
  </si>
  <si>
    <t>460004****4429</t>
  </si>
  <si>
    <t>460003****2028</t>
  </si>
  <si>
    <t>460102****0978</t>
  </si>
  <si>
    <t>469026****5226</t>
  </si>
  <si>
    <t>460005****1229</t>
  </si>
  <si>
    <t>460026****2125</t>
  </si>
  <si>
    <t>460004****4821</t>
  </si>
  <si>
    <t>469028****6110</t>
  </si>
  <si>
    <t>460032****6160</t>
  </si>
  <si>
    <t>460036****5211</t>
  </si>
  <si>
    <t>460027****0016</t>
  </si>
  <si>
    <t>460004****3643</t>
  </si>
  <si>
    <t>460033****5097</t>
  </si>
  <si>
    <t>460003****0023</t>
  </si>
  <si>
    <t>469025****451X</t>
  </si>
  <si>
    <t>460025****3911</t>
  </si>
  <si>
    <t>460031****5610</t>
  </si>
  <si>
    <t>460003****0030</t>
  </si>
  <si>
    <t>460004****1413</t>
  </si>
  <si>
    <t>460102****1268</t>
  </si>
  <si>
    <t>460035****3016</t>
  </si>
  <si>
    <t>460035****0068</t>
  </si>
  <si>
    <t>460035****0917</t>
  </si>
  <si>
    <t>460035****3010</t>
  </si>
  <si>
    <t>460035****3022</t>
  </si>
  <si>
    <t>460035****1320</t>
  </si>
  <si>
    <t>522601****2804</t>
  </si>
  <si>
    <t>460035****1512</t>
  </si>
  <si>
    <t>460035****0055</t>
  </si>
  <si>
    <t>460200****443X</t>
  </si>
  <si>
    <t>460035****1313</t>
  </si>
  <si>
    <t>230102****2420</t>
  </si>
  <si>
    <t>460035****0722</t>
  </si>
  <si>
    <t>460035****1316</t>
  </si>
  <si>
    <t>460035****1546</t>
  </si>
  <si>
    <t>410402****5608</t>
  </si>
  <si>
    <t>460035****1136</t>
  </si>
  <si>
    <t>460035****251X</t>
  </si>
  <si>
    <t>460035****3435</t>
  </si>
  <si>
    <t>460034****0032</t>
  </si>
  <si>
    <t>410511****5004</t>
  </si>
  <si>
    <t>460035****2726</t>
  </si>
  <si>
    <t>460007****5053</t>
  </si>
  <si>
    <t>440981****2546</t>
  </si>
  <si>
    <t>362423****0021</t>
  </si>
  <si>
    <t>440902****3687</t>
  </si>
  <si>
    <t>460035****0044</t>
  </si>
  <si>
    <t>142303****0123</t>
  </si>
  <si>
    <t>460035****3015</t>
  </si>
  <si>
    <t>460035****0432</t>
  </si>
  <si>
    <t>460035****2915</t>
  </si>
  <si>
    <t>460035****3013</t>
  </si>
  <si>
    <t>460035****2712</t>
  </si>
  <si>
    <t>460035****0212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</si>
</sst>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14" applyNumberFormat="0" applyAlignment="0" applyProtection="0">
      <alignment vertical="center"/>
    </xf>
    <xf numFmtId="0" fontId="16" fillId="12" borderId="10" applyNumberFormat="0" applyAlignment="0" applyProtection="0">
      <alignment vertical="center"/>
    </xf>
    <xf numFmtId="0" fontId="17" fillId="13" borderId="1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300"/>
  <sheetViews>
    <sheetView tabSelected="1" topLeftCell="A3268" workbookViewId="0">
      <selection activeCell="G3292" sqref="G3292"/>
    </sheetView>
  </sheetViews>
  <sheetFormatPr defaultColWidth="9" defaultRowHeight="14.4" outlineLevelCol="2"/>
  <cols>
    <col min="1" max="1" width="9.87962962962963" style="2" customWidth="1"/>
    <col min="2" max="2" width="28.3796296296296" style="2" customWidth="1"/>
    <col min="3" max="3" width="44.5" style="2" customWidth="1"/>
    <col min="4" max="16381" width="9" style="1"/>
  </cols>
  <sheetData>
    <row r="1" s="1" customFormat="1" ht="41" customHeight="1" spans="1:3">
      <c r="A1" s="3" t="s">
        <v>0</v>
      </c>
      <c r="B1" s="3"/>
      <c r="C1" s="3"/>
    </row>
    <row r="2" s="1" customFormat="1" spans="1:3">
      <c r="A2" s="4" t="s">
        <v>1</v>
      </c>
      <c r="B2" s="5" t="s">
        <v>2</v>
      </c>
      <c r="C2" s="6" t="s">
        <v>3</v>
      </c>
    </row>
    <row r="3" s="1" customFormat="1" spans="1:3">
      <c r="A3" s="7">
        <v>1</v>
      </c>
      <c r="B3" s="8" t="str">
        <f>"黄莉津"</f>
        <v>黄莉津</v>
      </c>
      <c r="C3" s="9" t="s">
        <v>4</v>
      </c>
    </row>
    <row r="4" s="1" customFormat="1" spans="1:3">
      <c r="A4" s="7">
        <v>2</v>
      </c>
      <c r="B4" s="8" t="str">
        <f>"唐俊苑"</f>
        <v>唐俊苑</v>
      </c>
      <c r="C4" s="9" t="s">
        <v>5</v>
      </c>
    </row>
    <row r="5" s="1" customFormat="1" spans="1:3">
      <c r="A5" s="7">
        <v>3</v>
      </c>
      <c r="B5" s="8" t="str">
        <f>"赵瑞雪"</f>
        <v>赵瑞雪</v>
      </c>
      <c r="C5" s="9" t="s">
        <v>6</v>
      </c>
    </row>
    <row r="6" s="1" customFormat="1" spans="1:3">
      <c r="A6" s="7">
        <v>4</v>
      </c>
      <c r="B6" s="8" t="str">
        <f>"李小凡"</f>
        <v>李小凡</v>
      </c>
      <c r="C6" s="9" t="s">
        <v>7</v>
      </c>
    </row>
    <row r="7" s="1" customFormat="1" spans="1:3">
      <c r="A7" s="7">
        <v>5</v>
      </c>
      <c r="B7" s="8" t="str">
        <f>"吴彬"</f>
        <v>吴彬</v>
      </c>
      <c r="C7" s="9" t="s">
        <v>8</v>
      </c>
    </row>
    <row r="8" s="1" customFormat="1" spans="1:3">
      <c r="A8" s="7">
        <v>6</v>
      </c>
      <c r="B8" s="8" t="str">
        <f>"辜冠铭"</f>
        <v>辜冠铭</v>
      </c>
      <c r="C8" s="9" t="s">
        <v>9</v>
      </c>
    </row>
    <row r="9" s="1" customFormat="1" spans="1:3">
      <c r="A9" s="7">
        <v>7</v>
      </c>
      <c r="B9" s="8" t="str">
        <f>"吴菲娜"</f>
        <v>吴菲娜</v>
      </c>
      <c r="C9" s="9" t="s">
        <v>10</v>
      </c>
    </row>
    <row r="10" s="1" customFormat="1" spans="1:3">
      <c r="A10" s="7">
        <v>8</v>
      </c>
      <c r="B10" s="8" t="str">
        <f>"李小菲"</f>
        <v>李小菲</v>
      </c>
      <c r="C10" s="9" t="s">
        <v>11</v>
      </c>
    </row>
    <row r="11" s="1" customFormat="1" spans="1:3">
      <c r="A11" s="7">
        <v>9</v>
      </c>
      <c r="B11" s="8" t="str">
        <f>"文云妃"</f>
        <v>文云妃</v>
      </c>
      <c r="C11" s="9" t="s">
        <v>12</v>
      </c>
    </row>
    <row r="12" s="1" customFormat="1" spans="1:3">
      <c r="A12" s="7">
        <v>10</v>
      </c>
      <c r="B12" s="8" t="str">
        <f>"金雅丽"</f>
        <v>金雅丽</v>
      </c>
      <c r="C12" s="9" t="s">
        <v>13</v>
      </c>
    </row>
    <row r="13" s="1" customFormat="1" spans="1:3">
      <c r="A13" s="7">
        <v>11</v>
      </c>
      <c r="B13" s="8" t="str">
        <f>"黄敏"</f>
        <v>黄敏</v>
      </c>
      <c r="C13" s="9" t="s">
        <v>14</v>
      </c>
    </row>
    <row r="14" s="1" customFormat="1" spans="1:3">
      <c r="A14" s="7">
        <v>12</v>
      </c>
      <c r="B14" s="8" t="str">
        <f>"郑克清"</f>
        <v>郑克清</v>
      </c>
      <c r="C14" s="9" t="s">
        <v>15</v>
      </c>
    </row>
    <row r="15" s="1" customFormat="1" spans="1:3">
      <c r="A15" s="7">
        <v>13</v>
      </c>
      <c r="B15" s="8" t="str">
        <f>"毛雨薇"</f>
        <v>毛雨薇</v>
      </c>
      <c r="C15" s="9" t="s">
        <v>16</v>
      </c>
    </row>
    <row r="16" s="1" customFormat="1" spans="1:3">
      <c r="A16" s="7">
        <v>14</v>
      </c>
      <c r="B16" s="8" t="str">
        <f>"苏秋雨"</f>
        <v>苏秋雨</v>
      </c>
      <c r="C16" s="9" t="s">
        <v>17</v>
      </c>
    </row>
    <row r="17" s="1" customFormat="1" spans="1:3">
      <c r="A17" s="7">
        <v>15</v>
      </c>
      <c r="B17" s="8" t="str">
        <f>"何思衡"</f>
        <v>何思衡</v>
      </c>
      <c r="C17" s="9" t="s">
        <v>18</v>
      </c>
    </row>
    <row r="18" s="1" customFormat="1" spans="1:3">
      <c r="A18" s="7">
        <v>16</v>
      </c>
      <c r="B18" s="8" t="str">
        <f>"陈敏"</f>
        <v>陈敏</v>
      </c>
      <c r="C18" s="9" t="s">
        <v>19</v>
      </c>
    </row>
    <row r="19" s="1" customFormat="1" spans="1:3">
      <c r="A19" s="7">
        <v>17</v>
      </c>
      <c r="B19" s="8" t="str">
        <f>"廖晓彤"</f>
        <v>廖晓彤</v>
      </c>
      <c r="C19" s="9" t="s">
        <v>20</v>
      </c>
    </row>
    <row r="20" s="1" customFormat="1" spans="1:3">
      <c r="A20" s="7">
        <v>18</v>
      </c>
      <c r="B20" s="8" t="str">
        <f>"潘静"</f>
        <v>潘静</v>
      </c>
      <c r="C20" s="9" t="s">
        <v>21</v>
      </c>
    </row>
    <row r="21" s="1" customFormat="1" spans="1:3">
      <c r="A21" s="7">
        <v>19</v>
      </c>
      <c r="B21" s="8" t="str">
        <f>"周文梦"</f>
        <v>周文梦</v>
      </c>
      <c r="C21" s="9" t="s">
        <v>22</v>
      </c>
    </row>
    <row r="22" s="1" customFormat="1" spans="1:3">
      <c r="A22" s="7">
        <v>20</v>
      </c>
      <c r="B22" s="8" t="str">
        <f>"李莎莎"</f>
        <v>李莎莎</v>
      </c>
      <c r="C22" s="9" t="s">
        <v>23</v>
      </c>
    </row>
    <row r="23" s="1" customFormat="1" spans="1:3">
      <c r="A23" s="7">
        <v>21</v>
      </c>
      <c r="B23" s="8" t="str">
        <f>"王雨婷"</f>
        <v>王雨婷</v>
      </c>
      <c r="C23" s="9" t="s">
        <v>24</v>
      </c>
    </row>
    <row r="24" s="1" customFormat="1" spans="1:3">
      <c r="A24" s="7">
        <v>22</v>
      </c>
      <c r="B24" s="8" t="str">
        <f>"王幸子"</f>
        <v>王幸子</v>
      </c>
      <c r="C24" s="9" t="s">
        <v>25</v>
      </c>
    </row>
    <row r="25" s="1" customFormat="1" spans="1:3">
      <c r="A25" s="7">
        <v>23</v>
      </c>
      <c r="B25" s="8" t="str">
        <f>"许卓翼"</f>
        <v>许卓翼</v>
      </c>
      <c r="C25" s="9" t="s">
        <v>26</v>
      </c>
    </row>
    <row r="26" s="1" customFormat="1" spans="1:3">
      <c r="A26" s="7">
        <v>24</v>
      </c>
      <c r="B26" s="8" t="str">
        <f>"王凤"</f>
        <v>王凤</v>
      </c>
      <c r="C26" s="9" t="s">
        <v>27</v>
      </c>
    </row>
    <row r="27" s="1" customFormat="1" spans="1:3">
      <c r="A27" s="7">
        <v>25</v>
      </c>
      <c r="B27" s="8" t="str">
        <f>"刘继薇"</f>
        <v>刘继薇</v>
      </c>
      <c r="C27" s="9" t="s">
        <v>28</v>
      </c>
    </row>
    <row r="28" s="1" customFormat="1" spans="1:3">
      <c r="A28" s="7">
        <v>26</v>
      </c>
      <c r="B28" s="8" t="str">
        <f>"温婷婷"</f>
        <v>温婷婷</v>
      </c>
      <c r="C28" s="9" t="s">
        <v>29</v>
      </c>
    </row>
    <row r="29" s="1" customFormat="1" spans="1:3">
      <c r="A29" s="7">
        <v>27</v>
      </c>
      <c r="B29" s="8" t="str">
        <f>"高建玉"</f>
        <v>高建玉</v>
      </c>
      <c r="C29" s="9" t="s">
        <v>30</v>
      </c>
    </row>
    <row r="30" s="1" customFormat="1" spans="1:3">
      <c r="A30" s="7">
        <v>28</v>
      </c>
      <c r="B30" s="8" t="str">
        <f>"杨全鸿"</f>
        <v>杨全鸿</v>
      </c>
      <c r="C30" s="9" t="s">
        <v>31</v>
      </c>
    </row>
    <row r="31" s="1" customFormat="1" spans="1:3">
      <c r="A31" s="7">
        <v>29</v>
      </c>
      <c r="B31" s="8" t="str">
        <f>"陈莲美"</f>
        <v>陈莲美</v>
      </c>
      <c r="C31" s="9" t="s">
        <v>32</v>
      </c>
    </row>
    <row r="32" s="1" customFormat="1" spans="1:3">
      <c r="A32" s="7">
        <v>30</v>
      </c>
      <c r="B32" s="8" t="str">
        <f>"陈祥典"</f>
        <v>陈祥典</v>
      </c>
      <c r="C32" s="9" t="s">
        <v>33</v>
      </c>
    </row>
    <row r="33" s="1" customFormat="1" spans="1:3">
      <c r="A33" s="7">
        <v>31</v>
      </c>
      <c r="B33" s="8" t="str">
        <f>"王岚"</f>
        <v>王岚</v>
      </c>
      <c r="C33" s="9" t="s">
        <v>34</v>
      </c>
    </row>
    <row r="34" s="1" customFormat="1" spans="1:3">
      <c r="A34" s="7">
        <v>32</v>
      </c>
      <c r="B34" s="8" t="str">
        <f>"符永佳"</f>
        <v>符永佳</v>
      </c>
      <c r="C34" s="9" t="s">
        <v>35</v>
      </c>
    </row>
    <row r="35" s="1" customFormat="1" spans="1:3">
      <c r="A35" s="7">
        <v>33</v>
      </c>
      <c r="B35" s="8" t="str">
        <f>"李达波"</f>
        <v>李达波</v>
      </c>
      <c r="C35" s="9" t="s">
        <v>36</v>
      </c>
    </row>
    <row r="36" s="1" customFormat="1" spans="1:3">
      <c r="A36" s="7">
        <v>34</v>
      </c>
      <c r="B36" s="8" t="str">
        <f>"彭思雨"</f>
        <v>彭思雨</v>
      </c>
      <c r="C36" s="9" t="s">
        <v>37</v>
      </c>
    </row>
    <row r="37" s="1" customFormat="1" spans="1:3">
      <c r="A37" s="7">
        <v>35</v>
      </c>
      <c r="B37" s="8" t="str">
        <f>"陈春霞"</f>
        <v>陈春霞</v>
      </c>
      <c r="C37" s="9" t="s">
        <v>5</v>
      </c>
    </row>
    <row r="38" s="1" customFormat="1" spans="1:3">
      <c r="A38" s="7">
        <v>36</v>
      </c>
      <c r="B38" s="8" t="str">
        <f>"许静莹"</f>
        <v>许静莹</v>
      </c>
      <c r="C38" s="9" t="s">
        <v>38</v>
      </c>
    </row>
    <row r="39" s="1" customFormat="1" spans="1:3">
      <c r="A39" s="7">
        <v>37</v>
      </c>
      <c r="B39" s="8" t="str">
        <f>"吴婷婷"</f>
        <v>吴婷婷</v>
      </c>
      <c r="C39" s="9" t="s">
        <v>39</v>
      </c>
    </row>
    <row r="40" s="1" customFormat="1" spans="1:3">
      <c r="A40" s="7">
        <v>38</v>
      </c>
      <c r="B40" s="8" t="str">
        <f>"符小贝"</f>
        <v>符小贝</v>
      </c>
      <c r="C40" s="9" t="s">
        <v>40</v>
      </c>
    </row>
    <row r="41" s="1" customFormat="1" spans="1:3">
      <c r="A41" s="7">
        <v>39</v>
      </c>
      <c r="B41" s="8" t="str">
        <f>"潘东滨"</f>
        <v>潘东滨</v>
      </c>
      <c r="C41" s="9" t="s">
        <v>41</v>
      </c>
    </row>
    <row r="42" s="1" customFormat="1" spans="1:3">
      <c r="A42" s="7">
        <v>40</v>
      </c>
      <c r="B42" s="8" t="str">
        <f>"林闯"</f>
        <v>林闯</v>
      </c>
      <c r="C42" s="9" t="s">
        <v>42</v>
      </c>
    </row>
    <row r="43" s="1" customFormat="1" spans="1:3">
      <c r="A43" s="7">
        <v>41</v>
      </c>
      <c r="B43" s="8" t="str">
        <f>"周霞"</f>
        <v>周霞</v>
      </c>
      <c r="C43" s="9" t="s">
        <v>43</v>
      </c>
    </row>
    <row r="44" s="1" customFormat="1" spans="1:3">
      <c r="A44" s="7">
        <v>42</v>
      </c>
      <c r="B44" s="8" t="str">
        <f>"谭小霜"</f>
        <v>谭小霜</v>
      </c>
      <c r="C44" s="9" t="s">
        <v>44</v>
      </c>
    </row>
    <row r="45" s="1" customFormat="1" spans="1:3">
      <c r="A45" s="7">
        <v>43</v>
      </c>
      <c r="B45" s="8" t="str">
        <f>"黎万师"</f>
        <v>黎万师</v>
      </c>
      <c r="C45" s="9" t="s">
        <v>45</v>
      </c>
    </row>
    <row r="46" s="1" customFormat="1" spans="1:3">
      <c r="A46" s="7">
        <v>44</v>
      </c>
      <c r="B46" s="8" t="str">
        <f>"王海澜"</f>
        <v>王海澜</v>
      </c>
      <c r="C46" s="9" t="s">
        <v>46</v>
      </c>
    </row>
    <row r="47" s="1" customFormat="1" spans="1:3">
      <c r="A47" s="7">
        <v>45</v>
      </c>
      <c r="B47" s="8" t="str">
        <f>"匡恬舒"</f>
        <v>匡恬舒</v>
      </c>
      <c r="C47" s="9" t="s">
        <v>47</v>
      </c>
    </row>
    <row r="48" s="1" customFormat="1" spans="1:3">
      <c r="A48" s="7">
        <v>46</v>
      </c>
      <c r="B48" s="8" t="str">
        <f>"陈柳"</f>
        <v>陈柳</v>
      </c>
      <c r="C48" s="9" t="s">
        <v>48</v>
      </c>
    </row>
    <row r="49" s="1" customFormat="1" spans="1:3">
      <c r="A49" s="7">
        <v>47</v>
      </c>
      <c r="B49" s="8" t="str">
        <f>"李淑颖"</f>
        <v>李淑颖</v>
      </c>
      <c r="C49" s="9" t="s">
        <v>49</v>
      </c>
    </row>
    <row r="50" s="1" customFormat="1" spans="1:3">
      <c r="A50" s="7">
        <v>48</v>
      </c>
      <c r="B50" s="8" t="str">
        <f>"陈泽凤"</f>
        <v>陈泽凤</v>
      </c>
      <c r="C50" s="9" t="s">
        <v>50</v>
      </c>
    </row>
    <row r="51" s="1" customFormat="1" spans="1:3">
      <c r="A51" s="7">
        <v>49</v>
      </c>
      <c r="B51" s="8" t="str">
        <f>"符若平"</f>
        <v>符若平</v>
      </c>
      <c r="C51" s="9" t="s">
        <v>51</v>
      </c>
    </row>
    <row r="52" s="1" customFormat="1" spans="1:3">
      <c r="A52" s="7">
        <v>50</v>
      </c>
      <c r="B52" s="8" t="str">
        <f>"胡贤珠"</f>
        <v>胡贤珠</v>
      </c>
      <c r="C52" s="9" t="s">
        <v>52</v>
      </c>
    </row>
    <row r="53" s="1" customFormat="1" spans="1:3">
      <c r="A53" s="7">
        <v>51</v>
      </c>
      <c r="B53" s="8" t="str">
        <f>"黄悦"</f>
        <v>黄悦</v>
      </c>
      <c r="C53" s="9" t="s">
        <v>53</v>
      </c>
    </row>
    <row r="54" s="1" customFormat="1" spans="1:3">
      <c r="A54" s="7">
        <v>52</v>
      </c>
      <c r="B54" s="8" t="str">
        <f>"郑秋银"</f>
        <v>郑秋银</v>
      </c>
      <c r="C54" s="9" t="s">
        <v>54</v>
      </c>
    </row>
    <row r="55" s="1" customFormat="1" spans="1:3">
      <c r="A55" s="7">
        <v>53</v>
      </c>
      <c r="B55" s="8" t="str">
        <f>"黄英"</f>
        <v>黄英</v>
      </c>
      <c r="C55" s="9" t="s">
        <v>55</v>
      </c>
    </row>
    <row r="56" s="1" customFormat="1" spans="1:3">
      <c r="A56" s="7">
        <v>54</v>
      </c>
      <c r="B56" s="8" t="str">
        <f>"吴海秀"</f>
        <v>吴海秀</v>
      </c>
      <c r="C56" s="9" t="s">
        <v>56</v>
      </c>
    </row>
    <row r="57" s="1" customFormat="1" spans="1:3">
      <c r="A57" s="7">
        <v>55</v>
      </c>
      <c r="B57" s="8" t="str">
        <f>"谭樱艳"</f>
        <v>谭樱艳</v>
      </c>
      <c r="C57" s="9" t="s">
        <v>57</v>
      </c>
    </row>
    <row r="58" s="1" customFormat="1" spans="1:3">
      <c r="A58" s="7">
        <v>56</v>
      </c>
      <c r="B58" s="8" t="str">
        <f>"麦昌发"</f>
        <v>麦昌发</v>
      </c>
      <c r="C58" s="9" t="s">
        <v>58</v>
      </c>
    </row>
    <row r="59" s="1" customFormat="1" spans="1:3">
      <c r="A59" s="7">
        <v>57</v>
      </c>
      <c r="B59" s="8" t="str">
        <f>"陈浩"</f>
        <v>陈浩</v>
      </c>
      <c r="C59" s="9" t="s">
        <v>59</v>
      </c>
    </row>
    <row r="60" s="1" customFormat="1" spans="1:3">
      <c r="A60" s="7">
        <v>58</v>
      </c>
      <c r="B60" s="8" t="str">
        <f>"蓝畅"</f>
        <v>蓝畅</v>
      </c>
      <c r="C60" s="9" t="s">
        <v>60</v>
      </c>
    </row>
    <row r="61" s="1" customFormat="1" spans="1:3">
      <c r="A61" s="7">
        <v>59</v>
      </c>
      <c r="B61" s="8" t="str">
        <f>"陈洁"</f>
        <v>陈洁</v>
      </c>
      <c r="C61" s="9" t="s">
        <v>61</v>
      </c>
    </row>
    <row r="62" s="1" customFormat="1" spans="1:3">
      <c r="A62" s="7">
        <v>60</v>
      </c>
      <c r="B62" s="8" t="str">
        <f>"王凯欣"</f>
        <v>王凯欣</v>
      </c>
      <c r="C62" s="9" t="s">
        <v>62</v>
      </c>
    </row>
    <row r="63" s="1" customFormat="1" spans="1:3">
      <c r="A63" s="7">
        <v>61</v>
      </c>
      <c r="B63" s="8" t="str">
        <f>"蔡萌"</f>
        <v>蔡萌</v>
      </c>
      <c r="C63" s="9" t="s">
        <v>63</v>
      </c>
    </row>
    <row r="64" s="1" customFormat="1" spans="1:3">
      <c r="A64" s="7">
        <v>62</v>
      </c>
      <c r="B64" s="8" t="str">
        <f>"陈声"</f>
        <v>陈声</v>
      </c>
      <c r="C64" s="9" t="s">
        <v>64</v>
      </c>
    </row>
    <row r="65" s="1" customFormat="1" spans="1:3">
      <c r="A65" s="7">
        <v>63</v>
      </c>
      <c r="B65" s="8" t="str">
        <f>"钟秋怀"</f>
        <v>钟秋怀</v>
      </c>
      <c r="C65" s="9" t="s">
        <v>65</v>
      </c>
    </row>
    <row r="66" s="1" customFormat="1" spans="1:3">
      <c r="A66" s="7">
        <v>64</v>
      </c>
      <c r="B66" s="8" t="str">
        <f>"陈慧妤"</f>
        <v>陈慧妤</v>
      </c>
      <c r="C66" s="9" t="s">
        <v>66</v>
      </c>
    </row>
    <row r="67" s="1" customFormat="1" spans="1:3">
      <c r="A67" s="7">
        <v>65</v>
      </c>
      <c r="B67" s="8" t="str">
        <f>"李晶晶"</f>
        <v>李晶晶</v>
      </c>
      <c r="C67" s="9" t="s">
        <v>67</v>
      </c>
    </row>
    <row r="68" s="1" customFormat="1" spans="1:3">
      <c r="A68" s="7">
        <v>66</v>
      </c>
      <c r="B68" s="8" t="str">
        <f>"吴捷"</f>
        <v>吴捷</v>
      </c>
      <c r="C68" s="9" t="s">
        <v>68</v>
      </c>
    </row>
    <row r="69" s="1" customFormat="1" spans="1:3">
      <c r="A69" s="7">
        <v>67</v>
      </c>
      <c r="B69" s="8" t="str">
        <f>"王家艳"</f>
        <v>王家艳</v>
      </c>
      <c r="C69" s="9" t="s">
        <v>69</v>
      </c>
    </row>
    <row r="70" s="1" customFormat="1" spans="1:3">
      <c r="A70" s="7">
        <v>68</v>
      </c>
      <c r="B70" s="8" t="str">
        <f>"王大端"</f>
        <v>王大端</v>
      </c>
      <c r="C70" s="9" t="s">
        <v>70</v>
      </c>
    </row>
    <row r="71" s="1" customFormat="1" spans="1:3">
      <c r="A71" s="7">
        <v>69</v>
      </c>
      <c r="B71" s="8" t="str">
        <f>"吴兴妃"</f>
        <v>吴兴妃</v>
      </c>
      <c r="C71" s="9" t="s">
        <v>71</v>
      </c>
    </row>
    <row r="72" s="1" customFormat="1" spans="1:3">
      <c r="A72" s="7">
        <v>70</v>
      </c>
      <c r="B72" s="8" t="str">
        <f>"王晓妹"</f>
        <v>王晓妹</v>
      </c>
      <c r="C72" s="9" t="s">
        <v>72</v>
      </c>
    </row>
    <row r="73" s="1" customFormat="1" spans="1:3">
      <c r="A73" s="7">
        <v>71</v>
      </c>
      <c r="B73" s="8" t="str">
        <f>"吴莲花"</f>
        <v>吴莲花</v>
      </c>
      <c r="C73" s="9" t="s">
        <v>73</v>
      </c>
    </row>
    <row r="74" s="1" customFormat="1" spans="1:3">
      <c r="A74" s="7">
        <v>72</v>
      </c>
      <c r="B74" s="8" t="str">
        <f>"龚婧"</f>
        <v>龚婧</v>
      </c>
      <c r="C74" s="9" t="s">
        <v>74</v>
      </c>
    </row>
    <row r="75" s="1" customFormat="1" spans="1:3">
      <c r="A75" s="7">
        <v>73</v>
      </c>
      <c r="B75" s="8" t="str">
        <f>"张晋鹏"</f>
        <v>张晋鹏</v>
      </c>
      <c r="C75" s="9" t="s">
        <v>75</v>
      </c>
    </row>
    <row r="76" s="1" customFormat="1" spans="1:3">
      <c r="A76" s="7">
        <v>74</v>
      </c>
      <c r="B76" s="8" t="str">
        <f>"颜振汝"</f>
        <v>颜振汝</v>
      </c>
      <c r="C76" s="9" t="s">
        <v>76</v>
      </c>
    </row>
    <row r="77" s="1" customFormat="1" spans="1:3">
      <c r="A77" s="7">
        <v>75</v>
      </c>
      <c r="B77" s="8" t="str">
        <f>"王德新"</f>
        <v>王德新</v>
      </c>
      <c r="C77" s="9" t="s">
        <v>77</v>
      </c>
    </row>
    <row r="78" s="1" customFormat="1" spans="1:3">
      <c r="A78" s="7">
        <v>76</v>
      </c>
      <c r="B78" s="8" t="str">
        <f>"阮丽芸"</f>
        <v>阮丽芸</v>
      </c>
      <c r="C78" s="9" t="s">
        <v>78</v>
      </c>
    </row>
    <row r="79" s="1" customFormat="1" spans="1:3">
      <c r="A79" s="7">
        <v>77</v>
      </c>
      <c r="B79" s="8" t="str">
        <f>"黄梓琪"</f>
        <v>黄梓琪</v>
      </c>
      <c r="C79" s="9" t="s">
        <v>79</v>
      </c>
    </row>
    <row r="80" s="1" customFormat="1" spans="1:3">
      <c r="A80" s="7">
        <v>78</v>
      </c>
      <c r="B80" s="8" t="str">
        <f>"卓毛朝"</f>
        <v>卓毛朝</v>
      </c>
      <c r="C80" s="9" t="s">
        <v>80</v>
      </c>
    </row>
    <row r="81" s="1" customFormat="1" spans="1:3">
      <c r="A81" s="7">
        <v>79</v>
      </c>
      <c r="B81" s="8" t="str">
        <f>"王茹"</f>
        <v>王茹</v>
      </c>
      <c r="C81" s="9" t="s">
        <v>81</v>
      </c>
    </row>
    <row r="82" s="1" customFormat="1" spans="1:3">
      <c r="A82" s="7">
        <v>80</v>
      </c>
      <c r="B82" s="8" t="str">
        <f>"符雪贝"</f>
        <v>符雪贝</v>
      </c>
      <c r="C82" s="9" t="s">
        <v>82</v>
      </c>
    </row>
    <row r="83" s="1" customFormat="1" spans="1:3">
      <c r="A83" s="7">
        <v>81</v>
      </c>
      <c r="B83" s="8" t="str">
        <f>"罗希特"</f>
        <v>罗希特</v>
      </c>
      <c r="C83" s="9" t="s">
        <v>83</v>
      </c>
    </row>
    <row r="84" s="1" customFormat="1" spans="1:3">
      <c r="A84" s="7">
        <v>82</v>
      </c>
      <c r="B84" s="8" t="str">
        <f>"吴桂玲"</f>
        <v>吴桂玲</v>
      </c>
      <c r="C84" s="9" t="s">
        <v>84</v>
      </c>
    </row>
    <row r="85" s="1" customFormat="1" spans="1:3">
      <c r="A85" s="7">
        <v>83</v>
      </c>
      <c r="B85" s="8" t="str">
        <f>"符桑"</f>
        <v>符桑</v>
      </c>
      <c r="C85" s="9" t="s">
        <v>85</v>
      </c>
    </row>
    <row r="86" s="1" customFormat="1" spans="1:3">
      <c r="A86" s="7">
        <v>84</v>
      </c>
      <c r="B86" s="8" t="str">
        <f>"郑乔尹"</f>
        <v>郑乔尹</v>
      </c>
      <c r="C86" s="9" t="s">
        <v>86</v>
      </c>
    </row>
    <row r="87" s="1" customFormat="1" spans="1:3">
      <c r="A87" s="7">
        <v>85</v>
      </c>
      <c r="B87" s="8" t="str">
        <f>"张荷梅"</f>
        <v>张荷梅</v>
      </c>
      <c r="C87" s="9" t="s">
        <v>87</v>
      </c>
    </row>
    <row r="88" s="1" customFormat="1" spans="1:3">
      <c r="A88" s="7">
        <v>86</v>
      </c>
      <c r="B88" s="8" t="str">
        <f>"王雨婷"</f>
        <v>王雨婷</v>
      </c>
      <c r="C88" s="9" t="s">
        <v>88</v>
      </c>
    </row>
    <row r="89" s="1" customFormat="1" spans="1:3">
      <c r="A89" s="7">
        <v>87</v>
      </c>
      <c r="B89" s="8" t="str">
        <f>"蔡亦秋"</f>
        <v>蔡亦秋</v>
      </c>
      <c r="C89" s="9" t="s">
        <v>89</v>
      </c>
    </row>
    <row r="90" s="1" customFormat="1" spans="1:3">
      <c r="A90" s="7">
        <v>88</v>
      </c>
      <c r="B90" s="8" t="str">
        <f>"符加卫"</f>
        <v>符加卫</v>
      </c>
      <c r="C90" s="9" t="s">
        <v>90</v>
      </c>
    </row>
    <row r="91" s="1" customFormat="1" spans="1:3">
      <c r="A91" s="7">
        <v>89</v>
      </c>
      <c r="B91" s="8" t="str">
        <f>"詹达佳"</f>
        <v>詹达佳</v>
      </c>
      <c r="C91" s="9" t="s">
        <v>91</v>
      </c>
    </row>
    <row r="92" s="1" customFormat="1" spans="1:3">
      <c r="A92" s="7">
        <v>90</v>
      </c>
      <c r="B92" s="8" t="str">
        <f>"黄儿"</f>
        <v>黄儿</v>
      </c>
      <c r="C92" s="9" t="s">
        <v>92</v>
      </c>
    </row>
    <row r="93" s="1" customFormat="1" spans="1:3">
      <c r="A93" s="7">
        <v>91</v>
      </c>
      <c r="B93" s="8" t="str">
        <f>"杨箫"</f>
        <v>杨箫</v>
      </c>
      <c r="C93" s="9" t="s">
        <v>93</v>
      </c>
    </row>
    <row r="94" s="1" customFormat="1" spans="1:3">
      <c r="A94" s="7">
        <v>92</v>
      </c>
      <c r="B94" s="8" t="str">
        <f>"符睿琪"</f>
        <v>符睿琪</v>
      </c>
      <c r="C94" s="9" t="s">
        <v>94</v>
      </c>
    </row>
    <row r="95" s="1" customFormat="1" spans="1:3">
      <c r="A95" s="7">
        <v>93</v>
      </c>
      <c r="B95" s="8" t="str">
        <f>"薛之峥"</f>
        <v>薛之峥</v>
      </c>
      <c r="C95" s="9" t="s">
        <v>95</v>
      </c>
    </row>
    <row r="96" s="1" customFormat="1" spans="1:3">
      <c r="A96" s="7">
        <v>94</v>
      </c>
      <c r="B96" s="8" t="str">
        <f>"赵华莹"</f>
        <v>赵华莹</v>
      </c>
      <c r="C96" s="9" t="s">
        <v>96</v>
      </c>
    </row>
    <row r="97" s="1" customFormat="1" spans="1:3">
      <c r="A97" s="7">
        <v>95</v>
      </c>
      <c r="B97" s="8" t="str">
        <f>"杨金花"</f>
        <v>杨金花</v>
      </c>
      <c r="C97" s="9" t="s">
        <v>97</v>
      </c>
    </row>
    <row r="98" s="1" customFormat="1" spans="1:3">
      <c r="A98" s="7">
        <v>96</v>
      </c>
      <c r="B98" s="8" t="str">
        <f>"符万花"</f>
        <v>符万花</v>
      </c>
      <c r="C98" s="9" t="s">
        <v>98</v>
      </c>
    </row>
    <row r="99" s="1" customFormat="1" spans="1:3">
      <c r="A99" s="7">
        <v>97</v>
      </c>
      <c r="B99" s="8" t="str">
        <f>"吴淑妹"</f>
        <v>吴淑妹</v>
      </c>
      <c r="C99" s="9" t="s">
        <v>99</v>
      </c>
    </row>
    <row r="100" s="1" customFormat="1" spans="1:3">
      <c r="A100" s="7">
        <v>98</v>
      </c>
      <c r="B100" s="8" t="str">
        <f>"符加方"</f>
        <v>符加方</v>
      </c>
      <c r="C100" s="9" t="s">
        <v>100</v>
      </c>
    </row>
    <row r="101" s="1" customFormat="1" spans="1:3">
      <c r="A101" s="7">
        <v>99</v>
      </c>
      <c r="B101" s="8" t="str">
        <f>"李正伟"</f>
        <v>李正伟</v>
      </c>
      <c r="C101" s="9" t="s">
        <v>101</v>
      </c>
    </row>
    <row r="102" s="1" customFormat="1" spans="1:3">
      <c r="A102" s="7">
        <v>100</v>
      </c>
      <c r="B102" s="8" t="str">
        <f>"谭玉容"</f>
        <v>谭玉容</v>
      </c>
      <c r="C102" s="9" t="s">
        <v>102</v>
      </c>
    </row>
    <row r="103" s="1" customFormat="1" spans="1:3">
      <c r="A103" s="7">
        <v>101</v>
      </c>
      <c r="B103" s="8" t="str">
        <f>"王艺桦"</f>
        <v>王艺桦</v>
      </c>
      <c r="C103" s="9" t="s">
        <v>103</v>
      </c>
    </row>
    <row r="104" s="1" customFormat="1" spans="1:3">
      <c r="A104" s="7">
        <v>102</v>
      </c>
      <c r="B104" s="8" t="str">
        <f>"刘颖"</f>
        <v>刘颖</v>
      </c>
      <c r="C104" s="9" t="s">
        <v>104</v>
      </c>
    </row>
    <row r="105" s="1" customFormat="1" spans="1:3">
      <c r="A105" s="7">
        <v>103</v>
      </c>
      <c r="B105" s="8" t="str">
        <f>"黄海静"</f>
        <v>黄海静</v>
      </c>
      <c r="C105" s="9" t="s">
        <v>105</v>
      </c>
    </row>
    <row r="106" s="1" customFormat="1" spans="1:3">
      <c r="A106" s="7">
        <v>104</v>
      </c>
      <c r="B106" s="8" t="str">
        <f>"黄巧贤"</f>
        <v>黄巧贤</v>
      </c>
      <c r="C106" s="9" t="s">
        <v>106</v>
      </c>
    </row>
    <row r="107" s="1" customFormat="1" spans="1:3">
      <c r="A107" s="7">
        <v>105</v>
      </c>
      <c r="B107" s="8" t="str">
        <f>"陈秋群"</f>
        <v>陈秋群</v>
      </c>
      <c r="C107" s="9" t="s">
        <v>107</v>
      </c>
    </row>
    <row r="108" s="1" customFormat="1" spans="1:3">
      <c r="A108" s="7">
        <v>106</v>
      </c>
      <c r="B108" s="8" t="str">
        <f>"吴艳"</f>
        <v>吴艳</v>
      </c>
      <c r="C108" s="9" t="s">
        <v>108</v>
      </c>
    </row>
    <row r="109" s="1" customFormat="1" spans="1:3">
      <c r="A109" s="7">
        <v>107</v>
      </c>
      <c r="B109" s="8" t="str">
        <f>"符含环"</f>
        <v>符含环</v>
      </c>
      <c r="C109" s="9" t="s">
        <v>109</v>
      </c>
    </row>
    <row r="110" s="1" customFormat="1" spans="1:3">
      <c r="A110" s="7">
        <v>108</v>
      </c>
      <c r="B110" s="8" t="str">
        <f>"虞佳菲"</f>
        <v>虞佳菲</v>
      </c>
      <c r="C110" s="9" t="s">
        <v>110</v>
      </c>
    </row>
    <row r="111" s="1" customFormat="1" spans="1:3">
      <c r="A111" s="7">
        <v>109</v>
      </c>
      <c r="B111" s="8" t="str">
        <f>"陈虹"</f>
        <v>陈虹</v>
      </c>
      <c r="C111" s="9" t="s">
        <v>111</v>
      </c>
    </row>
    <row r="112" s="1" customFormat="1" spans="1:3">
      <c r="A112" s="7">
        <v>110</v>
      </c>
      <c r="B112" s="8" t="str">
        <f>"张慧"</f>
        <v>张慧</v>
      </c>
      <c r="C112" s="9" t="s">
        <v>112</v>
      </c>
    </row>
    <row r="113" s="1" customFormat="1" spans="1:3">
      <c r="A113" s="7">
        <v>111</v>
      </c>
      <c r="B113" s="8" t="str">
        <f>"黎日花"</f>
        <v>黎日花</v>
      </c>
      <c r="C113" s="9" t="s">
        <v>113</v>
      </c>
    </row>
    <row r="114" s="1" customFormat="1" spans="1:3">
      <c r="A114" s="7">
        <v>112</v>
      </c>
      <c r="B114" s="8" t="str">
        <f>"羊必芳"</f>
        <v>羊必芳</v>
      </c>
      <c r="C114" s="9" t="s">
        <v>114</v>
      </c>
    </row>
    <row r="115" s="1" customFormat="1" spans="1:3">
      <c r="A115" s="7">
        <v>113</v>
      </c>
      <c r="B115" s="8" t="str">
        <f>"王燕清"</f>
        <v>王燕清</v>
      </c>
      <c r="C115" s="9" t="s">
        <v>115</v>
      </c>
    </row>
    <row r="116" s="1" customFormat="1" spans="1:3">
      <c r="A116" s="7">
        <v>114</v>
      </c>
      <c r="B116" s="8" t="str">
        <f>"林小淅"</f>
        <v>林小淅</v>
      </c>
      <c r="C116" s="9" t="s">
        <v>116</v>
      </c>
    </row>
    <row r="117" s="1" customFormat="1" spans="1:3">
      <c r="A117" s="7">
        <v>115</v>
      </c>
      <c r="B117" s="8" t="str">
        <f>"钟植标"</f>
        <v>钟植标</v>
      </c>
      <c r="C117" s="9" t="s">
        <v>117</v>
      </c>
    </row>
    <row r="118" s="1" customFormat="1" spans="1:3">
      <c r="A118" s="7">
        <v>116</v>
      </c>
      <c r="B118" s="8" t="str">
        <f>"王惠娇"</f>
        <v>王惠娇</v>
      </c>
      <c r="C118" s="9" t="s">
        <v>118</v>
      </c>
    </row>
    <row r="119" s="1" customFormat="1" spans="1:3">
      <c r="A119" s="7">
        <v>117</v>
      </c>
      <c r="B119" s="8" t="str">
        <f>"郑蕊"</f>
        <v>郑蕊</v>
      </c>
      <c r="C119" s="9" t="s">
        <v>119</v>
      </c>
    </row>
    <row r="120" s="1" customFormat="1" spans="1:3">
      <c r="A120" s="7">
        <v>118</v>
      </c>
      <c r="B120" s="8" t="str">
        <f>"余小玉"</f>
        <v>余小玉</v>
      </c>
      <c r="C120" s="9" t="s">
        <v>120</v>
      </c>
    </row>
    <row r="121" s="1" customFormat="1" spans="1:3">
      <c r="A121" s="7">
        <v>119</v>
      </c>
      <c r="B121" s="8" t="str">
        <f>"李向城"</f>
        <v>李向城</v>
      </c>
      <c r="C121" s="9" t="s">
        <v>121</v>
      </c>
    </row>
    <row r="122" s="1" customFormat="1" spans="1:3">
      <c r="A122" s="7">
        <v>120</v>
      </c>
      <c r="B122" s="8" t="str">
        <f>"梁红"</f>
        <v>梁红</v>
      </c>
      <c r="C122" s="9" t="s">
        <v>122</v>
      </c>
    </row>
    <row r="123" s="1" customFormat="1" spans="1:3">
      <c r="A123" s="7">
        <v>121</v>
      </c>
      <c r="B123" s="8" t="str">
        <f>"陈益端"</f>
        <v>陈益端</v>
      </c>
      <c r="C123" s="9" t="s">
        <v>123</v>
      </c>
    </row>
    <row r="124" s="1" customFormat="1" spans="1:3">
      <c r="A124" s="7">
        <v>122</v>
      </c>
      <c r="B124" s="8" t="str">
        <f>"陈明"</f>
        <v>陈明</v>
      </c>
      <c r="C124" s="9" t="s">
        <v>124</v>
      </c>
    </row>
    <row r="125" s="1" customFormat="1" spans="1:3">
      <c r="A125" s="7">
        <v>123</v>
      </c>
      <c r="B125" s="8" t="str">
        <f>"羊金桃"</f>
        <v>羊金桃</v>
      </c>
      <c r="C125" s="9" t="s">
        <v>125</v>
      </c>
    </row>
    <row r="126" s="1" customFormat="1" spans="1:3">
      <c r="A126" s="7">
        <v>124</v>
      </c>
      <c r="B126" s="8" t="str">
        <f>"严礼勤"</f>
        <v>严礼勤</v>
      </c>
      <c r="C126" s="9" t="s">
        <v>126</v>
      </c>
    </row>
    <row r="127" s="1" customFormat="1" spans="1:3">
      <c r="A127" s="7">
        <v>125</v>
      </c>
      <c r="B127" s="8" t="str">
        <f>"吴本科"</f>
        <v>吴本科</v>
      </c>
      <c r="C127" s="9" t="s">
        <v>127</v>
      </c>
    </row>
    <row r="128" s="1" customFormat="1" spans="1:3">
      <c r="A128" s="7">
        <v>126</v>
      </c>
      <c r="B128" s="8" t="str">
        <f>"黎青青"</f>
        <v>黎青青</v>
      </c>
      <c r="C128" s="9" t="s">
        <v>128</v>
      </c>
    </row>
    <row r="129" s="1" customFormat="1" spans="1:3">
      <c r="A129" s="7">
        <v>127</v>
      </c>
      <c r="B129" s="8" t="str">
        <f>"陈玮玮"</f>
        <v>陈玮玮</v>
      </c>
      <c r="C129" s="9" t="s">
        <v>129</v>
      </c>
    </row>
    <row r="130" s="1" customFormat="1" spans="1:3">
      <c r="A130" s="7">
        <v>128</v>
      </c>
      <c r="B130" s="8" t="str">
        <f>"吴修虹"</f>
        <v>吴修虹</v>
      </c>
      <c r="C130" s="9" t="s">
        <v>130</v>
      </c>
    </row>
    <row r="131" s="1" customFormat="1" spans="1:3">
      <c r="A131" s="7">
        <v>129</v>
      </c>
      <c r="B131" s="8" t="str">
        <f>"王妙凝"</f>
        <v>王妙凝</v>
      </c>
      <c r="C131" s="9" t="s">
        <v>88</v>
      </c>
    </row>
    <row r="132" s="1" customFormat="1" spans="1:3">
      <c r="A132" s="7">
        <v>130</v>
      </c>
      <c r="B132" s="8" t="str">
        <f>"黎家慧"</f>
        <v>黎家慧</v>
      </c>
      <c r="C132" s="9" t="s">
        <v>131</v>
      </c>
    </row>
    <row r="133" s="1" customFormat="1" spans="1:3">
      <c r="A133" s="7">
        <v>131</v>
      </c>
      <c r="B133" s="8" t="str">
        <f>"陈俊肖"</f>
        <v>陈俊肖</v>
      </c>
      <c r="C133" s="9" t="s">
        <v>132</v>
      </c>
    </row>
    <row r="134" s="1" customFormat="1" spans="1:3">
      <c r="A134" s="7">
        <v>132</v>
      </c>
      <c r="B134" s="8" t="str">
        <f>"钟君翰"</f>
        <v>钟君翰</v>
      </c>
      <c r="C134" s="9" t="s">
        <v>133</v>
      </c>
    </row>
    <row r="135" s="1" customFormat="1" spans="1:3">
      <c r="A135" s="7">
        <v>133</v>
      </c>
      <c r="B135" s="8" t="str">
        <f>"李玫红"</f>
        <v>李玫红</v>
      </c>
      <c r="C135" s="9" t="s">
        <v>134</v>
      </c>
    </row>
    <row r="136" s="1" customFormat="1" spans="1:3">
      <c r="A136" s="7">
        <v>134</v>
      </c>
      <c r="B136" s="8" t="str">
        <f>"王英伶"</f>
        <v>王英伶</v>
      </c>
      <c r="C136" s="9" t="s">
        <v>135</v>
      </c>
    </row>
    <row r="137" s="1" customFormat="1" spans="1:3">
      <c r="A137" s="7">
        <v>135</v>
      </c>
      <c r="B137" s="8" t="str">
        <f>"林珍 "</f>
        <v>林珍 </v>
      </c>
      <c r="C137" s="9" t="s">
        <v>136</v>
      </c>
    </row>
    <row r="138" s="1" customFormat="1" spans="1:3">
      <c r="A138" s="7">
        <v>136</v>
      </c>
      <c r="B138" s="8" t="str">
        <f>"韦宁"</f>
        <v>韦宁</v>
      </c>
      <c r="C138" s="9" t="s">
        <v>137</v>
      </c>
    </row>
    <row r="139" s="1" customFormat="1" spans="1:3">
      <c r="A139" s="7">
        <v>137</v>
      </c>
      <c r="B139" s="8" t="str">
        <f>"王燕红"</f>
        <v>王燕红</v>
      </c>
      <c r="C139" s="9" t="s">
        <v>138</v>
      </c>
    </row>
    <row r="140" s="1" customFormat="1" spans="1:3">
      <c r="A140" s="7">
        <v>138</v>
      </c>
      <c r="B140" s="8" t="str">
        <f>"陈锦儒"</f>
        <v>陈锦儒</v>
      </c>
      <c r="C140" s="9" t="s">
        <v>139</v>
      </c>
    </row>
    <row r="141" s="1" customFormat="1" spans="1:3">
      <c r="A141" s="7">
        <v>139</v>
      </c>
      <c r="B141" s="8" t="str">
        <f>"王丽诗"</f>
        <v>王丽诗</v>
      </c>
      <c r="C141" s="9" t="s">
        <v>140</v>
      </c>
    </row>
    <row r="142" s="1" customFormat="1" spans="1:3">
      <c r="A142" s="7">
        <v>140</v>
      </c>
      <c r="B142" s="8" t="str">
        <f>"韩白翠"</f>
        <v>韩白翠</v>
      </c>
      <c r="C142" s="9" t="s">
        <v>141</v>
      </c>
    </row>
    <row r="143" s="1" customFormat="1" spans="1:3">
      <c r="A143" s="7">
        <v>141</v>
      </c>
      <c r="B143" s="8" t="str">
        <f>"符世殷"</f>
        <v>符世殷</v>
      </c>
      <c r="C143" s="9" t="s">
        <v>142</v>
      </c>
    </row>
    <row r="144" s="1" customFormat="1" spans="1:3">
      <c r="A144" s="7">
        <v>142</v>
      </c>
      <c r="B144" s="8" t="str">
        <f>"王娟"</f>
        <v>王娟</v>
      </c>
      <c r="C144" s="9" t="s">
        <v>143</v>
      </c>
    </row>
    <row r="145" s="1" customFormat="1" spans="1:3">
      <c r="A145" s="7">
        <v>143</v>
      </c>
      <c r="B145" s="8" t="str">
        <f>"麦嘉丽"</f>
        <v>麦嘉丽</v>
      </c>
      <c r="C145" s="9" t="s">
        <v>144</v>
      </c>
    </row>
    <row r="146" s="1" customFormat="1" spans="1:3">
      <c r="A146" s="7">
        <v>144</v>
      </c>
      <c r="B146" s="8" t="str">
        <f>"梁春桃"</f>
        <v>梁春桃</v>
      </c>
      <c r="C146" s="9" t="s">
        <v>145</v>
      </c>
    </row>
    <row r="147" s="1" customFormat="1" spans="1:3">
      <c r="A147" s="7">
        <v>145</v>
      </c>
      <c r="B147" s="8" t="str">
        <f>"兰朵朵"</f>
        <v>兰朵朵</v>
      </c>
      <c r="C147" s="9" t="s">
        <v>146</v>
      </c>
    </row>
    <row r="148" s="1" customFormat="1" spans="1:3">
      <c r="A148" s="7">
        <v>146</v>
      </c>
      <c r="B148" s="8" t="str">
        <f>"卢俊莹"</f>
        <v>卢俊莹</v>
      </c>
      <c r="C148" s="9" t="s">
        <v>147</v>
      </c>
    </row>
    <row r="149" s="1" customFormat="1" spans="1:3">
      <c r="A149" s="7">
        <v>147</v>
      </c>
      <c r="B149" s="8" t="str">
        <f>"周春美"</f>
        <v>周春美</v>
      </c>
      <c r="C149" s="9" t="s">
        <v>148</v>
      </c>
    </row>
    <row r="150" s="1" customFormat="1" spans="1:3">
      <c r="A150" s="7">
        <v>148</v>
      </c>
      <c r="B150" s="8" t="str">
        <f>"林洁"</f>
        <v>林洁</v>
      </c>
      <c r="C150" s="9" t="s">
        <v>149</v>
      </c>
    </row>
    <row r="151" s="1" customFormat="1" spans="1:3">
      <c r="A151" s="7">
        <v>149</v>
      </c>
      <c r="B151" s="8" t="str">
        <f>"李喜兰"</f>
        <v>李喜兰</v>
      </c>
      <c r="C151" s="9" t="s">
        <v>150</v>
      </c>
    </row>
    <row r="152" s="1" customFormat="1" spans="1:3">
      <c r="A152" s="7">
        <v>150</v>
      </c>
      <c r="B152" s="8" t="str">
        <f>"陈纪炎"</f>
        <v>陈纪炎</v>
      </c>
      <c r="C152" s="9" t="s">
        <v>151</v>
      </c>
    </row>
    <row r="153" s="1" customFormat="1" spans="1:3">
      <c r="A153" s="7">
        <v>151</v>
      </c>
      <c r="B153" s="8" t="str">
        <f>"黄兴诚"</f>
        <v>黄兴诚</v>
      </c>
      <c r="C153" s="9" t="s">
        <v>152</v>
      </c>
    </row>
    <row r="154" s="1" customFormat="1" spans="1:3">
      <c r="A154" s="7">
        <v>152</v>
      </c>
      <c r="B154" s="8" t="str">
        <f>"羊玉英"</f>
        <v>羊玉英</v>
      </c>
      <c r="C154" s="9" t="s">
        <v>153</v>
      </c>
    </row>
    <row r="155" s="1" customFormat="1" spans="1:3">
      <c r="A155" s="7">
        <v>153</v>
      </c>
      <c r="B155" s="8" t="str">
        <f>"吴挺国"</f>
        <v>吴挺国</v>
      </c>
      <c r="C155" s="9" t="s">
        <v>154</v>
      </c>
    </row>
    <row r="156" s="1" customFormat="1" spans="1:3">
      <c r="A156" s="7">
        <v>154</v>
      </c>
      <c r="B156" s="8" t="str">
        <f>"王梦雨"</f>
        <v>王梦雨</v>
      </c>
      <c r="C156" s="9" t="s">
        <v>155</v>
      </c>
    </row>
    <row r="157" s="1" customFormat="1" spans="1:3">
      <c r="A157" s="7">
        <v>155</v>
      </c>
      <c r="B157" s="8" t="str">
        <f>"陈惠充"</f>
        <v>陈惠充</v>
      </c>
      <c r="C157" s="9" t="s">
        <v>156</v>
      </c>
    </row>
    <row r="158" s="1" customFormat="1" spans="1:3">
      <c r="A158" s="7">
        <v>156</v>
      </c>
      <c r="B158" s="8" t="str">
        <f>"唐传婷"</f>
        <v>唐传婷</v>
      </c>
      <c r="C158" s="9" t="s">
        <v>157</v>
      </c>
    </row>
    <row r="159" s="1" customFormat="1" spans="1:3">
      <c r="A159" s="7">
        <v>157</v>
      </c>
      <c r="B159" s="8" t="str">
        <f>"陈应小"</f>
        <v>陈应小</v>
      </c>
      <c r="C159" s="9" t="s">
        <v>158</v>
      </c>
    </row>
    <row r="160" s="1" customFormat="1" spans="1:3">
      <c r="A160" s="7">
        <v>158</v>
      </c>
      <c r="B160" s="8" t="str">
        <f>"颜礼菁"</f>
        <v>颜礼菁</v>
      </c>
      <c r="C160" s="9" t="s">
        <v>159</v>
      </c>
    </row>
    <row r="161" s="1" customFormat="1" spans="1:3">
      <c r="A161" s="7">
        <v>159</v>
      </c>
      <c r="B161" s="8" t="str">
        <f>"胡茂密"</f>
        <v>胡茂密</v>
      </c>
      <c r="C161" s="9" t="s">
        <v>160</v>
      </c>
    </row>
    <row r="162" s="1" customFormat="1" spans="1:3">
      <c r="A162" s="7">
        <v>160</v>
      </c>
      <c r="B162" s="8" t="str">
        <f>"翁琼霞"</f>
        <v>翁琼霞</v>
      </c>
      <c r="C162" s="9" t="s">
        <v>161</v>
      </c>
    </row>
    <row r="163" s="1" customFormat="1" spans="1:3">
      <c r="A163" s="7">
        <v>161</v>
      </c>
      <c r="B163" s="8" t="str">
        <f>"林嘉佳"</f>
        <v>林嘉佳</v>
      </c>
      <c r="C163" s="9" t="s">
        <v>162</v>
      </c>
    </row>
    <row r="164" s="1" customFormat="1" spans="1:3">
      <c r="A164" s="7">
        <v>162</v>
      </c>
      <c r="B164" s="8" t="str">
        <f>"王春选"</f>
        <v>王春选</v>
      </c>
      <c r="C164" s="9" t="s">
        <v>163</v>
      </c>
    </row>
    <row r="165" s="1" customFormat="1" spans="1:3">
      <c r="A165" s="7">
        <v>163</v>
      </c>
      <c r="B165" s="8" t="str">
        <f>"虎元琪"</f>
        <v>虎元琪</v>
      </c>
      <c r="C165" s="9" t="s">
        <v>164</v>
      </c>
    </row>
    <row r="166" s="1" customFormat="1" spans="1:3">
      <c r="A166" s="7">
        <v>164</v>
      </c>
      <c r="B166" s="8" t="str">
        <f>"杨帆"</f>
        <v>杨帆</v>
      </c>
      <c r="C166" s="9" t="s">
        <v>165</v>
      </c>
    </row>
    <row r="167" s="1" customFormat="1" spans="1:3">
      <c r="A167" s="7">
        <v>165</v>
      </c>
      <c r="B167" s="8" t="str">
        <f>"符用基"</f>
        <v>符用基</v>
      </c>
      <c r="C167" s="9" t="s">
        <v>166</v>
      </c>
    </row>
    <row r="168" s="1" customFormat="1" spans="1:3">
      <c r="A168" s="7">
        <v>166</v>
      </c>
      <c r="B168" s="8" t="str">
        <f>"吴萌萌"</f>
        <v>吴萌萌</v>
      </c>
      <c r="C168" s="9" t="s">
        <v>167</v>
      </c>
    </row>
    <row r="169" s="1" customFormat="1" spans="1:3">
      <c r="A169" s="7">
        <v>167</v>
      </c>
      <c r="B169" s="8" t="str">
        <f>"李永婷"</f>
        <v>李永婷</v>
      </c>
      <c r="C169" s="9" t="s">
        <v>168</v>
      </c>
    </row>
    <row r="170" s="1" customFormat="1" spans="1:3">
      <c r="A170" s="7">
        <v>168</v>
      </c>
      <c r="B170" s="8" t="str">
        <f>"王樱抚"</f>
        <v>王樱抚</v>
      </c>
      <c r="C170" s="9" t="s">
        <v>169</v>
      </c>
    </row>
    <row r="171" s="1" customFormat="1" spans="1:3">
      <c r="A171" s="7">
        <v>169</v>
      </c>
      <c r="B171" s="8" t="str">
        <f>"陈璧莹"</f>
        <v>陈璧莹</v>
      </c>
      <c r="C171" s="9" t="s">
        <v>170</v>
      </c>
    </row>
    <row r="172" s="1" customFormat="1" spans="1:3">
      <c r="A172" s="7">
        <v>170</v>
      </c>
      <c r="B172" s="8" t="str">
        <f>"梁小玉"</f>
        <v>梁小玉</v>
      </c>
      <c r="C172" s="9" t="s">
        <v>171</v>
      </c>
    </row>
    <row r="173" s="1" customFormat="1" spans="1:3">
      <c r="A173" s="7">
        <v>171</v>
      </c>
      <c r="B173" s="8" t="str">
        <f>"裴业卓"</f>
        <v>裴业卓</v>
      </c>
      <c r="C173" s="9" t="s">
        <v>172</v>
      </c>
    </row>
    <row r="174" s="1" customFormat="1" spans="1:3">
      <c r="A174" s="7">
        <v>172</v>
      </c>
      <c r="B174" s="8" t="str">
        <f>"汪园"</f>
        <v>汪园</v>
      </c>
      <c r="C174" s="9" t="s">
        <v>173</v>
      </c>
    </row>
    <row r="175" s="1" customFormat="1" spans="1:3">
      <c r="A175" s="7">
        <v>173</v>
      </c>
      <c r="B175" s="8" t="str">
        <f>"陈晓蝶"</f>
        <v>陈晓蝶</v>
      </c>
      <c r="C175" s="9" t="s">
        <v>174</v>
      </c>
    </row>
    <row r="176" s="1" customFormat="1" spans="1:3">
      <c r="A176" s="7">
        <v>174</v>
      </c>
      <c r="B176" s="8" t="str">
        <f>"蔡於旺"</f>
        <v>蔡於旺</v>
      </c>
      <c r="C176" s="9" t="s">
        <v>175</v>
      </c>
    </row>
    <row r="177" s="1" customFormat="1" spans="1:3">
      <c r="A177" s="7">
        <v>175</v>
      </c>
      <c r="B177" s="8" t="str">
        <f>"彭佳玉"</f>
        <v>彭佳玉</v>
      </c>
      <c r="C177" s="9" t="s">
        <v>176</v>
      </c>
    </row>
    <row r="178" s="1" customFormat="1" spans="1:3">
      <c r="A178" s="7">
        <v>176</v>
      </c>
      <c r="B178" s="8" t="str">
        <f>"王鹏"</f>
        <v>王鹏</v>
      </c>
      <c r="C178" s="9" t="s">
        <v>177</v>
      </c>
    </row>
    <row r="179" s="1" customFormat="1" spans="1:3">
      <c r="A179" s="7">
        <v>177</v>
      </c>
      <c r="B179" s="8" t="str">
        <f>"丁怡"</f>
        <v>丁怡</v>
      </c>
      <c r="C179" s="9" t="s">
        <v>178</v>
      </c>
    </row>
    <row r="180" s="1" customFormat="1" spans="1:3">
      <c r="A180" s="7">
        <v>178</v>
      </c>
      <c r="B180" s="8" t="str">
        <f>"王南"</f>
        <v>王南</v>
      </c>
      <c r="C180" s="9" t="s">
        <v>179</v>
      </c>
    </row>
    <row r="181" s="1" customFormat="1" spans="1:3">
      <c r="A181" s="7">
        <v>179</v>
      </c>
      <c r="B181" s="8" t="str">
        <f>"朱树华"</f>
        <v>朱树华</v>
      </c>
      <c r="C181" s="9" t="s">
        <v>180</v>
      </c>
    </row>
    <row r="182" s="1" customFormat="1" spans="1:3">
      <c r="A182" s="7">
        <v>180</v>
      </c>
      <c r="B182" s="8" t="str">
        <f>"文小静"</f>
        <v>文小静</v>
      </c>
      <c r="C182" s="9" t="s">
        <v>181</v>
      </c>
    </row>
    <row r="183" s="1" customFormat="1" spans="1:3">
      <c r="A183" s="7">
        <v>181</v>
      </c>
      <c r="B183" s="8" t="str">
        <f>"曾庆华"</f>
        <v>曾庆华</v>
      </c>
      <c r="C183" s="9" t="s">
        <v>182</v>
      </c>
    </row>
    <row r="184" s="1" customFormat="1" spans="1:3">
      <c r="A184" s="7">
        <v>182</v>
      </c>
      <c r="B184" s="8" t="str">
        <f>"王丽芬"</f>
        <v>王丽芬</v>
      </c>
      <c r="C184" s="9" t="s">
        <v>183</v>
      </c>
    </row>
    <row r="185" s="1" customFormat="1" spans="1:3">
      <c r="A185" s="7">
        <v>183</v>
      </c>
      <c r="B185" s="8" t="str">
        <f>"黄方裕"</f>
        <v>黄方裕</v>
      </c>
      <c r="C185" s="9" t="s">
        <v>184</v>
      </c>
    </row>
    <row r="186" s="1" customFormat="1" spans="1:3">
      <c r="A186" s="7">
        <v>184</v>
      </c>
      <c r="B186" s="8" t="str">
        <f>"梁金娇"</f>
        <v>梁金娇</v>
      </c>
      <c r="C186" s="9" t="s">
        <v>185</v>
      </c>
    </row>
    <row r="187" s="1" customFormat="1" spans="1:3">
      <c r="A187" s="7">
        <v>185</v>
      </c>
      <c r="B187" s="8" t="str">
        <f>"王捷"</f>
        <v>王捷</v>
      </c>
      <c r="C187" s="9" t="s">
        <v>186</v>
      </c>
    </row>
    <row r="188" s="1" customFormat="1" spans="1:3">
      <c r="A188" s="7">
        <v>186</v>
      </c>
      <c r="B188" s="8" t="str">
        <f>"李王丹"</f>
        <v>李王丹</v>
      </c>
      <c r="C188" s="9" t="s">
        <v>187</v>
      </c>
    </row>
    <row r="189" s="1" customFormat="1" spans="1:3">
      <c r="A189" s="7">
        <v>187</v>
      </c>
      <c r="B189" s="8" t="str">
        <f>"邢菲"</f>
        <v>邢菲</v>
      </c>
      <c r="C189" s="9" t="s">
        <v>188</v>
      </c>
    </row>
    <row r="190" s="1" customFormat="1" spans="1:3">
      <c r="A190" s="7">
        <v>188</v>
      </c>
      <c r="B190" s="8" t="str">
        <f>"王树奇"</f>
        <v>王树奇</v>
      </c>
      <c r="C190" s="9" t="s">
        <v>189</v>
      </c>
    </row>
    <row r="191" s="1" customFormat="1" spans="1:3">
      <c r="A191" s="7">
        <v>189</v>
      </c>
      <c r="B191" s="8" t="str">
        <f>"孙井娜"</f>
        <v>孙井娜</v>
      </c>
      <c r="C191" s="9" t="s">
        <v>190</v>
      </c>
    </row>
    <row r="192" s="1" customFormat="1" spans="1:3">
      <c r="A192" s="7">
        <v>190</v>
      </c>
      <c r="B192" s="8" t="str">
        <f>"吴彩霞"</f>
        <v>吴彩霞</v>
      </c>
      <c r="C192" s="9" t="s">
        <v>191</v>
      </c>
    </row>
    <row r="193" s="1" customFormat="1" spans="1:3">
      <c r="A193" s="7">
        <v>191</v>
      </c>
      <c r="B193" s="8" t="str">
        <f>"黄丽阳"</f>
        <v>黄丽阳</v>
      </c>
      <c r="C193" s="9" t="s">
        <v>192</v>
      </c>
    </row>
    <row r="194" s="1" customFormat="1" spans="1:3">
      <c r="A194" s="7">
        <v>192</v>
      </c>
      <c r="B194" s="8" t="str">
        <f>"谭冬婷"</f>
        <v>谭冬婷</v>
      </c>
      <c r="C194" s="9" t="s">
        <v>193</v>
      </c>
    </row>
    <row r="195" s="1" customFormat="1" spans="1:3">
      <c r="A195" s="7">
        <v>193</v>
      </c>
      <c r="B195" s="8" t="str">
        <f>"梁其欣"</f>
        <v>梁其欣</v>
      </c>
      <c r="C195" s="9" t="s">
        <v>194</v>
      </c>
    </row>
    <row r="196" s="1" customFormat="1" spans="1:3">
      <c r="A196" s="7">
        <v>194</v>
      </c>
      <c r="B196" s="8" t="str">
        <f>"谢贤仕"</f>
        <v>谢贤仕</v>
      </c>
      <c r="C196" s="9" t="s">
        <v>195</v>
      </c>
    </row>
    <row r="197" s="1" customFormat="1" spans="1:3">
      <c r="A197" s="7">
        <v>195</v>
      </c>
      <c r="B197" s="8" t="str">
        <f>"王登"</f>
        <v>王登</v>
      </c>
      <c r="C197" s="9" t="s">
        <v>196</v>
      </c>
    </row>
    <row r="198" s="1" customFormat="1" spans="1:3">
      <c r="A198" s="7">
        <v>196</v>
      </c>
      <c r="B198" s="8" t="str">
        <f>"柯俊婕"</f>
        <v>柯俊婕</v>
      </c>
      <c r="C198" s="9" t="s">
        <v>197</v>
      </c>
    </row>
    <row r="199" s="1" customFormat="1" spans="1:3">
      <c r="A199" s="7">
        <v>197</v>
      </c>
      <c r="B199" s="8" t="str">
        <f>"董壮霞"</f>
        <v>董壮霞</v>
      </c>
      <c r="C199" s="9" t="s">
        <v>198</v>
      </c>
    </row>
    <row r="200" s="1" customFormat="1" spans="1:3">
      <c r="A200" s="7">
        <v>198</v>
      </c>
      <c r="B200" s="8" t="str">
        <f>"陈俏蓉"</f>
        <v>陈俏蓉</v>
      </c>
      <c r="C200" s="9" t="s">
        <v>199</v>
      </c>
    </row>
    <row r="201" s="1" customFormat="1" spans="1:3">
      <c r="A201" s="7">
        <v>199</v>
      </c>
      <c r="B201" s="8" t="str">
        <f>"崔育莹"</f>
        <v>崔育莹</v>
      </c>
      <c r="C201" s="9" t="s">
        <v>200</v>
      </c>
    </row>
    <row r="202" s="1" customFormat="1" spans="1:3">
      <c r="A202" s="7">
        <v>200</v>
      </c>
      <c r="B202" s="8" t="str">
        <f>"许晓闻"</f>
        <v>许晓闻</v>
      </c>
      <c r="C202" s="9" t="s">
        <v>201</v>
      </c>
    </row>
    <row r="203" s="1" customFormat="1" spans="1:3">
      <c r="A203" s="7">
        <v>201</v>
      </c>
      <c r="B203" s="8" t="str">
        <f>"符璐"</f>
        <v>符璐</v>
      </c>
      <c r="C203" s="9" t="s">
        <v>202</v>
      </c>
    </row>
    <row r="204" s="1" customFormat="1" spans="1:3">
      <c r="A204" s="7">
        <v>202</v>
      </c>
      <c r="B204" s="8" t="str">
        <f>"胡东琳"</f>
        <v>胡东琳</v>
      </c>
      <c r="C204" s="9" t="s">
        <v>203</v>
      </c>
    </row>
    <row r="205" s="1" customFormat="1" spans="1:3">
      <c r="A205" s="7">
        <v>203</v>
      </c>
      <c r="B205" s="8" t="str">
        <f>"陆宣燕"</f>
        <v>陆宣燕</v>
      </c>
      <c r="C205" s="9" t="s">
        <v>204</v>
      </c>
    </row>
    <row r="206" s="1" customFormat="1" spans="1:3">
      <c r="A206" s="7">
        <v>204</v>
      </c>
      <c r="B206" s="8" t="str">
        <f>"邢晖"</f>
        <v>邢晖</v>
      </c>
      <c r="C206" s="9" t="s">
        <v>205</v>
      </c>
    </row>
    <row r="207" s="1" customFormat="1" spans="1:3">
      <c r="A207" s="7">
        <v>205</v>
      </c>
      <c r="B207" s="8" t="str">
        <f>"郑作伟"</f>
        <v>郑作伟</v>
      </c>
      <c r="C207" s="9" t="s">
        <v>206</v>
      </c>
    </row>
    <row r="208" s="1" customFormat="1" spans="1:3">
      <c r="A208" s="7">
        <v>206</v>
      </c>
      <c r="B208" s="8" t="str">
        <f>"蔡逸霖"</f>
        <v>蔡逸霖</v>
      </c>
      <c r="C208" s="9" t="s">
        <v>207</v>
      </c>
    </row>
    <row r="209" s="1" customFormat="1" spans="1:3">
      <c r="A209" s="7">
        <v>207</v>
      </c>
      <c r="B209" s="8" t="str">
        <f>"许玉婷"</f>
        <v>许玉婷</v>
      </c>
      <c r="C209" s="9" t="s">
        <v>208</v>
      </c>
    </row>
    <row r="210" s="1" customFormat="1" spans="1:3">
      <c r="A210" s="7">
        <v>208</v>
      </c>
      <c r="B210" s="8" t="str">
        <f>"谢杏楼"</f>
        <v>谢杏楼</v>
      </c>
      <c r="C210" s="9" t="s">
        <v>209</v>
      </c>
    </row>
    <row r="211" s="1" customFormat="1" spans="1:3">
      <c r="A211" s="7">
        <v>209</v>
      </c>
      <c r="B211" s="8" t="str">
        <f>"谢碧青"</f>
        <v>谢碧青</v>
      </c>
      <c r="C211" s="9" t="s">
        <v>210</v>
      </c>
    </row>
    <row r="212" s="1" customFormat="1" spans="1:3">
      <c r="A212" s="7">
        <v>210</v>
      </c>
      <c r="B212" s="8" t="str">
        <f>"叶绵姑"</f>
        <v>叶绵姑</v>
      </c>
      <c r="C212" s="9" t="s">
        <v>211</v>
      </c>
    </row>
    <row r="213" s="1" customFormat="1" spans="1:3">
      <c r="A213" s="7">
        <v>211</v>
      </c>
      <c r="B213" s="8" t="str">
        <f>"陈日晶"</f>
        <v>陈日晶</v>
      </c>
      <c r="C213" s="9" t="s">
        <v>212</v>
      </c>
    </row>
    <row r="214" s="1" customFormat="1" spans="1:3">
      <c r="A214" s="7">
        <v>212</v>
      </c>
      <c r="B214" s="8" t="str">
        <f>"周亚丹"</f>
        <v>周亚丹</v>
      </c>
      <c r="C214" s="9" t="s">
        <v>213</v>
      </c>
    </row>
    <row r="215" s="1" customFormat="1" spans="1:3">
      <c r="A215" s="7">
        <v>213</v>
      </c>
      <c r="B215" s="8" t="str">
        <f>"梁嘉懿"</f>
        <v>梁嘉懿</v>
      </c>
      <c r="C215" s="9" t="s">
        <v>214</v>
      </c>
    </row>
    <row r="216" s="1" customFormat="1" spans="1:3">
      <c r="A216" s="7">
        <v>214</v>
      </c>
      <c r="B216" s="8" t="str">
        <f>"杨帆"</f>
        <v>杨帆</v>
      </c>
      <c r="C216" s="9" t="s">
        <v>215</v>
      </c>
    </row>
    <row r="217" s="1" customFormat="1" spans="1:3">
      <c r="A217" s="7">
        <v>215</v>
      </c>
      <c r="B217" s="8" t="str">
        <f>"黄玉榕"</f>
        <v>黄玉榕</v>
      </c>
      <c r="C217" s="9" t="s">
        <v>216</v>
      </c>
    </row>
    <row r="218" s="1" customFormat="1" spans="1:3">
      <c r="A218" s="7">
        <v>216</v>
      </c>
      <c r="B218" s="8" t="str">
        <f>"谭纯妮"</f>
        <v>谭纯妮</v>
      </c>
      <c r="C218" s="9" t="s">
        <v>217</v>
      </c>
    </row>
    <row r="219" s="1" customFormat="1" spans="1:3">
      <c r="A219" s="7">
        <v>217</v>
      </c>
      <c r="B219" s="8" t="str">
        <f>"王雯玲"</f>
        <v>王雯玲</v>
      </c>
      <c r="C219" s="9" t="s">
        <v>218</v>
      </c>
    </row>
    <row r="220" s="1" customFormat="1" spans="1:3">
      <c r="A220" s="7">
        <v>218</v>
      </c>
      <c r="B220" s="8" t="str">
        <f>"蔡爱柳"</f>
        <v>蔡爱柳</v>
      </c>
      <c r="C220" s="9" t="s">
        <v>219</v>
      </c>
    </row>
    <row r="221" s="1" customFormat="1" spans="1:3">
      <c r="A221" s="7">
        <v>219</v>
      </c>
      <c r="B221" s="8" t="str">
        <f>"许宇谟"</f>
        <v>许宇谟</v>
      </c>
      <c r="C221" s="9" t="s">
        <v>220</v>
      </c>
    </row>
    <row r="222" s="1" customFormat="1" spans="1:3">
      <c r="A222" s="7">
        <v>220</v>
      </c>
      <c r="B222" s="8" t="str">
        <f>"郭义燕"</f>
        <v>郭义燕</v>
      </c>
      <c r="C222" s="9" t="s">
        <v>221</v>
      </c>
    </row>
    <row r="223" s="1" customFormat="1" spans="1:3">
      <c r="A223" s="7">
        <v>221</v>
      </c>
      <c r="B223" s="8" t="str">
        <f>"潘家隆"</f>
        <v>潘家隆</v>
      </c>
      <c r="C223" s="9" t="s">
        <v>222</v>
      </c>
    </row>
    <row r="224" s="1" customFormat="1" spans="1:3">
      <c r="A224" s="7">
        <v>222</v>
      </c>
      <c r="B224" s="8" t="str">
        <f>"蔡笃宇"</f>
        <v>蔡笃宇</v>
      </c>
      <c r="C224" s="9" t="s">
        <v>223</v>
      </c>
    </row>
    <row r="225" s="1" customFormat="1" spans="1:3">
      <c r="A225" s="7">
        <v>223</v>
      </c>
      <c r="B225" s="8" t="str">
        <f>"张彤"</f>
        <v>张彤</v>
      </c>
      <c r="C225" s="9" t="s">
        <v>224</v>
      </c>
    </row>
    <row r="226" s="1" customFormat="1" spans="1:3">
      <c r="A226" s="7">
        <v>224</v>
      </c>
      <c r="B226" s="8" t="str">
        <f>"李小慧"</f>
        <v>李小慧</v>
      </c>
      <c r="C226" s="9" t="s">
        <v>225</v>
      </c>
    </row>
    <row r="227" s="1" customFormat="1" spans="1:3">
      <c r="A227" s="7">
        <v>225</v>
      </c>
      <c r="B227" s="8" t="str">
        <f>"王海云"</f>
        <v>王海云</v>
      </c>
      <c r="C227" s="9" t="s">
        <v>226</v>
      </c>
    </row>
    <row r="228" s="1" customFormat="1" spans="1:3">
      <c r="A228" s="7">
        <v>226</v>
      </c>
      <c r="B228" s="8" t="str">
        <f>"陈海琼"</f>
        <v>陈海琼</v>
      </c>
      <c r="C228" s="9" t="s">
        <v>227</v>
      </c>
    </row>
    <row r="229" s="1" customFormat="1" spans="1:3">
      <c r="A229" s="7">
        <v>227</v>
      </c>
      <c r="B229" s="8" t="str">
        <f>"李彤彤"</f>
        <v>李彤彤</v>
      </c>
      <c r="C229" s="9" t="s">
        <v>228</v>
      </c>
    </row>
    <row r="230" s="1" customFormat="1" spans="1:3">
      <c r="A230" s="7">
        <v>228</v>
      </c>
      <c r="B230" s="8" t="str">
        <f>"陈奕宇"</f>
        <v>陈奕宇</v>
      </c>
      <c r="C230" s="9" t="s">
        <v>229</v>
      </c>
    </row>
    <row r="231" s="1" customFormat="1" spans="1:3">
      <c r="A231" s="7">
        <v>229</v>
      </c>
      <c r="B231" s="8" t="str">
        <f>"盘玥"</f>
        <v>盘玥</v>
      </c>
      <c r="C231" s="9" t="s">
        <v>230</v>
      </c>
    </row>
    <row r="232" s="1" customFormat="1" spans="1:3">
      <c r="A232" s="7">
        <v>230</v>
      </c>
      <c r="B232" s="8" t="str">
        <f>"唐惠柏"</f>
        <v>唐惠柏</v>
      </c>
      <c r="C232" s="9" t="s">
        <v>231</v>
      </c>
    </row>
    <row r="233" s="1" customFormat="1" spans="1:3">
      <c r="A233" s="7">
        <v>231</v>
      </c>
      <c r="B233" s="8" t="str">
        <f>"封美仪"</f>
        <v>封美仪</v>
      </c>
      <c r="C233" s="9" t="s">
        <v>232</v>
      </c>
    </row>
    <row r="234" s="1" customFormat="1" spans="1:3">
      <c r="A234" s="7">
        <v>232</v>
      </c>
      <c r="B234" s="8" t="str">
        <f>"梁瑞姗"</f>
        <v>梁瑞姗</v>
      </c>
      <c r="C234" s="9" t="s">
        <v>233</v>
      </c>
    </row>
    <row r="235" s="1" customFormat="1" spans="1:3">
      <c r="A235" s="7">
        <v>233</v>
      </c>
      <c r="B235" s="8" t="str">
        <f>"吴溪珍"</f>
        <v>吴溪珍</v>
      </c>
      <c r="C235" s="9" t="s">
        <v>234</v>
      </c>
    </row>
    <row r="236" s="1" customFormat="1" spans="1:3">
      <c r="A236" s="7">
        <v>234</v>
      </c>
      <c r="B236" s="8" t="str">
        <f>"龙子凤"</f>
        <v>龙子凤</v>
      </c>
      <c r="C236" s="9" t="s">
        <v>235</v>
      </c>
    </row>
    <row r="237" s="1" customFormat="1" spans="1:3">
      <c r="A237" s="7">
        <v>235</v>
      </c>
      <c r="B237" s="8" t="str">
        <f>"符馨尹"</f>
        <v>符馨尹</v>
      </c>
      <c r="C237" s="9" t="s">
        <v>236</v>
      </c>
    </row>
    <row r="238" s="1" customFormat="1" spans="1:3">
      <c r="A238" s="7">
        <v>236</v>
      </c>
      <c r="B238" s="8" t="str">
        <f>"罗伶"</f>
        <v>罗伶</v>
      </c>
      <c r="C238" s="9" t="s">
        <v>237</v>
      </c>
    </row>
    <row r="239" s="1" customFormat="1" spans="1:3">
      <c r="A239" s="7">
        <v>237</v>
      </c>
      <c r="B239" s="8" t="str">
        <f>"吴斌"</f>
        <v>吴斌</v>
      </c>
      <c r="C239" s="9" t="s">
        <v>238</v>
      </c>
    </row>
    <row r="240" s="1" customFormat="1" spans="1:3">
      <c r="A240" s="7">
        <v>238</v>
      </c>
      <c r="B240" s="8" t="str">
        <f>"文精义"</f>
        <v>文精义</v>
      </c>
      <c r="C240" s="9" t="s">
        <v>239</v>
      </c>
    </row>
    <row r="241" s="1" customFormat="1" spans="1:3">
      <c r="A241" s="7">
        <v>239</v>
      </c>
      <c r="B241" s="8" t="str">
        <f>"黄碧瑶"</f>
        <v>黄碧瑶</v>
      </c>
      <c r="C241" s="9" t="s">
        <v>240</v>
      </c>
    </row>
    <row r="242" s="1" customFormat="1" spans="1:3">
      <c r="A242" s="7">
        <v>240</v>
      </c>
      <c r="B242" s="8" t="str">
        <f>"李茂霞"</f>
        <v>李茂霞</v>
      </c>
      <c r="C242" s="9" t="s">
        <v>241</v>
      </c>
    </row>
    <row r="243" s="1" customFormat="1" spans="1:3">
      <c r="A243" s="7">
        <v>241</v>
      </c>
      <c r="B243" s="8" t="str">
        <f>"欧木莉"</f>
        <v>欧木莉</v>
      </c>
      <c r="C243" s="9" t="s">
        <v>242</v>
      </c>
    </row>
    <row r="244" s="1" customFormat="1" spans="1:3">
      <c r="A244" s="7">
        <v>242</v>
      </c>
      <c r="B244" s="8" t="str">
        <f>"柳明菊"</f>
        <v>柳明菊</v>
      </c>
      <c r="C244" s="9" t="s">
        <v>243</v>
      </c>
    </row>
    <row r="245" s="1" customFormat="1" spans="1:3">
      <c r="A245" s="7">
        <v>243</v>
      </c>
      <c r="B245" s="8" t="str">
        <f>"王春玉"</f>
        <v>王春玉</v>
      </c>
      <c r="C245" s="9" t="s">
        <v>244</v>
      </c>
    </row>
    <row r="246" s="1" customFormat="1" spans="1:3">
      <c r="A246" s="7">
        <v>244</v>
      </c>
      <c r="B246" s="8" t="str">
        <f>"邓会月"</f>
        <v>邓会月</v>
      </c>
      <c r="C246" s="9" t="s">
        <v>245</v>
      </c>
    </row>
    <row r="247" s="1" customFormat="1" spans="1:3">
      <c r="A247" s="7">
        <v>245</v>
      </c>
      <c r="B247" s="8" t="str">
        <f>"金靓"</f>
        <v>金靓</v>
      </c>
      <c r="C247" s="9" t="s">
        <v>246</v>
      </c>
    </row>
    <row r="248" s="1" customFormat="1" spans="1:3">
      <c r="A248" s="7">
        <v>246</v>
      </c>
      <c r="B248" s="8" t="str">
        <f>"王娇婉"</f>
        <v>王娇婉</v>
      </c>
      <c r="C248" s="9" t="s">
        <v>247</v>
      </c>
    </row>
    <row r="249" s="1" customFormat="1" spans="1:3">
      <c r="A249" s="7">
        <v>247</v>
      </c>
      <c r="B249" s="8" t="str">
        <f>"林彩红"</f>
        <v>林彩红</v>
      </c>
      <c r="C249" s="9" t="s">
        <v>248</v>
      </c>
    </row>
    <row r="250" s="1" customFormat="1" spans="1:3">
      <c r="A250" s="7">
        <v>248</v>
      </c>
      <c r="B250" s="8" t="str">
        <f>"陈敏"</f>
        <v>陈敏</v>
      </c>
      <c r="C250" s="9" t="s">
        <v>249</v>
      </c>
    </row>
    <row r="251" s="1" customFormat="1" spans="1:3">
      <c r="A251" s="7">
        <v>249</v>
      </c>
      <c r="B251" s="8" t="str">
        <f>"符孔玲"</f>
        <v>符孔玲</v>
      </c>
      <c r="C251" s="9" t="s">
        <v>250</v>
      </c>
    </row>
    <row r="252" s="1" customFormat="1" spans="1:3">
      <c r="A252" s="7">
        <v>250</v>
      </c>
      <c r="B252" s="8" t="str">
        <f>"林诗珏"</f>
        <v>林诗珏</v>
      </c>
      <c r="C252" s="9" t="s">
        <v>230</v>
      </c>
    </row>
    <row r="253" s="1" customFormat="1" spans="1:3">
      <c r="A253" s="7">
        <v>251</v>
      </c>
      <c r="B253" s="8" t="str">
        <f>"羊盛锦"</f>
        <v>羊盛锦</v>
      </c>
      <c r="C253" s="9" t="s">
        <v>251</v>
      </c>
    </row>
    <row r="254" s="1" customFormat="1" spans="1:3">
      <c r="A254" s="7">
        <v>252</v>
      </c>
      <c r="B254" s="8" t="str">
        <f>"王曼雅"</f>
        <v>王曼雅</v>
      </c>
      <c r="C254" s="9" t="s">
        <v>252</v>
      </c>
    </row>
    <row r="255" s="1" customFormat="1" spans="1:3">
      <c r="A255" s="7">
        <v>253</v>
      </c>
      <c r="B255" s="8" t="str">
        <f>"王晓婷"</f>
        <v>王晓婷</v>
      </c>
      <c r="C255" s="9" t="s">
        <v>253</v>
      </c>
    </row>
    <row r="256" s="1" customFormat="1" spans="1:3">
      <c r="A256" s="7">
        <v>254</v>
      </c>
      <c r="B256" s="8" t="str">
        <f>"曾红豆"</f>
        <v>曾红豆</v>
      </c>
      <c r="C256" s="9" t="s">
        <v>254</v>
      </c>
    </row>
    <row r="257" s="1" customFormat="1" spans="1:3">
      <c r="A257" s="7">
        <v>255</v>
      </c>
      <c r="B257" s="8" t="str">
        <f>"周千壮"</f>
        <v>周千壮</v>
      </c>
      <c r="C257" s="9" t="s">
        <v>255</v>
      </c>
    </row>
    <row r="258" s="1" customFormat="1" spans="1:3">
      <c r="A258" s="7">
        <v>256</v>
      </c>
      <c r="B258" s="8" t="str">
        <f>"刘佳"</f>
        <v>刘佳</v>
      </c>
      <c r="C258" s="9" t="s">
        <v>256</v>
      </c>
    </row>
    <row r="259" s="1" customFormat="1" spans="1:3">
      <c r="A259" s="7">
        <v>257</v>
      </c>
      <c r="B259" s="8" t="str">
        <f>"韦清香"</f>
        <v>韦清香</v>
      </c>
      <c r="C259" s="9" t="s">
        <v>257</v>
      </c>
    </row>
    <row r="260" s="1" customFormat="1" spans="1:3">
      <c r="A260" s="7">
        <v>258</v>
      </c>
      <c r="B260" s="8" t="str">
        <f>"邢燕"</f>
        <v>邢燕</v>
      </c>
      <c r="C260" s="9" t="s">
        <v>258</v>
      </c>
    </row>
    <row r="261" s="1" customFormat="1" spans="1:3">
      <c r="A261" s="7">
        <v>259</v>
      </c>
      <c r="B261" s="8" t="str">
        <f>"黄琳琳"</f>
        <v>黄琳琳</v>
      </c>
      <c r="C261" s="9" t="s">
        <v>259</v>
      </c>
    </row>
    <row r="262" s="1" customFormat="1" spans="1:3">
      <c r="A262" s="7">
        <v>260</v>
      </c>
      <c r="B262" s="8" t="str">
        <f>"符晶晶"</f>
        <v>符晶晶</v>
      </c>
      <c r="C262" s="9" t="s">
        <v>260</v>
      </c>
    </row>
    <row r="263" s="1" customFormat="1" spans="1:3">
      <c r="A263" s="7">
        <v>261</v>
      </c>
      <c r="B263" s="8" t="str">
        <f>"詹冰"</f>
        <v>詹冰</v>
      </c>
      <c r="C263" s="9" t="s">
        <v>261</v>
      </c>
    </row>
    <row r="264" s="1" customFormat="1" spans="1:3">
      <c r="A264" s="7">
        <v>262</v>
      </c>
      <c r="B264" s="8" t="str">
        <f>"杨锋"</f>
        <v>杨锋</v>
      </c>
      <c r="C264" s="9" t="s">
        <v>262</v>
      </c>
    </row>
    <row r="265" s="1" customFormat="1" spans="1:3">
      <c r="A265" s="7">
        <v>263</v>
      </c>
      <c r="B265" s="8" t="str">
        <f>"卢邓烹"</f>
        <v>卢邓烹</v>
      </c>
      <c r="C265" s="9" t="s">
        <v>263</v>
      </c>
    </row>
    <row r="266" s="1" customFormat="1" spans="1:3">
      <c r="A266" s="7">
        <v>264</v>
      </c>
      <c r="B266" s="8" t="str">
        <f>"王娜"</f>
        <v>王娜</v>
      </c>
      <c r="C266" s="9" t="s">
        <v>264</v>
      </c>
    </row>
    <row r="267" s="1" customFormat="1" spans="1:3">
      <c r="A267" s="7">
        <v>265</v>
      </c>
      <c r="B267" s="8" t="str">
        <f>"吴瑛琪"</f>
        <v>吴瑛琪</v>
      </c>
      <c r="C267" s="9" t="s">
        <v>265</v>
      </c>
    </row>
    <row r="268" s="1" customFormat="1" spans="1:3">
      <c r="A268" s="7">
        <v>266</v>
      </c>
      <c r="B268" s="8" t="str">
        <f>"林华君"</f>
        <v>林华君</v>
      </c>
      <c r="C268" s="9" t="s">
        <v>266</v>
      </c>
    </row>
    <row r="269" s="1" customFormat="1" spans="1:3">
      <c r="A269" s="7">
        <v>267</v>
      </c>
      <c r="B269" s="8" t="str">
        <f>"黄琪"</f>
        <v>黄琪</v>
      </c>
      <c r="C269" s="9" t="s">
        <v>267</v>
      </c>
    </row>
    <row r="270" s="1" customFormat="1" spans="1:3">
      <c r="A270" s="7">
        <v>268</v>
      </c>
      <c r="B270" s="8" t="str">
        <f>"李时雅"</f>
        <v>李时雅</v>
      </c>
      <c r="C270" s="9" t="s">
        <v>268</v>
      </c>
    </row>
    <row r="271" s="1" customFormat="1" spans="1:3">
      <c r="A271" s="7">
        <v>269</v>
      </c>
      <c r="B271" s="8" t="str">
        <f>"羊以麗"</f>
        <v>羊以麗</v>
      </c>
      <c r="C271" s="9" t="s">
        <v>269</v>
      </c>
    </row>
    <row r="272" s="1" customFormat="1" spans="1:3">
      <c r="A272" s="7">
        <v>270</v>
      </c>
      <c r="B272" s="8" t="str">
        <f>"黄娇"</f>
        <v>黄娇</v>
      </c>
      <c r="C272" s="9" t="s">
        <v>270</v>
      </c>
    </row>
    <row r="273" s="1" customFormat="1" spans="1:3">
      <c r="A273" s="7">
        <v>271</v>
      </c>
      <c r="B273" s="8" t="str">
        <f>"陈玉成"</f>
        <v>陈玉成</v>
      </c>
      <c r="C273" s="9" t="s">
        <v>271</v>
      </c>
    </row>
    <row r="274" s="1" customFormat="1" spans="1:3">
      <c r="A274" s="7">
        <v>272</v>
      </c>
      <c r="B274" s="8" t="str">
        <f>"王飞燕"</f>
        <v>王飞燕</v>
      </c>
      <c r="C274" s="9" t="s">
        <v>272</v>
      </c>
    </row>
    <row r="275" s="1" customFormat="1" spans="1:3">
      <c r="A275" s="7">
        <v>273</v>
      </c>
      <c r="B275" s="8" t="str">
        <f>"苏天玉"</f>
        <v>苏天玉</v>
      </c>
      <c r="C275" s="9" t="s">
        <v>273</v>
      </c>
    </row>
    <row r="276" s="1" customFormat="1" spans="1:3">
      <c r="A276" s="7">
        <v>274</v>
      </c>
      <c r="B276" s="8" t="str">
        <f>"符达莲"</f>
        <v>符达莲</v>
      </c>
      <c r="C276" s="9" t="s">
        <v>274</v>
      </c>
    </row>
    <row r="277" s="1" customFormat="1" spans="1:3">
      <c r="A277" s="7">
        <v>275</v>
      </c>
      <c r="B277" s="8" t="str">
        <f>"石昕"</f>
        <v>石昕</v>
      </c>
      <c r="C277" s="9" t="s">
        <v>275</v>
      </c>
    </row>
    <row r="278" s="1" customFormat="1" spans="1:3">
      <c r="A278" s="7">
        <v>276</v>
      </c>
      <c r="B278" s="8" t="str">
        <f>"羊玉力"</f>
        <v>羊玉力</v>
      </c>
      <c r="C278" s="9" t="s">
        <v>276</v>
      </c>
    </row>
    <row r="279" s="1" customFormat="1" spans="1:3">
      <c r="A279" s="7">
        <v>277</v>
      </c>
      <c r="B279" s="8" t="str">
        <f>"林家芬"</f>
        <v>林家芬</v>
      </c>
      <c r="C279" s="9" t="s">
        <v>277</v>
      </c>
    </row>
    <row r="280" s="1" customFormat="1" spans="1:3">
      <c r="A280" s="7">
        <v>278</v>
      </c>
      <c r="B280" s="8" t="str">
        <f>"孙沐旸"</f>
        <v>孙沐旸</v>
      </c>
      <c r="C280" s="9" t="s">
        <v>278</v>
      </c>
    </row>
    <row r="281" s="1" customFormat="1" spans="1:3">
      <c r="A281" s="7">
        <v>279</v>
      </c>
      <c r="B281" s="8" t="str">
        <f>"符秀彩"</f>
        <v>符秀彩</v>
      </c>
      <c r="C281" s="9" t="s">
        <v>279</v>
      </c>
    </row>
    <row r="282" s="1" customFormat="1" spans="1:3">
      <c r="A282" s="7">
        <v>280</v>
      </c>
      <c r="B282" s="8" t="str">
        <f>"王献娇"</f>
        <v>王献娇</v>
      </c>
      <c r="C282" s="9" t="s">
        <v>280</v>
      </c>
    </row>
    <row r="283" s="1" customFormat="1" spans="1:3">
      <c r="A283" s="7">
        <v>281</v>
      </c>
      <c r="B283" s="8" t="str">
        <f>"赵文立"</f>
        <v>赵文立</v>
      </c>
      <c r="C283" s="9" t="s">
        <v>281</v>
      </c>
    </row>
    <row r="284" s="1" customFormat="1" spans="1:3">
      <c r="A284" s="7">
        <v>282</v>
      </c>
      <c r="B284" s="8" t="str">
        <f>"林圣智"</f>
        <v>林圣智</v>
      </c>
      <c r="C284" s="9" t="s">
        <v>282</v>
      </c>
    </row>
    <row r="285" s="1" customFormat="1" spans="1:3">
      <c r="A285" s="7">
        <v>283</v>
      </c>
      <c r="B285" s="8" t="str">
        <f>"符海菲"</f>
        <v>符海菲</v>
      </c>
      <c r="C285" s="9" t="s">
        <v>283</v>
      </c>
    </row>
    <row r="286" s="1" customFormat="1" spans="1:3">
      <c r="A286" s="7">
        <v>284</v>
      </c>
      <c r="B286" s="8" t="str">
        <f>"周小倩"</f>
        <v>周小倩</v>
      </c>
      <c r="C286" s="9" t="s">
        <v>284</v>
      </c>
    </row>
    <row r="287" s="1" customFormat="1" spans="1:3">
      <c r="A287" s="7">
        <v>285</v>
      </c>
      <c r="B287" s="8" t="str">
        <f>"符丽婷"</f>
        <v>符丽婷</v>
      </c>
      <c r="C287" s="9" t="s">
        <v>285</v>
      </c>
    </row>
    <row r="288" s="1" customFormat="1" spans="1:3">
      <c r="A288" s="7">
        <v>286</v>
      </c>
      <c r="B288" s="8" t="str">
        <f>"林瑞桃"</f>
        <v>林瑞桃</v>
      </c>
      <c r="C288" s="9" t="s">
        <v>147</v>
      </c>
    </row>
    <row r="289" s="1" customFormat="1" spans="1:3">
      <c r="A289" s="7">
        <v>287</v>
      </c>
      <c r="B289" s="8" t="str">
        <f>"王乾宽"</f>
        <v>王乾宽</v>
      </c>
      <c r="C289" s="9" t="s">
        <v>286</v>
      </c>
    </row>
    <row r="290" s="1" customFormat="1" spans="1:3">
      <c r="A290" s="7">
        <v>288</v>
      </c>
      <c r="B290" s="8" t="str">
        <f>"陈怡坛"</f>
        <v>陈怡坛</v>
      </c>
      <c r="C290" s="9" t="s">
        <v>287</v>
      </c>
    </row>
    <row r="291" s="1" customFormat="1" spans="1:3">
      <c r="A291" s="7">
        <v>289</v>
      </c>
      <c r="B291" s="8" t="str">
        <f>"唐丽敏"</f>
        <v>唐丽敏</v>
      </c>
      <c r="C291" s="9" t="s">
        <v>288</v>
      </c>
    </row>
    <row r="292" s="1" customFormat="1" spans="1:3">
      <c r="A292" s="7">
        <v>290</v>
      </c>
      <c r="B292" s="8" t="str">
        <f>"杨梦欣"</f>
        <v>杨梦欣</v>
      </c>
      <c r="C292" s="9" t="s">
        <v>289</v>
      </c>
    </row>
    <row r="293" s="1" customFormat="1" spans="1:3">
      <c r="A293" s="7">
        <v>291</v>
      </c>
      <c r="B293" s="8" t="str">
        <f>"彭颖"</f>
        <v>彭颖</v>
      </c>
      <c r="C293" s="9" t="s">
        <v>290</v>
      </c>
    </row>
    <row r="294" s="1" customFormat="1" spans="1:3">
      <c r="A294" s="7">
        <v>292</v>
      </c>
      <c r="B294" s="8" t="str">
        <f>"符蓉"</f>
        <v>符蓉</v>
      </c>
      <c r="C294" s="9" t="s">
        <v>291</v>
      </c>
    </row>
    <row r="295" s="1" customFormat="1" spans="1:3">
      <c r="A295" s="7">
        <v>293</v>
      </c>
      <c r="B295" s="8" t="str">
        <f>"庞青青"</f>
        <v>庞青青</v>
      </c>
      <c r="C295" s="9" t="s">
        <v>292</v>
      </c>
    </row>
    <row r="296" s="1" customFormat="1" spans="1:3">
      <c r="A296" s="7">
        <v>294</v>
      </c>
      <c r="B296" s="8" t="str">
        <f>"赵慧贤"</f>
        <v>赵慧贤</v>
      </c>
      <c r="C296" s="9" t="s">
        <v>293</v>
      </c>
    </row>
    <row r="297" s="1" customFormat="1" spans="1:3">
      <c r="A297" s="7">
        <v>295</v>
      </c>
      <c r="B297" s="8" t="str">
        <f>"陈峰"</f>
        <v>陈峰</v>
      </c>
      <c r="C297" s="9" t="s">
        <v>294</v>
      </c>
    </row>
    <row r="298" s="1" customFormat="1" spans="1:3">
      <c r="A298" s="7">
        <v>296</v>
      </c>
      <c r="B298" s="8" t="str">
        <f>"邱玉叶"</f>
        <v>邱玉叶</v>
      </c>
      <c r="C298" s="9" t="s">
        <v>295</v>
      </c>
    </row>
    <row r="299" s="1" customFormat="1" spans="1:3">
      <c r="A299" s="7">
        <v>297</v>
      </c>
      <c r="B299" s="8" t="str">
        <f>"羊世娟"</f>
        <v>羊世娟</v>
      </c>
      <c r="C299" s="9" t="s">
        <v>296</v>
      </c>
    </row>
    <row r="300" s="1" customFormat="1" spans="1:3">
      <c r="A300" s="7">
        <v>298</v>
      </c>
      <c r="B300" s="8" t="str">
        <f>"刘亚之"</f>
        <v>刘亚之</v>
      </c>
      <c r="C300" s="9" t="s">
        <v>297</v>
      </c>
    </row>
    <row r="301" s="1" customFormat="1" spans="1:3">
      <c r="A301" s="7">
        <v>299</v>
      </c>
      <c r="B301" s="8" t="str">
        <f>"林春"</f>
        <v>林春</v>
      </c>
      <c r="C301" s="9" t="s">
        <v>298</v>
      </c>
    </row>
    <row r="302" s="1" customFormat="1" spans="1:3">
      <c r="A302" s="7">
        <v>300</v>
      </c>
      <c r="B302" s="8" t="str">
        <f>"符成巍"</f>
        <v>符成巍</v>
      </c>
      <c r="C302" s="9" t="s">
        <v>299</v>
      </c>
    </row>
    <row r="303" s="1" customFormat="1" spans="1:3">
      <c r="A303" s="7">
        <v>301</v>
      </c>
      <c r="B303" s="8" t="str">
        <f>"羊美穗"</f>
        <v>羊美穗</v>
      </c>
      <c r="C303" s="9" t="s">
        <v>300</v>
      </c>
    </row>
    <row r="304" s="1" customFormat="1" spans="1:3">
      <c r="A304" s="7">
        <v>302</v>
      </c>
      <c r="B304" s="8" t="str">
        <f>"林声栋"</f>
        <v>林声栋</v>
      </c>
      <c r="C304" s="9" t="s">
        <v>301</v>
      </c>
    </row>
    <row r="305" s="1" customFormat="1" spans="1:3">
      <c r="A305" s="7">
        <v>303</v>
      </c>
      <c r="B305" s="8" t="str">
        <f>"谭敬萍"</f>
        <v>谭敬萍</v>
      </c>
      <c r="C305" s="9" t="s">
        <v>302</v>
      </c>
    </row>
    <row r="306" s="1" customFormat="1" spans="1:3">
      <c r="A306" s="7">
        <v>304</v>
      </c>
      <c r="B306" s="8" t="str">
        <f>"钟易汝"</f>
        <v>钟易汝</v>
      </c>
      <c r="C306" s="9" t="s">
        <v>303</v>
      </c>
    </row>
    <row r="307" s="1" customFormat="1" spans="1:3">
      <c r="A307" s="7">
        <v>305</v>
      </c>
      <c r="B307" s="8" t="str">
        <f>"林小娜"</f>
        <v>林小娜</v>
      </c>
      <c r="C307" s="9" t="s">
        <v>304</v>
      </c>
    </row>
    <row r="308" s="1" customFormat="1" spans="1:3">
      <c r="A308" s="7">
        <v>306</v>
      </c>
      <c r="B308" s="8" t="str">
        <f>"熊雨弦"</f>
        <v>熊雨弦</v>
      </c>
      <c r="C308" s="9" t="s">
        <v>305</v>
      </c>
    </row>
    <row r="309" s="1" customFormat="1" spans="1:3">
      <c r="A309" s="7">
        <v>307</v>
      </c>
      <c r="B309" s="8" t="str">
        <f>"许海霞"</f>
        <v>许海霞</v>
      </c>
      <c r="C309" s="9" t="s">
        <v>73</v>
      </c>
    </row>
    <row r="310" s="1" customFormat="1" spans="1:3">
      <c r="A310" s="7">
        <v>308</v>
      </c>
      <c r="B310" s="8" t="str">
        <f>"李维芳"</f>
        <v>李维芳</v>
      </c>
      <c r="C310" s="9" t="s">
        <v>306</v>
      </c>
    </row>
    <row r="311" s="1" customFormat="1" spans="1:3">
      <c r="A311" s="7">
        <v>309</v>
      </c>
      <c r="B311" s="8" t="str">
        <f>"符娟娟"</f>
        <v>符娟娟</v>
      </c>
      <c r="C311" s="9" t="s">
        <v>307</v>
      </c>
    </row>
    <row r="312" s="1" customFormat="1" spans="1:3">
      <c r="A312" s="7">
        <v>310</v>
      </c>
      <c r="B312" s="8" t="str">
        <f>"黄志珠"</f>
        <v>黄志珠</v>
      </c>
      <c r="C312" s="9" t="s">
        <v>308</v>
      </c>
    </row>
    <row r="313" s="1" customFormat="1" spans="1:3">
      <c r="A313" s="7">
        <v>311</v>
      </c>
      <c r="B313" s="8" t="str">
        <f>"谢圣仁"</f>
        <v>谢圣仁</v>
      </c>
      <c r="C313" s="9" t="s">
        <v>309</v>
      </c>
    </row>
    <row r="314" s="1" customFormat="1" spans="1:3">
      <c r="A314" s="7">
        <v>312</v>
      </c>
      <c r="B314" s="8" t="str">
        <f>"王罗怡"</f>
        <v>王罗怡</v>
      </c>
      <c r="C314" s="9" t="s">
        <v>310</v>
      </c>
    </row>
    <row r="315" s="1" customFormat="1" spans="1:3">
      <c r="A315" s="7">
        <v>313</v>
      </c>
      <c r="B315" s="8" t="str">
        <f>"黄亚媛"</f>
        <v>黄亚媛</v>
      </c>
      <c r="C315" s="9" t="s">
        <v>311</v>
      </c>
    </row>
    <row r="316" s="1" customFormat="1" spans="1:3">
      <c r="A316" s="7">
        <v>314</v>
      </c>
      <c r="B316" s="8" t="str">
        <f>"陈玲玉"</f>
        <v>陈玲玉</v>
      </c>
      <c r="C316" s="9" t="s">
        <v>312</v>
      </c>
    </row>
    <row r="317" s="1" customFormat="1" spans="1:3">
      <c r="A317" s="7">
        <v>315</v>
      </c>
      <c r="B317" s="8" t="str">
        <f>"容文桦"</f>
        <v>容文桦</v>
      </c>
      <c r="C317" s="9" t="s">
        <v>313</v>
      </c>
    </row>
    <row r="318" s="1" customFormat="1" spans="1:3">
      <c r="A318" s="7">
        <v>316</v>
      </c>
      <c r="B318" s="8" t="str">
        <f>"胡筠淑"</f>
        <v>胡筠淑</v>
      </c>
      <c r="C318" s="9" t="s">
        <v>314</v>
      </c>
    </row>
    <row r="319" s="1" customFormat="1" spans="1:3">
      <c r="A319" s="7">
        <v>317</v>
      </c>
      <c r="B319" s="8" t="str">
        <f>"林韶秀"</f>
        <v>林韶秀</v>
      </c>
      <c r="C319" s="9" t="s">
        <v>315</v>
      </c>
    </row>
    <row r="320" s="1" customFormat="1" spans="1:3">
      <c r="A320" s="7">
        <v>318</v>
      </c>
      <c r="B320" s="8" t="str">
        <f>"张晓婵"</f>
        <v>张晓婵</v>
      </c>
      <c r="C320" s="9" t="s">
        <v>316</v>
      </c>
    </row>
    <row r="321" s="1" customFormat="1" spans="1:3">
      <c r="A321" s="7">
        <v>319</v>
      </c>
      <c r="B321" s="8" t="str">
        <f>"司徒慧敏"</f>
        <v>司徒慧敏</v>
      </c>
      <c r="C321" s="9" t="s">
        <v>317</v>
      </c>
    </row>
    <row r="322" s="1" customFormat="1" spans="1:3">
      <c r="A322" s="7">
        <v>320</v>
      </c>
      <c r="B322" s="8" t="str">
        <f>"周菲菲"</f>
        <v>周菲菲</v>
      </c>
      <c r="C322" s="9" t="s">
        <v>318</v>
      </c>
    </row>
    <row r="323" s="1" customFormat="1" spans="1:3">
      <c r="A323" s="7">
        <v>321</v>
      </c>
      <c r="B323" s="8" t="str">
        <f>"张燕慧"</f>
        <v>张燕慧</v>
      </c>
      <c r="C323" s="9" t="s">
        <v>319</v>
      </c>
    </row>
    <row r="324" s="1" customFormat="1" spans="1:3">
      <c r="A324" s="7">
        <v>322</v>
      </c>
      <c r="B324" s="8" t="str">
        <f>"王和欣"</f>
        <v>王和欣</v>
      </c>
      <c r="C324" s="9" t="s">
        <v>320</v>
      </c>
    </row>
    <row r="325" s="1" customFormat="1" spans="1:3">
      <c r="A325" s="7">
        <v>323</v>
      </c>
      <c r="B325" s="8" t="str">
        <f>"裴旭"</f>
        <v>裴旭</v>
      </c>
      <c r="C325" s="9" t="s">
        <v>321</v>
      </c>
    </row>
    <row r="326" s="1" customFormat="1" spans="1:3">
      <c r="A326" s="7">
        <v>324</v>
      </c>
      <c r="B326" s="8" t="str">
        <f>"羊英瑛"</f>
        <v>羊英瑛</v>
      </c>
      <c r="C326" s="9" t="s">
        <v>322</v>
      </c>
    </row>
    <row r="327" s="1" customFormat="1" spans="1:3">
      <c r="A327" s="7">
        <v>325</v>
      </c>
      <c r="B327" s="8" t="str">
        <f>"符武姬"</f>
        <v>符武姬</v>
      </c>
      <c r="C327" s="9" t="s">
        <v>323</v>
      </c>
    </row>
    <row r="328" s="1" customFormat="1" spans="1:3">
      <c r="A328" s="7">
        <v>326</v>
      </c>
      <c r="B328" s="8" t="str">
        <f>"王炬登"</f>
        <v>王炬登</v>
      </c>
      <c r="C328" s="9" t="s">
        <v>324</v>
      </c>
    </row>
    <row r="329" s="1" customFormat="1" spans="1:3">
      <c r="A329" s="7">
        <v>327</v>
      </c>
      <c r="B329" s="8" t="str">
        <f>"吴小麦"</f>
        <v>吴小麦</v>
      </c>
      <c r="C329" s="9" t="s">
        <v>325</v>
      </c>
    </row>
    <row r="330" s="1" customFormat="1" spans="1:3">
      <c r="A330" s="7">
        <v>328</v>
      </c>
      <c r="B330" s="8" t="str">
        <f>"张琳玉"</f>
        <v>张琳玉</v>
      </c>
      <c r="C330" s="9" t="s">
        <v>326</v>
      </c>
    </row>
    <row r="331" s="1" customFormat="1" spans="1:3">
      <c r="A331" s="7">
        <v>329</v>
      </c>
      <c r="B331" s="8" t="str">
        <f>"闵芳旋"</f>
        <v>闵芳旋</v>
      </c>
      <c r="C331" s="9" t="s">
        <v>327</v>
      </c>
    </row>
    <row r="332" s="1" customFormat="1" spans="1:3">
      <c r="A332" s="7">
        <v>330</v>
      </c>
      <c r="B332" s="8" t="str">
        <f>"黄仁鸿"</f>
        <v>黄仁鸿</v>
      </c>
      <c r="C332" s="9" t="s">
        <v>328</v>
      </c>
    </row>
    <row r="333" s="1" customFormat="1" spans="1:3">
      <c r="A333" s="7">
        <v>331</v>
      </c>
      <c r="B333" s="8" t="str">
        <f>"凌娜"</f>
        <v>凌娜</v>
      </c>
      <c r="C333" s="9" t="s">
        <v>329</v>
      </c>
    </row>
    <row r="334" s="1" customFormat="1" spans="1:3">
      <c r="A334" s="7">
        <v>332</v>
      </c>
      <c r="B334" s="8" t="str">
        <f>"文俊蓉"</f>
        <v>文俊蓉</v>
      </c>
      <c r="C334" s="9" t="s">
        <v>279</v>
      </c>
    </row>
    <row r="335" s="1" customFormat="1" spans="1:3">
      <c r="A335" s="7">
        <v>333</v>
      </c>
      <c r="B335" s="8" t="str">
        <f>"孙小净"</f>
        <v>孙小净</v>
      </c>
      <c r="C335" s="9" t="s">
        <v>330</v>
      </c>
    </row>
    <row r="336" s="1" customFormat="1" spans="1:3">
      <c r="A336" s="7">
        <v>334</v>
      </c>
      <c r="B336" s="8" t="str">
        <f>"陈丹丹"</f>
        <v>陈丹丹</v>
      </c>
      <c r="C336" s="9" t="s">
        <v>331</v>
      </c>
    </row>
    <row r="337" s="1" customFormat="1" spans="1:3">
      <c r="A337" s="7">
        <v>335</v>
      </c>
      <c r="B337" s="8" t="str">
        <f>"李远安"</f>
        <v>李远安</v>
      </c>
      <c r="C337" s="9" t="s">
        <v>332</v>
      </c>
    </row>
    <row r="338" s="1" customFormat="1" spans="1:3">
      <c r="A338" s="7">
        <v>336</v>
      </c>
      <c r="B338" s="8" t="str">
        <f>"马潇"</f>
        <v>马潇</v>
      </c>
      <c r="C338" s="9" t="s">
        <v>333</v>
      </c>
    </row>
    <row r="339" s="1" customFormat="1" spans="1:3">
      <c r="A339" s="7">
        <v>337</v>
      </c>
      <c r="B339" s="8" t="str">
        <f>"邓小昌"</f>
        <v>邓小昌</v>
      </c>
      <c r="C339" s="9" t="s">
        <v>334</v>
      </c>
    </row>
    <row r="340" s="1" customFormat="1" spans="1:3">
      <c r="A340" s="7">
        <v>338</v>
      </c>
      <c r="B340" s="8" t="str">
        <f>"黄余童"</f>
        <v>黄余童</v>
      </c>
      <c r="C340" s="9" t="s">
        <v>335</v>
      </c>
    </row>
    <row r="341" s="1" customFormat="1" spans="1:3">
      <c r="A341" s="7">
        <v>339</v>
      </c>
      <c r="B341" s="8" t="str">
        <f>"周其焕"</f>
        <v>周其焕</v>
      </c>
      <c r="C341" s="9" t="s">
        <v>336</v>
      </c>
    </row>
    <row r="342" s="1" customFormat="1" spans="1:3">
      <c r="A342" s="7">
        <v>340</v>
      </c>
      <c r="B342" s="8" t="str">
        <f>"吴淑娇"</f>
        <v>吴淑娇</v>
      </c>
      <c r="C342" s="9" t="s">
        <v>337</v>
      </c>
    </row>
    <row r="343" s="1" customFormat="1" spans="1:3">
      <c r="A343" s="7">
        <v>341</v>
      </c>
      <c r="B343" s="8" t="str">
        <f>"黎姑美"</f>
        <v>黎姑美</v>
      </c>
      <c r="C343" s="9" t="s">
        <v>338</v>
      </c>
    </row>
    <row r="344" s="1" customFormat="1" spans="1:3">
      <c r="A344" s="7">
        <v>342</v>
      </c>
      <c r="B344" s="8" t="str">
        <f>"秦慧璇"</f>
        <v>秦慧璇</v>
      </c>
      <c r="C344" s="9" t="s">
        <v>339</v>
      </c>
    </row>
    <row r="345" s="1" customFormat="1" spans="1:3">
      <c r="A345" s="7">
        <v>343</v>
      </c>
      <c r="B345" s="8" t="str">
        <f>"杨欣"</f>
        <v>杨欣</v>
      </c>
      <c r="C345" s="9" t="s">
        <v>340</v>
      </c>
    </row>
    <row r="346" s="1" customFormat="1" spans="1:3">
      <c r="A346" s="7">
        <v>344</v>
      </c>
      <c r="B346" s="8" t="str">
        <f>"王聪桑"</f>
        <v>王聪桑</v>
      </c>
      <c r="C346" s="9" t="s">
        <v>341</v>
      </c>
    </row>
    <row r="347" s="1" customFormat="1" spans="1:3">
      <c r="A347" s="7">
        <v>345</v>
      </c>
      <c r="B347" s="8" t="str">
        <f>"郑海婷"</f>
        <v>郑海婷</v>
      </c>
      <c r="C347" s="9" t="s">
        <v>342</v>
      </c>
    </row>
    <row r="348" s="1" customFormat="1" spans="1:3">
      <c r="A348" s="7">
        <v>346</v>
      </c>
      <c r="B348" s="8" t="str">
        <f>"陈娜"</f>
        <v>陈娜</v>
      </c>
      <c r="C348" s="9" t="s">
        <v>343</v>
      </c>
    </row>
    <row r="349" s="1" customFormat="1" spans="1:3">
      <c r="A349" s="7">
        <v>347</v>
      </c>
      <c r="B349" s="8" t="str">
        <f>"黎思华"</f>
        <v>黎思华</v>
      </c>
      <c r="C349" s="9" t="s">
        <v>230</v>
      </c>
    </row>
    <row r="350" s="1" customFormat="1" spans="1:3">
      <c r="A350" s="7">
        <v>348</v>
      </c>
      <c r="B350" s="8" t="str">
        <f>"符丹丹"</f>
        <v>符丹丹</v>
      </c>
      <c r="C350" s="9" t="s">
        <v>344</v>
      </c>
    </row>
    <row r="351" s="1" customFormat="1" spans="1:3">
      <c r="A351" s="7">
        <v>349</v>
      </c>
      <c r="B351" s="8" t="str">
        <f>"王兆凯"</f>
        <v>王兆凯</v>
      </c>
      <c r="C351" s="9" t="s">
        <v>345</v>
      </c>
    </row>
    <row r="352" s="1" customFormat="1" spans="1:3">
      <c r="A352" s="7">
        <v>350</v>
      </c>
      <c r="B352" s="8" t="str">
        <f>"王海莲"</f>
        <v>王海莲</v>
      </c>
      <c r="C352" s="9" t="s">
        <v>346</v>
      </c>
    </row>
    <row r="353" s="1" customFormat="1" spans="1:3">
      <c r="A353" s="7">
        <v>351</v>
      </c>
      <c r="B353" s="8" t="str">
        <f>"邓俊权"</f>
        <v>邓俊权</v>
      </c>
      <c r="C353" s="9" t="s">
        <v>347</v>
      </c>
    </row>
    <row r="354" s="1" customFormat="1" spans="1:3">
      <c r="A354" s="7">
        <v>352</v>
      </c>
      <c r="B354" s="8" t="str">
        <f>"符洪毓"</f>
        <v>符洪毓</v>
      </c>
      <c r="C354" s="9" t="s">
        <v>348</v>
      </c>
    </row>
    <row r="355" s="1" customFormat="1" spans="1:3">
      <c r="A355" s="7">
        <v>353</v>
      </c>
      <c r="B355" s="8" t="str">
        <f>"邢佳佳"</f>
        <v>邢佳佳</v>
      </c>
      <c r="C355" s="9" t="s">
        <v>349</v>
      </c>
    </row>
    <row r="356" s="1" customFormat="1" spans="1:3">
      <c r="A356" s="7">
        <v>354</v>
      </c>
      <c r="B356" s="8" t="str">
        <f>"陈光玲"</f>
        <v>陈光玲</v>
      </c>
      <c r="C356" s="9" t="s">
        <v>350</v>
      </c>
    </row>
    <row r="357" s="1" customFormat="1" spans="1:3">
      <c r="A357" s="7">
        <v>355</v>
      </c>
      <c r="B357" s="8" t="str">
        <f>"王国安"</f>
        <v>王国安</v>
      </c>
      <c r="C357" s="9" t="s">
        <v>351</v>
      </c>
    </row>
    <row r="358" s="1" customFormat="1" spans="1:3">
      <c r="A358" s="7">
        <v>356</v>
      </c>
      <c r="B358" s="8" t="str">
        <f>"王子仪"</f>
        <v>王子仪</v>
      </c>
      <c r="C358" s="9" t="s">
        <v>352</v>
      </c>
    </row>
    <row r="359" s="1" customFormat="1" spans="1:3">
      <c r="A359" s="7">
        <v>357</v>
      </c>
      <c r="B359" s="8" t="str">
        <f>"龚芮凡"</f>
        <v>龚芮凡</v>
      </c>
      <c r="C359" s="9" t="s">
        <v>353</v>
      </c>
    </row>
    <row r="360" s="1" customFormat="1" spans="1:3">
      <c r="A360" s="7">
        <v>358</v>
      </c>
      <c r="B360" s="8" t="str">
        <f>"符基铭"</f>
        <v>符基铭</v>
      </c>
      <c r="C360" s="9" t="s">
        <v>354</v>
      </c>
    </row>
    <row r="361" s="1" customFormat="1" spans="1:3">
      <c r="A361" s="7">
        <v>359</v>
      </c>
      <c r="B361" s="8" t="str">
        <f>"段水桃"</f>
        <v>段水桃</v>
      </c>
      <c r="C361" s="9" t="s">
        <v>355</v>
      </c>
    </row>
    <row r="362" s="1" customFormat="1" spans="1:3">
      <c r="A362" s="7">
        <v>360</v>
      </c>
      <c r="B362" s="8" t="str">
        <f>"卓心茹"</f>
        <v>卓心茹</v>
      </c>
      <c r="C362" s="9" t="s">
        <v>356</v>
      </c>
    </row>
    <row r="363" s="1" customFormat="1" spans="1:3">
      <c r="A363" s="7">
        <v>361</v>
      </c>
      <c r="B363" s="8" t="str">
        <f>"黎虹妙"</f>
        <v>黎虹妙</v>
      </c>
      <c r="C363" s="9" t="s">
        <v>357</v>
      </c>
    </row>
    <row r="364" s="1" customFormat="1" spans="1:3">
      <c r="A364" s="7">
        <v>362</v>
      </c>
      <c r="B364" s="8" t="str">
        <f>"刘炎"</f>
        <v>刘炎</v>
      </c>
      <c r="C364" s="9" t="s">
        <v>358</v>
      </c>
    </row>
    <row r="365" s="1" customFormat="1" spans="1:3">
      <c r="A365" s="7">
        <v>363</v>
      </c>
      <c r="B365" s="8" t="str">
        <f>"黄英子"</f>
        <v>黄英子</v>
      </c>
      <c r="C365" s="9" t="s">
        <v>359</v>
      </c>
    </row>
    <row r="366" s="1" customFormat="1" spans="1:3">
      <c r="A366" s="7">
        <v>364</v>
      </c>
      <c r="B366" s="8" t="str">
        <f>"赵日妮"</f>
        <v>赵日妮</v>
      </c>
      <c r="C366" s="9" t="s">
        <v>360</v>
      </c>
    </row>
    <row r="367" s="1" customFormat="1" spans="1:3">
      <c r="A367" s="7">
        <v>365</v>
      </c>
      <c r="B367" s="8" t="str">
        <f>"邓清雅"</f>
        <v>邓清雅</v>
      </c>
      <c r="C367" s="9" t="s">
        <v>361</v>
      </c>
    </row>
    <row r="368" s="1" customFormat="1" spans="1:3">
      <c r="A368" s="7">
        <v>366</v>
      </c>
      <c r="B368" s="8" t="str">
        <f>"张欣欣"</f>
        <v>张欣欣</v>
      </c>
      <c r="C368" s="9" t="s">
        <v>362</v>
      </c>
    </row>
    <row r="369" s="1" customFormat="1" spans="1:3">
      <c r="A369" s="7">
        <v>367</v>
      </c>
      <c r="B369" s="8" t="str">
        <f>"王凌力"</f>
        <v>王凌力</v>
      </c>
      <c r="C369" s="9" t="s">
        <v>363</v>
      </c>
    </row>
    <row r="370" s="1" customFormat="1" spans="1:3">
      <c r="A370" s="7">
        <v>368</v>
      </c>
      <c r="B370" s="8" t="str">
        <f>"符仁忠"</f>
        <v>符仁忠</v>
      </c>
      <c r="C370" s="9" t="s">
        <v>364</v>
      </c>
    </row>
    <row r="371" s="1" customFormat="1" spans="1:3">
      <c r="A371" s="7">
        <v>369</v>
      </c>
      <c r="B371" s="8" t="str">
        <f>"王静纯"</f>
        <v>王静纯</v>
      </c>
      <c r="C371" s="9" t="s">
        <v>365</v>
      </c>
    </row>
    <row r="372" s="1" customFormat="1" spans="1:3">
      <c r="A372" s="7">
        <v>370</v>
      </c>
      <c r="B372" s="8" t="str">
        <f>"陈英"</f>
        <v>陈英</v>
      </c>
      <c r="C372" s="9" t="s">
        <v>37</v>
      </c>
    </row>
    <row r="373" s="1" customFormat="1" spans="1:3">
      <c r="A373" s="7">
        <v>371</v>
      </c>
      <c r="B373" s="8" t="str">
        <f>"卢裕芸"</f>
        <v>卢裕芸</v>
      </c>
      <c r="C373" s="9" t="s">
        <v>366</v>
      </c>
    </row>
    <row r="374" s="1" customFormat="1" spans="1:3">
      <c r="A374" s="7">
        <v>372</v>
      </c>
      <c r="B374" s="8" t="str">
        <f>"王彬"</f>
        <v>王彬</v>
      </c>
      <c r="C374" s="9" t="s">
        <v>367</v>
      </c>
    </row>
    <row r="375" s="1" customFormat="1" spans="1:3">
      <c r="A375" s="7">
        <v>373</v>
      </c>
      <c r="B375" s="8" t="str">
        <f>"吴锦钰"</f>
        <v>吴锦钰</v>
      </c>
      <c r="C375" s="9" t="s">
        <v>368</v>
      </c>
    </row>
    <row r="376" s="1" customFormat="1" spans="1:3">
      <c r="A376" s="7">
        <v>374</v>
      </c>
      <c r="B376" s="8" t="str">
        <f>"王秀清"</f>
        <v>王秀清</v>
      </c>
      <c r="C376" s="9" t="s">
        <v>369</v>
      </c>
    </row>
    <row r="377" s="1" customFormat="1" spans="1:3">
      <c r="A377" s="7">
        <v>375</v>
      </c>
      <c r="B377" s="8" t="str">
        <f>"顾亚薇"</f>
        <v>顾亚薇</v>
      </c>
      <c r="C377" s="9" t="s">
        <v>370</v>
      </c>
    </row>
    <row r="378" s="1" customFormat="1" spans="1:3">
      <c r="A378" s="7">
        <v>376</v>
      </c>
      <c r="B378" s="8" t="str">
        <f>"蔡於良"</f>
        <v>蔡於良</v>
      </c>
      <c r="C378" s="9" t="s">
        <v>371</v>
      </c>
    </row>
    <row r="379" s="1" customFormat="1" spans="1:3">
      <c r="A379" s="7">
        <v>377</v>
      </c>
      <c r="B379" s="8" t="str">
        <f>"刘白羽"</f>
        <v>刘白羽</v>
      </c>
      <c r="C379" s="9" t="s">
        <v>372</v>
      </c>
    </row>
    <row r="380" s="1" customFormat="1" spans="1:3">
      <c r="A380" s="7">
        <v>378</v>
      </c>
      <c r="B380" s="8" t="str">
        <f>"文国花"</f>
        <v>文国花</v>
      </c>
      <c r="C380" s="9" t="s">
        <v>373</v>
      </c>
    </row>
    <row r="381" s="1" customFormat="1" spans="1:3">
      <c r="A381" s="7">
        <v>379</v>
      </c>
      <c r="B381" s="8" t="str">
        <f>"汤盛"</f>
        <v>汤盛</v>
      </c>
      <c r="C381" s="9" t="s">
        <v>374</v>
      </c>
    </row>
    <row r="382" s="1" customFormat="1" spans="1:3">
      <c r="A382" s="7">
        <v>380</v>
      </c>
      <c r="B382" s="8" t="str">
        <f>"郑瑞"</f>
        <v>郑瑞</v>
      </c>
      <c r="C382" s="9" t="s">
        <v>375</v>
      </c>
    </row>
    <row r="383" s="1" customFormat="1" spans="1:3">
      <c r="A383" s="7">
        <v>381</v>
      </c>
      <c r="B383" s="8" t="str">
        <f>"羊春娲"</f>
        <v>羊春娲</v>
      </c>
      <c r="C383" s="9" t="s">
        <v>376</v>
      </c>
    </row>
    <row r="384" s="1" customFormat="1" spans="1:3">
      <c r="A384" s="7">
        <v>382</v>
      </c>
      <c r="B384" s="8" t="str">
        <f>"谢欣欣"</f>
        <v>谢欣欣</v>
      </c>
      <c r="C384" s="9" t="s">
        <v>377</v>
      </c>
    </row>
    <row r="385" s="1" customFormat="1" spans="1:3">
      <c r="A385" s="7">
        <v>383</v>
      </c>
      <c r="B385" s="8" t="str">
        <f>"黄思"</f>
        <v>黄思</v>
      </c>
      <c r="C385" s="9" t="s">
        <v>378</v>
      </c>
    </row>
    <row r="386" s="1" customFormat="1" spans="1:3">
      <c r="A386" s="7">
        <v>384</v>
      </c>
      <c r="B386" s="8" t="str">
        <f>"符传杰"</f>
        <v>符传杰</v>
      </c>
      <c r="C386" s="9" t="s">
        <v>379</v>
      </c>
    </row>
    <row r="387" s="1" customFormat="1" spans="1:3">
      <c r="A387" s="7">
        <v>385</v>
      </c>
      <c r="B387" s="8" t="str">
        <f>"林道鹏"</f>
        <v>林道鹏</v>
      </c>
      <c r="C387" s="9" t="s">
        <v>380</v>
      </c>
    </row>
    <row r="388" s="1" customFormat="1" spans="1:3">
      <c r="A388" s="7">
        <v>386</v>
      </c>
      <c r="B388" s="8" t="str">
        <f>"黄林雪 "</f>
        <v>黄林雪 </v>
      </c>
      <c r="C388" s="9" t="s">
        <v>381</v>
      </c>
    </row>
    <row r="389" s="1" customFormat="1" spans="1:3">
      <c r="A389" s="7">
        <v>387</v>
      </c>
      <c r="B389" s="8" t="str">
        <f>"杨玉警"</f>
        <v>杨玉警</v>
      </c>
      <c r="C389" s="9" t="s">
        <v>382</v>
      </c>
    </row>
    <row r="390" s="1" customFormat="1" spans="1:3">
      <c r="A390" s="7">
        <v>388</v>
      </c>
      <c r="B390" s="8" t="str">
        <f>"王玲雅"</f>
        <v>王玲雅</v>
      </c>
      <c r="C390" s="9" t="s">
        <v>383</v>
      </c>
    </row>
    <row r="391" s="1" customFormat="1" spans="1:3">
      <c r="A391" s="7">
        <v>389</v>
      </c>
      <c r="B391" s="8" t="str">
        <f>"许玲"</f>
        <v>许玲</v>
      </c>
      <c r="C391" s="9" t="s">
        <v>384</v>
      </c>
    </row>
    <row r="392" s="1" customFormat="1" spans="1:3">
      <c r="A392" s="7">
        <v>390</v>
      </c>
      <c r="B392" s="8" t="str">
        <f>"郑斌云"</f>
        <v>郑斌云</v>
      </c>
      <c r="C392" s="9" t="s">
        <v>385</v>
      </c>
    </row>
    <row r="393" s="1" customFormat="1" spans="1:3">
      <c r="A393" s="7">
        <v>391</v>
      </c>
      <c r="B393" s="8" t="str">
        <f>"杨珺珏"</f>
        <v>杨珺珏</v>
      </c>
      <c r="C393" s="9" t="s">
        <v>386</v>
      </c>
    </row>
    <row r="394" s="1" customFormat="1" spans="1:3">
      <c r="A394" s="7">
        <v>392</v>
      </c>
      <c r="B394" s="8" t="str">
        <f>"王仁金"</f>
        <v>王仁金</v>
      </c>
      <c r="C394" s="9" t="s">
        <v>163</v>
      </c>
    </row>
    <row r="395" s="1" customFormat="1" spans="1:3">
      <c r="A395" s="7">
        <v>393</v>
      </c>
      <c r="B395" s="8" t="str">
        <f>"丁紫欣"</f>
        <v>丁紫欣</v>
      </c>
      <c r="C395" s="9" t="s">
        <v>387</v>
      </c>
    </row>
    <row r="396" s="1" customFormat="1" spans="1:3">
      <c r="A396" s="7">
        <v>394</v>
      </c>
      <c r="B396" s="8" t="str">
        <f>"苏禄丽"</f>
        <v>苏禄丽</v>
      </c>
      <c r="C396" s="9" t="s">
        <v>388</v>
      </c>
    </row>
    <row r="397" s="1" customFormat="1" spans="1:3">
      <c r="A397" s="7">
        <v>395</v>
      </c>
      <c r="B397" s="8" t="str">
        <f>"林鲜"</f>
        <v>林鲜</v>
      </c>
      <c r="C397" s="9" t="s">
        <v>389</v>
      </c>
    </row>
    <row r="398" s="1" customFormat="1" spans="1:3">
      <c r="A398" s="7">
        <v>396</v>
      </c>
      <c r="B398" s="8" t="str">
        <f>"王雅"</f>
        <v>王雅</v>
      </c>
      <c r="C398" s="9" t="s">
        <v>390</v>
      </c>
    </row>
    <row r="399" s="1" customFormat="1" spans="1:3">
      <c r="A399" s="7">
        <v>397</v>
      </c>
      <c r="B399" s="8" t="str">
        <f>"陈妍妍"</f>
        <v>陈妍妍</v>
      </c>
      <c r="C399" s="9" t="s">
        <v>391</v>
      </c>
    </row>
    <row r="400" s="1" customFormat="1" spans="1:3">
      <c r="A400" s="7">
        <v>398</v>
      </c>
      <c r="B400" s="8" t="str">
        <f>"关书佳"</f>
        <v>关书佳</v>
      </c>
      <c r="C400" s="9" t="s">
        <v>392</v>
      </c>
    </row>
    <row r="401" s="1" customFormat="1" spans="1:3">
      <c r="A401" s="7">
        <v>399</v>
      </c>
      <c r="B401" s="8" t="str">
        <f>"符桐华"</f>
        <v>符桐华</v>
      </c>
      <c r="C401" s="9" t="s">
        <v>393</v>
      </c>
    </row>
    <row r="402" s="1" customFormat="1" spans="1:3">
      <c r="A402" s="7">
        <v>400</v>
      </c>
      <c r="B402" s="8" t="str">
        <f>"周文洁"</f>
        <v>周文洁</v>
      </c>
      <c r="C402" s="9" t="s">
        <v>394</v>
      </c>
    </row>
    <row r="403" s="1" customFormat="1" spans="1:3">
      <c r="A403" s="7">
        <v>401</v>
      </c>
      <c r="B403" s="8" t="str">
        <f>"李芬"</f>
        <v>李芬</v>
      </c>
      <c r="C403" s="9" t="s">
        <v>395</v>
      </c>
    </row>
    <row r="404" s="1" customFormat="1" spans="1:3">
      <c r="A404" s="7">
        <v>402</v>
      </c>
      <c r="B404" s="8" t="str">
        <f>"林华祥"</f>
        <v>林华祥</v>
      </c>
      <c r="C404" s="9" t="s">
        <v>396</v>
      </c>
    </row>
    <row r="405" s="1" customFormat="1" spans="1:3">
      <c r="A405" s="7">
        <v>403</v>
      </c>
      <c r="B405" s="8" t="str">
        <f>"卢岳丽"</f>
        <v>卢岳丽</v>
      </c>
      <c r="C405" s="9" t="s">
        <v>397</v>
      </c>
    </row>
    <row r="406" s="1" customFormat="1" spans="1:3">
      <c r="A406" s="7">
        <v>404</v>
      </c>
      <c r="B406" s="8" t="str">
        <f>"谢有思"</f>
        <v>谢有思</v>
      </c>
      <c r="C406" s="9" t="s">
        <v>398</v>
      </c>
    </row>
    <row r="407" s="1" customFormat="1" spans="1:3">
      <c r="A407" s="7">
        <v>405</v>
      </c>
      <c r="B407" s="8" t="str">
        <f>"陈雅玉"</f>
        <v>陈雅玉</v>
      </c>
      <c r="C407" s="9" t="s">
        <v>399</v>
      </c>
    </row>
    <row r="408" s="1" customFormat="1" spans="1:3">
      <c r="A408" s="7">
        <v>406</v>
      </c>
      <c r="B408" s="8" t="str">
        <f>"林琳"</f>
        <v>林琳</v>
      </c>
      <c r="C408" s="9" t="s">
        <v>400</v>
      </c>
    </row>
    <row r="409" s="1" customFormat="1" spans="1:3">
      <c r="A409" s="7">
        <v>407</v>
      </c>
      <c r="B409" s="8" t="str">
        <f>"黎经璨"</f>
        <v>黎经璨</v>
      </c>
      <c r="C409" s="9" t="s">
        <v>401</v>
      </c>
    </row>
    <row r="410" s="1" customFormat="1" spans="1:3">
      <c r="A410" s="7">
        <v>408</v>
      </c>
      <c r="B410" s="8" t="str">
        <f>"陈琳熠"</f>
        <v>陈琳熠</v>
      </c>
      <c r="C410" s="9" t="s">
        <v>402</v>
      </c>
    </row>
    <row r="411" s="1" customFormat="1" spans="1:3">
      <c r="A411" s="7">
        <v>409</v>
      </c>
      <c r="B411" s="8" t="str">
        <f>"吴爱丽"</f>
        <v>吴爱丽</v>
      </c>
      <c r="C411" s="9" t="s">
        <v>403</v>
      </c>
    </row>
    <row r="412" s="1" customFormat="1" spans="1:3">
      <c r="A412" s="7">
        <v>410</v>
      </c>
      <c r="B412" s="8" t="str">
        <f>"林晶晶"</f>
        <v>林晶晶</v>
      </c>
      <c r="C412" s="9" t="s">
        <v>404</v>
      </c>
    </row>
    <row r="413" s="1" customFormat="1" spans="1:3">
      <c r="A413" s="7">
        <v>411</v>
      </c>
      <c r="B413" s="8" t="str">
        <f>"黄政"</f>
        <v>黄政</v>
      </c>
      <c r="C413" s="9" t="s">
        <v>405</v>
      </c>
    </row>
    <row r="414" s="1" customFormat="1" spans="1:3">
      <c r="A414" s="7">
        <v>412</v>
      </c>
      <c r="B414" s="8" t="str">
        <f>"卓雷菁"</f>
        <v>卓雷菁</v>
      </c>
      <c r="C414" s="9" t="s">
        <v>406</v>
      </c>
    </row>
    <row r="415" s="1" customFormat="1" spans="1:3">
      <c r="A415" s="7">
        <v>413</v>
      </c>
      <c r="B415" s="8" t="str">
        <f>"吴燕阳"</f>
        <v>吴燕阳</v>
      </c>
      <c r="C415" s="9" t="s">
        <v>407</v>
      </c>
    </row>
    <row r="416" s="1" customFormat="1" spans="1:3">
      <c r="A416" s="7">
        <v>414</v>
      </c>
      <c r="B416" s="8" t="str">
        <f>"吴巨猷"</f>
        <v>吴巨猷</v>
      </c>
      <c r="C416" s="9" t="s">
        <v>408</v>
      </c>
    </row>
    <row r="417" s="1" customFormat="1" spans="1:3">
      <c r="A417" s="7">
        <v>415</v>
      </c>
      <c r="B417" s="8" t="str">
        <f>"骆柳女"</f>
        <v>骆柳女</v>
      </c>
      <c r="C417" s="9" t="s">
        <v>409</v>
      </c>
    </row>
    <row r="418" s="1" customFormat="1" spans="1:3">
      <c r="A418" s="7">
        <v>416</v>
      </c>
      <c r="B418" s="8" t="str">
        <f>"蒋涛"</f>
        <v>蒋涛</v>
      </c>
      <c r="C418" s="9" t="s">
        <v>410</v>
      </c>
    </row>
    <row r="419" s="1" customFormat="1" spans="1:3">
      <c r="A419" s="7">
        <v>417</v>
      </c>
      <c r="B419" s="8" t="str">
        <f>"冼庆帝"</f>
        <v>冼庆帝</v>
      </c>
      <c r="C419" s="9" t="s">
        <v>411</v>
      </c>
    </row>
    <row r="420" s="1" customFormat="1" spans="1:3">
      <c r="A420" s="7">
        <v>418</v>
      </c>
      <c r="B420" s="8" t="str">
        <f>"刘冰冰"</f>
        <v>刘冰冰</v>
      </c>
      <c r="C420" s="9" t="s">
        <v>412</v>
      </c>
    </row>
    <row r="421" s="1" customFormat="1" spans="1:3">
      <c r="A421" s="7">
        <v>419</v>
      </c>
      <c r="B421" s="8" t="str">
        <f>"郑中朋"</f>
        <v>郑中朋</v>
      </c>
      <c r="C421" s="9" t="s">
        <v>413</v>
      </c>
    </row>
    <row r="422" s="1" customFormat="1" spans="1:3">
      <c r="A422" s="7">
        <v>420</v>
      </c>
      <c r="B422" s="8" t="str">
        <f>"郭承增"</f>
        <v>郭承增</v>
      </c>
      <c r="C422" s="9" t="s">
        <v>414</v>
      </c>
    </row>
    <row r="423" s="1" customFormat="1" spans="1:3">
      <c r="A423" s="7">
        <v>421</v>
      </c>
      <c r="B423" s="8" t="str">
        <f>"纪新龙"</f>
        <v>纪新龙</v>
      </c>
      <c r="C423" s="9" t="s">
        <v>415</v>
      </c>
    </row>
    <row r="424" s="1" customFormat="1" spans="1:3">
      <c r="A424" s="7">
        <v>422</v>
      </c>
      <c r="B424" s="8" t="str">
        <f>"王明锋"</f>
        <v>王明锋</v>
      </c>
      <c r="C424" s="9" t="s">
        <v>416</v>
      </c>
    </row>
    <row r="425" s="1" customFormat="1" spans="1:3">
      <c r="A425" s="7">
        <v>423</v>
      </c>
      <c r="B425" s="8" t="str">
        <f>"徐吉智"</f>
        <v>徐吉智</v>
      </c>
      <c r="C425" s="9" t="s">
        <v>417</v>
      </c>
    </row>
    <row r="426" s="1" customFormat="1" spans="1:3">
      <c r="A426" s="7">
        <v>424</v>
      </c>
      <c r="B426" s="8" t="str">
        <f>"徐日林"</f>
        <v>徐日林</v>
      </c>
      <c r="C426" s="9" t="s">
        <v>418</v>
      </c>
    </row>
    <row r="427" s="1" customFormat="1" spans="1:3">
      <c r="A427" s="7">
        <v>425</v>
      </c>
      <c r="B427" s="8" t="str">
        <f>"邓焱"</f>
        <v>邓焱</v>
      </c>
      <c r="C427" s="9" t="s">
        <v>419</v>
      </c>
    </row>
    <row r="428" s="1" customFormat="1" spans="1:3">
      <c r="A428" s="7">
        <v>426</v>
      </c>
      <c r="B428" s="8" t="str">
        <f>"谢秋池"</f>
        <v>谢秋池</v>
      </c>
      <c r="C428" s="9" t="s">
        <v>420</v>
      </c>
    </row>
    <row r="429" s="1" customFormat="1" spans="1:3">
      <c r="A429" s="7">
        <v>427</v>
      </c>
      <c r="B429" s="8" t="str">
        <f>"黄思璐"</f>
        <v>黄思璐</v>
      </c>
      <c r="C429" s="9" t="s">
        <v>421</v>
      </c>
    </row>
    <row r="430" s="1" customFormat="1" spans="1:3">
      <c r="A430" s="7">
        <v>428</v>
      </c>
      <c r="B430" s="8" t="str">
        <f>"吕秀美"</f>
        <v>吕秀美</v>
      </c>
      <c r="C430" s="9" t="s">
        <v>422</v>
      </c>
    </row>
    <row r="431" s="1" customFormat="1" spans="1:3">
      <c r="A431" s="7">
        <v>429</v>
      </c>
      <c r="B431" s="8" t="str">
        <f>"吴多丰"</f>
        <v>吴多丰</v>
      </c>
      <c r="C431" s="9" t="s">
        <v>423</v>
      </c>
    </row>
    <row r="432" s="1" customFormat="1" spans="1:3">
      <c r="A432" s="7">
        <v>430</v>
      </c>
      <c r="B432" s="8" t="str">
        <f>"冯冬春"</f>
        <v>冯冬春</v>
      </c>
      <c r="C432" s="9" t="s">
        <v>424</v>
      </c>
    </row>
    <row r="433" s="1" customFormat="1" spans="1:3">
      <c r="A433" s="7">
        <v>431</v>
      </c>
      <c r="B433" s="8" t="str">
        <f>"董爵燕"</f>
        <v>董爵燕</v>
      </c>
      <c r="C433" s="9" t="s">
        <v>425</v>
      </c>
    </row>
    <row r="434" s="1" customFormat="1" spans="1:3">
      <c r="A434" s="7">
        <v>432</v>
      </c>
      <c r="B434" s="8" t="str">
        <f>"符方媚"</f>
        <v>符方媚</v>
      </c>
      <c r="C434" s="9" t="s">
        <v>426</v>
      </c>
    </row>
    <row r="435" s="1" customFormat="1" spans="1:3">
      <c r="A435" s="7">
        <v>433</v>
      </c>
      <c r="B435" s="8" t="str">
        <f>"徐海萍"</f>
        <v>徐海萍</v>
      </c>
      <c r="C435" s="9" t="s">
        <v>427</v>
      </c>
    </row>
    <row r="436" s="1" customFormat="1" spans="1:3">
      <c r="A436" s="7">
        <v>434</v>
      </c>
      <c r="B436" s="8" t="str">
        <f>"杨偲"</f>
        <v>杨偲</v>
      </c>
      <c r="C436" s="9" t="s">
        <v>428</v>
      </c>
    </row>
    <row r="437" s="1" customFormat="1" spans="1:3">
      <c r="A437" s="7">
        <v>435</v>
      </c>
      <c r="B437" s="8" t="str">
        <f>"许娇丽"</f>
        <v>许娇丽</v>
      </c>
      <c r="C437" s="9" t="s">
        <v>429</v>
      </c>
    </row>
    <row r="438" s="1" customFormat="1" spans="1:3">
      <c r="A438" s="7">
        <v>436</v>
      </c>
      <c r="B438" s="8" t="str">
        <f>"陈大卫"</f>
        <v>陈大卫</v>
      </c>
      <c r="C438" s="9" t="s">
        <v>430</v>
      </c>
    </row>
    <row r="439" s="1" customFormat="1" spans="1:3">
      <c r="A439" s="7">
        <v>437</v>
      </c>
      <c r="B439" s="8" t="str">
        <f>"易一楹"</f>
        <v>易一楹</v>
      </c>
      <c r="C439" s="9" t="s">
        <v>431</v>
      </c>
    </row>
    <row r="440" s="1" customFormat="1" spans="1:3">
      <c r="A440" s="7">
        <v>438</v>
      </c>
      <c r="B440" s="8" t="str">
        <f>"赵作蕾"</f>
        <v>赵作蕾</v>
      </c>
      <c r="C440" s="9" t="s">
        <v>432</v>
      </c>
    </row>
    <row r="441" s="1" customFormat="1" spans="1:3">
      <c r="A441" s="7">
        <v>439</v>
      </c>
      <c r="B441" s="8" t="str">
        <f>"王转姑"</f>
        <v>王转姑</v>
      </c>
      <c r="C441" s="9" t="s">
        <v>433</v>
      </c>
    </row>
    <row r="442" s="1" customFormat="1" spans="1:3">
      <c r="A442" s="7">
        <v>440</v>
      </c>
      <c r="B442" s="8" t="str">
        <f>"苏恩萍"</f>
        <v>苏恩萍</v>
      </c>
      <c r="C442" s="9" t="s">
        <v>434</v>
      </c>
    </row>
    <row r="443" s="1" customFormat="1" spans="1:3">
      <c r="A443" s="7">
        <v>441</v>
      </c>
      <c r="B443" s="8" t="str">
        <f>"王丹妮"</f>
        <v>王丹妮</v>
      </c>
      <c r="C443" s="9" t="s">
        <v>435</v>
      </c>
    </row>
    <row r="444" s="1" customFormat="1" spans="1:3">
      <c r="A444" s="7">
        <v>442</v>
      </c>
      <c r="B444" s="8" t="str">
        <f>"唐蓝星"</f>
        <v>唐蓝星</v>
      </c>
      <c r="C444" s="9" t="s">
        <v>436</v>
      </c>
    </row>
    <row r="445" s="1" customFormat="1" spans="1:3">
      <c r="A445" s="7">
        <v>443</v>
      </c>
      <c r="B445" s="8" t="str">
        <f>"关人舜"</f>
        <v>关人舜</v>
      </c>
      <c r="C445" s="9" t="s">
        <v>437</v>
      </c>
    </row>
    <row r="446" s="1" customFormat="1" spans="1:3">
      <c r="A446" s="7">
        <v>444</v>
      </c>
      <c r="B446" s="8" t="str">
        <f>"陈琳"</f>
        <v>陈琳</v>
      </c>
      <c r="C446" s="9" t="s">
        <v>391</v>
      </c>
    </row>
    <row r="447" s="1" customFormat="1" spans="1:3">
      <c r="A447" s="7">
        <v>445</v>
      </c>
      <c r="B447" s="8" t="str">
        <f>"钟语嫣"</f>
        <v>钟语嫣</v>
      </c>
      <c r="C447" s="9" t="s">
        <v>421</v>
      </c>
    </row>
    <row r="448" s="1" customFormat="1" spans="1:3">
      <c r="A448" s="7">
        <v>446</v>
      </c>
      <c r="B448" s="8" t="str">
        <f>"刘振强"</f>
        <v>刘振强</v>
      </c>
      <c r="C448" s="9" t="s">
        <v>438</v>
      </c>
    </row>
    <row r="449" s="1" customFormat="1" spans="1:3">
      <c r="A449" s="7">
        <v>447</v>
      </c>
      <c r="B449" s="8" t="str">
        <f>"李秋娟"</f>
        <v>李秋娟</v>
      </c>
      <c r="C449" s="9" t="s">
        <v>439</v>
      </c>
    </row>
    <row r="450" s="1" customFormat="1" spans="1:3">
      <c r="A450" s="7">
        <v>448</v>
      </c>
      <c r="B450" s="8" t="str">
        <f>"黎琼爱"</f>
        <v>黎琼爱</v>
      </c>
      <c r="C450" s="9" t="s">
        <v>440</v>
      </c>
    </row>
    <row r="451" s="1" customFormat="1" spans="1:3">
      <c r="A451" s="7">
        <v>449</v>
      </c>
      <c r="B451" s="8" t="str">
        <f>"张锡朝"</f>
        <v>张锡朝</v>
      </c>
      <c r="C451" s="9" t="s">
        <v>441</v>
      </c>
    </row>
    <row r="452" s="1" customFormat="1" spans="1:3">
      <c r="A452" s="7">
        <v>450</v>
      </c>
      <c r="B452" s="8" t="str">
        <f>"杨小怡"</f>
        <v>杨小怡</v>
      </c>
      <c r="C452" s="9" t="s">
        <v>442</v>
      </c>
    </row>
    <row r="453" s="1" customFormat="1" spans="1:3">
      <c r="A453" s="7">
        <v>451</v>
      </c>
      <c r="B453" s="8" t="str">
        <f>"侯存鹏"</f>
        <v>侯存鹏</v>
      </c>
      <c r="C453" s="9" t="s">
        <v>443</v>
      </c>
    </row>
    <row r="454" s="1" customFormat="1" spans="1:3">
      <c r="A454" s="7">
        <v>452</v>
      </c>
      <c r="B454" s="8" t="str">
        <f>"邢雅韵"</f>
        <v>邢雅韵</v>
      </c>
      <c r="C454" s="9" t="s">
        <v>444</v>
      </c>
    </row>
    <row r="455" s="1" customFormat="1" spans="1:3">
      <c r="A455" s="7">
        <v>453</v>
      </c>
      <c r="B455" s="8" t="str">
        <f>"陈强"</f>
        <v>陈强</v>
      </c>
      <c r="C455" s="9" t="s">
        <v>445</v>
      </c>
    </row>
    <row r="456" s="1" customFormat="1" spans="1:3">
      <c r="A456" s="7">
        <v>454</v>
      </c>
      <c r="B456" s="8" t="str">
        <f>"卓多豹"</f>
        <v>卓多豹</v>
      </c>
      <c r="C456" s="9" t="s">
        <v>446</v>
      </c>
    </row>
    <row r="457" s="1" customFormat="1" spans="1:3">
      <c r="A457" s="7">
        <v>455</v>
      </c>
      <c r="B457" s="8" t="str">
        <f>"符文蓉"</f>
        <v>符文蓉</v>
      </c>
      <c r="C457" s="9" t="s">
        <v>35</v>
      </c>
    </row>
    <row r="458" s="1" customFormat="1" spans="1:3">
      <c r="A458" s="7">
        <v>456</v>
      </c>
      <c r="B458" s="8" t="str">
        <f>"邢佳欣"</f>
        <v>邢佳欣</v>
      </c>
      <c r="C458" s="9" t="s">
        <v>447</v>
      </c>
    </row>
    <row r="459" s="1" customFormat="1" spans="1:3">
      <c r="A459" s="7">
        <v>457</v>
      </c>
      <c r="B459" s="8" t="str">
        <f>"符瑞女"</f>
        <v>符瑞女</v>
      </c>
      <c r="C459" s="9" t="s">
        <v>448</v>
      </c>
    </row>
    <row r="460" s="1" customFormat="1" spans="1:3">
      <c r="A460" s="7">
        <v>458</v>
      </c>
      <c r="B460" s="8" t="str">
        <f>"陈文娜"</f>
        <v>陈文娜</v>
      </c>
      <c r="C460" s="9" t="s">
        <v>449</v>
      </c>
    </row>
    <row r="461" s="1" customFormat="1" spans="1:3">
      <c r="A461" s="7">
        <v>459</v>
      </c>
      <c r="B461" s="8" t="str">
        <f>"曾维成"</f>
        <v>曾维成</v>
      </c>
      <c r="C461" s="9" t="s">
        <v>450</v>
      </c>
    </row>
    <row r="462" s="1" customFormat="1" spans="1:3">
      <c r="A462" s="7">
        <v>460</v>
      </c>
      <c r="B462" s="8" t="str">
        <f>"王箫箫"</f>
        <v>王箫箫</v>
      </c>
      <c r="C462" s="9" t="s">
        <v>451</v>
      </c>
    </row>
    <row r="463" s="1" customFormat="1" spans="1:3">
      <c r="A463" s="7">
        <v>461</v>
      </c>
      <c r="B463" s="8" t="str">
        <f>"方其婷"</f>
        <v>方其婷</v>
      </c>
      <c r="C463" s="9" t="s">
        <v>452</v>
      </c>
    </row>
    <row r="464" s="1" customFormat="1" spans="1:3">
      <c r="A464" s="7">
        <v>462</v>
      </c>
      <c r="B464" s="8" t="str">
        <f>"吴秀江"</f>
        <v>吴秀江</v>
      </c>
      <c r="C464" s="9" t="s">
        <v>453</v>
      </c>
    </row>
    <row r="465" s="1" customFormat="1" spans="1:3">
      <c r="A465" s="7">
        <v>463</v>
      </c>
      <c r="B465" s="8" t="str">
        <f>"苏旭旭"</f>
        <v>苏旭旭</v>
      </c>
      <c r="C465" s="9" t="s">
        <v>454</v>
      </c>
    </row>
    <row r="466" s="1" customFormat="1" spans="1:3">
      <c r="A466" s="7">
        <v>464</v>
      </c>
      <c r="B466" s="8" t="str">
        <f>"蔡本清"</f>
        <v>蔡本清</v>
      </c>
      <c r="C466" s="9" t="s">
        <v>455</v>
      </c>
    </row>
    <row r="467" s="1" customFormat="1" spans="1:3">
      <c r="A467" s="7">
        <v>465</v>
      </c>
      <c r="B467" s="8" t="str">
        <f>"全芸芸"</f>
        <v>全芸芸</v>
      </c>
      <c r="C467" s="9" t="s">
        <v>456</v>
      </c>
    </row>
    <row r="468" s="1" customFormat="1" spans="1:3">
      <c r="A468" s="7">
        <v>466</v>
      </c>
      <c r="B468" s="8" t="str">
        <f>"曾佑斌"</f>
        <v>曾佑斌</v>
      </c>
      <c r="C468" s="9" t="s">
        <v>457</v>
      </c>
    </row>
    <row r="469" s="1" customFormat="1" spans="1:3">
      <c r="A469" s="7">
        <v>467</v>
      </c>
      <c r="B469" s="8" t="str">
        <f>"汪秀莹"</f>
        <v>汪秀莹</v>
      </c>
      <c r="C469" s="9" t="s">
        <v>458</v>
      </c>
    </row>
    <row r="470" s="1" customFormat="1" spans="1:3">
      <c r="A470" s="7">
        <v>468</v>
      </c>
      <c r="B470" s="8" t="str">
        <f>"李衍瑞"</f>
        <v>李衍瑞</v>
      </c>
      <c r="C470" s="9" t="s">
        <v>459</v>
      </c>
    </row>
    <row r="471" s="1" customFormat="1" spans="1:3">
      <c r="A471" s="7">
        <v>469</v>
      </c>
      <c r="B471" s="8" t="str">
        <f>"崔优雅"</f>
        <v>崔优雅</v>
      </c>
      <c r="C471" s="9" t="s">
        <v>460</v>
      </c>
    </row>
    <row r="472" s="1" customFormat="1" spans="1:3">
      <c r="A472" s="7">
        <v>470</v>
      </c>
      <c r="B472" s="8" t="str">
        <f>"吉才少"</f>
        <v>吉才少</v>
      </c>
      <c r="C472" s="9" t="s">
        <v>461</v>
      </c>
    </row>
    <row r="473" s="1" customFormat="1" spans="1:3">
      <c r="A473" s="7">
        <v>471</v>
      </c>
      <c r="B473" s="8" t="str">
        <f>"廖忠碧"</f>
        <v>廖忠碧</v>
      </c>
      <c r="C473" s="9" t="s">
        <v>462</v>
      </c>
    </row>
    <row r="474" s="1" customFormat="1" spans="1:3">
      <c r="A474" s="7">
        <v>472</v>
      </c>
      <c r="B474" s="8" t="str">
        <f>"曾扬俊"</f>
        <v>曾扬俊</v>
      </c>
      <c r="C474" s="9" t="s">
        <v>463</v>
      </c>
    </row>
    <row r="475" s="1" customFormat="1" spans="1:3">
      <c r="A475" s="7">
        <v>473</v>
      </c>
      <c r="B475" s="8" t="str">
        <f>"李皎旸"</f>
        <v>李皎旸</v>
      </c>
      <c r="C475" s="9" t="s">
        <v>464</v>
      </c>
    </row>
    <row r="476" s="1" customFormat="1" spans="1:3">
      <c r="A476" s="7">
        <v>474</v>
      </c>
      <c r="B476" s="8" t="str">
        <f>"林慧敏"</f>
        <v>林慧敏</v>
      </c>
      <c r="C476" s="9" t="s">
        <v>465</v>
      </c>
    </row>
    <row r="477" s="1" customFormat="1" spans="1:3">
      <c r="A477" s="7">
        <v>475</v>
      </c>
      <c r="B477" s="8" t="str">
        <f>"卢兴豪"</f>
        <v>卢兴豪</v>
      </c>
      <c r="C477" s="9" t="s">
        <v>466</v>
      </c>
    </row>
    <row r="478" s="1" customFormat="1" spans="1:3">
      <c r="A478" s="7">
        <v>476</v>
      </c>
      <c r="B478" s="8" t="str">
        <f>"黎娜"</f>
        <v>黎娜</v>
      </c>
      <c r="C478" s="9" t="s">
        <v>467</v>
      </c>
    </row>
    <row r="479" s="1" customFormat="1" spans="1:3">
      <c r="A479" s="7">
        <v>477</v>
      </c>
      <c r="B479" s="8" t="str">
        <f>"魏晴晴"</f>
        <v>魏晴晴</v>
      </c>
      <c r="C479" s="9" t="s">
        <v>468</v>
      </c>
    </row>
    <row r="480" s="1" customFormat="1" spans="1:3">
      <c r="A480" s="7">
        <v>478</v>
      </c>
      <c r="B480" s="8" t="str">
        <f>"陈蕙慧"</f>
        <v>陈蕙慧</v>
      </c>
      <c r="C480" s="9" t="s">
        <v>469</v>
      </c>
    </row>
    <row r="481" s="1" customFormat="1" spans="1:3">
      <c r="A481" s="7">
        <v>479</v>
      </c>
      <c r="B481" s="8" t="str">
        <f>"莫雪妮"</f>
        <v>莫雪妮</v>
      </c>
      <c r="C481" s="9" t="s">
        <v>470</v>
      </c>
    </row>
    <row r="482" s="1" customFormat="1" spans="1:3">
      <c r="A482" s="7">
        <v>480</v>
      </c>
      <c r="B482" s="8" t="str">
        <f>"刘为智"</f>
        <v>刘为智</v>
      </c>
      <c r="C482" s="9" t="s">
        <v>471</v>
      </c>
    </row>
    <row r="483" s="1" customFormat="1" spans="1:3">
      <c r="A483" s="7">
        <v>481</v>
      </c>
      <c r="B483" s="8" t="str">
        <f>"陈海山"</f>
        <v>陈海山</v>
      </c>
      <c r="C483" s="9" t="s">
        <v>472</v>
      </c>
    </row>
    <row r="484" s="1" customFormat="1" spans="1:3">
      <c r="A484" s="7">
        <v>482</v>
      </c>
      <c r="B484" s="8" t="str">
        <f>"孙冬梅"</f>
        <v>孙冬梅</v>
      </c>
      <c r="C484" s="9" t="s">
        <v>473</v>
      </c>
    </row>
    <row r="485" s="1" customFormat="1" spans="1:3">
      <c r="A485" s="7">
        <v>483</v>
      </c>
      <c r="B485" s="8" t="str">
        <f>"邢维纲"</f>
        <v>邢维纲</v>
      </c>
      <c r="C485" s="9" t="s">
        <v>474</v>
      </c>
    </row>
    <row r="486" s="1" customFormat="1" spans="1:3">
      <c r="A486" s="7">
        <v>484</v>
      </c>
      <c r="B486" s="8" t="str">
        <f>"冯理"</f>
        <v>冯理</v>
      </c>
      <c r="C486" s="9" t="s">
        <v>475</v>
      </c>
    </row>
    <row r="487" s="1" customFormat="1" spans="1:3">
      <c r="A487" s="7">
        <v>485</v>
      </c>
      <c r="B487" s="8" t="str">
        <f>"林峻生"</f>
        <v>林峻生</v>
      </c>
      <c r="C487" s="9" t="s">
        <v>476</v>
      </c>
    </row>
    <row r="488" s="1" customFormat="1" spans="1:3">
      <c r="A488" s="7">
        <v>486</v>
      </c>
      <c r="B488" s="8" t="str">
        <f>"王凯"</f>
        <v>王凯</v>
      </c>
      <c r="C488" s="9" t="s">
        <v>477</v>
      </c>
    </row>
    <row r="489" s="1" customFormat="1" spans="1:3">
      <c r="A489" s="7">
        <v>487</v>
      </c>
      <c r="B489" s="8" t="str">
        <f>"王钱友"</f>
        <v>王钱友</v>
      </c>
      <c r="C489" s="9" t="s">
        <v>478</v>
      </c>
    </row>
    <row r="490" s="1" customFormat="1" spans="1:3">
      <c r="A490" s="7">
        <v>488</v>
      </c>
      <c r="B490" s="8" t="str">
        <f>"陈梅玲"</f>
        <v>陈梅玲</v>
      </c>
      <c r="C490" s="9" t="s">
        <v>479</v>
      </c>
    </row>
    <row r="491" s="1" customFormat="1" spans="1:3">
      <c r="A491" s="7">
        <v>489</v>
      </c>
      <c r="B491" s="8" t="str">
        <f>"吴其莊"</f>
        <v>吴其莊</v>
      </c>
      <c r="C491" s="9" t="s">
        <v>480</v>
      </c>
    </row>
    <row r="492" s="1" customFormat="1" spans="1:3">
      <c r="A492" s="7">
        <v>490</v>
      </c>
      <c r="B492" s="8" t="str">
        <f>"黄彦颖"</f>
        <v>黄彦颖</v>
      </c>
      <c r="C492" s="9" t="s">
        <v>468</v>
      </c>
    </row>
    <row r="493" s="1" customFormat="1" spans="1:3">
      <c r="A493" s="7">
        <v>491</v>
      </c>
      <c r="B493" s="8" t="str">
        <f>"符会怡"</f>
        <v>符会怡</v>
      </c>
      <c r="C493" s="9" t="s">
        <v>481</v>
      </c>
    </row>
    <row r="494" s="1" customFormat="1" spans="1:3">
      <c r="A494" s="7">
        <v>492</v>
      </c>
      <c r="B494" s="8" t="str">
        <f>"刘晓宁"</f>
        <v>刘晓宁</v>
      </c>
      <c r="C494" s="9" t="s">
        <v>482</v>
      </c>
    </row>
    <row r="495" s="1" customFormat="1" spans="1:3">
      <c r="A495" s="7">
        <v>493</v>
      </c>
      <c r="B495" s="8" t="str">
        <f>"陈晓洁"</f>
        <v>陈晓洁</v>
      </c>
      <c r="C495" s="9" t="s">
        <v>483</v>
      </c>
    </row>
    <row r="496" s="1" customFormat="1" spans="1:3">
      <c r="A496" s="7">
        <v>494</v>
      </c>
      <c r="B496" s="8" t="str">
        <f>"常星辰"</f>
        <v>常星辰</v>
      </c>
      <c r="C496" s="9" t="s">
        <v>484</v>
      </c>
    </row>
    <row r="497" s="1" customFormat="1" spans="1:3">
      <c r="A497" s="7">
        <v>495</v>
      </c>
      <c r="B497" s="8" t="str">
        <f>"王品熙"</f>
        <v>王品熙</v>
      </c>
      <c r="C497" s="9" t="s">
        <v>485</v>
      </c>
    </row>
    <row r="498" s="1" customFormat="1" spans="1:3">
      <c r="A498" s="7">
        <v>496</v>
      </c>
      <c r="B498" s="8" t="str">
        <f>"苏必珍"</f>
        <v>苏必珍</v>
      </c>
      <c r="C498" s="9" t="s">
        <v>486</v>
      </c>
    </row>
    <row r="499" s="1" customFormat="1" spans="1:3">
      <c r="A499" s="7">
        <v>497</v>
      </c>
      <c r="B499" s="8" t="str">
        <f>"符桂馨"</f>
        <v>符桂馨</v>
      </c>
      <c r="C499" s="9" t="s">
        <v>487</v>
      </c>
    </row>
    <row r="500" s="1" customFormat="1" spans="1:3">
      <c r="A500" s="7">
        <v>498</v>
      </c>
      <c r="B500" s="8" t="str">
        <f>"李光瑞"</f>
        <v>李光瑞</v>
      </c>
      <c r="C500" s="9" t="s">
        <v>488</v>
      </c>
    </row>
    <row r="501" s="1" customFormat="1" spans="1:3">
      <c r="A501" s="7">
        <v>499</v>
      </c>
      <c r="B501" s="8" t="str">
        <f>"李基娜"</f>
        <v>李基娜</v>
      </c>
      <c r="C501" s="9" t="s">
        <v>489</v>
      </c>
    </row>
    <row r="502" s="1" customFormat="1" spans="1:3">
      <c r="A502" s="7">
        <v>500</v>
      </c>
      <c r="B502" s="8" t="str">
        <f>"刘健"</f>
        <v>刘健</v>
      </c>
      <c r="C502" s="9" t="s">
        <v>490</v>
      </c>
    </row>
    <row r="503" s="1" customFormat="1" spans="1:3">
      <c r="A503" s="7">
        <v>501</v>
      </c>
      <c r="B503" s="8" t="str">
        <f>"黎颖"</f>
        <v>黎颖</v>
      </c>
      <c r="C503" s="9" t="s">
        <v>491</v>
      </c>
    </row>
    <row r="504" s="1" customFormat="1" spans="1:3">
      <c r="A504" s="7">
        <v>502</v>
      </c>
      <c r="B504" s="8" t="str">
        <f>"陈洁"</f>
        <v>陈洁</v>
      </c>
      <c r="C504" s="9" t="s">
        <v>492</v>
      </c>
    </row>
    <row r="505" s="1" customFormat="1" spans="1:3">
      <c r="A505" s="7">
        <v>503</v>
      </c>
      <c r="B505" s="8" t="str">
        <f>"黄秀荣"</f>
        <v>黄秀荣</v>
      </c>
      <c r="C505" s="9" t="s">
        <v>493</v>
      </c>
    </row>
    <row r="506" s="1" customFormat="1" spans="1:3">
      <c r="A506" s="7">
        <v>504</v>
      </c>
      <c r="B506" s="8" t="str">
        <f>"李怡赛"</f>
        <v>李怡赛</v>
      </c>
      <c r="C506" s="9" t="s">
        <v>494</v>
      </c>
    </row>
    <row r="507" s="1" customFormat="1" spans="1:3">
      <c r="A507" s="7">
        <v>505</v>
      </c>
      <c r="B507" s="8" t="str">
        <f>"黎启晓"</f>
        <v>黎启晓</v>
      </c>
      <c r="C507" s="9" t="s">
        <v>495</v>
      </c>
    </row>
    <row r="508" s="1" customFormat="1" spans="1:3">
      <c r="A508" s="7">
        <v>506</v>
      </c>
      <c r="B508" s="8" t="str">
        <f>"郑启策"</f>
        <v>郑启策</v>
      </c>
      <c r="C508" s="9" t="s">
        <v>496</v>
      </c>
    </row>
    <row r="509" s="1" customFormat="1" spans="1:3">
      <c r="A509" s="7">
        <v>507</v>
      </c>
      <c r="B509" s="8" t="str">
        <f>"何明"</f>
        <v>何明</v>
      </c>
      <c r="C509" s="9" t="s">
        <v>497</v>
      </c>
    </row>
    <row r="510" s="1" customFormat="1" spans="1:3">
      <c r="A510" s="7">
        <v>508</v>
      </c>
      <c r="B510" s="8" t="str">
        <f>"彭秀文"</f>
        <v>彭秀文</v>
      </c>
      <c r="C510" s="9" t="s">
        <v>498</v>
      </c>
    </row>
    <row r="511" s="1" customFormat="1" spans="1:3">
      <c r="A511" s="7">
        <v>509</v>
      </c>
      <c r="B511" s="8" t="str">
        <f>"林婷"</f>
        <v>林婷</v>
      </c>
      <c r="C511" s="9" t="s">
        <v>499</v>
      </c>
    </row>
    <row r="512" s="1" customFormat="1" spans="1:3">
      <c r="A512" s="7">
        <v>510</v>
      </c>
      <c r="B512" s="8" t="str">
        <f>"刘庆辉"</f>
        <v>刘庆辉</v>
      </c>
      <c r="C512" s="9" t="s">
        <v>500</v>
      </c>
    </row>
    <row r="513" s="1" customFormat="1" spans="1:3">
      <c r="A513" s="7">
        <v>511</v>
      </c>
      <c r="B513" s="8" t="str">
        <f>"张云雪"</f>
        <v>张云雪</v>
      </c>
      <c r="C513" s="9" t="s">
        <v>501</v>
      </c>
    </row>
    <row r="514" s="1" customFormat="1" spans="1:3">
      <c r="A514" s="7">
        <v>512</v>
      </c>
      <c r="B514" s="8" t="str">
        <f>"徐娇女"</f>
        <v>徐娇女</v>
      </c>
      <c r="C514" s="9" t="s">
        <v>502</v>
      </c>
    </row>
    <row r="515" s="1" customFormat="1" spans="1:3">
      <c r="A515" s="7">
        <v>513</v>
      </c>
      <c r="B515" s="8" t="str">
        <f>"唐元园"</f>
        <v>唐元园</v>
      </c>
      <c r="C515" s="9" t="s">
        <v>503</v>
      </c>
    </row>
    <row r="516" s="1" customFormat="1" spans="1:3">
      <c r="A516" s="7">
        <v>514</v>
      </c>
      <c r="B516" s="8" t="str">
        <f>"吉学凯"</f>
        <v>吉学凯</v>
      </c>
      <c r="C516" s="9" t="s">
        <v>504</v>
      </c>
    </row>
    <row r="517" s="1" customFormat="1" spans="1:3">
      <c r="A517" s="7">
        <v>515</v>
      </c>
      <c r="B517" s="8" t="str">
        <f>"王泰业"</f>
        <v>王泰业</v>
      </c>
      <c r="C517" s="9" t="s">
        <v>505</v>
      </c>
    </row>
    <row r="518" s="1" customFormat="1" spans="1:3">
      <c r="A518" s="7">
        <v>516</v>
      </c>
      <c r="B518" s="8" t="str">
        <f>"文继培"</f>
        <v>文继培</v>
      </c>
      <c r="C518" s="9" t="s">
        <v>506</v>
      </c>
    </row>
    <row r="519" s="1" customFormat="1" spans="1:3">
      <c r="A519" s="7">
        <v>517</v>
      </c>
      <c r="B519" s="8" t="str">
        <f>"吉愉"</f>
        <v>吉愉</v>
      </c>
      <c r="C519" s="9" t="s">
        <v>507</v>
      </c>
    </row>
    <row r="520" s="1" customFormat="1" spans="1:3">
      <c r="A520" s="7">
        <v>518</v>
      </c>
      <c r="B520" s="8" t="str">
        <f>"徐木交"</f>
        <v>徐木交</v>
      </c>
      <c r="C520" s="9" t="s">
        <v>508</v>
      </c>
    </row>
    <row r="521" s="1" customFormat="1" spans="1:3">
      <c r="A521" s="7">
        <v>519</v>
      </c>
      <c r="B521" s="8" t="str">
        <f>"何伟泽"</f>
        <v>何伟泽</v>
      </c>
      <c r="C521" s="9" t="s">
        <v>509</v>
      </c>
    </row>
    <row r="522" s="1" customFormat="1" spans="1:3">
      <c r="A522" s="7">
        <v>520</v>
      </c>
      <c r="B522" s="8" t="str">
        <f>"赵春燕"</f>
        <v>赵春燕</v>
      </c>
      <c r="C522" s="9" t="s">
        <v>510</v>
      </c>
    </row>
    <row r="523" s="1" customFormat="1" spans="1:3">
      <c r="A523" s="7">
        <v>521</v>
      </c>
      <c r="B523" s="8" t="str">
        <f>"王长"</f>
        <v>王长</v>
      </c>
      <c r="C523" s="9" t="s">
        <v>511</v>
      </c>
    </row>
    <row r="524" s="1" customFormat="1" spans="1:3">
      <c r="A524" s="7">
        <v>522</v>
      </c>
      <c r="B524" s="8" t="str">
        <f>"李晓芳"</f>
        <v>李晓芳</v>
      </c>
      <c r="C524" s="9" t="s">
        <v>512</v>
      </c>
    </row>
    <row r="525" s="1" customFormat="1" spans="1:3">
      <c r="A525" s="7">
        <v>523</v>
      </c>
      <c r="B525" s="8" t="str">
        <f>"黎肇前"</f>
        <v>黎肇前</v>
      </c>
      <c r="C525" s="9" t="s">
        <v>513</v>
      </c>
    </row>
    <row r="526" s="1" customFormat="1" spans="1:3">
      <c r="A526" s="7">
        <v>524</v>
      </c>
      <c r="B526" s="8" t="str">
        <f>"徐瑞敏"</f>
        <v>徐瑞敏</v>
      </c>
      <c r="C526" s="9" t="s">
        <v>514</v>
      </c>
    </row>
    <row r="527" s="1" customFormat="1" spans="1:3">
      <c r="A527" s="7">
        <v>525</v>
      </c>
      <c r="B527" s="8" t="str">
        <f>"陈日婷"</f>
        <v>陈日婷</v>
      </c>
      <c r="C527" s="9" t="s">
        <v>515</v>
      </c>
    </row>
    <row r="528" s="1" customFormat="1" spans="1:3">
      <c r="A528" s="7">
        <v>526</v>
      </c>
      <c r="B528" s="8" t="str">
        <f>"陈晓梦"</f>
        <v>陈晓梦</v>
      </c>
      <c r="C528" s="9" t="s">
        <v>516</v>
      </c>
    </row>
    <row r="529" s="1" customFormat="1" spans="1:3">
      <c r="A529" s="7">
        <v>527</v>
      </c>
      <c r="B529" s="8" t="str">
        <f>"陈姿妙"</f>
        <v>陈姿妙</v>
      </c>
      <c r="C529" s="9" t="s">
        <v>517</v>
      </c>
    </row>
    <row r="530" s="1" customFormat="1" spans="1:3">
      <c r="A530" s="7">
        <v>528</v>
      </c>
      <c r="B530" s="8" t="str">
        <f>"易意"</f>
        <v>易意</v>
      </c>
      <c r="C530" s="9" t="s">
        <v>518</v>
      </c>
    </row>
    <row r="531" s="1" customFormat="1" spans="1:3">
      <c r="A531" s="7">
        <v>529</v>
      </c>
      <c r="B531" s="8" t="str">
        <f>"黄国轩"</f>
        <v>黄国轩</v>
      </c>
      <c r="C531" s="9" t="s">
        <v>519</v>
      </c>
    </row>
    <row r="532" s="1" customFormat="1" spans="1:3">
      <c r="A532" s="7">
        <v>530</v>
      </c>
      <c r="B532" s="8" t="str">
        <f>"张慧丹"</f>
        <v>张慧丹</v>
      </c>
      <c r="C532" s="9" t="s">
        <v>520</v>
      </c>
    </row>
    <row r="533" s="1" customFormat="1" spans="1:3">
      <c r="A533" s="7">
        <v>531</v>
      </c>
      <c r="B533" s="8" t="str">
        <f>"陈嘉智"</f>
        <v>陈嘉智</v>
      </c>
      <c r="C533" s="9" t="s">
        <v>521</v>
      </c>
    </row>
    <row r="534" s="1" customFormat="1" spans="1:3">
      <c r="A534" s="7">
        <v>532</v>
      </c>
      <c r="B534" s="8" t="str">
        <f>"刘叶秀"</f>
        <v>刘叶秀</v>
      </c>
      <c r="C534" s="9" t="s">
        <v>522</v>
      </c>
    </row>
    <row r="535" s="1" customFormat="1" spans="1:3">
      <c r="A535" s="7">
        <v>533</v>
      </c>
      <c r="B535" s="8" t="str">
        <f>"陈雯岚"</f>
        <v>陈雯岚</v>
      </c>
      <c r="C535" s="9" t="s">
        <v>357</v>
      </c>
    </row>
    <row r="536" s="1" customFormat="1" spans="1:3">
      <c r="A536" s="7">
        <v>534</v>
      </c>
      <c r="B536" s="8" t="str">
        <f>"陆珊"</f>
        <v>陆珊</v>
      </c>
      <c r="C536" s="9" t="s">
        <v>523</v>
      </c>
    </row>
    <row r="537" s="1" customFormat="1" spans="1:3">
      <c r="A537" s="7">
        <v>535</v>
      </c>
      <c r="B537" s="8" t="str">
        <f>"刘碧晓"</f>
        <v>刘碧晓</v>
      </c>
      <c r="C537" s="9" t="s">
        <v>524</v>
      </c>
    </row>
    <row r="538" s="1" customFormat="1" spans="1:3">
      <c r="A538" s="7">
        <v>536</v>
      </c>
      <c r="B538" s="8" t="str">
        <f>"韩思苹"</f>
        <v>韩思苹</v>
      </c>
      <c r="C538" s="9" t="s">
        <v>525</v>
      </c>
    </row>
    <row r="539" s="1" customFormat="1" spans="1:3">
      <c r="A539" s="7">
        <v>537</v>
      </c>
      <c r="B539" s="8" t="str">
        <f>"唐碧雪"</f>
        <v>唐碧雪</v>
      </c>
      <c r="C539" s="9" t="s">
        <v>526</v>
      </c>
    </row>
    <row r="540" s="1" customFormat="1" spans="1:3">
      <c r="A540" s="7">
        <v>538</v>
      </c>
      <c r="B540" s="8" t="str">
        <f>"杨晓霞"</f>
        <v>杨晓霞</v>
      </c>
      <c r="C540" s="9" t="s">
        <v>527</v>
      </c>
    </row>
    <row r="541" s="1" customFormat="1" spans="1:3">
      <c r="A541" s="7">
        <v>539</v>
      </c>
      <c r="B541" s="8" t="str">
        <f>"谢明花"</f>
        <v>谢明花</v>
      </c>
      <c r="C541" s="9" t="s">
        <v>528</v>
      </c>
    </row>
    <row r="542" s="1" customFormat="1" spans="1:3">
      <c r="A542" s="7">
        <v>540</v>
      </c>
      <c r="B542" s="8" t="str">
        <f>"吴婉芬"</f>
        <v>吴婉芬</v>
      </c>
      <c r="C542" s="9" t="s">
        <v>529</v>
      </c>
    </row>
    <row r="543" s="1" customFormat="1" spans="1:3">
      <c r="A543" s="7">
        <v>541</v>
      </c>
      <c r="B543" s="8" t="str">
        <f>"黄龙云"</f>
        <v>黄龙云</v>
      </c>
      <c r="C543" s="9" t="s">
        <v>530</v>
      </c>
    </row>
    <row r="544" s="1" customFormat="1" spans="1:3">
      <c r="A544" s="7">
        <v>542</v>
      </c>
      <c r="B544" s="8" t="str">
        <f>"林二"</f>
        <v>林二</v>
      </c>
      <c r="C544" s="9" t="s">
        <v>531</v>
      </c>
    </row>
    <row r="545" s="1" customFormat="1" spans="1:3">
      <c r="A545" s="7">
        <v>543</v>
      </c>
      <c r="B545" s="8" t="str">
        <f>"羊丹丽"</f>
        <v>羊丹丽</v>
      </c>
      <c r="C545" s="9" t="s">
        <v>532</v>
      </c>
    </row>
    <row r="546" s="1" customFormat="1" spans="1:3">
      <c r="A546" s="7">
        <v>544</v>
      </c>
      <c r="B546" s="8" t="str">
        <f>"符珍珍"</f>
        <v>符珍珍</v>
      </c>
      <c r="C546" s="9" t="s">
        <v>533</v>
      </c>
    </row>
    <row r="547" s="1" customFormat="1" spans="1:3">
      <c r="A547" s="7">
        <v>545</v>
      </c>
      <c r="B547" s="8" t="str">
        <f>"唐萍"</f>
        <v>唐萍</v>
      </c>
      <c r="C547" s="9" t="s">
        <v>534</v>
      </c>
    </row>
    <row r="548" s="1" customFormat="1" spans="1:3">
      <c r="A548" s="7">
        <v>546</v>
      </c>
      <c r="B548" s="8" t="str">
        <f>"林楠"</f>
        <v>林楠</v>
      </c>
      <c r="C548" s="9" t="s">
        <v>535</v>
      </c>
    </row>
    <row r="549" s="1" customFormat="1" spans="1:3">
      <c r="A549" s="7">
        <v>547</v>
      </c>
      <c r="B549" s="8" t="str">
        <f>"卞在燕"</f>
        <v>卞在燕</v>
      </c>
      <c r="C549" s="9" t="s">
        <v>536</v>
      </c>
    </row>
    <row r="550" s="1" customFormat="1" spans="1:3">
      <c r="A550" s="7">
        <v>548</v>
      </c>
      <c r="B550" s="8" t="str">
        <f>"符凯亮"</f>
        <v>符凯亮</v>
      </c>
      <c r="C550" s="9" t="s">
        <v>537</v>
      </c>
    </row>
    <row r="551" s="1" customFormat="1" spans="1:3">
      <c r="A551" s="7">
        <v>549</v>
      </c>
      <c r="B551" s="8" t="str">
        <f>"杨育源"</f>
        <v>杨育源</v>
      </c>
      <c r="C551" s="9" t="s">
        <v>538</v>
      </c>
    </row>
    <row r="552" s="1" customFormat="1" spans="1:3">
      <c r="A552" s="7">
        <v>550</v>
      </c>
      <c r="B552" s="8" t="str">
        <f>"邹昌宇"</f>
        <v>邹昌宇</v>
      </c>
      <c r="C552" s="9" t="s">
        <v>539</v>
      </c>
    </row>
    <row r="553" s="1" customFormat="1" spans="1:3">
      <c r="A553" s="7">
        <v>551</v>
      </c>
      <c r="B553" s="8" t="str">
        <f>"孙基弟"</f>
        <v>孙基弟</v>
      </c>
      <c r="C553" s="9" t="s">
        <v>540</v>
      </c>
    </row>
    <row r="554" s="1" customFormat="1" spans="1:3">
      <c r="A554" s="7">
        <v>552</v>
      </c>
      <c r="B554" s="8" t="str">
        <f>"董世奇"</f>
        <v>董世奇</v>
      </c>
      <c r="C554" s="9" t="s">
        <v>541</v>
      </c>
    </row>
    <row r="555" s="1" customFormat="1" spans="1:3">
      <c r="A555" s="7">
        <v>553</v>
      </c>
      <c r="B555" s="8" t="str">
        <f>"黄梦"</f>
        <v>黄梦</v>
      </c>
      <c r="C555" s="9" t="s">
        <v>542</v>
      </c>
    </row>
    <row r="556" s="1" customFormat="1" spans="1:3">
      <c r="A556" s="7">
        <v>554</v>
      </c>
      <c r="B556" s="8" t="str">
        <f>"陈星呈"</f>
        <v>陈星呈</v>
      </c>
      <c r="C556" s="9" t="s">
        <v>543</v>
      </c>
    </row>
    <row r="557" s="1" customFormat="1" spans="1:3">
      <c r="A557" s="7">
        <v>555</v>
      </c>
      <c r="B557" s="8" t="str">
        <f>"刘瑾"</f>
        <v>刘瑾</v>
      </c>
      <c r="C557" s="9" t="s">
        <v>544</v>
      </c>
    </row>
    <row r="558" s="1" customFormat="1" spans="1:3">
      <c r="A558" s="7">
        <v>556</v>
      </c>
      <c r="B558" s="8" t="str">
        <f>"罗岚"</f>
        <v>罗岚</v>
      </c>
      <c r="C558" s="9" t="s">
        <v>545</v>
      </c>
    </row>
    <row r="559" s="1" customFormat="1" spans="1:3">
      <c r="A559" s="7">
        <v>557</v>
      </c>
      <c r="B559" s="8" t="str">
        <f>"何奕颖"</f>
        <v>何奕颖</v>
      </c>
      <c r="C559" s="9" t="s">
        <v>546</v>
      </c>
    </row>
    <row r="560" s="1" customFormat="1" spans="1:3">
      <c r="A560" s="7">
        <v>558</v>
      </c>
      <c r="B560" s="8" t="str">
        <f>"潘天雪"</f>
        <v>潘天雪</v>
      </c>
      <c r="C560" s="9" t="s">
        <v>547</v>
      </c>
    </row>
    <row r="561" s="1" customFormat="1" spans="1:3">
      <c r="A561" s="7">
        <v>559</v>
      </c>
      <c r="B561" s="8" t="str">
        <f>"李代桃"</f>
        <v>李代桃</v>
      </c>
      <c r="C561" s="9" t="s">
        <v>548</v>
      </c>
    </row>
    <row r="562" s="1" customFormat="1" spans="1:3">
      <c r="A562" s="7">
        <v>560</v>
      </c>
      <c r="B562" s="8" t="str">
        <f>"王燕平"</f>
        <v>王燕平</v>
      </c>
      <c r="C562" s="9" t="s">
        <v>549</v>
      </c>
    </row>
    <row r="563" s="1" customFormat="1" spans="1:3">
      <c r="A563" s="7">
        <v>561</v>
      </c>
      <c r="B563" s="8" t="str">
        <f>"符传康"</f>
        <v>符传康</v>
      </c>
      <c r="C563" s="9" t="s">
        <v>550</v>
      </c>
    </row>
    <row r="564" s="1" customFormat="1" spans="1:3">
      <c r="A564" s="7">
        <v>562</v>
      </c>
      <c r="B564" s="8" t="str">
        <f>"符传谊"</f>
        <v>符传谊</v>
      </c>
      <c r="C564" s="9" t="s">
        <v>551</v>
      </c>
    </row>
    <row r="565" s="1" customFormat="1" spans="1:3">
      <c r="A565" s="7">
        <v>563</v>
      </c>
      <c r="B565" s="8" t="str">
        <f>"符莉英"</f>
        <v>符莉英</v>
      </c>
      <c r="C565" s="9" t="s">
        <v>552</v>
      </c>
    </row>
    <row r="566" s="1" customFormat="1" spans="1:3">
      <c r="A566" s="7">
        <v>564</v>
      </c>
      <c r="B566" s="8" t="str">
        <f>"陈丰"</f>
        <v>陈丰</v>
      </c>
      <c r="C566" s="9" t="s">
        <v>553</v>
      </c>
    </row>
    <row r="567" s="1" customFormat="1" spans="1:3">
      <c r="A567" s="7">
        <v>565</v>
      </c>
      <c r="B567" s="8" t="str">
        <f>"林玲玲"</f>
        <v>林玲玲</v>
      </c>
      <c r="C567" s="9" t="s">
        <v>554</v>
      </c>
    </row>
    <row r="568" s="1" customFormat="1" spans="1:3">
      <c r="A568" s="7">
        <v>566</v>
      </c>
      <c r="B568" s="8" t="str">
        <f>"李芃欣"</f>
        <v>李芃欣</v>
      </c>
      <c r="C568" s="9" t="s">
        <v>555</v>
      </c>
    </row>
    <row r="569" s="1" customFormat="1" spans="1:3">
      <c r="A569" s="7">
        <v>567</v>
      </c>
      <c r="B569" s="8" t="str">
        <f>"林杰晶"</f>
        <v>林杰晶</v>
      </c>
      <c r="C569" s="9" t="s">
        <v>556</v>
      </c>
    </row>
    <row r="570" s="1" customFormat="1" spans="1:3">
      <c r="A570" s="7">
        <v>568</v>
      </c>
      <c r="B570" s="8" t="str">
        <f>"陈秀花"</f>
        <v>陈秀花</v>
      </c>
      <c r="C570" s="9" t="s">
        <v>557</v>
      </c>
    </row>
    <row r="571" s="1" customFormat="1" spans="1:3">
      <c r="A571" s="7">
        <v>569</v>
      </c>
      <c r="B571" s="8" t="str">
        <f>"李小冰"</f>
        <v>李小冰</v>
      </c>
      <c r="C571" s="9" t="s">
        <v>558</v>
      </c>
    </row>
    <row r="572" s="1" customFormat="1" spans="1:3">
      <c r="A572" s="7">
        <v>570</v>
      </c>
      <c r="B572" s="8" t="str">
        <f>"赵阳彩"</f>
        <v>赵阳彩</v>
      </c>
      <c r="C572" s="9" t="s">
        <v>559</v>
      </c>
    </row>
    <row r="573" s="1" customFormat="1" spans="1:3">
      <c r="A573" s="7">
        <v>571</v>
      </c>
      <c r="B573" s="8" t="str">
        <f>"李佳凝"</f>
        <v>李佳凝</v>
      </c>
      <c r="C573" s="9" t="s">
        <v>560</v>
      </c>
    </row>
    <row r="574" s="1" customFormat="1" spans="1:3">
      <c r="A574" s="7">
        <v>572</v>
      </c>
      <c r="B574" s="8" t="str">
        <f>"王业文"</f>
        <v>王业文</v>
      </c>
      <c r="C574" s="9" t="s">
        <v>561</v>
      </c>
    </row>
    <row r="575" s="1" customFormat="1" spans="1:3">
      <c r="A575" s="7">
        <v>573</v>
      </c>
      <c r="B575" s="8" t="str">
        <f>"肖惠敏"</f>
        <v>肖惠敏</v>
      </c>
      <c r="C575" s="9" t="s">
        <v>562</v>
      </c>
    </row>
    <row r="576" s="1" customFormat="1" spans="1:3">
      <c r="A576" s="7">
        <v>574</v>
      </c>
      <c r="B576" s="8" t="str">
        <f>"王胜"</f>
        <v>王胜</v>
      </c>
      <c r="C576" s="9" t="s">
        <v>563</v>
      </c>
    </row>
    <row r="577" s="1" customFormat="1" spans="1:3">
      <c r="A577" s="7">
        <v>575</v>
      </c>
      <c r="B577" s="8" t="str">
        <f>"符慧娴"</f>
        <v>符慧娴</v>
      </c>
      <c r="C577" s="9" t="s">
        <v>564</v>
      </c>
    </row>
    <row r="578" s="1" customFormat="1" spans="1:3">
      <c r="A578" s="7">
        <v>576</v>
      </c>
      <c r="B578" s="8" t="str">
        <f>"陈金玲"</f>
        <v>陈金玲</v>
      </c>
      <c r="C578" s="9" t="s">
        <v>565</v>
      </c>
    </row>
    <row r="579" s="1" customFormat="1" spans="1:3">
      <c r="A579" s="7">
        <v>577</v>
      </c>
      <c r="B579" s="8" t="str">
        <f>"梁昌彪"</f>
        <v>梁昌彪</v>
      </c>
      <c r="C579" s="9" t="s">
        <v>566</v>
      </c>
    </row>
    <row r="580" s="1" customFormat="1" spans="1:3">
      <c r="A580" s="7">
        <v>578</v>
      </c>
      <c r="B580" s="8" t="str">
        <f>"毛星"</f>
        <v>毛星</v>
      </c>
      <c r="C580" s="9" t="s">
        <v>567</v>
      </c>
    </row>
    <row r="581" s="1" customFormat="1" spans="1:3">
      <c r="A581" s="7">
        <v>579</v>
      </c>
      <c r="B581" s="8" t="str">
        <f>"符子娟"</f>
        <v>符子娟</v>
      </c>
      <c r="C581" s="9" t="s">
        <v>568</v>
      </c>
    </row>
    <row r="582" s="1" customFormat="1" spans="1:3">
      <c r="A582" s="7">
        <v>580</v>
      </c>
      <c r="B582" s="8" t="str">
        <f>"吴华铭"</f>
        <v>吴华铭</v>
      </c>
      <c r="C582" s="9" t="s">
        <v>569</v>
      </c>
    </row>
    <row r="583" s="1" customFormat="1" spans="1:3">
      <c r="A583" s="7">
        <v>581</v>
      </c>
      <c r="B583" s="8" t="str">
        <f>"刘晓琳"</f>
        <v>刘晓琳</v>
      </c>
      <c r="C583" s="9" t="s">
        <v>570</v>
      </c>
    </row>
    <row r="584" s="1" customFormat="1" spans="1:3">
      <c r="A584" s="7">
        <v>582</v>
      </c>
      <c r="B584" s="8" t="str">
        <f>"文影影"</f>
        <v>文影影</v>
      </c>
      <c r="C584" s="9" t="s">
        <v>571</v>
      </c>
    </row>
    <row r="585" s="1" customFormat="1" spans="1:3">
      <c r="A585" s="7">
        <v>583</v>
      </c>
      <c r="B585" s="8" t="str">
        <f>"梁叶"</f>
        <v>梁叶</v>
      </c>
      <c r="C585" s="9" t="s">
        <v>572</v>
      </c>
    </row>
    <row r="586" s="1" customFormat="1" spans="1:3">
      <c r="A586" s="7">
        <v>584</v>
      </c>
      <c r="B586" s="8" t="str">
        <f>"郭于婷"</f>
        <v>郭于婷</v>
      </c>
      <c r="C586" s="9" t="s">
        <v>573</v>
      </c>
    </row>
    <row r="587" s="1" customFormat="1" spans="1:3">
      <c r="A587" s="7">
        <v>585</v>
      </c>
      <c r="B587" s="8" t="str">
        <f>"何林艺"</f>
        <v>何林艺</v>
      </c>
      <c r="C587" s="9" t="s">
        <v>205</v>
      </c>
    </row>
    <row r="588" s="1" customFormat="1" spans="1:3">
      <c r="A588" s="7">
        <v>586</v>
      </c>
      <c r="B588" s="8" t="str">
        <f>"杨青雯"</f>
        <v>杨青雯</v>
      </c>
      <c r="C588" s="9" t="s">
        <v>290</v>
      </c>
    </row>
    <row r="589" s="1" customFormat="1" spans="1:3">
      <c r="A589" s="7">
        <v>587</v>
      </c>
      <c r="B589" s="8" t="str">
        <f>"岑红亮"</f>
        <v>岑红亮</v>
      </c>
      <c r="C589" s="9" t="s">
        <v>574</v>
      </c>
    </row>
    <row r="590" s="1" customFormat="1" spans="1:3">
      <c r="A590" s="7">
        <v>588</v>
      </c>
      <c r="B590" s="8" t="str">
        <f>"邝雨柔"</f>
        <v>邝雨柔</v>
      </c>
      <c r="C590" s="9" t="s">
        <v>575</v>
      </c>
    </row>
    <row r="591" s="1" customFormat="1" spans="1:3">
      <c r="A591" s="7">
        <v>589</v>
      </c>
      <c r="B591" s="8" t="str">
        <f>"王思颖"</f>
        <v>王思颖</v>
      </c>
      <c r="C591" s="9" t="s">
        <v>576</v>
      </c>
    </row>
    <row r="592" s="1" customFormat="1" spans="1:3">
      <c r="A592" s="7">
        <v>590</v>
      </c>
      <c r="B592" s="8" t="str">
        <f>"杨佳瑜"</f>
        <v>杨佳瑜</v>
      </c>
      <c r="C592" s="9" t="s">
        <v>577</v>
      </c>
    </row>
    <row r="593" s="1" customFormat="1" spans="1:3">
      <c r="A593" s="7">
        <v>591</v>
      </c>
      <c r="B593" s="8" t="str">
        <f>"郑莹川"</f>
        <v>郑莹川</v>
      </c>
      <c r="C593" s="9" t="s">
        <v>578</v>
      </c>
    </row>
    <row r="594" s="1" customFormat="1" spans="1:3">
      <c r="A594" s="7">
        <v>592</v>
      </c>
      <c r="B594" s="8" t="str">
        <f>"陈晓斌"</f>
        <v>陈晓斌</v>
      </c>
      <c r="C594" s="9" t="s">
        <v>579</v>
      </c>
    </row>
    <row r="595" s="1" customFormat="1" spans="1:3">
      <c r="A595" s="7">
        <v>593</v>
      </c>
      <c r="B595" s="8" t="str">
        <f>"陈俞宏"</f>
        <v>陈俞宏</v>
      </c>
      <c r="C595" s="9" t="s">
        <v>580</v>
      </c>
    </row>
    <row r="596" s="1" customFormat="1" spans="1:3">
      <c r="A596" s="7">
        <v>594</v>
      </c>
      <c r="B596" s="8" t="str">
        <f>"张菊"</f>
        <v>张菊</v>
      </c>
      <c r="C596" s="9" t="s">
        <v>581</v>
      </c>
    </row>
    <row r="597" s="1" customFormat="1" spans="1:3">
      <c r="A597" s="7">
        <v>595</v>
      </c>
      <c r="B597" s="8" t="str">
        <f>"卓小娜"</f>
        <v>卓小娜</v>
      </c>
      <c r="C597" s="9" t="s">
        <v>582</v>
      </c>
    </row>
    <row r="598" s="1" customFormat="1" spans="1:3">
      <c r="A598" s="7">
        <v>596</v>
      </c>
      <c r="B598" s="8" t="str">
        <f>"陈章慧"</f>
        <v>陈章慧</v>
      </c>
      <c r="C598" s="9" t="s">
        <v>583</v>
      </c>
    </row>
    <row r="599" s="1" customFormat="1" spans="1:3">
      <c r="A599" s="7">
        <v>597</v>
      </c>
      <c r="B599" s="8" t="str">
        <f>"朱声泽"</f>
        <v>朱声泽</v>
      </c>
      <c r="C599" s="9" t="s">
        <v>584</v>
      </c>
    </row>
    <row r="600" s="1" customFormat="1" spans="1:3">
      <c r="A600" s="7">
        <v>598</v>
      </c>
      <c r="B600" s="8" t="str">
        <f>"郭俊宏"</f>
        <v>郭俊宏</v>
      </c>
      <c r="C600" s="9" t="s">
        <v>585</v>
      </c>
    </row>
    <row r="601" s="1" customFormat="1" spans="1:3">
      <c r="A601" s="7">
        <v>599</v>
      </c>
      <c r="B601" s="8" t="str">
        <f>"麦传源"</f>
        <v>麦传源</v>
      </c>
      <c r="C601" s="9" t="s">
        <v>586</v>
      </c>
    </row>
    <row r="602" s="1" customFormat="1" spans="1:3">
      <c r="A602" s="7">
        <v>600</v>
      </c>
      <c r="B602" s="8" t="str">
        <f>"符克真"</f>
        <v>符克真</v>
      </c>
      <c r="C602" s="9" t="s">
        <v>587</v>
      </c>
    </row>
    <row r="603" s="1" customFormat="1" spans="1:3">
      <c r="A603" s="7">
        <v>601</v>
      </c>
      <c r="B603" s="8" t="str">
        <f>"李源"</f>
        <v>李源</v>
      </c>
      <c r="C603" s="9" t="s">
        <v>588</v>
      </c>
    </row>
    <row r="604" s="1" customFormat="1" spans="1:3">
      <c r="A604" s="7">
        <v>602</v>
      </c>
      <c r="B604" s="8" t="str">
        <f>"吴诗信"</f>
        <v>吴诗信</v>
      </c>
      <c r="C604" s="9" t="s">
        <v>589</v>
      </c>
    </row>
    <row r="605" s="1" customFormat="1" spans="1:3">
      <c r="A605" s="7">
        <v>603</v>
      </c>
      <c r="B605" s="8" t="str">
        <f>"陈慧翔"</f>
        <v>陈慧翔</v>
      </c>
      <c r="C605" s="9" t="s">
        <v>590</v>
      </c>
    </row>
    <row r="606" s="1" customFormat="1" spans="1:3">
      <c r="A606" s="7">
        <v>604</v>
      </c>
      <c r="B606" s="8" t="str">
        <f>"梁宇"</f>
        <v>梁宇</v>
      </c>
      <c r="C606" s="9" t="s">
        <v>469</v>
      </c>
    </row>
    <row r="607" s="1" customFormat="1" spans="1:3">
      <c r="A607" s="7">
        <v>605</v>
      </c>
      <c r="B607" s="8" t="str">
        <f>"李晔"</f>
        <v>李晔</v>
      </c>
      <c r="C607" s="9" t="s">
        <v>591</v>
      </c>
    </row>
    <row r="608" s="1" customFormat="1" spans="1:3">
      <c r="A608" s="7">
        <v>606</v>
      </c>
      <c r="B608" s="8" t="str">
        <f>"林彩虹"</f>
        <v>林彩虹</v>
      </c>
      <c r="C608" s="9" t="s">
        <v>592</v>
      </c>
    </row>
    <row r="609" s="1" customFormat="1" spans="1:3">
      <c r="A609" s="7">
        <v>607</v>
      </c>
      <c r="B609" s="8" t="str">
        <f>"羊菊秀"</f>
        <v>羊菊秀</v>
      </c>
      <c r="C609" s="9" t="s">
        <v>593</v>
      </c>
    </row>
    <row r="610" s="1" customFormat="1" spans="1:3">
      <c r="A610" s="7">
        <v>608</v>
      </c>
      <c r="B610" s="8" t="str">
        <f>"李济材"</f>
        <v>李济材</v>
      </c>
      <c r="C610" s="9" t="s">
        <v>594</v>
      </c>
    </row>
    <row r="611" s="1" customFormat="1" spans="1:3">
      <c r="A611" s="7">
        <v>609</v>
      </c>
      <c r="B611" s="8" t="str">
        <f>"黄冬竹"</f>
        <v>黄冬竹</v>
      </c>
      <c r="C611" s="9" t="s">
        <v>330</v>
      </c>
    </row>
    <row r="612" s="1" customFormat="1" spans="1:3">
      <c r="A612" s="7">
        <v>610</v>
      </c>
      <c r="B612" s="8" t="str">
        <f>"张汉丰"</f>
        <v>张汉丰</v>
      </c>
      <c r="C612" s="9" t="s">
        <v>595</v>
      </c>
    </row>
    <row r="613" s="1" customFormat="1" spans="1:3">
      <c r="A613" s="7">
        <v>611</v>
      </c>
      <c r="B613" s="8" t="str">
        <f>"郑丹"</f>
        <v>郑丹</v>
      </c>
      <c r="C613" s="9" t="s">
        <v>596</v>
      </c>
    </row>
    <row r="614" s="1" customFormat="1" spans="1:3">
      <c r="A614" s="7">
        <v>612</v>
      </c>
      <c r="B614" s="8" t="str">
        <f>"张梦莹"</f>
        <v>张梦莹</v>
      </c>
      <c r="C614" s="9" t="s">
        <v>597</v>
      </c>
    </row>
    <row r="615" s="1" customFormat="1" spans="1:3">
      <c r="A615" s="7">
        <v>613</v>
      </c>
      <c r="B615" s="8" t="str">
        <f>"王艺铮"</f>
        <v>王艺铮</v>
      </c>
      <c r="C615" s="9" t="s">
        <v>598</v>
      </c>
    </row>
    <row r="616" s="1" customFormat="1" spans="1:3">
      <c r="A616" s="7">
        <v>614</v>
      </c>
      <c r="B616" s="8" t="str">
        <f>"文卓伟"</f>
        <v>文卓伟</v>
      </c>
      <c r="C616" s="9" t="s">
        <v>599</v>
      </c>
    </row>
    <row r="617" s="1" customFormat="1" spans="1:3">
      <c r="A617" s="7">
        <v>615</v>
      </c>
      <c r="B617" s="8" t="str">
        <f>"潘国辉"</f>
        <v>潘国辉</v>
      </c>
      <c r="C617" s="9" t="s">
        <v>600</v>
      </c>
    </row>
    <row r="618" s="1" customFormat="1" spans="1:3">
      <c r="A618" s="7">
        <v>616</v>
      </c>
      <c r="B618" s="8" t="str">
        <f>"王艺澄"</f>
        <v>王艺澄</v>
      </c>
      <c r="C618" s="9" t="s">
        <v>601</v>
      </c>
    </row>
    <row r="619" s="1" customFormat="1" spans="1:3">
      <c r="A619" s="7">
        <v>617</v>
      </c>
      <c r="B619" s="8" t="str">
        <f>"陈江华"</f>
        <v>陈江华</v>
      </c>
      <c r="C619" s="9" t="s">
        <v>602</v>
      </c>
    </row>
    <row r="620" s="1" customFormat="1" spans="1:3">
      <c r="A620" s="7">
        <v>618</v>
      </c>
      <c r="B620" s="8" t="str">
        <f>"李梦婉"</f>
        <v>李梦婉</v>
      </c>
      <c r="C620" s="9" t="s">
        <v>603</v>
      </c>
    </row>
    <row r="621" s="1" customFormat="1" spans="1:3">
      <c r="A621" s="7">
        <v>619</v>
      </c>
      <c r="B621" s="8" t="str">
        <f>"王茜"</f>
        <v>王茜</v>
      </c>
      <c r="C621" s="9" t="s">
        <v>604</v>
      </c>
    </row>
    <row r="622" s="1" customFormat="1" spans="1:3">
      <c r="A622" s="7">
        <v>620</v>
      </c>
      <c r="B622" s="8" t="str">
        <f>"陈绵玲"</f>
        <v>陈绵玲</v>
      </c>
      <c r="C622" s="9" t="s">
        <v>605</v>
      </c>
    </row>
    <row r="623" s="1" customFormat="1" spans="1:3">
      <c r="A623" s="7">
        <v>621</v>
      </c>
      <c r="B623" s="8" t="str">
        <f>"徐明"</f>
        <v>徐明</v>
      </c>
      <c r="C623" s="9" t="s">
        <v>606</v>
      </c>
    </row>
    <row r="624" s="1" customFormat="1" spans="1:3">
      <c r="A624" s="7">
        <v>622</v>
      </c>
      <c r="B624" s="8" t="str">
        <f>"张红梅"</f>
        <v>张红梅</v>
      </c>
      <c r="C624" s="9" t="s">
        <v>607</v>
      </c>
    </row>
    <row r="625" s="1" customFormat="1" spans="1:3">
      <c r="A625" s="7">
        <v>623</v>
      </c>
      <c r="B625" s="8" t="str">
        <f>"李景雨"</f>
        <v>李景雨</v>
      </c>
      <c r="C625" s="9" t="s">
        <v>608</v>
      </c>
    </row>
    <row r="626" s="1" customFormat="1" spans="1:3">
      <c r="A626" s="7">
        <v>624</v>
      </c>
      <c r="B626" s="8" t="str">
        <f>"邢孔业"</f>
        <v>邢孔业</v>
      </c>
      <c r="C626" s="9" t="s">
        <v>609</v>
      </c>
    </row>
    <row r="627" s="1" customFormat="1" spans="1:3">
      <c r="A627" s="7">
        <v>625</v>
      </c>
      <c r="B627" s="8" t="str">
        <f>"王琦"</f>
        <v>王琦</v>
      </c>
      <c r="C627" s="9" t="s">
        <v>610</v>
      </c>
    </row>
    <row r="628" s="1" customFormat="1" spans="1:3">
      <c r="A628" s="7">
        <v>626</v>
      </c>
      <c r="B628" s="8" t="str">
        <f>"苏定胶"</f>
        <v>苏定胶</v>
      </c>
      <c r="C628" s="9" t="s">
        <v>611</v>
      </c>
    </row>
    <row r="629" s="1" customFormat="1" spans="1:3">
      <c r="A629" s="7">
        <v>627</v>
      </c>
      <c r="B629" s="8" t="str">
        <f>"陈河佑"</f>
        <v>陈河佑</v>
      </c>
      <c r="C629" s="9" t="s">
        <v>612</v>
      </c>
    </row>
    <row r="630" s="1" customFormat="1" spans="1:3">
      <c r="A630" s="7">
        <v>628</v>
      </c>
      <c r="B630" s="8" t="str">
        <f>"刘威佑"</f>
        <v>刘威佑</v>
      </c>
      <c r="C630" s="9" t="s">
        <v>613</v>
      </c>
    </row>
    <row r="631" s="1" customFormat="1" spans="1:3">
      <c r="A631" s="7">
        <v>629</v>
      </c>
      <c r="B631" s="8" t="str">
        <f>"羊盛旺"</f>
        <v>羊盛旺</v>
      </c>
      <c r="C631" s="9" t="s">
        <v>614</v>
      </c>
    </row>
    <row r="632" s="1" customFormat="1" spans="1:3">
      <c r="A632" s="7">
        <v>630</v>
      </c>
      <c r="B632" s="8" t="str">
        <f>"黄康妮"</f>
        <v>黄康妮</v>
      </c>
      <c r="C632" s="9" t="s">
        <v>615</v>
      </c>
    </row>
    <row r="633" s="1" customFormat="1" spans="1:3">
      <c r="A633" s="7">
        <v>631</v>
      </c>
      <c r="B633" s="8" t="str">
        <f>"翁良乙"</f>
        <v>翁良乙</v>
      </c>
      <c r="C633" s="9" t="s">
        <v>616</v>
      </c>
    </row>
    <row r="634" s="1" customFormat="1" spans="1:3">
      <c r="A634" s="7">
        <v>632</v>
      </c>
      <c r="B634" s="8" t="str">
        <f>"林海玉"</f>
        <v>林海玉</v>
      </c>
      <c r="C634" s="9" t="s">
        <v>148</v>
      </c>
    </row>
    <row r="635" s="1" customFormat="1" spans="1:3">
      <c r="A635" s="7">
        <v>633</v>
      </c>
      <c r="B635" s="8" t="str">
        <f>"卓泽海"</f>
        <v>卓泽海</v>
      </c>
      <c r="C635" s="9" t="s">
        <v>617</v>
      </c>
    </row>
    <row r="636" s="1" customFormat="1" spans="1:3">
      <c r="A636" s="7">
        <v>634</v>
      </c>
      <c r="B636" s="8" t="str">
        <f>"杨昌昌"</f>
        <v>杨昌昌</v>
      </c>
      <c r="C636" s="9" t="s">
        <v>262</v>
      </c>
    </row>
    <row r="637" s="1" customFormat="1" spans="1:3">
      <c r="A637" s="7">
        <v>635</v>
      </c>
      <c r="B637" s="8" t="str">
        <f>"黎维荣"</f>
        <v>黎维荣</v>
      </c>
      <c r="C637" s="9" t="s">
        <v>132</v>
      </c>
    </row>
    <row r="638" s="1" customFormat="1" spans="1:3">
      <c r="A638" s="7">
        <v>636</v>
      </c>
      <c r="B638" s="8" t="str">
        <f>"符楚红"</f>
        <v>符楚红</v>
      </c>
      <c r="C638" s="9" t="s">
        <v>618</v>
      </c>
    </row>
    <row r="639" s="1" customFormat="1" spans="1:3">
      <c r="A639" s="7">
        <v>637</v>
      </c>
      <c r="B639" s="8" t="str">
        <f>"陈珏葶"</f>
        <v>陈珏葶</v>
      </c>
      <c r="C639" s="9" t="s">
        <v>619</v>
      </c>
    </row>
    <row r="640" s="1" customFormat="1" spans="1:3">
      <c r="A640" s="7">
        <v>638</v>
      </c>
      <c r="B640" s="8" t="str">
        <f>"羊贵花"</f>
        <v>羊贵花</v>
      </c>
      <c r="C640" s="9" t="s">
        <v>620</v>
      </c>
    </row>
    <row r="641" s="1" customFormat="1" spans="1:3">
      <c r="A641" s="7">
        <v>639</v>
      </c>
      <c r="B641" s="8" t="str">
        <f>"陆娟"</f>
        <v>陆娟</v>
      </c>
      <c r="C641" s="9" t="s">
        <v>621</v>
      </c>
    </row>
    <row r="642" s="1" customFormat="1" spans="1:3">
      <c r="A642" s="7">
        <v>640</v>
      </c>
      <c r="B642" s="8" t="str">
        <f>"吴秋露"</f>
        <v>吴秋露</v>
      </c>
      <c r="C642" s="9" t="s">
        <v>622</v>
      </c>
    </row>
    <row r="643" s="1" customFormat="1" spans="1:3">
      <c r="A643" s="7">
        <v>641</v>
      </c>
      <c r="B643" s="8" t="str">
        <f>"庞曼舒"</f>
        <v>庞曼舒</v>
      </c>
      <c r="C643" s="9" t="s">
        <v>623</v>
      </c>
    </row>
    <row r="644" s="1" customFormat="1" spans="1:3">
      <c r="A644" s="7">
        <v>642</v>
      </c>
      <c r="B644" s="8" t="str">
        <f>"林暖"</f>
        <v>林暖</v>
      </c>
      <c r="C644" s="9" t="s">
        <v>624</v>
      </c>
    </row>
    <row r="645" s="1" customFormat="1" spans="1:3">
      <c r="A645" s="7">
        <v>643</v>
      </c>
      <c r="B645" s="8" t="str">
        <f>"彭传倬"</f>
        <v>彭传倬</v>
      </c>
      <c r="C645" s="9" t="s">
        <v>625</v>
      </c>
    </row>
    <row r="646" s="1" customFormat="1" spans="1:3">
      <c r="A646" s="7">
        <v>644</v>
      </c>
      <c r="B646" s="8" t="str">
        <f>"唐昌达"</f>
        <v>唐昌达</v>
      </c>
      <c r="C646" s="9" t="s">
        <v>626</v>
      </c>
    </row>
    <row r="647" s="1" customFormat="1" spans="1:3">
      <c r="A647" s="7">
        <v>645</v>
      </c>
      <c r="B647" s="8" t="str">
        <f>"王宁"</f>
        <v>王宁</v>
      </c>
      <c r="C647" s="9" t="s">
        <v>627</v>
      </c>
    </row>
    <row r="648" s="1" customFormat="1" spans="1:3">
      <c r="A648" s="7">
        <v>646</v>
      </c>
      <c r="B648" s="8" t="str">
        <f>"曾莹"</f>
        <v>曾莹</v>
      </c>
      <c r="C648" s="9" t="s">
        <v>628</v>
      </c>
    </row>
    <row r="649" s="1" customFormat="1" spans="1:3">
      <c r="A649" s="7">
        <v>647</v>
      </c>
      <c r="B649" s="8" t="str">
        <f>"单小芬"</f>
        <v>单小芬</v>
      </c>
      <c r="C649" s="9" t="s">
        <v>629</v>
      </c>
    </row>
    <row r="650" s="1" customFormat="1" spans="1:3">
      <c r="A650" s="7">
        <v>648</v>
      </c>
      <c r="B650" s="8" t="str">
        <f>"罗玉"</f>
        <v>罗玉</v>
      </c>
      <c r="C650" s="9" t="s">
        <v>630</v>
      </c>
    </row>
    <row r="651" s="1" customFormat="1" spans="1:3">
      <c r="A651" s="7">
        <v>649</v>
      </c>
      <c r="B651" s="8" t="str">
        <f>"杜青桧"</f>
        <v>杜青桧</v>
      </c>
      <c r="C651" s="9" t="s">
        <v>631</v>
      </c>
    </row>
    <row r="652" s="1" customFormat="1" spans="1:3">
      <c r="A652" s="7">
        <v>650</v>
      </c>
      <c r="B652" s="8" t="str">
        <f>"王钱友"</f>
        <v>王钱友</v>
      </c>
      <c r="C652" s="9" t="s">
        <v>632</v>
      </c>
    </row>
    <row r="653" s="1" customFormat="1" spans="1:3">
      <c r="A653" s="7">
        <v>651</v>
      </c>
      <c r="B653" s="8" t="str">
        <f>"莫小婷"</f>
        <v>莫小婷</v>
      </c>
      <c r="C653" s="9" t="s">
        <v>633</v>
      </c>
    </row>
    <row r="654" s="1" customFormat="1" spans="1:3">
      <c r="A654" s="7">
        <v>652</v>
      </c>
      <c r="B654" s="8" t="str">
        <f>"陈丽莲"</f>
        <v>陈丽莲</v>
      </c>
      <c r="C654" s="9" t="s">
        <v>634</v>
      </c>
    </row>
    <row r="655" s="1" customFormat="1" spans="1:3">
      <c r="A655" s="7">
        <v>653</v>
      </c>
      <c r="B655" s="8" t="str">
        <f>"谢爱玲"</f>
        <v>谢爱玲</v>
      </c>
      <c r="C655" s="9" t="s">
        <v>635</v>
      </c>
    </row>
    <row r="656" s="1" customFormat="1" spans="1:3">
      <c r="A656" s="7">
        <v>654</v>
      </c>
      <c r="B656" s="8" t="str">
        <f>"洪道隆"</f>
        <v>洪道隆</v>
      </c>
      <c r="C656" s="9" t="s">
        <v>636</v>
      </c>
    </row>
    <row r="657" s="1" customFormat="1" spans="1:3">
      <c r="A657" s="7">
        <v>655</v>
      </c>
      <c r="B657" s="8" t="str">
        <f>"陈彩彩 "</f>
        <v>陈彩彩 </v>
      </c>
      <c r="C657" s="9" t="s">
        <v>637</v>
      </c>
    </row>
    <row r="658" s="1" customFormat="1" spans="1:3">
      <c r="A658" s="7">
        <v>656</v>
      </c>
      <c r="B658" s="8" t="str">
        <f>"王定"</f>
        <v>王定</v>
      </c>
      <c r="C658" s="9" t="s">
        <v>638</v>
      </c>
    </row>
    <row r="659" s="1" customFormat="1" spans="1:3">
      <c r="A659" s="7">
        <v>657</v>
      </c>
      <c r="B659" s="8" t="str">
        <f>"黄琼娇"</f>
        <v>黄琼娇</v>
      </c>
      <c r="C659" s="9" t="s">
        <v>639</v>
      </c>
    </row>
    <row r="660" s="1" customFormat="1" spans="1:3">
      <c r="A660" s="7">
        <v>658</v>
      </c>
      <c r="B660" s="8" t="str">
        <f>"董乐平"</f>
        <v>董乐平</v>
      </c>
      <c r="C660" s="9" t="s">
        <v>640</v>
      </c>
    </row>
    <row r="661" s="1" customFormat="1" spans="1:3">
      <c r="A661" s="7">
        <v>659</v>
      </c>
      <c r="B661" s="8" t="str">
        <f>"谭珏"</f>
        <v>谭珏</v>
      </c>
      <c r="C661" s="9" t="s">
        <v>577</v>
      </c>
    </row>
    <row r="662" s="1" customFormat="1" spans="1:3">
      <c r="A662" s="7">
        <v>660</v>
      </c>
      <c r="B662" s="8" t="str">
        <f>"胡高珲"</f>
        <v>胡高珲</v>
      </c>
      <c r="C662" s="9" t="s">
        <v>641</v>
      </c>
    </row>
    <row r="663" s="1" customFormat="1" spans="1:3">
      <c r="A663" s="7">
        <v>661</v>
      </c>
      <c r="B663" s="8" t="str">
        <f>"周进宝"</f>
        <v>周进宝</v>
      </c>
      <c r="C663" s="9" t="s">
        <v>642</v>
      </c>
    </row>
    <row r="664" s="1" customFormat="1" spans="1:3">
      <c r="A664" s="7">
        <v>662</v>
      </c>
      <c r="B664" s="8" t="str">
        <f>"梁正雨"</f>
        <v>梁正雨</v>
      </c>
      <c r="C664" s="9" t="s">
        <v>643</v>
      </c>
    </row>
    <row r="665" s="1" customFormat="1" spans="1:3">
      <c r="A665" s="7">
        <v>663</v>
      </c>
      <c r="B665" s="8" t="str">
        <f>"吴建爱"</f>
        <v>吴建爱</v>
      </c>
      <c r="C665" s="9" t="s">
        <v>644</v>
      </c>
    </row>
    <row r="666" s="1" customFormat="1" spans="1:3">
      <c r="A666" s="7">
        <v>664</v>
      </c>
      <c r="B666" s="8" t="str">
        <f>"陈玉花"</f>
        <v>陈玉花</v>
      </c>
      <c r="C666" s="9" t="s">
        <v>645</v>
      </c>
    </row>
    <row r="667" s="1" customFormat="1" spans="1:3">
      <c r="A667" s="7">
        <v>665</v>
      </c>
      <c r="B667" s="8" t="str">
        <f>"蓝佳佳"</f>
        <v>蓝佳佳</v>
      </c>
      <c r="C667" s="9" t="s">
        <v>646</v>
      </c>
    </row>
    <row r="668" s="1" customFormat="1" spans="1:3">
      <c r="A668" s="7">
        <v>666</v>
      </c>
      <c r="B668" s="8" t="str">
        <f>"陆宣后"</f>
        <v>陆宣后</v>
      </c>
      <c r="C668" s="9" t="s">
        <v>647</v>
      </c>
    </row>
    <row r="669" s="1" customFormat="1" spans="1:3">
      <c r="A669" s="7">
        <v>667</v>
      </c>
      <c r="B669" s="8" t="str">
        <f>"蔡蕊"</f>
        <v>蔡蕊</v>
      </c>
      <c r="C669" s="9" t="s">
        <v>648</v>
      </c>
    </row>
    <row r="670" s="1" customFormat="1" spans="1:3">
      <c r="A670" s="7">
        <v>668</v>
      </c>
      <c r="B670" s="8" t="str">
        <f>"谭翮"</f>
        <v>谭翮</v>
      </c>
      <c r="C670" s="9" t="s">
        <v>649</v>
      </c>
    </row>
    <row r="671" s="1" customFormat="1" spans="1:3">
      <c r="A671" s="7">
        <v>669</v>
      </c>
      <c r="B671" s="8" t="str">
        <f>"陈丽婉"</f>
        <v>陈丽婉</v>
      </c>
      <c r="C671" s="9" t="s">
        <v>19</v>
      </c>
    </row>
    <row r="672" s="1" customFormat="1" spans="1:3">
      <c r="A672" s="7">
        <v>670</v>
      </c>
      <c r="B672" s="8" t="str">
        <f>"黎时宝"</f>
        <v>黎时宝</v>
      </c>
      <c r="C672" s="9" t="s">
        <v>650</v>
      </c>
    </row>
    <row r="673" s="1" customFormat="1" spans="1:3">
      <c r="A673" s="7">
        <v>671</v>
      </c>
      <c r="B673" s="8" t="str">
        <f>"范平珑"</f>
        <v>范平珑</v>
      </c>
      <c r="C673" s="9" t="s">
        <v>651</v>
      </c>
    </row>
    <row r="674" s="1" customFormat="1" spans="1:3">
      <c r="A674" s="7">
        <v>672</v>
      </c>
      <c r="B674" s="8" t="str">
        <f>"王淇仟"</f>
        <v>王淇仟</v>
      </c>
      <c r="C674" s="9" t="s">
        <v>652</v>
      </c>
    </row>
    <row r="675" s="1" customFormat="1" spans="1:3">
      <c r="A675" s="7">
        <v>673</v>
      </c>
      <c r="B675" s="8" t="str">
        <f>"符之雄"</f>
        <v>符之雄</v>
      </c>
      <c r="C675" s="9" t="s">
        <v>653</v>
      </c>
    </row>
    <row r="676" s="1" customFormat="1" spans="1:3">
      <c r="A676" s="7">
        <v>674</v>
      </c>
      <c r="B676" s="8" t="str">
        <f>"吴家和"</f>
        <v>吴家和</v>
      </c>
      <c r="C676" s="9" t="s">
        <v>654</v>
      </c>
    </row>
    <row r="677" s="1" customFormat="1" spans="1:3">
      <c r="A677" s="7">
        <v>675</v>
      </c>
      <c r="B677" s="8" t="str">
        <f>"符宝艺"</f>
        <v>符宝艺</v>
      </c>
      <c r="C677" s="9" t="s">
        <v>655</v>
      </c>
    </row>
    <row r="678" s="1" customFormat="1" spans="1:3">
      <c r="A678" s="7">
        <v>676</v>
      </c>
      <c r="B678" s="8" t="str">
        <f>"林明苗"</f>
        <v>林明苗</v>
      </c>
      <c r="C678" s="9" t="s">
        <v>656</v>
      </c>
    </row>
    <row r="679" s="1" customFormat="1" spans="1:3">
      <c r="A679" s="7">
        <v>677</v>
      </c>
      <c r="B679" s="8" t="str">
        <f>"林超"</f>
        <v>林超</v>
      </c>
      <c r="C679" s="9" t="s">
        <v>657</v>
      </c>
    </row>
    <row r="680" s="1" customFormat="1" spans="1:3">
      <c r="A680" s="7">
        <v>678</v>
      </c>
      <c r="B680" s="8" t="str">
        <f>"苏江滨"</f>
        <v>苏江滨</v>
      </c>
      <c r="C680" s="9" t="s">
        <v>658</v>
      </c>
    </row>
    <row r="681" s="1" customFormat="1" spans="1:3">
      <c r="A681" s="7">
        <v>679</v>
      </c>
      <c r="B681" s="8" t="str">
        <f>"陈修竹"</f>
        <v>陈修竹</v>
      </c>
      <c r="C681" s="9" t="s">
        <v>659</v>
      </c>
    </row>
    <row r="682" s="1" customFormat="1" spans="1:3">
      <c r="A682" s="7">
        <v>680</v>
      </c>
      <c r="B682" s="8" t="str">
        <f>"陈梅丽"</f>
        <v>陈梅丽</v>
      </c>
      <c r="C682" s="9" t="s">
        <v>660</v>
      </c>
    </row>
    <row r="683" s="1" customFormat="1" spans="1:3">
      <c r="A683" s="7">
        <v>681</v>
      </c>
      <c r="B683" s="8" t="str">
        <f>"林木伟"</f>
        <v>林木伟</v>
      </c>
      <c r="C683" s="9" t="s">
        <v>661</v>
      </c>
    </row>
    <row r="684" s="1" customFormat="1" spans="1:3">
      <c r="A684" s="7">
        <v>682</v>
      </c>
      <c r="B684" s="8" t="str">
        <f>"王国庆"</f>
        <v>王国庆</v>
      </c>
      <c r="C684" s="9" t="s">
        <v>662</v>
      </c>
    </row>
    <row r="685" s="1" customFormat="1" spans="1:3">
      <c r="A685" s="7">
        <v>683</v>
      </c>
      <c r="B685" s="8" t="str">
        <f>"张宝月"</f>
        <v>张宝月</v>
      </c>
      <c r="C685" s="9" t="s">
        <v>663</v>
      </c>
    </row>
    <row r="686" s="1" customFormat="1" spans="1:3">
      <c r="A686" s="7">
        <v>684</v>
      </c>
      <c r="B686" s="8" t="str">
        <f>"王富洪"</f>
        <v>王富洪</v>
      </c>
      <c r="C686" s="9" t="s">
        <v>664</v>
      </c>
    </row>
    <row r="687" s="1" customFormat="1" spans="1:3">
      <c r="A687" s="7">
        <v>685</v>
      </c>
      <c r="B687" s="8" t="str">
        <f>"郑海玲"</f>
        <v>郑海玲</v>
      </c>
      <c r="C687" s="9" t="s">
        <v>115</v>
      </c>
    </row>
    <row r="688" s="1" customFormat="1" spans="1:3">
      <c r="A688" s="7">
        <v>686</v>
      </c>
      <c r="B688" s="8" t="str">
        <f>"杨杏"</f>
        <v>杨杏</v>
      </c>
      <c r="C688" s="9" t="s">
        <v>665</v>
      </c>
    </row>
    <row r="689" s="1" customFormat="1" spans="1:3">
      <c r="A689" s="7">
        <v>687</v>
      </c>
      <c r="B689" s="8" t="str">
        <f>"黄民园"</f>
        <v>黄民园</v>
      </c>
      <c r="C689" s="9" t="s">
        <v>666</v>
      </c>
    </row>
    <row r="690" s="1" customFormat="1" spans="1:3">
      <c r="A690" s="7">
        <v>688</v>
      </c>
      <c r="B690" s="8" t="str">
        <f>"李琳"</f>
        <v>李琳</v>
      </c>
      <c r="C690" s="9" t="s">
        <v>667</v>
      </c>
    </row>
    <row r="691" s="1" customFormat="1" spans="1:3">
      <c r="A691" s="7">
        <v>689</v>
      </c>
      <c r="B691" s="8" t="str">
        <f>"宁诗怡"</f>
        <v>宁诗怡</v>
      </c>
      <c r="C691" s="9" t="s">
        <v>668</v>
      </c>
    </row>
    <row r="692" s="1" customFormat="1" spans="1:3">
      <c r="A692" s="7">
        <v>690</v>
      </c>
      <c r="B692" s="8" t="str">
        <f>"王静"</f>
        <v>王静</v>
      </c>
      <c r="C692" s="9" t="s">
        <v>378</v>
      </c>
    </row>
    <row r="693" s="1" customFormat="1" spans="1:3">
      <c r="A693" s="7">
        <v>691</v>
      </c>
      <c r="B693" s="8" t="str">
        <f>"谭艳玲"</f>
        <v>谭艳玲</v>
      </c>
      <c r="C693" s="9" t="s">
        <v>669</v>
      </c>
    </row>
    <row r="694" s="1" customFormat="1" spans="1:3">
      <c r="A694" s="7">
        <v>692</v>
      </c>
      <c r="B694" s="8" t="str">
        <f>"张莺蓝"</f>
        <v>张莺蓝</v>
      </c>
      <c r="C694" s="9" t="s">
        <v>670</v>
      </c>
    </row>
    <row r="695" s="1" customFormat="1" spans="1:3">
      <c r="A695" s="7">
        <v>693</v>
      </c>
      <c r="B695" s="8" t="str">
        <f>"吴吉娜"</f>
        <v>吴吉娜</v>
      </c>
      <c r="C695" s="9" t="s">
        <v>671</v>
      </c>
    </row>
    <row r="696" s="1" customFormat="1" spans="1:3">
      <c r="A696" s="7">
        <v>694</v>
      </c>
      <c r="B696" s="8" t="str">
        <f>"冯剑雄"</f>
        <v>冯剑雄</v>
      </c>
      <c r="C696" s="9" t="s">
        <v>672</v>
      </c>
    </row>
    <row r="697" s="1" customFormat="1" spans="1:3">
      <c r="A697" s="7">
        <v>695</v>
      </c>
      <c r="B697" s="8" t="str">
        <f>"周岁亮"</f>
        <v>周岁亮</v>
      </c>
      <c r="C697" s="9" t="s">
        <v>673</v>
      </c>
    </row>
    <row r="698" s="1" customFormat="1" spans="1:3">
      <c r="A698" s="7">
        <v>696</v>
      </c>
      <c r="B698" s="8" t="str">
        <f>"陈文涛"</f>
        <v>陈文涛</v>
      </c>
      <c r="C698" s="9" t="s">
        <v>674</v>
      </c>
    </row>
    <row r="699" s="1" customFormat="1" spans="1:3">
      <c r="A699" s="7">
        <v>697</v>
      </c>
      <c r="B699" s="8" t="str">
        <f>"陈忠龄"</f>
        <v>陈忠龄</v>
      </c>
      <c r="C699" s="9" t="s">
        <v>675</v>
      </c>
    </row>
    <row r="700" s="1" customFormat="1" spans="1:3">
      <c r="A700" s="7">
        <v>698</v>
      </c>
      <c r="B700" s="8" t="str">
        <f>"翁应达"</f>
        <v>翁应达</v>
      </c>
      <c r="C700" s="9" t="s">
        <v>676</v>
      </c>
    </row>
    <row r="701" s="1" customFormat="1" spans="1:3">
      <c r="A701" s="7">
        <v>699</v>
      </c>
      <c r="B701" s="8" t="str">
        <f>"吴康"</f>
        <v>吴康</v>
      </c>
      <c r="C701" s="9" t="s">
        <v>677</v>
      </c>
    </row>
    <row r="702" s="1" customFormat="1" spans="1:3">
      <c r="A702" s="7">
        <v>700</v>
      </c>
      <c r="B702" s="8" t="str">
        <f>"梁学锋"</f>
        <v>梁学锋</v>
      </c>
      <c r="C702" s="9" t="s">
        <v>678</v>
      </c>
    </row>
    <row r="703" s="1" customFormat="1" spans="1:3">
      <c r="A703" s="7">
        <v>701</v>
      </c>
      <c r="B703" s="8" t="str">
        <f>"李路娜"</f>
        <v>李路娜</v>
      </c>
      <c r="C703" s="9" t="s">
        <v>679</v>
      </c>
    </row>
    <row r="704" s="1" customFormat="1" spans="1:3">
      <c r="A704" s="7">
        <v>702</v>
      </c>
      <c r="B704" s="8" t="str">
        <f>"黄海珍"</f>
        <v>黄海珍</v>
      </c>
      <c r="C704" s="9" t="s">
        <v>680</v>
      </c>
    </row>
    <row r="705" s="1" customFormat="1" spans="1:3">
      <c r="A705" s="7">
        <v>703</v>
      </c>
      <c r="B705" s="8" t="str">
        <f>"梁爽"</f>
        <v>梁爽</v>
      </c>
      <c r="C705" s="9" t="s">
        <v>681</v>
      </c>
    </row>
    <row r="706" s="1" customFormat="1" spans="1:3">
      <c r="A706" s="7">
        <v>704</v>
      </c>
      <c r="B706" s="8" t="str">
        <f>"杨丹丹"</f>
        <v>杨丹丹</v>
      </c>
      <c r="C706" s="9" t="s">
        <v>682</v>
      </c>
    </row>
    <row r="707" s="1" customFormat="1" spans="1:3">
      <c r="A707" s="7">
        <v>705</v>
      </c>
      <c r="B707" s="8" t="str">
        <f>"黄成"</f>
        <v>黄成</v>
      </c>
      <c r="C707" s="9" t="s">
        <v>683</v>
      </c>
    </row>
    <row r="708" s="1" customFormat="1" spans="1:3">
      <c r="A708" s="7">
        <v>706</v>
      </c>
      <c r="B708" s="8" t="str">
        <f>"劳金威"</f>
        <v>劳金威</v>
      </c>
      <c r="C708" s="9" t="s">
        <v>684</v>
      </c>
    </row>
    <row r="709" s="1" customFormat="1" spans="1:3">
      <c r="A709" s="7">
        <v>707</v>
      </c>
      <c r="B709" s="8" t="str">
        <f>"李涛群"</f>
        <v>李涛群</v>
      </c>
      <c r="C709" s="9" t="s">
        <v>685</v>
      </c>
    </row>
    <row r="710" s="1" customFormat="1" spans="1:3">
      <c r="A710" s="7">
        <v>708</v>
      </c>
      <c r="B710" s="8" t="str">
        <f>"韩万强"</f>
        <v>韩万强</v>
      </c>
      <c r="C710" s="9" t="s">
        <v>686</v>
      </c>
    </row>
    <row r="711" s="1" customFormat="1" spans="1:3">
      <c r="A711" s="7">
        <v>709</v>
      </c>
      <c r="B711" s="8" t="str">
        <f>"李娜"</f>
        <v>李娜</v>
      </c>
      <c r="C711" s="9" t="s">
        <v>687</v>
      </c>
    </row>
    <row r="712" s="1" customFormat="1" spans="1:3">
      <c r="A712" s="7">
        <v>710</v>
      </c>
      <c r="B712" s="8" t="str">
        <f>"蔡汝松"</f>
        <v>蔡汝松</v>
      </c>
      <c r="C712" s="9" t="s">
        <v>688</v>
      </c>
    </row>
    <row r="713" s="1" customFormat="1" spans="1:3">
      <c r="A713" s="7">
        <v>711</v>
      </c>
      <c r="B713" s="8" t="str">
        <f>"林梢月"</f>
        <v>林梢月</v>
      </c>
      <c r="C713" s="9" t="s">
        <v>689</v>
      </c>
    </row>
    <row r="714" s="1" customFormat="1" spans="1:3">
      <c r="A714" s="7">
        <v>712</v>
      </c>
      <c r="B714" s="8" t="str">
        <f>"邝易萍"</f>
        <v>邝易萍</v>
      </c>
      <c r="C714" s="9" t="s">
        <v>690</v>
      </c>
    </row>
    <row r="715" s="1" customFormat="1" spans="1:3">
      <c r="A715" s="7">
        <v>713</v>
      </c>
      <c r="B715" s="8" t="str">
        <f>"陈贤悦"</f>
        <v>陈贤悦</v>
      </c>
      <c r="C715" s="9" t="s">
        <v>691</v>
      </c>
    </row>
    <row r="716" s="1" customFormat="1" spans="1:3">
      <c r="A716" s="7">
        <v>714</v>
      </c>
      <c r="B716" s="8" t="str">
        <f>"叶叶"</f>
        <v>叶叶</v>
      </c>
      <c r="C716" s="9" t="s">
        <v>692</v>
      </c>
    </row>
    <row r="717" s="1" customFormat="1" spans="1:3">
      <c r="A717" s="7">
        <v>715</v>
      </c>
      <c r="B717" s="8" t="str">
        <f>"陈磊"</f>
        <v>陈磊</v>
      </c>
      <c r="C717" s="9" t="s">
        <v>693</v>
      </c>
    </row>
    <row r="718" s="1" customFormat="1" spans="1:3">
      <c r="A718" s="7">
        <v>716</v>
      </c>
      <c r="B718" s="8" t="str">
        <f>"胡洁"</f>
        <v>胡洁</v>
      </c>
      <c r="C718" s="9" t="s">
        <v>694</v>
      </c>
    </row>
    <row r="719" s="1" customFormat="1" spans="1:3">
      <c r="A719" s="7">
        <v>717</v>
      </c>
      <c r="B719" s="8" t="str">
        <f>"王永秋"</f>
        <v>王永秋</v>
      </c>
      <c r="C719" s="9" t="s">
        <v>695</v>
      </c>
    </row>
    <row r="720" s="1" customFormat="1" spans="1:3">
      <c r="A720" s="7">
        <v>718</v>
      </c>
      <c r="B720" s="8" t="str">
        <f>"胡宇欣"</f>
        <v>胡宇欣</v>
      </c>
      <c r="C720" s="9" t="s">
        <v>696</v>
      </c>
    </row>
    <row r="721" s="1" customFormat="1" spans="1:3">
      <c r="A721" s="7">
        <v>719</v>
      </c>
      <c r="B721" s="8" t="str">
        <f>"陈敏子"</f>
        <v>陈敏子</v>
      </c>
      <c r="C721" s="9" t="s">
        <v>697</v>
      </c>
    </row>
    <row r="722" s="1" customFormat="1" spans="1:3">
      <c r="A722" s="7">
        <v>720</v>
      </c>
      <c r="B722" s="8" t="str">
        <f>"陈宏开"</f>
        <v>陈宏开</v>
      </c>
      <c r="C722" s="9" t="s">
        <v>698</v>
      </c>
    </row>
    <row r="723" s="1" customFormat="1" spans="1:3">
      <c r="A723" s="7">
        <v>721</v>
      </c>
      <c r="B723" s="8" t="str">
        <f>"刘炫麟"</f>
        <v>刘炫麟</v>
      </c>
      <c r="C723" s="9" t="s">
        <v>699</v>
      </c>
    </row>
    <row r="724" s="1" customFormat="1" spans="1:3">
      <c r="A724" s="7">
        <v>722</v>
      </c>
      <c r="B724" s="8" t="str">
        <f>"高瑞"</f>
        <v>高瑞</v>
      </c>
      <c r="C724" s="9" t="s">
        <v>700</v>
      </c>
    </row>
    <row r="725" s="1" customFormat="1" spans="1:3">
      <c r="A725" s="7">
        <v>723</v>
      </c>
      <c r="B725" s="8" t="str">
        <f>"王育高"</f>
        <v>王育高</v>
      </c>
      <c r="C725" s="9" t="s">
        <v>701</v>
      </c>
    </row>
    <row r="726" s="1" customFormat="1" spans="1:3">
      <c r="A726" s="7">
        <v>724</v>
      </c>
      <c r="B726" s="8" t="str">
        <f>"倪颖姬"</f>
        <v>倪颖姬</v>
      </c>
      <c r="C726" s="9" t="s">
        <v>702</v>
      </c>
    </row>
    <row r="727" s="1" customFormat="1" spans="1:3">
      <c r="A727" s="7">
        <v>725</v>
      </c>
      <c r="B727" s="8" t="str">
        <f>"陈妙婷"</f>
        <v>陈妙婷</v>
      </c>
      <c r="C727" s="9" t="s">
        <v>703</v>
      </c>
    </row>
    <row r="728" s="1" customFormat="1" spans="1:3">
      <c r="A728" s="7">
        <v>726</v>
      </c>
      <c r="B728" s="8" t="str">
        <f>"杨越"</f>
        <v>杨越</v>
      </c>
      <c r="C728" s="9" t="s">
        <v>694</v>
      </c>
    </row>
    <row r="729" s="1" customFormat="1" spans="1:3">
      <c r="A729" s="7">
        <v>727</v>
      </c>
      <c r="B729" s="8" t="str">
        <f>"丁小慧"</f>
        <v>丁小慧</v>
      </c>
      <c r="C729" s="9" t="s">
        <v>704</v>
      </c>
    </row>
    <row r="730" s="1" customFormat="1" spans="1:3">
      <c r="A730" s="7">
        <v>728</v>
      </c>
      <c r="B730" s="8" t="str">
        <f>"王钦"</f>
        <v>王钦</v>
      </c>
      <c r="C730" s="9" t="s">
        <v>705</v>
      </c>
    </row>
    <row r="731" s="1" customFormat="1" spans="1:3">
      <c r="A731" s="7">
        <v>729</v>
      </c>
      <c r="B731" s="8" t="str">
        <f>"梁秀英"</f>
        <v>梁秀英</v>
      </c>
      <c r="C731" s="9" t="s">
        <v>706</v>
      </c>
    </row>
    <row r="732" s="1" customFormat="1" spans="1:3">
      <c r="A732" s="7">
        <v>730</v>
      </c>
      <c r="B732" s="8" t="str">
        <f>"赵醒亚"</f>
        <v>赵醒亚</v>
      </c>
      <c r="C732" s="9" t="s">
        <v>707</v>
      </c>
    </row>
    <row r="733" s="1" customFormat="1" spans="1:3">
      <c r="A733" s="7">
        <v>731</v>
      </c>
      <c r="B733" s="8" t="str">
        <f>"陈芳"</f>
        <v>陈芳</v>
      </c>
      <c r="C733" s="9" t="s">
        <v>708</v>
      </c>
    </row>
    <row r="734" s="1" customFormat="1" spans="1:3">
      <c r="A734" s="7">
        <v>732</v>
      </c>
      <c r="B734" s="8" t="str">
        <f>"何容林"</f>
        <v>何容林</v>
      </c>
      <c r="C734" s="9" t="s">
        <v>709</v>
      </c>
    </row>
    <row r="735" s="1" customFormat="1" spans="1:3">
      <c r="A735" s="7">
        <v>733</v>
      </c>
      <c r="B735" s="8" t="str">
        <f>"刘艳丽"</f>
        <v>刘艳丽</v>
      </c>
      <c r="C735" s="9" t="s">
        <v>710</v>
      </c>
    </row>
    <row r="736" s="1" customFormat="1" spans="1:3">
      <c r="A736" s="7">
        <v>734</v>
      </c>
      <c r="B736" s="8" t="str">
        <f>"邢曼曼"</f>
        <v>邢曼曼</v>
      </c>
      <c r="C736" s="9" t="s">
        <v>580</v>
      </c>
    </row>
    <row r="737" s="1" customFormat="1" spans="1:3">
      <c r="A737" s="7">
        <v>735</v>
      </c>
      <c r="B737" s="8" t="str">
        <f>"符金燕"</f>
        <v>符金燕</v>
      </c>
      <c r="C737" s="9" t="s">
        <v>711</v>
      </c>
    </row>
    <row r="738" s="1" customFormat="1" spans="1:3">
      <c r="A738" s="7">
        <v>736</v>
      </c>
      <c r="B738" s="8" t="str">
        <f>"董凯菲"</f>
        <v>董凯菲</v>
      </c>
      <c r="C738" s="9" t="s">
        <v>712</v>
      </c>
    </row>
    <row r="739" s="1" customFormat="1" spans="1:3">
      <c r="A739" s="7">
        <v>737</v>
      </c>
      <c r="B739" s="8" t="str">
        <f>"张昌越"</f>
        <v>张昌越</v>
      </c>
      <c r="C739" s="9" t="s">
        <v>713</v>
      </c>
    </row>
    <row r="740" s="1" customFormat="1" spans="1:3">
      <c r="A740" s="7">
        <v>738</v>
      </c>
      <c r="B740" s="8" t="str">
        <f>"谢宗翰"</f>
        <v>谢宗翰</v>
      </c>
      <c r="C740" s="9" t="s">
        <v>714</v>
      </c>
    </row>
    <row r="741" s="1" customFormat="1" spans="1:3">
      <c r="A741" s="7">
        <v>739</v>
      </c>
      <c r="B741" s="8" t="str">
        <f>"何小娜"</f>
        <v>何小娜</v>
      </c>
      <c r="C741" s="9" t="s">
        <v>715</v>
      </c>
    </row>
    <row r="742" s="1" customFormat="1" spans="1:3">
      <c r="A742" s="7">
        <v>740</v>
      </c>
      <c r="B742" s="8" t="str">
        <f>"王丹"</f>
        <v>王丹</v>
      </c>
      <c r="C742" s="9" t="s">
        <v>716</v>
      </c>
    </row>
    <row r="743" s="1" customFormat="1" spans="1:3">
      <c r="A743" s="7">
        <v>741</v>
      </c>
      <c r="B743" s="8" t="str">
        <f>"吉帅"</f>
        <v>吉帅</v>
      </c>
      <c r="C743" s="9" t="s">
        <v>717</v>
      </c>
    </row>
    <row r="744" s="1" customFormat="1" spans="1:3">
      <c r="A744" s="7">
        <v>742</v>
      </c>
      <c r="B744" s="8" t="str">
        <f>"谢仙妹"</f>
        <v>谢仙妹</v>
      </c>
      <c r="C744" s="9" t="s">
        <v>718</v>
      </c>
    </row>
    <row r="745" s="1" customFormat="1" spans="1:3">
      <c r="A745" s="7">
        <v>743</v>
      </c>
      <c r="B745" s="8" t="str">
        <f>"陈江涯"</f>
        <v>陈江涯</v>
      </c>
      <c r="C745" s="9" t="s">
        <v>719</v>
      </c>
    </row>
    <row r="746" s="1" customFormat="1" spans="1:3">
      <c r="A746" s="7">
        <v>744</v>
      </c>
      <c r="B746" s="8" t="str">
        <f>"吴小燕"</f>
        <v>吴小燕</v>
      </c>
      <c r="C746" s="9" t="s">
        <v>720</v>
      </c>
    </row>
    <row r="747" s="1" customFormat="1" spans="1:3">
      <c r="A747" s="7">
        <v>745</v>
      </c>
      <c r="B747" s="8" t="str">
        <f>"黄良虎"</f>
        <v>黄良虎</v>
      </c>
      <c r="C747" s="9" t="s">
        <v>721</v>
      </c>
    </row>
    <row r="748" s="1" customFormat="1" spans="1:3">
      <c r="A748" s="7">
        <v>746</v>
      </c>
      <c r="B748" s="8" t="str">
        <f>"王岸"</f>
        <v>王岸</v>
      </c>
      <c r="C748" s="9" t="s">
        <v>722</v>
      </c>
    </row>
    <row r="749" s="1" customFormat="1" spans="1:3">
      <c r="A749" s="7">
        <v>747</v>
      </c>
      <c r="B749" s="8" t="str">
        <f>"陈思敏"</f>
        <v>陈思敏</v>
      </c>
      <c r="C749" s="9" t="s">
        <v>723</v>
      </c>
    </row>
    <row r="750" s="1" customFormat="1" spans="1:3">
      <c r="A750" s="7">
        <v>748</v>
      </c>
      <c r="B750" s="8" t="str">
        <f>"李芹"</f>
        <v>李芹</v>
      </c>
      <c r="C750" s="9" t="s">
        <v>724</v>
      </c>
    </row>
    <row r="751" s="1" customFormat="1" spans="1:3">
      <c r="A751" s="7">
        <v>749</v>
      </c>
      <c r="B751" s="8" t="str">
        <f>"符雪梅"</f>
        <v>符雪梅</v>
      </c>
      <c r="C751" s="9" t="s">
        <v>725</v>
      </c>
    </row>
    <row r="752" s="1" customFormat="1" spans="1:3">
      <c r="A752" s="7">
        <v>750</v>
      </c>
      <c r="B752" s="8" t="str">
        <f>"苏美云"</f>
        <v>苏美云</v>
      </c>
      <c r="C752" s="9" t="s">
        <v>726</v>
      </c>
    </row>
    <row r="753" s="1" customFormat="1" spans="1:3">
      <c r="A753" s="7">
        <v>751</v>
      </c>
      <c r="B753" s="8" t="str">
        <f>"雷南玉"</f>
        <v>雷南玉</v>
      </c>
      <c r="C753" s="9" t="s">
        <v>727</v>
      </c>
    </row>
    <row r="754" s="1" customFormat="1" spans="1:3">
      <c r="A754" s="7">
        <v>752</v>
      </c>
      <c r="B754" s="8" t="str">
        <f>"钟宜轩"</f>
        <v>钟宜轩</v>
      </c>
      <c r="C754" s="9" t="s">
        <v>728</v>
      </c>
    </row>
    <row r="755" s="1" customFormat="1" spans="1:3">
      <c r="A755" s="7">
        <v>753</v>
      </c>
      <c r="B755" s="8" t="str">
        <f>"林茂"</f>
        <v>林茂</v>
      </c>
      <c r="C755" s="9" t="s">
        <v>729</v>
      </c>
    </row>
    <row r="756" s="1" customFormat="1" spans="1:3">
      <c r="A756" s="7">
        <v>754</v>
      </c>
      <c r="B756" s="8" t="str">
        <f>"许文腾"</f>
        <v>许文腾</v>
      </c>
      <c r="C756" s="9" t="s">
        <v>730</v>
      </c>
    </row>
    <row r="757" s="1" customFormat="1" spans="1:3">
      <c r="A757" s="7">
        <v>755</v>
      </c>
      <c r="B757" s="8" t="str">
        <f>"吴晓煜"</f>
        <v>吴晓煜</v>
      </c>
      <c r="C757" s="9" t="s">
        <v>731</v>
      </c>
    </row>
    <row r="758" s="1" customFormat="1" spans="1:3">
      <c r="A758" s="7">
        <v>756</v>
      </c>
      <c r="B758" s="8" t="str">
        <f>"符家慧"</f>
        <v>符家慧</v>
      </c>
      <c r="C758" s="9" t="s">
        <v>732</v>
      </c>
    </row>
    <row r="759" s="1" customFormat="1" spans="1:3">
      <c r="A759" s="7">
        <v>757</v>
      </c>
      <c r="B759" s="8" t="str">
        <f>"刘兆雄"</f>
        <v>刘兆雄</v>
      </c>
      <c r="C759" s="9" t="s">
        <v>733</v>
      </c>
    </row>
    <row r="760" s="1" customFormat="1" spans="1:3">
      <c r="A760" s="7">
        <v>758</v>
      </c>
      <c r="B760" s="8" t="str">
        <f>"符裕萍"</f>
        <v>符裕萍</v>
      </c>
      <c r="C760" s="9" t="s">
        <v>734</v>
      </c>
    </row>
    <row r="761" s="1" customFormat="1" spans="1:3">
      <c r="A761" s="7">
        <v>759</v>
      </c>
      <c r="B761" s="8" t="str">
        <f>"周婉怡"</f>
        <v>周婉怡</v>
      </c>
      <c r="C761" s="9" t="s">
        <v>735</v>
      </c>
    </row>
    <row r="762" s="1" customFormat="1" spans="1:3">
      <c r="A762" s="7">
        <v>760</v>
      </c>
      <c r="B762" s="8" t="str">
        <f>"黄丹艳"</f>
        <v>黄丹艳</v>
      </c>
      <c r="C762" s="9" t="s">
        <v>736</v>
      </c>
    </row>
    <row r="763" s="1" customFormat="1" spans="1:3">
      <c r="A763" s="7">
        <v>761</v>
      </c>
      <c r="B763" s="8" t="str">
        <f>"谭泽军"</f>
        <v>谭泽军</v>
      </c>
      <c r="C763" s="9" t="s">
        <v>737</v>
      </c>
    </row>
    <row r="764" s="1" customFormat="1" spans="1:3">
      <c r="A764" s="7">
        <v>762</v>
      </c>
      <c r="B764" s="8" t="str">
        <f>"卓佳露"</f>
        <v>卓佳露</v>
      </c>
      <c r="C764" s="9" t="s">
        <v>738</v>
      </c>
    </row>
    <row r="765" s="1" customFormat="1" spans="1:3">
      <c r="A765" s="7">
        <v>763</v>
      </c>
      <c r="B765" s="8" t="str">
        <f>"黄琳琳"</f>
        <v>黄琳琳</v>
      </c>
      <c r="C765" s="9" t="s">
        <v>739</v>
      </c>
    </row>
    <row r="766" s="1" customFormat="1" spans="1:3">
      <c r="A766" s="7">
        <v>764</v>
      </c>
      <c r="B766" s="8" t="str">
        <f>"黄昌珍"</f>
        <v>黄昌珍</v>
      </c>
      <c r="C766" s="9" t="s">
        <v>402</v>
      </c>
    </row>
    <row r="767" s="1" customFormat="1" spans="1:3">
      <c r="A767" s="7">
        <v>765</v>
      </c>
      <c r="B767" s="8" t="str">
        <f>"高彩莹"</f>
        <v>高彩莹</v>
      </c>
      <c r="C767" s="9" t="s">
        <v>740</v>
      </c>
    </row>
    <row r="768" s="1" customFormat="1" spans="1:3">
      <c r="A768" s="7">
        <v>766</v>
      </c>
      <c r="B768" s="8" t="str">
        <f>"苏杭"</f>
        <v>苏杭</v>
      </c>
      <c r="C768" s="9" t="s">
        <v>469</v>
      </c>
    </row>
    <row r="769" s="1" customFormat="1" spans="1:3">
      <c r="A769" s="7">
        <v>767</v>
      </c>
      <c r="B769" s="8" t="str">
        <f>"王伊幸"</f>
        <v>王伊幸</v>
      </c>
      <c r="C769" s="9" t="s">
        <v>741</v>
      </c>
    </row>
    <row r="770" s="1" customFormat="1" spans="1:3">
      <c r="A770" s="7">
        <v>768</v>
      </c>
      <c r="B770" s="8" t="str">
        <f>"黄晓珍"</f>
        <v>黄晓珍</v>
      </c>
      <c r="C770" s="9" t="s">
        <v>742</v>
      </c>
    </row>
    <row r="771" s="1" customFormat="1" spans="1:3">
      <c r="A771" s="7">
        <v>769</v>
      </c>
      <c r="B771" s="8" t="str">
        <f>"胡秀雯"</f>
        <v>胡秀雯</v>
      </c>
      <c r="C771" s="9" t="s">
        <v>743</v>
      </c>
    </row>
    <row r="772" s="1" customFormat="1" spans="1:3">
      <c r="A772" s="7">
        <v>770</v>
      </c>
      <c r="B772" s="8" t="str">
        <f>"黄斌"</f>
        <v>黄斌</v>
      </c>
      <c r="C772" s="9" t="s">
        <v>744</v>
      </c>
    </row>
    <row r="773" s="1" customFormat="1" spans="1:3">
      <c r="A773" s="7">
        <v>771</v>
      </c>
      <c r="B773" s="8" t="str">
        <f>"邢燕云"</f>
        <v>邢燕云</v>
      </c>
      <c r="C773" s="9" t="s">
        <v>745</v>
      </c>
    </row>
    <row r="774" s="1" customFormat="1" spans="1:3">
      <c r="A774" s="7">
        <v>772</v>
      </c>
      <c r="B774" s="8" t="str">
        <f>"黄晶晶"</f>
        <v>黄晶晶</v>
      </c>
      <c r="C774" s="9" t="s">
        <v>746</v>
      </c>
    </row>
    <row r="775" s="1" customFormat="1" spans="1:3">
      <c r="A775" s="7">
        <v>773</v>
      </c>
      <c r="B775" s="8" t="str">
        <f>"黄凡"</f>
        <v>黄凡</v>
      </c>
      <c r="C775" s="9" t="s">
        <v>747</v>
      </c>
    </row>
    <row r="776" s="1" customFormat="1" spans="1:3">
      <c r="A776" s="7">
        <v>774</v>
      </c>
      <c r="B776" s="8" t="str">
        <f>"黄梦然"</f>
        <v>黄梦然</v>
      </c>
      <c r="C776" s="9" t="s">
        <v>743</v>
      </c>
    </row>
    <row r="777" s="1" customFormat="1" spans="1:3">
      <c r="A777" s="7">
        <v>775</v>
      </c>
      <c r="B777" s="8" t="str">
        <f>"黄展鹏"</f>
        <v>黄展鹏</v>
      </c>
      <c r="C777" s="9" t="s">
        <v>748</v>
      </c>
    </row>
    <row r="778" s="1" customFormat="1" spans="1:3">
      <c r="A778" s="7">
        <v>776</v>
      </c>
      <c r="B778" s="8" t="str">
        <f>"陈丹"</f>
        <v>陈丹</v>
      </c>
      <c r="C778" s="9" t="s">
        <v>402</v>
      </c>
    </row>
    <row r="779" s="1" customFormat="1" spans="1:3">
      <c r="A779" s="7">
        <v>777</v>
      </c>
      <c r="B779" s="8" t="str">
        <f>"朱晓倩"</f>
        <v>朱晓倩</v>
      </c>
      <c r="C779" s="9" t="s">
        <v>749</v>
      </c>
    </row>
    <row r="780" s="1" customFormat="1" spans="1:3">
      <c r="A780" s="7">
        <v>778</v>
      </c>
      <c r="B780" s="8" t="str">
        <f>"黄孟龙"</f>
        <v>黄孟龙</v>
      </c>
      <c r="C780" s="9" t="s">
        <v>750</v>
      </c>
    </row>
    <row r="781" s="1" customFormat="1" spans="1:3">
      <c r="A781" s="7">
        <v>779</v>
      </c>
      <c r="B781" s="8" t="str">
        <f>"石碗怡"</f>
        <v>石碗怡</v>
      </c>
      <c r="C781" s="9" t="s">
        <v>751</v>
      </c>
    </row>
    <row r="782" s="1" customFormat="1" spans="1:3">
      <c r="A782" s="7">
        <v>780</v>
      </c>
      <c r="B782" s="8" t="str">
        <f>"林鑫"</f>
        <v>林鑫</v>
      </c>
      <c r="C782" s="9" t="s">
        <v>752</v>
      </c>
    </row>
    <row r="783" s="1" customFormat="1" spans="1:3">
      <c r="A783" s="7">
        <v>781</v>
      </c>
      <c r="B783" s="8" t="str">
        <f>"吴静"</f>
        <v>吴静</v>
      </c>
      <c r="C783" s="9" t="s">
        <v>741</v>
      </c>
    </row>
    <row r="784" s="1" customFormat="1" spans="1:3">
      <c r="A784" s="7">
        <v>782</v>
      </c>
      <c r="B784" s="8" t="str">
        <f>"陈春梅"</f>
        <v>陈春梅</v>
      </c>
      <c r="C784" s="9" t="s">
        <v>753</v>
      </c>
    </row>
    <row r="785" s="1" customFormat="1" spans="1:3">
      <c r="A785" s="7">
        <v>783</v>
      </c>
      <c r="B785" s="8" t="str">
        <f>"符舒莹"</f>
        <v>符舒莹</v>
      </c>
      <c r="C785" s="9" t="s">
        <v>754</v>
      </c>
    </row>
    <row r="786" s="1" customFormat="1" spans="1:3">
      <c r="A786" s="7">
        <v>784</v>
      </c>
      <c r="B786" s="8" t="str">
        <f>"蓝晓静"</f>
        <v>蓝晓静</v>
      </c>
      <c r="C786" s="9" t="s">
        <v>755</v>
      </c>
    </row>
    <row r="787" s="1" customFormat="1" spans="1:3">
      <c r="A787" s="7">
        <v>785</v>
      </c>
      <c r="B787" s="8" t="str">
        <f>"陈秀良"</f>
        <v>陈秀良</v>
      </c>
      <c r="C787" s="9" t="s">
        <v>756</v>
      </c>
    </row>
    <row r="788" s="1" customFormat="1" spans="1:3">
      <c r="A788" s="7">
        <v>786</v>
      </c>
      <c r="B788" s="8" t="str">
        <f>"黄艳莹"</f>
        <v>黄艳莹</v>
      </c>
      <c r="C788" s="9" t="s">
        <v>743</v>
      </c>
    </row>
    <row r="789" s="1" customFormat="1" spans="1:3">
      <c r="A789" s="7">
        <v>787</v>
      </c>
      <c r="B789" s="8" t="str">
        <f>"李小芳"</f>
        <v>李小芳</v>
      </c>
      <c r="C789" s="9" t="s">
        <v>757</v>
      </c>
    </row>
    <row r="790" s="1" customFormat="1" spans="1:3">
      <c r="A790" s="7">
        <v>788</v>
      </c>
      <c r="B790" s="8" t="str">
        <f>"黄子倩"</f>
        <v>黄子倩</v>
      </c>
      <c r="C790" s="9" t="s">
        <v>758</v>
      </c>
    </row>
    <row r="791" s="1" customFormat="1" spans="1:3">
      <c r="A791" s="7">
        <v>789</v>
      </c>
      <c r="B791" s="8" t="str">
        <f>"韦莹慧"</f>
        <v>韦莹慧</v>
      </c>
      <c r="C791" s="9" t="s">
        <v>759</v>
      </c>
    </row>
    <row r="792" s="1" customFormat="1" spans="1:3">
      <c r="A792" s="7">
        <v>790</v>
      </c>
      <c r="B792" s="8" t="str">
        <f>"黄恺迪"</f>
        <v>黄恺迪</v>
      </c>
      <c r="C792" s="9" t="s">
        <v>760</v>
      </c>
    </row>
    <row r="793" s="1" customFormat="1" spans="1:3">
      <c r="A793" s="7">
        <v>791</v>
      </c>
      <c r="B793" s="8" t="str">
        <f>"黄冉"</f>
        <v>黄冉</v>
      </c>
      <c r="C793" s="9" t="s">
        <v>468</v>
      </c>
    </row>
    <row r="794" s="1" customFormat="1" spans="1:3">
      <c r="A794" s="7">
        <v>792</v>
      </c>
      <c r="B794" s="8" t="str">
        <f>"黄子殷"</f>
        <v>黄子殷</v>
      </c>
      <c r="C794" s="9" t="s">
        <v>761</v>
      </c>
    </row>
    <row r="795" s="1" customFormat="1" spans="1:3">
      <c r="A795" s="7">
        <v>793</v>
      </c>
      <c r="B795" s="8" t="str">
        <f>"黄潇潇"</f>
        <v>黄潇潇</v>
      </c>
      <c r="C795" s="9" t="s">
        <v>745</v>
      </c>
    </row>
    <row r="796" s="1" customFormat="1" spans="1:3">
      <c r="A796" s="7">
        <v>794</v>
      </c>
      <c r="B796" s="8" t="str">
        <f>"王纤纤"</f>
        <v>王纤纤</v>
      </c>
      <c r="C796" s="9" t="s">
        <v>762</v>
      </c>
    </row>
    <row r="797" s="1" customFormat="1" spans="1:3">
      <c r="A797" s="7">
        <v>795</v>
      </c>
      <c r="B797" s="8" t="str">
        <f>"黄朝国"</f>
        <v>黄朝国</v>
      </c>
      <c r="C797" s="9" t="s">
        <v>763</v>
      </c>
    </row>
    <row r="798" s="1" customFormat="1" spans="1:3">
      <c r="A798" s="7">
        <v>796</v>
      </c>
      <c r="B798" s="8" t="str">
        <f>"陈智涛"</f>
        <v>陈智涛</v>
      </c>
      <c r="C798" s="9" t="s">
        <v>764</v>
      </c>
    </row>
    <row r="799" s="1" customFormat="1" spans="1:3">
      <c r="A799" s="7">
        <v>797</v>
      </c>
      <c r="B799" s="8" t="str">
        <f>"黄思达"</f>
        <v>黄思达</v>
      </c>
      <c r="C799" s="9" t="s">
        <v>396</v>
      </c>
    </row>
    <row r="800" s="1" customFormat="1" spans="1:3">
      <c r="A800" s="7">
        <v>798</v>
      </c>
      <c r="B800" s="8" t="str">
        <f>"许苑星"</f>
        <v>许苑星</v>
      </c>
      <c r="C800" s="9" t="s">
        <v>765</v>
      </c>
    </row>
    <row r="801" s="1" customFormat="1" spans="1:3">
      <c r="A801" s="7">
        <v>799</v>
      </c>
      <c r="B801" s="8" t="str">
        <f>"董茹玲"</f>
        <v>董茹玲</v>
      </c>
      <c r="C801" s="9" t="s">
        <v>766</v>
      </c>
    </row>
    <row r="802" s="1" customFormat="1" spans="1:3">
      <c r="A802" s="7">
        <v>800</v>
      </c>
      <c r="B802" s="8" t="str">
        <f>"林淋"</f>
        <v>林淋</v>
      </c>
      <c r="C802" s="9" t="s">
        <v>197</v>
      </c>
    </row>
    <row r="803" s="1" customFormat="1" spans="1:3">
      <c r="A803" s="7">
        <v>801</v>
      </c>
      <c r="B803" s="8" t="str">
        <f>"符清柔"</f>
        <v>符清柔</v>
      </c>
      <c r="C803" s="9" t="s">
        <v>767</v>
      </c>
    </row>
    <row r="804" s="1" customFormat="1" spans="1:3">
      <c r="A804" s="7">
        <v>802</v>
      </c>
      <c r="B804" s="8" t="str">
        <f>"吴乔敏"</f>
        <v>吴乔敏</v>
      </c>
      <c r="C804" s="9" t="s">
        <v>391</v>
      </c>
    </row>
    <row r="805" s="1" customFormat="1" spans="1:3">
      <c r="A805" s="7">
        <v>803</v>
      </c>
      <c r="B805" s="8" t="str">
        <f>"王恩泽"</f>
        <v>王恩泽</v>
      </c>
      <c r="C805" s="9" t="s">
        <v>768</v>
      </c>
    </row>
    <row r="806" s="1" customFormat="1" spans="1:3">
      <c r="A806" s="7">
        <v>804</v>
      </c>
      <c r="B806" s="8" t="str">
        <f>"吴海棠"</f>
        <v>吴海棠</v>
      </c>
      <c r="C806" s="9" t="s">
        <v>769</v>
      </c>
    </row>
    <row r="807" s="1" customFormat="1" spans="1:3">
      <c r="A807" s="7">
        <v>805</v>
      </c>
      <c r="B807" s="8" t="str">
        <f>"黄兴"</f>
        <v>黄兴</v>
      </c>
      <c r="C807" s="9" t="s">
        <v>770</v>
      </c>
    </row>
    <row r="808" s="1" customFormat="1" spans="1:3">
      <c r="A808" s="7">
        <v>806</v>
      </c>
      <c r="B808" s="8" t="str">
        <f>"罗莉莉"</f>
        <v>罗莉莉</v>
      </c>
      <c r="C808" s="9" t="s">
        <v>469</v>
      </c>
    </row>
    <row r="809" s="1" customFormat="1" spans="1:3">
      <c r="A809" s="7">
        <v>807</v>
      </c>
      <c r="B809" s="8" t="str">
        <f>"黄银玉"</f>
        <v>黄银玉</v>
      </c>
      <c r="C809" s="9" t="s">
        <v>771</v>
      </c>
    </row>
    <row r="810" s="1" customFormat="1" spans="1:3">
      <c r="A810" s="7">
        <v>808</v>
      </c>
      <c r="B810" s="8" t="str">
        <f>"莫壮杰"</f>
        <v>莫壮杰</v>
      </c>
      <c r="C810" s="9" t="s">
        <v>772</v>
      </c>
    </row>
    <row r="811" s="1" customFormat="1" spans="1:3">
      <c r="A811" s="7">
        <v>809</v>
      </c>
      <c r="B811" s="8" t="str">
        <f>"黄雨桐"</f>
        <v>黄雨桐</v>
      </c>
      <c r="C811" s="9" t="s">
        <v>773</v>
      </c>
    </row>
    <row r="812" s="1" customFormat="1" spans="1:3">
      <c r="A812" s="7">
        <v>810</v>
      </c>
      <c r="B812" s="8" t="str">
        <f>"周婕妤"</f>
        <v>周婕妤</v>
      </c>
      <c r="C812" s="9" t="s">
        <v>774</v>
      </c>
    </row>
    <row r="813" s="1" customFormat="1" spans="1:3">
      <c r="A813" s="7">
        <v>811</v>
      </c>
      <c r="B813" s="8" t="str">
        <f>"黄添贻"</f>
        <v>黄添贻</v>
      </c>
      <c r="C813" s="9" t="s">
        <v>468</v>
      </c>
    </row>
    <row r="814" s="1" customFormat="1" spans="1:3">
      <c r="A814" s="7">
        <v>812</v>
      </c>
      <c r="B814" s="8" t="str">
        <f>"黄绮颖"</f>
        <v>黄绮颖</v>
      </c>
      <c r="C814" s="9" t="s">
        <v>775</v>
      </c>
    </row>
    <row r="815" s="1" customFormat="1" spans="1:3">
      <c r="A815" s="7">
        <v>813</v>
      </c>
      <c r="B815" s="8" t="str">
        <f>"关毅琪"</f>
        <v>关毅琪</v>
      </c>
      <c r="C815" s="9" t="s">
        <v>776</v>
      </c>
    </row>
    <row r="816" s="1" customFormat="1" spans="1:3">
      <c r="A816" s="7">
        <v>814</v>
      </c>
      <c r="B816" s="8" t="str">
        <f>"王文静"</f>
        <v>王文静</v>
      </c>
      <c r="C816" s="9" t="s">
        <v>469</v>
      </c>
    </row>
    <row r="817" s="1" customFormat="1" spans="1:3">
      <c r="A817" s="7">
        <v>815</v>
      </c>
      <c r="B817" s="8" t="str">
        <f>"林安露"</f>
        <v>林安露</v>
      </c>
      <c r="C817" s="9" t="s">
        <v>777</v>
      </c>
    </row>
    <row r="818" s="1" customFormat="1" spans="1:3">
      <c r="A818" s="7">
        <v>816</v>
      </c>
      <c r="B818" s="8" t="str">
        <f>"林珍妮"</f>
        <v>林珍妮</v>
      </c>
      <c r="C818" s="9" t="s">
        <v>778</v>
      </c>
    </row>
    <row r="819" s="1" customFormat="1" spans="1:3">
      <c r="A819" s="7">
        <v>817</v>
      </c>
      <c r="B819" s="8" t="str">
        <f>"张微"</f>
        <v>张微</v>
      </c>
      <c r="C819" s="9" t="s">
        <v>743</v>
      </c>
    </row>
    <row r="820" s="1" customFormat="1" spans="1:3">
      <c r="A820" s="7">
        <v>818</v>
      </c>
      <c r="B820" s="8" t="str">
        <f>"林阿童"</f>
        <v>林阿童</v>
      </c>
      <c r="C820" s="9" t="s">
        <v>779</v>
      </c>
    </row>
    <row r="821" s="1" customFormat="1" spans="1:3">
      <c r="A821" s="7">
        <v>819</v>
      </c>
      <c r="B821" s="8" t="str">
        <f>"林琳"</f>
        <v>林琳</v>
      </c>
      <c r="C821" s="9" t="s">
        <v>780</v>
      </c>
    </row>
    <row r="822" s="1" customFormat="1" spans="1:3">
      <c r="A822" s="7">
        <v>820</v>
      </c>
      <c r="B822" s="8" t="str">
        <f>"黄成亿"</f>
        <v>黄成亿</v>
      </c>
      <c r="C822" s="9" t="s">
        <v>781</v>
      </c>
    </row>
    <row r="823" s="1" customFormat="1" spans="1:3">
      <c r="A823" s="7">
        <v>821</v>
      </c>
      <c r="B823" s="8" t="str">
        <f>"王挺波"</f>
        <v>王挺波</v>
      </c>
      <c r="C823" s="9" t="s">
        <v>782</v>
      </c>
    </row>
    <row r="824" s="1" customFormat="1" spans="1:3">
      <c r="A824" s="7">
        <v>822</v>
      </c>
      <c r="B824" s="8" t="str">
        <f>"李丹凤"</f>
        <v>李丹凤</v>
      </c>
      <c r="C824" s="9" t="s">
        <v>747</v>
      </c>
    </row>
    <row r="825" s="1" customFormat="1" spans="1:3">
      <c r="A825" s="7">
        <v>823</v>
      </c>
      <c r="B825" s="8" t="str">
        <f>"黄峥翔"</f>
        <v>黄峥翔</v>
      </c>
      <c r="C825" s="9" t="s">
        <v>783</v>
      </c>
    </row>
    <row r="826" s="1" customFormat="1" spans="1:3">
      <c r="A826" s="7">
        <v>824</v>
      </c>
      <c r="B826" s="8" t="str">
        <f>"李妙珠"</f>
        <v>李妙珠</v>
      </c>
      <c r="C826" s="9" t="s">
        <v>784</v>
      </c>
    </row>
    <row r="827" s="1" customFormat="1" spans="1:3">
      <c r="A827" s="7">
        <v>825</v>
      </c>
      <c r="B827" s="8" t="str">
        <f>"王林超"</f>
        <v>王林超</v>
      </c>
      <c r="C827" s="9" t="s">
        <v>785</v>
      </c>
    </row>
    <row r="828" s="1" customFormat="1" spans="1:3">
      <c r="A828" s="7">
        <v>826</v>
      </c>
      <c r="B828" s="8" t="str">
        <f>"高颖群"</f>
        <v>高颖群</v>
      </c>
      <c r="C828" s="9" t="s">
        <v>391</v>
      </c>
    </row>
    <row r="829" s="1" customFormat="1" spans="1:3">
      <c r="A829" s="7">
        <v>827</v>
      </c>
      <c r="B829" s="8" t="str">
        <f>"黄永能"</f>
        <v>黄永能</v>
      </c>
      <c r="C829" s="9" t="s">
        <v>786</v>
      </c>
    </row>
    <row r="830" s="1" customFormat="1" spans="1:3">
      <c r="A830" s="7">
        <v>828</v>
      </c>
      <c r="B830" s="8" t="str">
        <f>"邓水青"</f>
        <v>邓水青</v>
      </c>
      <c r="C830" s="9" t="s">
        <v>402</v>
      </c>
    </row>
    <row r="831" s="1" customFormat="1" spans="1:3">
      <c r="A831" s="7">
        <v>829</v>
      </c>
      <c r="B831" s="8" t="str">
        <f>"李海瑶"</f>
        <v>李海瑶</v>
      </c>
      <c r="C831" s="9" t="s">
        <v>771</v>
      </c>
    </row>
    <row r="832" s="1" customFormat="1" spans="1:3">
      <c r="A832" s="7">
        <v>830</v>
      </c>
      <c r="B832" s="8" t="str">
        <f>"符昊"</f>
        <v>符昊</v>
      </c>
      <c r="C832" s="9" t="s">
        <v>787</v>
      </c>
    </row>
    <row r="833" s="1" customFormat="1" spans="1:3">
      <c r="A833" s="7">
        <v>831</v>
      </c>
      <c r="B833" s="8" t="str">
        <f>"郑奇娜"</f>
        <v>郑奇娜</v>
      </c>
      <c r="C833" s="9" t="s">
        <v>788</v>
      </c>
    </row>
    <row r="834" s="1" customFormat="1" spans="1:3">
      <c r="A834" s="7">
        <v>832</v>
      </c>
      <c r="B834" s="8" t="str">
        <f>"胡丽"</f>
        <v>胡丽</v>
      </c>
      <c r="C834" s="9" t="s">
        <v>789</v>
      </c>
    </row>
    <row r="835" s="1" customFormat="1" spans="1:3">
      <c r="A835" s="7">
        <v>833</v>
      </c>
      <c r="B835" s="8" t="str">
        <f>"林少霞"</f>
        <v>林少霞</v>
      </c>
      <c r="C835" s="9" t="s">
        <v>790</v>
      </c>
    </row>
    <row r="836" s="1" customFormat="1" spans="1:3">
      <c r="A836" s="7">
        <v>834</v>
      </c>
      <c r="B836" s="8" t="str">
        <f>"黄子鸿"</f>
        <v>黄子鸿</v>
      </c>
      <c r="C836" s="9" t="s">
        <v>791</v>
      </c>
    </row>
    <row r="837" s="1" customFormat="1" spans="1:3">
      <c r="A837" s="7">
        <v>835</v>
      </c>
      <c r="B837" s="8" t="str">
        <f>"杨小贝"</f>
        <v>杨小贝</v>
      </c>
      <c r="C837" s="9" t="s">
        <v>792</v>
      </c>
    </row>
    <row r="838" s="1" customFormat="1" spans="1:3">
      <c r="A838" s="7">
        <v>836</v>
      </c>
      <c r="B838" s="8" t="str">
        <f>"李妍"</f>
        <v>李妍</v>
      </c>
      <c r="C838" s="9" t="s">
        <v>793</v>
      </c>
    </row>
    <row r="839" s="1" customFormat="1" spans="1:3">
      <c r="A839" s="7">
        <v>837</v>
      </c>
      <c r="B839" s="8" t="str">
        <f>"王高宇"</f>
        <v>王高宇</v>
      </c>
      <c r="C839" s="9" t="s">
        <v>396</v>
      </c>
    </row>
    <row r="840" s="1" customFormat="1" spans="1:3">
      <c r="A840" s="7">
        <v>838</v>
      </c>
      <c r="B840" s="8" t="str">
        <f>"邓世才"</f>
        <v>邓世才</v>
      </c>
      <c r="C840" s="9" t="s">
        <v>794</v>
      </c>
    </row>
    <row r="841" s="1" customFormat="1" spans="1:3">
      <c r="A841" s="7">
        <v>839</v>
      </c>
      <c r="B841" s="8" t="str">
        <f>"黄燕彬"</f>
        <v>黄燕彬</v>
      </c>
      <c r="C841" s="9" t="s">
        <v>795</v>
      </c>
    </row>
    <row r="842" s="1" customFormat="1" spans="1:3">
      <c r="A842" s="7">
        <v>840</v>
      </c>
      <c r="B842" s="8" t="str">
        <f>"高雅倩"</f>
        <v>高雅倩</v>
      </c>
      <c r="C842" s="9" t="s">
        <v>741</v>
      </c>
    </row>
    <row r="843" s="1" customFormat="1" spans="1:3">
      <c r="A843" s="7">
        <v>841</v>
      </c>
      <c r="B843" s="8" t="str">
        <f>"郑俊祎"</f>
        <v>郑俊祎</v>
      </c>
      <c r="C843" s="9" t="s">
        <v>796</v>
      </c>
    </row>
    <row r="844" s="1" customFormat="1" spans="1:3">
      <c r="A844" s="7">
        <v>842</v>
      </c>
      <c r="B844" s="8" t="str">
        <f>"陈颖莹"</f>
        <v>陈颖莹</v>
      </c>
      <c r="C844" s="9" t="s">
        <v>797</v>
      </c>
    </row>
    <row r="845" s="1" customFormat="1" spans="1:3">
      <c r="A845" s="7">
        <v>843</v>
      </c>
      <c r="B845" s="8" t="str">
        <f>"陈安霞"</f>
        <v>陈安霞</v>
      </c>
      <c r="C845" s="9" t="s">
        <v>798</v>
      </c>
    </row>
    <row r="846" s="1" customFormat="1" spans="1:3">
      <c r="A846" s="7">
        <v>844</v>
      </c>
      <c r="B846" s="8" t="str">
        <f>"林肯"</f>
        <v>林肯</v>
      </c>
      <c r="C846" s="9" t="s">
        <v>799</v>
      </c>
    </row>
    <row r="847" s="1" customFormat="1" spans="1:3">
      <c r="A847" s="7">
        <v>845</v>
      </c>
      <c r="B847" s="8" t="str">
        <f>"许誉"</f>
        <v>许誉</v>
      </c>
      <c r="C847" s="9" t="s">
        <v>74</v>
      </c>
    </row>
    <row r="848" s="1" customFormat="1" spans="1:3">
      <c r="A848" s="7">
        <v>846</v>
      </c>
      <c r="B848" s="8" t="str">
        <f>"蒋春梅"</f>
        <v>蒋春梅</v>
      </c>
      <c r="C848" s="9" t="s">
        <v>800</v>
      </c>
    </row>
    <row r="849" s="1" customFormat="1" spans="1:3">
      <c r="A849" s="7">
        <v>847</v>
      </c>
      <c r="B849" s="8" t="str">
        <f>"王智杰"</f>
        <v>王智杰</v>
      </c>
      <c r="C849" s="9" t="s">
        <v>801</v>
      </c>
    </row>
    <row r="850" s="1" customFormat="1" spans="1:3">
      <c r="A850" s="7">
        <v>848</v>
      </c>
      <c r="B850" s="8" t="str">
        <f>"陈子齐"</f>
        <v>陈子齐</v>
      </c>
      <c r="C850" s="9" t="s">
        <v>802</v>
      </c>
    </row>
    <row r="851" s="1" customFormat="1" spans="1:3">
      <c r="A851" s="7">
        <v>849</v>
      </c>
      <c r="B851" s="8" t="str">
        <f>"黄菲"</f>
        <v>黄菲</v>
      </c>
      <c r="C851" s="9" t="s">
        <v>803</v>
      </c>
    </row>
    <row r="852" s="1" customFormat="1" spans="1:3">
      <c r="A852" s="7">
        <v>850</v>
      </c>
      <c r="B852" s="8" t="str">
        <f>"黄秀芬"</f>
        <v>黄秀芬</v>
      </c>
      <c r="C852" s="9" t="s">
        <v>804</v>
      </c>
    </row>
    <row r="853" s="1" customFormat="1" spans="1:3">
      <c r="A853" s="7">
        <v>851</v>
      </c>
      <c r="B853" s="8" t="str">
        <f>"黄妙莎"</f>
        <v>黄妙莎</v>
      </c>
      <c r="C853" s="9" t="s">
        <v>746</v>
      </c>
    </row>
    <row r="854" s="1" customFormat="1" spans="1:3">
      <c r="A854" s="7">
        <v>852</v>
      </c>
      <c r="B854" s="8" t="str">
        <f>"王育标"</f>
        <v>王育标</v>
      </c>
      <c r="C854" s="9" t="s">
        <v>805</v>
      </c>
    </row>
    <row r="855" s="1" customFormat="1" spans="1:3">
      <c r="A855" s="7">
        <v>853</v>
      </c>
      <c r="B855" s="8" t="str">
        <f>"陈晓雪"</f>
        <v>陈晓雪</v>
      </c>
      <c r="C855" s="9" t="s">
        <v>743</v>
      </c>
    </row>
    <row r="856" s="1" customFormat="1" spans="1:3">
      <c r="A856" s="7">
        <v>854</v>
      </c>
      <c r="B856" s="8" t="str">
        <f>"曾祥慧"</f>
        <v>曾祥慧</v>
      </c>
      <c r="C856" s="9" t="s">
        <v>806</v>
      </c>
    </row>
    <row r="857" s="1" customFormat="1" spans="1:3">
      <c r="A857" s="7">
        <v>855</v>
      </c>
      <c r="B857" s="8" t="str">
        <f>"黄再任"</f>
        <v>黄再任</v>
      </c>
      <c r="C857" s="9" t="s">
        <v>807</v>
      </c>
    </row>
    <row r="858" s="1" customFormat="1" spans="1:3">
      <c r="A858" s="7">
        <v>856</v>
      </c>
      <c r="B858" s="8" t="str">
        <f>"王晓婷"</f>
        <v>王晓婷</v>
      </c>
      <c r="C858" s="9" t="s">
        <v>808</v>
      </c>
    </row>
    <row r="859" s="1" customFormat="1" spans="1:3">
      <c r="A859" s="7">
        <v>857</v>
      </c>
      <c r="B859" s="8" t="str">
        <f>"张静"</f>
        <v>张静</v>
      </c>
      <c r="C859" s="9" t="s">
        <v>809</v>
      </c>
    </row>
    <row r="860" s="1" customFormat="1" spans="1:3">
      <c r="A860" s="7">
        <v>858</v>
      </c>
      <c r="B860" s="8" t="str">
        <f>"邢莹佳"</f>
        <v>邢莹佳</v>
      </c>
      <c r="C860" s="9" t="s">
        <v>810</v>
      </c>
    </row>
    <row r="861" s="1" customFormat="1" spans="1:3">
      <c r="A861" s="7">
        <v>859</v>
      </c>
      <c r="B861" s="8" t="str">
        <f>"梁小羽"</f>
        <v>梁小羽</v>
      </c>
      <c r="C861" s="9" t="s">
        <v>391</v>
      </c>
    </row>
    <row r="862" s="1" customFormat="1" spans="1:3">
      <c r="A862" s="7">
        <v>860</v>
      </c>
      <c r="B862" s="8" t="str">
        <f>"符舒静"</f>
        <v>符舒静</v>
      </c>
      <c r="C862" s="9" t="s">
        <v>402</v>
      </c>
    </row>
    <row r="863" s="1" customFormat="1" spans="1:3">
      <c r="A863" s="7">
        <v>861</v>
      </c>
      <c r="B863" s="8" t="str">
        <f>"胡威威"</f>
        <v>胡威威</v>
      </c>
      <c r="C863" s="9" t="s">
        <v>788</v>
      </c>
    </row>
    <row r="864" s="1" customFormat="1" spans="1:3">
      <c r="A864" s="7">
        <v>862</v>
      </c>
      <c r="B864" s="8" t="str">
        <f>"卓杰扬"</f>
        <v>卓杰扬</v>
      </c>
      <c r="C864" s="9" t="s">
        <v>811</v>
      </c>
    </row>
    <row r="865" s="1" customFormat="1" spans="1:3">
      <c r="A865" s="7">
        <v>863</v>
      </c>
      <c r="B865" s="8" t="str">
        <f>"胡剑锋"</f>
        <v>胡剑锋</v>
      </c>
      <c r="C865" s="9" t="s">
        <v>631</v>
      </c>
    </row>
    <row r="866" s="1" customFormat="1" spans="1:3">
      <c r="A866" s="7">
        <v>864</v>
      </c>
      <c r="B866" s="8" t="str">
        <f>"朱晓敏"</f>
        <v>朱晓敏</v>
      </c>
      <c r="C866" s="9" t="s">
        <v>812</v>
      </c>
    </row>
    <row r="867" s="1" customFormat="1" spans="1:3">
      <c r="A867" s="7">
        <v>865</v>
      </c>
      <c r="B867" s="8" t="str">
        <f>"黄帅奥"</f>
        <v>黄帅奥</v>
      </c>
      <c r="C867" s="9" t="s">
        <v>748</v>
      </c>
    </row>
    <row r="868" s="1" customFormat="1" spans="1:3">
      <c r="A868" s="7">
        <v>866</v>
      </c>
      <c r="B868" s="8" t="str">
        <f>"高舒茜"</f>
        <v>高舒茜</v>
      </c>
      <c r="C868" s="9" t="s">
        <v>742</v>
      </c>
    </row>
    <row r="869" s="1" customFormat="1" spans="1:3">
      <c r="A869" s="7">
        <v>867</v>
      </c>
      <c r="B869" s="8" t="str">
        <f>"陈雪菲"</f>
        <v>陈雪菲</v>
      </c>
      <c r="C869" s="9" t="s">
        <v>72</v>
      </c>
    </row>
    <row r="870" s="1" customFormat="1" spans="1:3">
      <c r="A870" s="7">
        <v>868</v>
      </c>
      <c r="B870" s="8" t="str">
        <f>"黄双"</f>
        <v>黄双</v>
      </c>
      <c r="C870" s="9" t="s">
        <v>756</v>
      </c>
    </row>
    <row r="871" s="1" customFormat="1" spans="1:3">
      <c r="A871" s="7">
        <v>869</v>
      </c>
      <c r="B871" s="8" t="str">
        <f>"黄金燕"</f>
        <v>黄金燕</v>
      </c>
      <c r="C871" s="9" t="s">
        <v>813</v>
      </c>
    </row>
    <row r="872" s="1" customFormat="1" spans="1:3">
      <c r="A872" s="7">
        <v>870</v>
      </c>
      <c r="B872" s="8" t="str">
        <f>"黄东超"</f>
        <v>黄东超</v>
      </c>
      <c r="C872" s="9" t="s">
        <v>814</v>
      </c>
    </row>
    <row r="873" s="1" customFormat="1" spans="1:3">
      <c r="A873" s="7">
        <v>871</v>
      </c>
      <c r="B873" s="8" t="str">
        <f>"郭婉淇"</f>
        <v>郭婉淇</v>
      </c>
      <c r="C873" s="9" t="s">
        <v>402</v>
      </c>
    </row>
    <row r="874" s="1" customFormat="1" spans="1:3">
      <c r="A874" s="7">
        <v>872</v>
      </c>
      <c r="B874" s="8" t="str">
        <f>"胡悦"</f>
        <v>胡悦</v>
      </c>
      <c r="C874" s="9" t="s">
        <v>815</v>
      </c>
    </row>
    <row r="875" s="1" customFormat="1" spans="1:3">
      <c r="A875" s="7">
        <v>873</v>
      </c>
      <c r="B875" s="8" t="str">
        <f>"王瑞昕"</f>
        <v>王瑞昕</v>
      </c>
      <c r="C875" s="9" t="s">
        <v>816</v>
      </c>
    </row>
    <row r="876" s="1" customFormat="1" spans="1:3">
      <c r="A876" s="7">
        <v>874</v>
      </c>
      <c r="B876" s="8" t="str">
        <f>"高恬恬"</f>
        <v>高恬恬</v>
      </c>
      <c r="C876" s="9" t="s">
        <v>817</v>
      </c>
    </row>
    <row r="877" s="1" customFormat="1" spans="1:3">
      <c r="A877" s="7">
        <v>875</v>
      </c>
      <c r="B877" s="8" t="str">
        <f>"王安娜"</f>
        <v>王安娜</v>
      </c>
      <c r="C877" s="9" t="s">
        <v>818</v>
      </c>
    </row>
    <row r="878" s="1" customFormat="1" spans="1:3">
      <c r="A878" s="7">
        <v>876</v>
      </c>
      <c r="B878" s="8" t="str">
        <f>"王乐杨"</f>
        <v>王乐杨</v>
      </c>
      <c r="C878" s="9" t="s">
        <v>819</v>
      </c>
    </row>
    <row r="879" s="1" customFormat="1" spans="1:3">
      <c r="A879" s="7">
        <v>877</v>
      </c>
      <c r="B879" s="8" t="str">
        <f>"沈秋伶"</f>
        <v>沈秋伶</v>
      </c>
      <c r="C879" s="9" t="s">
        <v>818</v>
      </c>
    </row>
    <row r="880" s="1" customFormat="1" spans="1:3">
      <c r="A880" s="7">
        <v>878</v>
      </c>
      <c r="B880" s="8" t="str">
        <f>"盆阿连"</f>
        <v>盆阿连</v>
      </c>
      <c r="C880" s="9" t="s">
        <v>820</v>
      </c>
    </row>
    <row r="881" s="1" customFormat="1" spans="1:3">
      <c r="A881" s="7">
        <v>879</v>
      </c>
      <c r="B881" s="8" t="str">
        <f>"王莹莹"</f>
        <v>王莹莹</v>
      </c>
      <c r="C881" s="9" t="s">
        <v>821</v>
      </c>
    </row>
    <row r="882" s="1" customFormat="1" spans="1:3">
      <c r="A882" s="7">
        <v>880</v>
      </c>
      <c r="B882" s="8" t="str">
        <f>"黄莹艳"</f>
        <v>黄莹艳</v>
      </c>
      <c r="C882" s="9" t="s">
        <v>822</v>
      </c>
    </row>
    <row r="883" s="1" customFormat="1" spans="1:3">
      <c r="A883" s="7">
        <v>881</v>
      </c>
      <c r="B883" s="8" t="str">
        <f>"王艺超"</f>
        <v>王艺超</v>
      </c>
      <c r="C883" s="9" t="s">
        <v>774</v>
      </c>
    </row>
    <row r="884" s="1" customFormat="1" spans="1:3">
      <c r="A884" s="7">
        <v>882</v>
      </c>
      <c r="B884" s="8" t="str">
        <f>"李振宇"</f>
        <v>李振宇</v>
      </c>
      <c r="C884" s="9" t="s">
        <v>823</v>
      </c>
    </row>
    <row r="885" s="1" customFormat="1" spans="1:3">
      <c r="A885" s="7">
        <v>883</v>
      </c>
      <c r="B885" s="8" t="str">
        <f>"钟微微"</f>
        <v>钟微微</v>
      </c>
      <c r="C885" s="9" t="s">
        <v>812</v>
      </c>
    </row>
    <row r="886" s="1" customFormat="1" spans="1:3">
      <c r="A886" s="7">
        <v>884</v>
      </c>
      <c r="B886" s="8" t="str">
        <f>"谭舒桃"</f>
        <v>谭舒桃</v>
      </c>
      <c r="C886" s="9" t="s">
        <v>824</v>
      </c>
    </row>
    <row r="887" s="1" customFormat="1" spans="1:3">
      <c r="A887" s="7">
        <v>885</v>
      </c>
      <c r="B887" s="8" t="str">
        <f>"张慧琳"</f>
        <v>张慧琳</v>
      </c>
      <c r="C887" s="9" t="s">
        <v>746</v>
      </c>
    </row>
    <row r="888" s="1" customFormat="1" spans="1:3">
      <c r="A888" s="7">
        <v>886</v>
      </c>
      <c r="B888" s="8" t="str">
        <f>"黄东东"</f>
        <v>黄东东</v>
      </c>
      <c r="C888" s="9" t="s">
        <v>469</v>
      </c>
    </row>
    <row r="889" s="1" customFormat="1" spans="1:3">
      <c r="A889" s="7">
        <v>887</v>
      </c>
      <c r="B889" s="8" t="str">
        <f>"黄凯田"</f>
        <v>黄凯田</v>
      </c>
      <c r="C889" s="9" t="s">
        <v>825</v>
      </c>
    </row>
    <row r="890" s="1" customFormat="1" spans="1:3">
      <c r="A890" s="7">
        <v>888</v>
      </c>
      <c r="B890" s="8" t="str">
        <f>"梅焕兴"</f>
        <v>梅焕兴</v>
      </c>
      <c r="C890" s="9" t="s">
        <v>826</v>
      </c>
    </row>
    <row r="891" s="1" customFormat="1" spans="1:3">
      <c r="A891" s="7">
        <v>889</v>
      </c>
      <c r="B891" s="8" t="str">
        <f>"伍莉晶"</f>
        <v>伍莉晶</v>
      </c>
      <c r="C891" s="9" t="s">
        <v>827</v>
      </c>
    </row>
    <row r="892" s="1" customFormat="1" spans="1:3">
      <c r="A892" s="7">
        <v>890</v>
      </c>
      <c r="B892" s="8" t="str">
        <f>"黄宏智"</f>
        <v>黄宏智</v>
      </c>
      <c r="C892" s="9" t="s">
        <v>828</v>
      </c>
    </row>
    <row r="893" s="1" customFormat="1" spans="1:3">
      <c r="A893" s="7">
        <v>891</v>
      </c>
      <c r="B893" s="8" t="str">
        <f>"符伟影"</f>
        <v>符伟影</v>
      </c>
      <c r="C893" s="9" t="s">
        <v>829</v>
      </c>
    </row>
    <row r="894" s="1" customFormat="1" spans="1:3">
      <c r="A894" s="7">
        <v>892</v>
      </c>
      <c r="B894" s="8" t="str">
        <f>"王家健"</f>
        <v>王家健</v>
      </c>
      <c r="C894" s="9" t="s">
        <v>830</v>
      </c>
    </row>
    <row r="895" s="1" customFormat="1" spans="1:3">
      <c r="A895" s="7">
        <v>893</v>
      </c>
      <c r="B895" s="8" t="str">
        <f>"董小莹"</f>
        <v>董小莹</v>
      </c>
      <c r="C895" s="9" t="s">
        <v>831</v>
      </c>
    </row>
    <row r="896" s="1" customFormat="1" spans="1:3">
      <c r="A896" s="7">
        <v>894</v>
      </c>
      <c r="B896" s="8" t="str">
        <f>"黄丽雅"</f>
        <v>黄丽雅</v>
      </c>
      <c r="C896" s="9" t="s">
        <v>810</v>
      </c>
    </row>
    <row r="897" s="1" customFormat="1" spans="1:3">
      <c r="A897" s="7">
        <v>895</v>
      </c>
      <c r="B897" s="8" t="str">
        <f>"赵筱萱"</f>
        <v>赵筱萱</v>
      </c>
      <c r="C897" s="9" t="s">
        <v>832</v>
      </c>
    </row>
    <row r="898" s="1" customFormat="1" spans="1:3">
      <c r="A898" s="7">
        <v>896</v>
      </c>
      <c r="B898" s="8" t="str">
        <f>"符达霞"</f>
        <v>符达霞</v>
      </c>
      <c r="C898" s="9" t="s">
        <v>833</v>
      </c>
    </row>
    <row r="899" s="1" customFormat="1" spans="1:3">
      <c r="A899" s="7">
        <v>897</v>
      </c>
      <c r="B899" s="8" t="str">
        <f>"徐艺瑄"</f>
        <v>徐艺瑄</v>
      </c>
      <c r="C899" s="9" t="s">
        <v>681</v>
      </c>
    </row>
    <row r="900" s="1" customFormat="1" spans="1:3">
      <c r="A900" s="7">
        <v>898</v>
      </c>
      <c r="B900" s="8" t="str">
        <f>"王婧如"</f>
        <v>王婧如</v>
      </c>
      <c r="C900" s="9" t="s">
        <v>834</v>
      </c>
    </row>
    <row r="901" s="1" customFormat="1" spans="1:3">
      <c r="A901" s="7">
        <v>899</v>
      </c>
      <c r="B901" s="8" t="str">
        <f>"李秋庆"</f>
        <v>李秋庆</v>
      </c>
      <c r="C901" s="9" t="s">
        <v>835</v>
      </c>
    </row>
    <row r="902" s="1" customFormat="1" spans="1:3">
      <c r="A902" s="7">
        <v>900</v>
      </c>
      <c r="B902" s="8" t="str">
        <f>"李绘冠"</f>
        <v>李绘冠</v>
      </c>
      <c r="C902" s="9" t="s">
        <v>836</v>
      </c>
    </row>
    <row r="903" s="1" customFormat="1" spans="1:3">
      <c r="A903" s="7">
        <v>901</v>
      </c>
      <c r="B903" s="8" t="str">
        <f>"林婷婷"</f>
        <v>林婷婷</v>
      </c>
      <c r="C903" s="9" t="s">
        <v>837</v>
      </c>
    </row>
    <row r="904" s="1" customFormat="1" spans="1:3">
      <c r="A904" s="7">
        <v>902</v>
      </c>
      <c r="B904" s="8" t="str">
        <f>"符月民"</f>
        <v>符月民</v>
      </c>
      <c r="C904" s="9" t="s">
        <v>838</v>
      </c>
    </row>
    <row r="905" s="1" customFormat="1" spans="1:3">
      <c r="A905" s="7">
        <v>903</v>
      </c>
      <c r="B905" s="8" t="str">
        <f>"符兰核"</f>
        <v>符兰核</v>
      </c>
      <c r="C905" s="9" t="s">
        <v>839</v>
      </c>
    </row>
    <row r="906" s="1" customFormat="1" spans="1:3">
      <c r="A906" s="7">
        <v>904</v>
      </c>
      <c r="B906" s="8" t="str">
        <f>"符仙瑾"</f>
        <v>符仙瑾</v>
      </c>
      <c r="C906" s="9" t="s">
        <v>840</v>
      </c>
    </row>
    <row r="907" s="1" customFormat="1" spans="1:3">
      <c r="A907" s="7">
        <v>905</v>
      </c>
      <c r="B907" s="8" t="str">
        <f>"王琦仙"</f>
        <v>王琦仙</v>
      </c>
      <c r="C907" s="9" t="s">
        <v>841</v>
      </c>
    </row>
    <row r="908" s="1" customFormat="1" spans="1:3">
      <c r="A908" s="7">
        <v>906</v>
      </c>
      <c r="B908" s="8" t="str">
        <f>"李应业"</f>
        <v>李应业</v>
      </c>
      <c r="C908" s="9" t="s">
        <v>842</v>
      </c>
    </row>
    <row r="909" s="1" customFormat="1" spans="1:3">
      <c r="A909" s="7">
        <v>907</v>
      </c>
      <c r="B909" s="8" t="str">
        <f>"郑华仲"</f>
        <v>郑华仲</v>
      </c>
      <c r="C909" s="9" t="s">
        <v>843</v>
      </c>
    </row>
    <row r="910" s="1" customFormat="1" spans="1:3">
      <c r="A910" s="7">
        <v>908</v>
      </c>
      <c r="B910" s="8" t="str">
        <f>"王义桃"</f>
        <v>王义桃</v>
      </c>
      <c r="C910" s="9" t="s">
        <v>844</v>
      </c>
    </row>
    <row r="911" s="1" customFormat="1" spans="1:3">
      <c r="A911" s="7">
        <v>909</v>
      </c>
      <c r="B911" s="8" t="str">
        <f>"伍雯娟"</f>
        <v>伍雯娟</v>
      </c>
      <c r="C911" s="9" t="s">
        <v>845</v>
      </c>
    </row>
    <row r="912" s="1" customFormat="1" spans="1:3">
      <c r="A912" s="7">
        <v>910</v>
      </c>
      <c r="B912" s="8" t="str">
        <f>"王宁宁"</f>
        <v>王宁宁</v>
      </c>
      <c r="C912" s="9" t="s">
        <v>846</v>
      </c>
    </row>
    <row r="913" s="1" customFormat="1" spans="1:3">
      <c r="A913" s="7">
        <v>911</v>
      </c>
      <c r="B913" s="8" t="str">
        <f>"冯斯恬"</f>
        <v>冯斯恬</v>
      </c>
      <c r="C913" s="9" t="s">
        <v>847</v>
      </c>
    </row>
    <row r="914" s="1" customFormat="1" spans="1:3">
      <c r="A914" s="7">
        <v>912</v>
      </c>
      <c r="B914" s="8" t="str">
        <f>"王欣"</f>
        <v>王欣</v>
      </c>
      <c r="C914" s="9" t="s">
        <v>848</v>
      </c>
    </row>
    <row r="915" s="1" customFormat="1" spans="1:3">
      <c r="A915" s="7">
        <v>913</v>
      </c>
      <c r="B915" s="8" t="str">
        <f>"王德丽"</f>
        <v>王德丽</v>
      </c>
      <c r="C915" s="9" t="s">
        <v>508</v>
      </c>
    </row>
    <row r="916" s="1" customFormat="1" spans="1:3">
      <c r="A916" s="7">
        <v>914</v>
      </c>
      <c r="B916" s="8" t="str">
        <f>"林晓晓"</f>
        <v>林晓晓</v>
      </c>
      <c r="C916" s="9" t="s">
        <v>849</v>
      </c>
    </row>
    <row r="917" s="1" customFormat="1" spans="1:3">
      <c r="A917" s="7">
        <v>915</v>
      </c>
      <c r="B917" s="8" t="str">
        <f>"王子恋"</f>
        <v>王子恋</v>
      </c>
      <c r="C917" s="9" t="s">
        <v>385</v>
      </c>
    </row>
    <row r="918" s="1" customFormat="1" spans="1:3">
      <c r="A918" s="7">
        <v>916</v>
      </c>
      <c r="B918" s="8" t="str">
        <f>"黄晓蕾"</f>
        <v>黄晓蕾</v>
      </c>
      <c r="C918" s="9" t="s">
        <v>197</v>
      </c>
    </row>
    <row r="919" s="1" customFormat="1" spans="1:3">
      <c r="A919" s="7">
        <v>917</v>
      </c>
      <c r="B919" s="8" t="str">
        <f>"贺兰雪"</f>
        <v>贺兰雪</v>
      </c>
      <c r="C919" s="9" t="s">
        <v>850</v>
      </c>
    </row>
    <row r="920" s="1" customFormat="1" spans="1:3">
      <c r="A920" s="7">
        <v>918</v>
      </c>
      <c r="B920" s="8" t="str">
        <f>"陈如如"</f>
        <v>陈如如</v>
      </c>
      <c r="C920" s="9" t="s">
        <v>851</v>
      </c>
    </row>
    <row r="921" s="1" customFormat="1" spans="1:3">
      <c r="A921" s="7">
        <v>919</v>
      </c>
      <c r="B921" s="8" t="str">
        <f>"黄建华"</f>
        <v>黄建华</v>
      </c>
      <c r="C921" s="9" t="s">
        <v>468</v>
      </c>
    </row>
    <row r="922" s="1" customFormat="1" spans="1:3">
      <c r="A922" s="7">
        <v>920</v>
      </c>
      <c r="B922" s="8" t="str">
        <f>"朱微微"</f>
        <v>朱微微</v>
      </c>
      <c r="C922" s="9" t="s">
        <v>852</v>
      </c>
    </row>
    <row r="923" s="1" customFormat="1" spans="1:3">
      <c r="A923" s="7">
        <v>921</v>
      </c>
      <c r="B923" s="8" t="str">
        <f>"黄子健"</f>
        <v>黄子健</v>
      </c>
      <c r="C923" s="9" t="s">
        <v>770</v>
      </c>
    </row>
    <row r="924" s="1" customFormat="1" spans="1:3">
      <c r="A924" s="7">
        <v>922</v>
      </c>
      <c r="B924" s="8" t="str">
        <f>"郑晓明"</f>
        <v>郑晓明</v>
      </c>
      <c r="C924" s="9" t="s">
        <v>853</v>
      </c>
    </row>
    <row r="925" s="1" customFormat="1" spans="1:3">
      <c r="A925" s="7">
        <v>923</v>
      </c>
      <c r="B925" s="8" t="str">
        <f>"黄彩凤"</f>
        <v>黄彩凤</v>
      </c>
      <c r="C925" s="9" t="s">
        <v>854</v>
      </c>
    </row>
    <row r="926" s="1" customFormat="1" spans="1:3">
      <c r="A926" s="7">
        <v>924</v>
      </c>
      <c r="B926" s="8" t="str">
        <f>"郑美珍"</f>
        <v>郑美珍</v>
      </c>
      <c r="C926" s="9" t="s">
        <v>855</v>
      </c>
    </row>
    <row r="927" s="1" customFormat="1" spans="1:3">
      <c r="A927" s="7">
        <v>925</v>
      </c>
      <c r="B927" s="8" t="str">
        <f>"杨款"</f>
        <v>杨款</v>
      </c>
      <c r="C927" s="9" t="s">
        <v>856</v>
      </c>
    </row>
    <row r="928" s="1" customFormat="1" spans="1:3">
      <c r="A928" s="7">
        <v>926</v>
      </c>
      <c r="B928" s="8" t="str">
        <f>"陈文娜"</f>
        <v>陈文娜</v>
      </c>
      <c r="C928" s="9" t="s">
        <v>857</v>
      </c>
    </row>
    <row r="929" s="1" customFormat="1" spans="1:3">
      <c r="A929" s="7">
        <v>927</v>
      </c>
      <c r="B929" s="8" t="str">
        <f>"黄芮"</f>
        <v>黄芮</v>
      </c>
      <c r="C929" s="9" t="s">
        <v>858</v>
      </c>
    </row>
    <row r="930" s="1" customFormat="1" spans="1:3">
      <c r="A930" s="7">
        <v>928</v>
      </c>
      <c r="B930" s="8" t="str">
        <f>"陈楚瑜"</f>
        <v>陈楚瑜</v>
      </c>
      <c r="C930" s="9" t="s">
        <v>197</v>
      </c>
    </row>
    <row r="931" s="1" customFormat="1" spans="1:3">
      <c r="A931" s="7">
        <v>929</v>
      </c>
      <c r="B931" s="8" t="str">
        <f>"陈微"</f>
        <v>陈微</v>
      </c>
      <c r="C931" s="9" t="s">
        <v>859</v>
      </c>
    </row>
    <row r="932" s="1" customFormat="1" spans="1:3">
      <c r="A932" s="7">
        <v>930</v>
      </c>
      <c r="B932" s="8" t="str">
        <f>"朱雨伶"</f>
        <v>朱雨伶</v>
      </c>
      <c r="C932" s="9" t="s">
        <v>468</v>
      </c>
    </row>
    <row r="933" s="1" customFormat="1" spans="1:3">
      <c r="A933" s="7">
        <v>931</v>
      </c>
      <c r="B933" s="8" t="str">
        <f>"邓慧霞"</f>
        <v>邓慧霞</v>
      </c>
      <c r="C933" s="9" t="s">
        <v>860</v>
      </c>
    </row>
    <row r="934" s="1" customFormat="1" spans="1:3">
      <c r="A934" s="7">
        <v>932</v>
      </c>
      <c r="B934" s="8" t="str">
        <f>"吉颖"</f>
        <v>吉颖</v>
      </c>
      <c r="C934" s="9" t="s">
        <v>861</v>
      </c>
    </row>
    <row r="935" s="1" customFormat="1" spans="1:3">
      <c r="A935" s="7">
        <v>933</v>
      </c>
      <c r="B935" s="8" t="str">
        <f>"吉鹏"</f>
        <v>吉鹏</v>
      </c>
      <c r="C935" s="9" t="s">
        <v>856</v>
      </c>
    </row>
    <row r="936" s="1" customFormat="1" spans="1:3">
      <c r="A936" s="7">
        <v>934</v>
      </c>
      <c r="B936" s="8" t="str">
        <f>"许丽云"</f>
        <v>许丽云</v>
      </c>
      <c r="C936" s="9" t="s">
        <v>821</v>
      </c>
    </row>
    <row r="937" s="1" customFormat="1" spans="1:3">
      <c r="A937" s="7">
        <v>935</v>
      </c>
      <c r="B937" s="8" t="str">
        <f>"吉伟信"</f>
        <v>吉伟信</v>
      </c>
      <c r="C937" s="9" t="s">
        <v>862</v>
      </c>
    </row>
    <row r="938" s="1" customFormat="1" spans="1:3">
      <c r="A938" s="7">
        <v>936</v>
      </c>
      <c r="B938" s="8" t="str">
        <f>"文晓翠"</f>
        <v>文晓翠</v>
      </c>
      <c r="C938" s="9" t="s">
        <v>863</v>
      </c>
    </row>
    <row r="939" s="1" customFormat="1" spans="1:3">
      <c r="A939" s="7">
        <v>937</v>
      </c>
      <c r="B939" s="8" t="str">
        <f>"苏珏"</f>
        <v>苏珏</v>
      </c>
      <c r="C939" s="9" t="s">
        <v>469</v>
      </c>
    </row>
    <row r="940" s="1" customFormat="1" spans="1:3">
      <c r="A940" s="7">
        <v>938</v>
      </c>
      <c r="B940" s="8" t="str">
        <f>"卓子妮"</f>
        <v>卓子妮</v>
      </c>
      <c r="C940" s="9" t="s">
        <v>864</v>
      </c>
    </row>
    <row r="941" s="1" customFormat="1" spans="1:3">
      <c r="A941" s="7">
        <v>939</v>
      </c>
      <c r="B941" s="8" t="str">
        <f>"黄尚水"</f>
        <v>黄尚水</v>
      </c>
      <c r="C941" s="9" t="s">
        <v>865</v>
      </c>
    </row>
    <row r="942" s="1" customFormat="1" spans="1:3">
      <c r="A942" s="7">
        <v>940</v>
      </c>
      <c r="B942" s="8" t="str">
        <f>"罗佳瑶"</f>
        <v>罗佳瑶</v>
      </c>
      <c r="C942" s="9" t="s">
        <v>866</v>
      </c>
    </row>
    <row r="943" s="1" customFormat="1" spans="1:3">
      <c r="A943" s="7">
        <v>941</v>
      </c>
      <c r="B943" s="8" t="str">
        <f>"董姣姣"</f>
        <v>董姣姣</v>
      </c>
      <c r="C943" s="9" t="s">
        <v>792</v>
      </c>
    </row>
    <row r="944" s="1" customFormat="1" spans="1:3">
      <c r="A944" s="7">
        <v>942</v>
      </c>
      <c r="B944" s="8" t="str">
        <f>"李章宇"</f>
        <v>李章宇</v>
      </c>
      <c r="C944" s="9" t="s">
        <v>396</v>
      </c>
    </row>
    <row r="945" s="1" customFormat="1" spans="1:3">
      <c r="A945" s="7">
        <v>943</v>
      </c>
      <c r="B945" s="8" t="str">
        <f>"卓柳静"</f>
        <v>卓柳静</v>
      </c>
      <c r="C945" s="9" t="s">
        <v>867</v>
      </c>
    </row>
    <row r="946" s="1" customFormat="1" spans="1:3">
      <c r="A946" s="7">
        <v>944</v>
      </c>
      <c r="B946" s="8" t="str">
        <f>"黄淑航"</f>
        <v>黄淑航</v>
      </c>
      <c r="C946" s="9" t="s">
        <v>868</v>
      </c>
    </row>
    <row r="947" s="1" customFormat="1" spans="1:3">
      <c r="A947" s="7">
        <v>945</v>
      </c>
      <c r="B947" s="8" t="str">
        <f>"王雪曼"</f>
        <v>王雪曼</v>
      </c>
      <c r="C947" s="9" t="s">
        <v>834</v>
      </c>
    </row>
    <row r="948" s="1" customFormat="1" spans="1:3">
      <c r="A948" s="7">
        <v>946</v>
      </c>
      <c r="B948" s="8" t="str">
        <f>"朱琳"</f>
        <v>朱琳</v>
      </c>
      <c r="C948" s="9" t="s">
        <v>869</v>
      </c>
    </row>
    <row r="949" s="1" customFormat="1" spans="1:3">
      <c r="A949" s="7">
        <v>947</v>
      </c>
      <c r="B949" s="8" t="str">
        <f>"石子吟"</f>
        <v>石子吟</v>
      </c>
      <c r="C949" s="9" t="s">
        <v>736</v>
      </c>
    </row>
    <row r="950" s="1" customFormat="1" spans="1:3">
      <c r="A950" s="7">
        <v>948</v>
      </c>
      <c r="B950" s="8" t="str">
        <f>"王俊婷"</f>
        <v>王俊婷</v>
      </c>
      <c r="C950" s="9" t="s">
        <v>743</v>
      </c>
    </row>
    <row r="951" s="1" customFormat="1" spans="1:3">
      <c r="A951" s="7">
        <v>949</v>
      </c>
      <c r="B951" s="8" t="str">
        <f>"林立昌"</f>
        <v>林立昌</v>
      </c>
      <c r="C951" s="9" t="s">
        <v>787</v>
      </c>
    </row>
    <row r="952" s="1" customFormat="1" spans="1:3">
      <c r="A952" s="7">
        <v>950</v>
      </c>
      <c r="B952" s="8" t="str">
        <f>"王磊"</f>
        <v>王磊</v>
      </c>
      <c r="C952" s="9" t="s">
        <v>870</v>
      </c>
    </row>
    <row r="953" s="1" customFormat="1" spans="1:3">
      <c r="A953" s="7">
        <v>951</v>
      </c>
      <c r="B953" s="8" t="str">
        <f>"董俏燕"</f>
        <v>董俏燕</v>
      </c>
      <c r="C953" s="9" t="s">
        <v>766</v>
      </c>
    </row>
    <row r="954" s="1" customFormat="1" spans="1:3">
      <c r="A954" s="7">
        <v>952</v>
      </c>
      <c r="B954" s="8" t="str">
        <f>"王嘉怡"</f>
        <v>王嘉怡</v>
      </c>
      <c r="C954" s="9" t="s">
        <v>862</v>
      </c>
    </row>
    <row r="955" s="1" customFormat="1" spans="1:3">
      <c r="A955" s="7">
        <v>953</v>
      </c>
      <c r="B955" s="8" t="str">
        <f>"吴芬萍"</f>
        <v>吴芬萍</v>
      </c>
      <c r="C955" s="9" t="s">
        <v>562</v>
      </c>
    </row>
    <row r="956" s="1" customFormat="1" spans="1:3">
      <c r="A956" s="7">
        <v>954</v>
      </c>
      <c r="B956" s="8" t="str">
        <f>"曾圣翰"</f>
        <v>曾圣翰</v>
      </c>
      <c r="C956" s="9" t="s">
        <v>768</v>
      </c>
    </row>
    <row r="957" s="1" customFormat="1" spans="1:3">
      <c r="A957" s="7">
        <v>955</v>
      </c>
      <c r="B957" s="8" t="str">
        <f>"胡紫惠"</f>
        <v>胡紫惠</v>
      </c>
      <c r="C957" s="9" t="s">
        <v>812</v>
      </c>
    </row>
    <row r="958" s="1" customFormat="1" spans="1:3">
      <c r="A958" s="7">
        <v>956</v>
      </c>
      <c r="B958" s="8" t="str">
        <f>"王腾云"</f>
        <v>王腾云</v>
      </c>
      <c r="C958" s="9" t="s">
        <v>468</v>
      </c>
    </row>
    <row r="959" s="1" customFormat="1" spans="1:3">
      <c r="A959" s="7">
        <v>957</v>
      </c>
      <c r="B959" s="8" t="str">
        <f>"李东波"</f>
        <v>李东波</v>
      </c>
      <c r="C959" s="9" t="s">
        <v>871</v>
      </c>
    </row>
    <row r="960" s="1" customFormat="1" spans="1:3">
      <c r="A960" s="7">
        <v>958</v>
      </c>
      <c r="B960" s="8" t="str">
        <f>"陈诗娇"</f>
        <v>陈诗娇</v>
      </c>
      <c r="C960" s="9" t="s">
        <v>197</v>
      </c>
    </row>
    <row r="961" s="1" customFormat="1" spans="1:3">
      <c r="A961" s="7">
        <v>959</v>
      </c>
      <c r="B961" s="8" t="str">
        <f>"卓倩倩"</f>
        <v>卓倩倩</v>
      </c>
      <c r="C961" s="9" t="s">
        <v>742</v>
      </c>
    </row>
    <row r="962" s="1" customFormat="1" spans="1:3">
      <c r="A962" s="7">
        <v>960</v>
      </c>
      <c r="B962" s="8" t="str">
        <f>"黄舒钰"</f>
        <v>黄舒钰</v>
      </c>
      <c r="C962" s="9" t="s">
        <v>872</v>
      </c>
    </row>
    <row r="963" s="1" customFormat="1" spans="1:3">
      <c r="A963" s="7">
        <v>961</v>
      </c>
      <c r="B963" s="8" t="str">
        <f>"卓家正"</f>
        <v>卓家正</v>
      </c>
      <c r="C963" s="9" t="s">
        <v>873</v>
      </c>
    </row>
    <row r="964" s="1" customFormat="1" spans="1:3">
      <c r="A964" s="7">
        <v>962</v>
      </c>
      <c r="B964" s="8" t="str">
        <f>"林红吉"</f>
        <v>林红吉</v>
      </c>
      <c r="C964" s="9" t="s">
        <v>197</v>
      </c>
    </row>
    <row r="965" s="1" customFormat="1" spans="1:3">
      <c r="A965" s="7">
        <v>963</v>
      </c>
      <c r="B965" s="8" t="str">
        <f>"洪世华"</f>
        <v>洪世华</v>
      </c>
      <c r="C965" s="9" t="s">
        <v>768</v>
      </c>
    </row>
    <row r="966" s="1" customFormat="1" spans="1:3">
      <c r="A966" s="7">
        <v>964</v>
      </c>
      <c r="B966" s="8" t="str">
        <f>"林宾"</f>
        <v>林宾</v>
      </c>
      <c r="C966" s="9" t="s">
        <v>874</v>
      </c>
    </row>
    <row r="967" s="1" customFormat="1" spans="1:3">
      <c r="A967" s="7">
        <v>965</v>
      </c>
      <c r="B967" s="8" t="str">
        <f>"林晶晶"</f>
        <v>林晶晶</v>
      </c>
      <c r="C967" s="9" t="s">
        <v>855</v>
      </c>
    </row>
    <row r="968" s="1" customFormat="1" spans="1:3">
      <c r="A968" s="7">
        <v>966</v>
      </c>
      <c r="B968" s="8" t="str">
        <f>"林卓伟"</f>
        <v>林卓伟</v>
      </c>
      <c r="C968" s="9" t="s">
        <v>396</v>
      </c>
    </row>
    <row r="969" s="1" customFormat="1" spans="1:3">
      <c r="A969" s="7">
        <v>967</v>
      </c>
      <c r="B969" s="8" t="str">
        <f>"覃思霖"</f>
        <v>覃思霖</v>
      </c>
      <c r="C969" s="9" t="s">
        <v>405</v>
      </c>
    </row>
    <row r="970" s="1" customFormat="1" spans="1:3">
      <c r="A970" s="7">
        <v>968</v>
      </c>
      <c r="B970" s="8" t="str">
        <f>"朱颖"</f>
        <v>朱颖</v>
      </c>
      <c r="C970" s="9" t="s">
        <v>875</v>
      </c>
    </row>
    <row r="971" s="1" customFormat="1" spans="1:3">
      <c r="A971" s="7">
        <v>969</v>
      </c>
      <c r="B971" s="8" t="str">
        <f>"梁晓婷"</f>
        <v>梁晓婷</v>
      </c>
      <c r="C971" s="9" t="s">
        <v>741</v>
      </c>
    </row>
    <row r="972" s="1" customFormat="1" spans="1:3">
      <c r="A972" s="7">
        <v>970</v>
      </c>
      <c r="B972" s="8" t="str">
        <f>"王静婷"</f>
        <v>王静婷</v>
      </c>
      <c r="C972" s="9" t="s">
        <v>876</v>
      </c>
    </row>
    <row r="973" s="1" customFormat="1" spans="1:3">
      <c r="A973" s="7">
        <v>971</v>
      </c>
      <c r="B973" s="8" t="str">
        <f>"翁小甜"</f>
        <v>翁小甜</v>
      </c>
      <c r="C973" s="9" t="s">
        <v>877</v>
      </c>
    </row>
    <row r="974" s="1" customFormat="1" spans="1:3">
      <c r="A974" s="7">
        <v>972</v>
      </c>
      <c r="B974" s="8" t="str">
        <f>"陈蔚"</f>
        <v>陈蔚</v>
      </c>
      <c r="C974" s="9" t="s">
        <v>768</v>
      </c>
    </row>
    <row r="975" s="1" customFormat="1" spans="1:3">
      <c r="A975" s="7">
        <v>973</v>
      </c>
      <c r="B975" s="8" t="str">
        <f>"卓亮亮"</f>
        <v>卓亮亮</v>
      </c>
      <c r="C975" s="9" t="s">
        <v>631</v>
      </c>
    </row>
    <row r="976" s="1" customFormat="1" spans="1:3">
      <c r="A976" s="7">
        <v>974</v>
      </c>
      <c r="B976" s="8" t="str">
        <f>"蓝青"</f>
        <v>蓝青</v>
      </c>
      <c r="C976" s="9" t="s">
        <v>740</v>
      </c>
    </row>
    <row r="977" s="1" customFormat="1" spans="1:3">
      <c r="A977" s="7">
        <v>975</v>
      </c>
      <c r="B977" s="8" t="str">
        <f>"黄辰威"</f>
        <v>黄辰威</v>
      </c>
      <c r="C977" s="9" t="s">
        <v>878</v>
      </c>
    </row>
    <row r="978" s="1" customFormat="1" spans="1:3">
      <c r="A978" s="7">
        <v>976</v>
      </c>
      <c r="B978" s="8" t="str">
        <f>"陈中伯"</f>
        <v>陈中伯</v>
      </c>
      <c r="C978" s="9" t="s">
        <v>879</v>
      </c>
    </row>
    <row r="979" s="1" customFormat="1" spans="1:3">
      <c r="A979" s="7">
        <v>977</v>
      </c>
      <c r="B979" s="8" t="str">
        <f>"杨骐瑞"</f>
        <v>杨骐瑞</v>
      </c>
      <c r="C979" s="9" t="s">
        <v>750</v>
      </c>
    </row>
    <row r="980" s="1" customFormat="1" spans="1:3">
      <c r="A980" s="7">
        <v>978</v>
      </c>
      <c r="B980" s="8" t="str">
        <f>"黄子欢"</f>
        <v>黄子欢</v>
      </c>
      <c r="C980" s="9" t="s">
        <v>421</v>
      </c>
    </row>
    <row r="981" s="1" customFormat="1" spans="1:3">
      <c r="A981" s="7">
        <v>979</v>
      </c>
      <c r="B981" s="8" t="str">
        <f>"郑旭明"</f>
        <v>郑旭明</v>
      </c>
      <c r="C981" s="9" t="s">
        <v>880</v>
      </c>
    </row>
    <row r="982" s="1" customFormat="1" spans="1:3">
      <c r="A982" s="7">
        <v>980</v>
      </c>
      <c r="B982" s="8" t="str">
        <f>"石孟雨"</f>
        <v>石孟雨</v>
      </c>
      <c r="C982" s="9" t="s">
        <v>881</v>
      </c>
    </row>
    <row r="983" s="1" customFormat="1" spans="1:3">
      <c r="A983" s="7">
        <v>981</v>
      </c>
      <c r="B983" s="8" t="str">
        <f>"黄辰靖"</f>
        <v>黄辰靖</v>
      </c>
      <c r="C983" s="9" t="s">
        <v>882</v>
      </c>
    </row>
    <row r="984" s="1" customFormat="1" spans="1:3">
      <c r="A984" s="7">
        <v>982</v>
      </c>
      <c r="B984" s="8" t="str">
        <f>"蓝小妍"</f>
        <v>蓝小妍</v>
      </c>
      <c r="C984" s="9" t="s">
        <v>883</v>
      </c>
    </row>
    <row r="985" s="1" customFormat="1" spans="1:3">
      <c r="A985" s="7">
        <v>983</v>
      </c>
      <c r="B985" s="8" t="str">
        <f>"周巧"</f>
        <v>周巧</v>
      </c>
      <c r="C985" s="9" t="s">
        <v>197</v>
      </c>
    </row>
    <row r="986" s="1" customFormat="1" spans="1:3">
      <c r="A986" s="7">
        <v>984</v>
      </c>
      <c r="B986" s="8" t="str">
        <f>"林璐璐"</f>
        <v>林璐璐</v>
      </c>
      <c r="C986" s="9" t="s">
        <v>884</v>
      </c>
    </row>
    <row r="987" s="1" customFormat="1" spans="1:3">
      <c r="A987" s="7">
        <v>985</v>
      </c>
      <c r="B987" s="8" t="str">
        <f>"翁晓静"</f>
        <v>翁晓静</v>
      </c>
      <c r="C987" s="9" t="s">
        <v>812</v>
      </c>
    </row>
    <row r="988" s="1" customFormat="1" spans="1:3">
      <c r="A988" s="7">
        <v>986</v>
      </c>
      <c r="B988" s="8" t="str">
        <f>"蔡筱媛"</f>
        <v>蔡筱媛</v>
      </c>
      <c r="C988" s="9" t="s">
        <v>885</v>
      </c>
    </row>
    <row r="989" s="1" customFormat="1" spans="1:3">
      <c r="A989" s="7">
        <v>987</v>
      </c>
      <c r="B989" s="8" t="str">
        <f>"黄小环"</f>
        <v>黄小环</v>
      </c>
      <c r="C989" s="9" t="s">
        <v>813</v>
      </c>
    </row>
    <row r="990" s="1" customFormat="1" spans="1:3">
      <c r="A990" s="7">
        <v>988</v>
      </c>
      <c r="B990" s="8" t="str">
        <f>"符莹莹"</f>
        <v>符莹莹</v>
      </c>
      <c r="C990" s="9" t="s">
        <v>886</v>
      </c>
    </row>
    <row r="991" s="1" customFormat="1" spans="1:3">
      <c r="A991" s="7">
        <v>989</v>
      </c>
      <c r="B991" s="8" t="str">
        <f>"黄晓萱"</f>
        <v>黄晓萱</v>
      </c>
      <c r="C991" s="9" t="s">
        <v>402</v>
      </c>
    </row>
    <row r="992" s="1" customFormat="1" spans="1:3">
      <c r="A992" s="7">
        <v>990</v>
      </c>
      <c r="B992" s="8" t="str">
        <f>"黄秋叶"</f>
        <v>黄秋叶</v>
      </c>
      <c r="C992" s="9" t="s">
        <v>821</v>
      </c>
    </row>
    <row r="993" s="1" customFormat="1" spans="1:3">
      <c r="A993" s="7">
        <v>991</v>
      </c>
      <c r="B993" s="8" t="str">
        <f>"吴伟峰"</f>
        <v>吴伟峰</v>
      </c>
      <c r="C993" s="9" t="s">
        <v>887</v>
      </c>
    </row>
    <row r="994" s="1" customFormat="1" spans="1:3">
      <c r="A994" s="7">
        <v>992</v>
      </c>
      <c r="B994" s="8" t="str">
        <f>"吴挺杰"</f>
        <v>吴挺杰</v>
      </c>
      <c r="C994" s="9" t="s">
        <v>888</v>
      </c>
    </row>
    <row r="995" s="1" customFormat="1" spans="1:3">
      <c r="A995" s="7">
        <v>993</v>
      </c>
      <c r="B995" s="8" t="str">
        <f>"高叶青"</f>
        <v>高叶青</v>
      </c>
      <c r="C995" s="9" t="s">
        <v>889</v>
      </c>
    </row>
    <row r="996" s="1" customFormat="1" spans="1:3">
      <c r="A996" s="7">
        <v>994</v>
      </c>
      <c r="B996" s="8" t="str">
        <f>"李双双"</f>
        <v>李双双</v>
      </c>
      <c r="C996" s="9" t="s">
        <v>890</v>
      </c>
    </row>
    <row r="997" s="1" customFormat="1" spans="1:3">
      <c r="A997" s="7">
        <v>995</v>
      </c>
      <c r="B997" s="8" t="str">
        <f>"石月贝"</f>
        <v>石月贝</v>
      </c>
      <c r="C997" s="9" t="s">
        <v>788</v>
      </c>
    </row>
    <row r="998" s="1" customFormat="1" spans="1:3">
      <c r="A998" s="7">
        <v>996</v>
      </c>
      <c r="B998" s="8" t="str">
        <f>"陈小迷"</f>
        <v>陈小迷</v>
      </c>
      <c r="C998" s="9" t="s">
        <v>891</v>
      </c>
    </row>
    <row r="999" s="1" customFormat="1" spans="1:3">
      <c r="A999" s="7">
        <v>997</v>
      </c>
      <c r="B999" s="8" t="str">
        <f>"黄欣莹"</f>
        <v>黄欣莹</v>
      </c>
      <c r="C999" s="9" t="s">
        <v>761</v>
      </c>
    </row>
    <row r="1000" s="1" customFormat="1" spans="1:3">
      <c r="A1000" s="7">
        <v>998</v>
      </c>
      <c r="B1000" s="8" t="str">
        <f>"胡秀兰"</f>
        <v>胡秀兰</v>
      </c>
      <c r="C1000" s="9" t="s">
        <v>788</v>
      </c>
    </row>
    <row r="1001" s="1" customFormat="1" spans="1:3">
      <c r="A1001" s="7">
        <v>999</v>
      </c>
      <c r="B1001" s="8" t="str">
        <f>"黄将迎"</f>
        <v>黄将迎</v>
      </c>
      <c r="C1001" s="9" t="s">
        <v>892</v>
      </c>
    </row>
    <row r="1002" s="1" customFormat="1" spans="1:3">
      <c r="A1002" s="7">
        <v>1000</v>
      </c>
      <c r="B1002" s="8" t="str">
        <f>"王静"</f>
        <v>王静</v>
      </c>
      <c r="C1002" s="9" t="s">
        <v>893</v>
      </c>
    </row>
    <row r="1003" s="1" customFormat="1" spans="1:3">
      <c r="A1003" s="7">
        <v>1001</v>
      </c>
      <c r="B1003" s="8" t="str">
        <f>"董瑶妹"</f>
        <v>董瑶妹</v>
      </c>
      <c r="C1003" s="9" t="s">
        <v>894</v>
      </c>
    </row>
    <row r="1004" s="1" customFormat="1" spans="1:3">
      <c r="A1004" s="7">
        <v>1002</v>
      </c>
      <c r="B1004" s="8" t="str">
        <f>"林明歌"</f>
        <v>林明歌</v>
      </c>
      <c r="C1004" s="9" t="s">
        <v>895</v>
      </c>
    </row>
    <row r="1005" s="1" customFormat="1" spans="1:3">
      <c r="A1005" s="7">
        <v>1003</v>
      </c>
      <c r="B1005" s="8" t="str">
        <f>"黄文培"</f>
        <v>黄文培</v>
      </c>
      <c r="C1005" s="9" t="s">
        <v>896</v>
      </c>
    </row>
    <row r="1006" s="1" customFormat="1" spans="1:3">
      <c r="A1006" s="7">
        <v>1004</v>
      </c>
      <c r="B1006" s="8" t="str">
        <f>"陈琪"</f>
        <v>陈琪</v>
      </c>
      <c r="C1006" s="9" t="s">
        <v>897</v>
      </c>
    </row>
    <row r="1007" s="1" customFormat="1" spans="1:3">
      <c r="A1007" s="7">
        <v>1005</v>
      </c>
      <c r="B1007" s="8" t="str">
        <f>"朱厚驰"</f>
        <v>朱厚驰</v>
      </c>
      <c r="C1007" s="9" t="s">
        <v>770</v>
      </c>
    </row>
    <row r="1008" s="1" customFormat="1" spans="1:3">
      <c r="A1008" s="7">
        <v>1006</v>
      </c>
      <c r="B1008" s="8" t="str">
        <f>"黄雅"</f>
        <v>黄雅</v>
      </c>
      <c r="C1008" s="9" t="s">
        <v>898</v>
      </c>
    </row>
    <row r="1009" s="1" customFormat="1" spans="1:3">
      <c r="A1009" s="7">
        <v>1007</v>
      </c>
      <c r="B1009" s="8" t="str">
        <f>"梅丽景"</f>
        <v>梅丽景</v>
      </c>
      <c r="C1009" s="9" t="s">
        <v>795</v>
      </c>
    </row>
    <row r="1010" s="1" customFormat="1" spans="1:3">
      <c r="A1010" s="7">
        <v>1008</v>
      </c>
      <c r="B1010" s="8" t="str">
        <f>"温子澜"</f>
        <v>温子澜</v>
      </c>
      <c r="C1010" s="9" t="s">
        <v>899</v>
      </c>
    </row>
    <row r="1011" s="1" customFormat="1" spans="1:3">
      <c r="A1011" s="7">
        <v>1009</v>
      </c>
      <c r="B1011" s="8" t="str">
        <f>"周喜升"</f>
        <v>周喜升</v>
      </c>
      <c r="C1011" s="9" t="s">
        <v>900</v>
      </c>
    </row>
    <row r="1012" s="1" customFormat="1" spans="1:3">
      <c r="A1012" s="7">
        <v>1010</v>
      </c>
      <c r="B1012" s="8" t="str">
        <f>"黄世豪"</f>
        <v>黄世豪</v>
      </c>
      <c r="C1012" s="9" t="s">
        <v>901</v>
      </c>
    </row>
    <row r="1013" s="1" customFormat="1" spans="1:3">
      <c r="A1013" s="7">
        <v>1011</v>
      </c>
      <c r="B1013" s="8" t="str">
        <f>"黄仙子"</f>
        <v>黄仙子</v>
      </c>
      <c r="C1013" s="9" t="s">
        <v>902</v>
      </c>
    </row>
    <row r="1014" s="1" customFormat="1" spans="1:3">
      <c r="A1014" s="7">
        <v>1012</v>
      </c>
      <c r="B1014" s="8" t="str">
        <f>"陈福榕"</f>
        <v>陈福榕</v>
      </c>
      <c r="C1014" s="9" t="s">
        <v>631</v>
      </c>
    </row>
    <row r="1015" s="1" customFormat="1" spans="1:3">
      <c r="A1015" s="7">
        <v>1013</v>
      </c>
      <c r="B1015" s="8" t="str">
        <f>"陈泰懿"</f>
        <v>陈泰懿</v>
      </c>
      <c r="C1015" s="9" t="s">
        <v>631</v>
      </c>
    </row>
    <row r="1016" s="1" customFormat="1" spans="1:3">
      <c r="A1016" s="7">
        <v>1014</v>
      </c>
      <c r="B1016" s="8" t="str">
        <f>"云紫玉"</f>
        <v>云紫玉</v>
      </c>
      <c r="C1016" s="9" t="s">
        <v>421</v>
      </c>
    </row>
    <row r="1017" s="1" customFormat="1" spans="1:3">
      <c r="A1017" s="7">
        <v>1015</v>
      </c>
      <c r="B1017" s="8" t="str">
        <f>"梅吉华"</f>
        <v>梅吉华</v>
      </c>
      <c r="C1017" s="9" t="s">
        <v>810</v>
      </c>
    </row>
    <row r="1018" s="1" customFormat="1" spans="1:3">
      <c r="A1018" s="7">
        <v>1016</v>
      </c>
      <c r="B1018" s="8" t="str">
        <f>"王璐琪"</f>
        <v>王璐琪</v>
      </c>
      <c r="C1018" s="9" t="s">
        <v>741</v>
      </c>
    </row>
    <row r="1019" s="1" customFormat="1" spans="1:3">
      <c r="A1019" s="7">
        <v>1017</v>
      </c>
      <c r="B1019" s="8" t="str">
        <f>"谭仕兰"</f>
        <v>谭仕兰</v>
      </c>
      <c r="C1019" s="9" t="s">
        <v>903</v>
      </c>
    </row>
    <row r="1020" s="1" customFormat="1" spans="1:3">
      <c r="A1020" s="7">
        <v>1018</v>
      </c>
      <c r="B1020" s="8" t="str">
        <f>"董英霞"</f>
        <v>董英霞</v>
      </c>
      <c r="C1020" s="9" t="s">
        <v>806</v>
      </c>
    </row>
    <row r="1021" s="1" customFormat="1" spans="1:3">
      <c r="A1021" s="7">
        <v>1019</v>
      </c>
      <c r="B1021" s="8" t="str">
        <f>"胡杨"</f>
        <v>胡杨</v>
      </c>
      <c r="C1021" s="9" t="s">
        <v>812</v>
      </c>
    </row>
    <row r="1022" s="1" customFormat="1" spans="1:3">
      <c r="A1022" s="7">
        <v>1020</v>
      </c>
      <c r="B1022" s="8" t="str">
        <f>"高雅"</f>
        <v>高雅</v>
      </c>
      <c r="C1022" s="9" t="s">
        <v>391</v>
      </c>
    </row>
    <row r="1023" s="1" customFormat="1" spans="1:3">
      <c r="A1023" s="7">
        <v>1021</v>
      </c>
      <c r="B1023" s="8" t="str">
        <f>"黄俊敏"</f>
        <v>黄俊敏</v>
      </c>
      <c r="C1023" s="9" t="s">
        <v>890</v>
      </c>
    </row>
    <row r="1024" s="1" customFormat="1" spans="1:3">
      <c r="A1024" s="7">
        <v>1022</v>
      </c>
      <c r="B1024" s="8" t="str">
        <f>"杨秋琼"</f>
        <v>杨秋琼</v>
      </c>
      <c r="C1024" s="9" t="s">
        <v>885</v>
      </c>
    </row>
    <row r="1025" s="1" customFormat="1" spans="1:3">
      <c r="A1025" s="7">
        <v>1023</v>
      </c>
      <c r="B1025" s="8" t="str">
        <f>"高学星"</f>
        <v>高学星</v>
      </c>
      <c r="C1025" s="9" t="s">
        <v>904</v>
      </c>
    </row>
    <row r="1026" s="1" customFormat="1" spans="1:3">
      <c r="A1026" s="7">
        <v>1024</v>
      </c>
      <c r="B1026" s="8" t="str">
        <f>"周小芳"</f>
        <v>周小芳</v>
      </c>
      <c r="C1026" s="9" t="s">
        <v>905</v>
      </c>
    </row>
    <row r="1027" s="1" customFormat="1" spans="1:3">
      <c r="A1027" s="7">
        <v>1025</v>
      </c>
      <c r="B1027" s="8" t="str">
        <f>"卓一铭"</f>
        <v>卓一铭</v>
      </c>
      <c r="C1027" s="9" t="s">
        <v>799</v>
      </c>
    </row>
    <row r="1028" s="1" customFormat="1" spans="1:3">
      <c r="A1028" s="7">
        <v>1026</v>
      </c>
      <c r="B1028" s="8" t="str">
        <f>"陈淑姗"</f>
        <v>陈淑姗</v>
      </c>
      <c r="C1028" s="9" t="s">
        <v>906</v>
      </c>
    </row>
    <row r="1029" s="1" customFormat="1" spans="1:3">
      <c r="A1029" s="7">
        <v>1027</v>
      </c>
      <c r="B1029" s="8" t="str">
        <f>"陈冠祥"</f>
        <v>陈冠祥</v>
      </c>
      <c r="C1029" s="9" t="s">
        <v>907</v>
      </c>
    </row>
    <row r="1030" s="1" customFormat="1" spans="1:3">
      <c r="A1030" s="7">
        <v>1028</v>
      </c>
      <c r="B1030" s="8" t="str">
        <f>"郑贝贝"</f>
        <v>郑贝贝</v>
      </c>
      <c r="C1030" s="9" t="s">
        <v>864</v>
      </c>
    </row>
    <row r="1031" s="1" customFormat="1" spans="1:3">
      <c r="A1031" s="7">
        <v>1029</v>
      </c>
      <c r="B1031" s="8" t="str">
        <f>"钟晓莹"</f>
        <v>钟晓莹</v>
      </c>
      <c r="C1031" s="9" t="s">
        <v>908</v>
      </c>
    </row>
    <row r="1032" s="1" customFormat="1" spans="1:3">
      <c r="A1032" s="7">
        <v>1030</v>
      </c>
      <c r="B1032" s="8" t="str">
        <f>"胡茂杉"</f>
        <v>胡茂杉</v>
      </c>
      <c r="C1032" s="9" t="s">
        <v>469</v>
      </c>
    </row>
    <row r="1033" s="1" customFormat="1" spans="1:3">
      <c r="A1033" s="7">
        <v>1031</v>
      </c>
      <c r="B1033" s="8" t="str">
        <f>"黄碧荷"</f>
        <v>黄碧荷</v>
      </c>
      <c r="C1033" s="9" t="s">
        <v>767</v>
      </c>
    </row>
    <row r="1034" s="1" customFormat="1" spans="1:3">
      <c r="A1034" s="7">
        <v>1032</v>
      </c>
      <c r="B1034" s="8" t="str">
        <f>"石颜玉"</f>
        <v>石颜玉</v>
      </c>
      <c r="C1034" s="9" t="s">
        <v>909</v>
      </c>
    </row>
    <row r="1035" s="1" customFormat="1" spans="1:3">
      <c r="A1035" s="7">
        <v>1033</v>
      </c>
      <c r="B1035" s="8" t="str">
        <f>"王盈盈"</f>
        <v>王盈盈</v>
      </c>
      <c r="C1035" s="9" t="s">
        <v>795</v>
      </c>
    </row>
    <row r="1036" s="1" customFormat="1" spans="1:3">
      <c r="A1036" s="7">
        <v>1034</v>
      </c>
      <c r="B1036" s="8" t="str">
        <f>"黄姝瑜"</f>
        <v>黄姝瑜</v>
      </c>
      <c r="C1036" s="9" t="s">
        <v>812</v>
      </c>
    </row>
    <row r="1037" s="1" customFormat="1" spans="1:3">
      <c r="A1037" s="7">
        <v>1035</v>
      </c>
      <c r="B1037" s="8" t="str">
        <f>"钟华"</f>
        <v>钟华</v>
      </c>
      <c r="C1037" s="9" t="s">
        <v>746</v>
      </c>
    </row>
    <row r="1038" s="1" customFormat="1" spans="1:3">
      <c r="A1038" s="7">
        <v>1036</v>
      </c>
      <c r="B1038" s="8" t="str">
        <f>"黄文静"</f>
        <v>黄文静</v>
      </c>
      <c r="C1038" s="9" t="s">
        <v>402</v>
      </c>
    </row>
    <row r="1039" s="1" customFormat="1" spans="1:3">
      <c r="A1039" s="7">
        <v>1037</v>
      </c>
      <c r="B1039" s="8" t="str">
        <f>"林敬"</f>
        <v>林敬</v>
      </c>
      <c r="C1039" s="9" t="s">
        <v>873</v>
      </c>
    </row>
    <row r="1040" s="1" customFormat="1" spans="1:3">
      <c r="A1040" s="7">
        <v>1038</v>
      </c>
      <c r="B1040" s="8" t="str">
        <f>"高惠芬"</f>
        <v>高惠芬</v>
      </c>
      <c r="C1040" s="9" t="s">
        <v>910</v>
      </c>
    </row>
    <row r="1041" s="1" customFormat="1" spans="1:3">
      <c r="A1041" s="7">
        <v>1039</v>
      </c>
      <c r="B1041" s="8" t="str">
        <f>"王晨"</f>
        <v>王晨</v>
      </c>
      <c r="C1041" s="9" t="s">
        <v>746</v>
      </c>
    </row>
    <row r="1042" s="1" customFormat="1" spans="1:3">
      <c r="A1042" s="7">
        <v>1040</v>
      </c>
      <c r="B1042" s="8" t="str">
        <f>"林玮"</f>
        <v>林玮</v>
      </c>
      <c r="C1042" s="9" t="s">
        <v>911</v>
      </c>
    </row>
    <row r="1043" s="1" customFormat="1" spans="1:3">
      <c r="A1043" s="7">
        <v>1041</v>
      </c>
      <c r="B1043" s="8" t="str">
        <f>"李秀梨"</f>
        <v>李秀梨</v>
      </c>
      <c r="C1043" s="9" t="s">
        <v>912</v>
      </c>
    </row>
    <row r="1044" s="1" customFormat="1" spans="1:3">
      <c r="A1044" s="7">
        <v>1042</v>
      </c>
      <c r="B1044" s="8" t="str">
        <f>"郑少佩"</f>
        <v>郑少佩</v>
      </c>
      <c r="C1044" s="9" t="s">
        <v>913</v>
      </c>
    </row>
    <row r="1045" s="1" customFormat="1" spans="1:3">
      <c r="A1045" s="7">
        <v>1043</v>
      </c>
      <c r="B1045" s="8" t="str">
        <f>"周颖"</f>
        <v>周颖</v>
      </c>
      <c r="C1045" s="9" t="s">
        <v>914</v>
      </c>
    </row>
    <row r="1046" s="1" customFormat="1" spans="1:3">
      <c r="A1046" s="7">
        <v>1044</v>
      </c>
      <c r="B1046" s="8" t="str">
        <f>"张慧洁"</f>
        <v>张慧洁</v>
      </c>
      <c r="C1046" s="9" t="s">
        <v>812</v>
      </c>
    </row>
    <row r="1047" s="1" customFormat="1" spans="1:3">
      <c r="A1047" s="7">
        <v>1045</v>
      </c>
      <c r="B1047" s="8" t="str">
        <f>"吴多勇"</f>
        <v>吴多勇</v>
      </c>
      <c r="C1047" s="9" t="s">
        <v>915</v>
      </c>
    </row>
    <row r="1048" s="1" customFormat="1" spans="1:3">
      <c r="A1048" s="7">
        <v>1046</v>
      </c>
      <c r="B1048" s="8" t="str">
        <f>"李媛媛"</f>
        <v>李媛媛</v>
      </c>
      <c r="C1048" s="9" t="s">
        <v>916</v>
      </c>
    </row>
    <row r="1049" s="1" customFormat="1" spans="1:3">
      <c r="A1049" s="7">
        <v>1047</v>
      </c>
      <c r="B1049" s="8" t="str">
        <f>"吕梅"</f>
        <v>吕梅</v>
      </c>
      <c r="C1049" s="9" t="s">
        <v>917</v>
      </c>
    </row>
    <row r="1050" s="1" customFormat="1" spans="1:3">
      <c r="A1050" s="7">
        <v>1048</v>
      </c>
      <c r="B1050" s="8" t="str">
        <f>"曾文琳"</f>
        <v>曾文琳</v>
      </c>
      <c r="C1050" s="9" t="s">
        <v>918</v>
      </c>
    </row>
    <row r="1051" s="1" customFormat="1" spans="1:3">
      <c r="A1051" s="7">
        <v>1049</v>
      </c>
      <c r="B1051" s="8" t="str">
        <f>"陈艳丹"</f>
        <v>陈艳丹</v>
      </c>
      <c r="C1051" s="9" t="s">
        <v>919</v>
      </c>
    </row>
    <row r="1052" s="1" customFormat="1" spans="1:3">
      <c r="A1052" s="7">
        <v>1050</v>
      </c>
      <c r="B1052" s="8" t="str">
        <f>"羊矫燕"</f>
        <v>羊矫燕</v>
      </c>
      <c r="C1052" s="9" t="s">
        <v>920</v>
      </c>
    </row>
    <row r="1053" s="1" customFormat="1" spans="1:3">
      <c r="A1053" s="7">
        <v>1051</v>
      </c>
      <c r="B1053" s="8" t="str">
        <f>"李莹"</f>
        <v>李莹</v>
      </c>
      <c r="C1053" s="9" t="s">
        <v>921</v>
      </c>
    </row>
    <row r="1054" s="1" customFormat="1" spans="1:3">
      <c r="A1054" s="7">
        <v>1052</v>
      </c>
      <c r="B1054" s="8" t="str">
        <f>"陈雪素"</f>
        <v>陈雪素</v>
      </c>
      <c r="C1054" s="9" t="s">
        <v>922</v>
      </c>
    </row>
    <row r="1055" s="1" customFormat="1" spans="1:3">
      <c r="A1055" s="7">
        <v>1053</v>
      </c>
      <c r="B1055" s="8" t="str">
        <f>"朱敏"</f>
        <v>朱敏</v>
      </c>
      <c r="C1055" s="9" t="s">
        <v>923</v>
      </c>
    </row>
    <row r="1056" s="1" customFormat="1" spans="1:3">
      <c r="A1056" s="7">
        <v>1054</v>
      </c>
      <c r="B1056" s="8" t="str">
        <f>"李振林"</f>
        <v>李振林</v>
      </c>
      <c r="C1056" s="9" t="s">
        <v>924</v>
      </c>
    </row>
    <row r="1057" s="1" customFormat="1" spans="1:3">
      <c r="A1057" s="7">
        <v>1055</v>
      </c>
      <c r="B1057" s="8" t="str">
        <f>"苏林月"</f>
        <v>苏林月</v>
      </c>
      <c r="C1057" s="9" t="s">
        <v>925</v>
      </c>
    </row>
    <row r="1058" s="1" customFormat="1" spans="1:3">
      <c r="A1058" s="7">
        <v>1056</v>
      </c>
      <c r="B1058" s="8" t="str">
        <f>"孙雨欣"</f>
        <v>孙雨欣</v>
      </c>
      <c r="C1058" s="9" t="s">
        <v>926</v>
      </c>
    </row>
    <row r="1059" s="1" customFormat="1" spans="1:3">
      <c r="A1059" s="7">
        <v>1057</v>
      </c>
      <c r="B1059" s="8" t="str">
        <f>"李慢晶"</f>
        <v>李慢晶</v>
      </c>
      <c r="C1059" s="9" t="s">
        <v>927</v>
      </c>
    </row>
    <row r="1060" s="1" customFormat="1" spans="1:3">
      <c r="A1060" s="7">
        <v>1058</v>
      </c>
      <c r="B1060" s="8" t="str">
        <f>"吴海桂"</f>
        <v>吴海桂</v>
      </c>
      <c r="C1060" s="9" t="s">
        <v>928</v>
      </c>
    </row>
    <row r="1061" s="1" customFormat="1" spans="1:3">
      <c r="A1061" s="7">
        <v>1059</v>
      </c>
      <c r="B1061" s="8" t="str">
        <f>"黄碧慧"</f>
        <v>黄碧慧</v>
      </c>
      <c r="C1061" s="9" t="s">
        <v>290</v>
      </c>
    </row>
    <row r="1062" s="1" customFormat="1" spans="1:3">
      <c r="A1062" s="7">
        <v>1060</v>
      </c>
      <c r="B1062" s="8" t="str">
        <f>"刘凤茎"</f>
        <v>刘凤茎</v>
      </c>
      <c r="C1062" s="9" t="s">
        <v>929</v>
      </c>
    </row>
    <row r="1063" s="1" customFormat="1" spans="1:3">
      <c r="A1063" s="7">
        <v>1061</v>
      </c>
      <c r="B1063" s="8" t="str">
        <f>"吴钟帅"</f>
        <v>吴钟帅</v>
      </c>
      <c r="C1063" s="9" t="s">
        <v>930</v>
      </c>
    </row>
    <row r="1064" s="1" customFormat="1" spans="1:3">
      <c r="A1064" s="7">
        <v>1062</v>
      </c>
      <c r="B1064" s="8" t="str">
        <f>"吴逖宇"</f>
        <v>吴逖宇</v>
      </c>
      <c r="C1064" s="9" t="s">
        <v>931</v>
      </c>
    </row>
    <row r="1065" s="1" customFormat="1" spans="1:3">
      <c r="A1065" s="7">
        <v>1063</v>
      </c>
      <c r="B1065" s="8" t="str">
        <f>"颜惠珍"</f>
        <v>颜惠珍</v>
      </c>
      <c r="C1065" s="9" t="s">
        <v>932</v>
      </c>
    </row>
    <row r="1066" s="1" customFormat="1" spans="1:3">
      <c r="A1066" s="7">
        <v>1064</v>
      </c>
      <c r="B1066" s="8" t="str">
        <f>"卓庭庭"</f>
        <v>卓庭庭</v>
      </c>
      <c r="C1066" s="9" t="s">
        <v>933</v>
      </c>
    </row>
    <row r="1067" s="1" customFormat="1" spans="1:3">
      <c r="A1067" s="7">
        <v>1065</v>
      </c>
      <c r="B1067" s="8" t="str">
        <f>"占玉漫"</f>
        <v>占玉漫</v>
      </c>
      <c r="C1067" s="9" t="s">
        <v>934</v>
      </c>
    </row>
    <row r="1068" s="1" customFormat="1" spans="1:3">
      <c r="A1068" s="7">
        <v>1066</v>
      </c>
      <c r="B1068" s="8" t="str">
        <f>"王晓霏"</f>
        <v>王晓霏</v>
      </c>
      <c r="C1068" s="9" t="s">
        <v>935</v>
      </c>
    </row>
    <row r="1069" s="1" customFormat="1" spans="1:3">
      <c r="A1069" s="7">
        <v>1067</v>
      </c>
      <c r="B1069" s="8" t="str">
        <f>"王斯穆"</f>
        <v>王斯穆</v>
      </c>
      <c r="C1069" s="9" t="s">
        <v>936</v>
      </c>
    </row>
    <row r="1070" s="1" customFormat="1" spans="1:3">
      <c r="A1070" s="7">
        <v>1068</v>
      </c>
      <c r="B1070" s="8" t="str">
        <f>"王思琪"</f>
        <v>王思琪</v>
      </c>
      <c r="C1070" s="9" t="s">
        <v>230</v>
      </c>
    </row>
    <row r="1071" s="1" customFormat="1" spans="1:3">
      <c r="A1071" s="7">
        <v>1069</v>
      </c>
      <c r="B1071" s="8" t="str">
        <f>"吴清宙"</f>
        <v>吴清宙</v>
      </c>
      <c r="C1071" s="9" t="s">
        <v>801</v>
      </c>
    </row>
    <row r="1072" s="1" customFormat="1" spans="1:3">
      <c r="A1072" s="7">
        <v>1070</v>
      </c>
      <c r="B1072" s="8" t="str">
        <f>"陈明海"</f>
        <v>陈明海</v>
      </c>
      <c r="C1072" s="9" t="s">
        <v>937</v>
      </c>
    </row>
    <row r="1073" s="1" customFormat="1" spans="1:3">
      <c r="A1073" s="7">
        <v>1071</v>
      </c>
      <c r="B1073" s="8" t="str">
        <f>"符春满"</f>
        <v>符春满</v>
      </c>
      <c r="C1073" s="9" t="s">
        <v>938</v>
      </c>
    </row>
    <row r="1074" s="1" customFormat="1" spans="1:3">
      <c r="A1074" s="7">
        <v>1072</v>
      </c>
      <c r="B1074" s="8" t="str">
        <f>"黎映"</f>
        <v>黎映</v>
      </c>
      <c r="C1074" s="9" t="s">
        <v>939</v>
      </c>
    </row>
    <row r="1075" s="1" customFormat="1" spans="1:3">
      <c r="A1075" s="7">
        <v>1073</v>
      </c>
      <c r="B1075" s="8" t="str">
        <f>"符爱雯"</f>
        <v>符爱雯</v>
      </c>
      <c r="C1075" s="9" t="s">
        <v>940</v>
      </c>
    </row>
    <row r="1076" s="1" customFormat="1" spans="1:3">
      <c r="A1076" s="7">
        <v>1074</v>
      </c>
      <c r="B1076" s="8" t="str">
        <f>"李春英"</f>
        <v>李春英</v>
      </c>
      <c r="C1076" s="9" t="s">
        <v>429</v>
      </c>
    </row>
    <row r="1077" s="1" customFormat="1" spans="1:3">
      <c r="A1077" s="7">
        <v>1075</v>
      </c>
      <c r="B1077" s="8" t="str">
        <f>"赵园桃"</f>
        <v>赵园桃</v>
      </c>
      <c r="C1077" s="9" t="s">
        <v>941</v>
      </c>
    </row>
    <row r="1078" s="1" customFormat="1" spans="1:3">
      <c r="A1078" s="7">
        <v>1076</v>
      </c>
      <c r="B1078" s="8" t="str">
        <f>"庄瑞芳"</f>
        <v>庄瑞芳</v>
      </c>
      <c r="C1078" s="9" t="s">
        <v>942</v>
      </c>
    </row>
    <row r="1079" s="1" customFormat="1" spans="1:3">
      <c r="A1079" s="7">
        <v>1077</v>
      </c>
      <c r="B1079" s="8" t="str">
        <f>"孙佳欣"</f>
        <v>孙佳欣</v>
      </c>
      <c r="C1079" s="9" t="s">
        <v>943</v>
      </c>
    </row>
    <row r="1080" s="1" customFormat="1" spans="1:3">
      <c r="A1080" s="7">
        <v>1078</v>
      </c>
      <c r="B1080" s="8" t="str">
        <f>"许世扬"</f>
        <v>许世扬</v>
      </c>
      <c r="C1080" s="9" t="s">
        <v>944</v>
      </c>
    </row>
    <row r="1081" s="1" customFormat="1" spans="1:3">
      <c r="A1081" s="7">
        <v>1079</v>
      </c>
      <c r="B1081" s="8" t="str">
        <f>"陈岩玲"</f>
        <v>陈岩玲</v>
      </c>
      <c r="C1081" s="9" t="s">
        <v>945</v>
      </c>
    </row>
    <row r="1082" s="1" customFormat="1" spans="1:3">
      <c r="A1082" s="7">
        <v>1080</v>
      </c>
      <c r="B1082" s="8" t="str">
        <f>"梁金芳"</f>
        <v>梁金芳</v>
      </c>
      <c r="C1082" s="9" t="s">
        <v>946</v>
      </c>
    </row>
    <row r="1083" s="1" customFormat="1" spans="1:3">
      <c r="A1083" s="7">
        <v>1081</v>
      </c>
      <c r="B1083" s="8" t="str">
        <f>"符莹莹"</f>
        <v>符莹莹</v>
      </c>
      <c r="C1083" s="9" t="s">
        <v>258</v>
      </c>
    </row>
    <row r="1084" s="1" customFormat="1" spans="1:3">
      <c r="A1084" s="7">
        <v>1082</v>
      </c>
      <c r="B1084" s="8" t="str">
        <f>"黄倩倩"</f>
        <v>黄倩倩</v>
      </c>
      <c r="C1084" s="9" t="s">
        <v>947</v>
      </c>
    </row>
    <row r="1085" s="1" customFormat="1" spans="1:3">
      <c r="A1085" s="7">
        <v>1083</v>
      </c>
      <c r="B1085" s="8" t="str">
        <f>"刘小雅"</f>
        <v>刘小雅</v>
      </c>
      <c r="C1085" s="9" t="s">
        <v>948</v>
      </c>
    </row>
    <row r="1086" s="1" customFormat="1" spans="1:3">
      <c r="A1086" s="7">
        <v>1084</v>
      </c>
      <c r="B1086" s="8" t="str">
        <f>"徐颖"</f>
        <v>徐颖</v>
      </c>
      <c r="C1086" s="9" t="s">
        <v>668</v>
      </c>
    </row>
    <row r="1087" s="1" customFormat="1" spans="1:3">
      <c r="A1087" s="7">
        <v>1085</v>
      </c>
      <c r="B1087" s="8" t="str">
        <f>"钟兴婉"</f>
        <v>钟兴婉</v>
      </c>
      <c r="C1087" s="9" t="s">
        <v>949</v>
      </c>
    </row>
    <row r="1088" s="1" customFormat="1" spans="1:3">
      <c r="A1088" s="7">
        <v>1086</v>
      </c>
      <c r="B1088" s="8" t="str">
        <f>"冯秀勇"</f>
        <v>冯秀勇</v>
      </c>
      <c r="C1088" s="9" t="s">
        <v>950</v>
      </c>
    </row>
    <row r="1089" s="1" customFormat="1" spans="1:3">
      <c r="A1089" s="7">
        <v>1087</v>
      </c>
      <c r="B1089" s="8" t="str">
        <f>"高翠莹"</f>
        <v>高翠莹</v>
      </c>
      <c r="C1089" s="9" t="s">
        <v>951</v>
      </c>
    </row>
    <row r="1090" s="1" customFormat="1" spans="1:3">
      <c r="A1090" s="7">
        <v>1088</v>
      </c>
      <c r="B1090" s="8" t="str">
        <f>"陈盛杰"</f>
        <v>陈盛杰</v>
      </c>
      <c r="C1090" s="9" t="s">
        <v>276</v>
      </c>
    </row>
    <row r="1091" s="1" customFormat="1" spans="1:3">
      <c r="A1091" s="7">
        <v>1089</v>
      </c>
      <c r="B1091" s="8" t="str">
        <f>"张明"</f>
        <v>张明</v>
      </c>
      <c r="C1091" s="9" t="s">
        <v>952</v>
      </c>
    </row>
    <row r="1092" s="1" customFormat="1" spans="1:3">
      <c r="A1092" s="7">
        <v>1090</v>
      </c>
      <c r="B1092" s="8" t="str">
        <f>"李锦添"</f>
        <v>李锦添</v>
      </c>
      <c r="C1092" s="9" t="s">
        <v>807</v>
      </c>
    </row>
    <row r="1093" s="1" customFormat="1" spans="1:3">
      <c r="A1093" s="7">
        <v>1091</v>
      </c>
      <c r="B1093" s="8" t="str">
        <f>"刘洗书"</f>
        <v>刘洗书</v>
      </c>
      <c r="C1093" s="9" t="s">
        <v>953</v>
      </c>
    </row>
    <row r="1094" s="1" customFormat="1" spans="1:3">
      <c r="A1094" s="7">
        <v>1092</v>
      </c>
      <c r="B1094" s="8" t="str">
        <f>"陈美玲"</f>
        <v>陈美玲</v>
      </c>
      <c r="C1094" s="9" t="s">
        <v>954</v>
      </c>
    </row>
    <row r="1095" s="1" customFormat="1" spans="1:3">
      <c r="A1095" s="7">
        <v>1093</v>
      </c>
      <c r="B1095" s="8" t="str">
        <f>"蔡辉"</f>
        <v>蔡辉</v>
      </c>
      <c r="C1095" s="9" t="s">
        <v>955</v>
      </c>
    </row>
    <row r="1096" s="1" customFormat="1" spans="1:3">
      <c r="A1096" s="7">
        <v>1094</v>
      </c>
      <c r="B1096" s="8" t="str">
        <f>"陈金荣"</f>
        <v>陈金荣</v>
      </c>
      <c r="C1096" s="9" t="s">
        <v>956</v>
      </c>
    </row>
    <row r="1097" s="1" customFormat="1" spans="1:3">
      <c r="A1097" s="7">
        <v>1095</v>
      </c>
      <c r="B1097" s="8" t="str">
        <f>"黄达鸣"</f>
        <v>黄达鸣</v>
      </c>
      <c r="C1097" s="9" t="s">
        <v>957</v>
      </c>
    </row>
    <row r="1098" s="1" customFormat="1" spans="1:3">
      <c r="A1098" s="7">
        <v>1096</v>
      </c>
      <c r="B1098" s="8" t="str">
        <f>"王子棋"</f>
        <v>王子棋</v>
      </c>
      <c r="C1098" s="9" t="s">
        <v>958</v>
      </c>
    </row>
    <row r="1099" s="1" customFormat="1" spans="1:3">
      <c r="A1099" s="7">
        <v>1097</v>
      </c>
      <c r="B1099" s="8" t="str">
        <f>"周小茵"</f>
        <v>周小茵</v>
      </c>
      <c r="C1099" s="9" t="s">
        <v>959</v>
      </c>
    </row>
    <row r="1100" s="1" customFormat="1" spans="1:3">
      <c r="A1100" s="7">
        <v>1098</v>
      </c>
      <c r="B1100" s="8" t="str">
        <f>"罗丛青"</f>
        <v>罗丛青</v>
      </c>
      <c r="C1100" s="9" t="s">
        <v>960</v>
      </c>
    </row>
    <row r="1101" s="1" customFormat="1" spans="1:3">
      <c r="A1101" s="7">
        <v>1099</v>
      </c>
      <c r="B1101" s="8" t="str">
        <f>"胡志贤"</f>
        <v>胡志贤</v>
      </c>
      <c r="C1101" s="9" t="s">
        <v>961</v>
      </c>
    </row>
    <row r="1102" s="1" customFormat="1" spans="1:3">
      <c r="A1102" s="7">
        <v>1100</v>
      </c>
      <c r="B1102" s="8" t="str">
        <f>"袁森威"</f>
        <v>袁森威</v>
      </c>
      <c r="C1102" s="9" t="s">
        <v>962</v>
      </c>
    </row>
    <row r="1103" s="1" customFormat="1" spans="1:3">
      <c r="A1103" s="7">
        <v>1101</v>
      </c>
      <c r="B1103" s="8" t="str">
        <f>"何婆姑"</f>
        <v>何婆姑</v>
      </c>
      <c r="C1103" s="9" t="s">
        <v>963</v>
      </c>
    </row>
    <row r="1104" s="1" customFormat="1" spans="1:3">
      <c r="A1104" s="7">
        <v>1102</v>
      </c>
      <c r="B1104" s="8" t="str">
        <f>"莫新嫩"</f>
        <v>莫新嫩</v>
      </c>
      <c r="C1104" s="9" t="s">
        <v>964</v>
      </c>
    </row>
    <row r="1105" s="1" customFormat="1" spans="1:3">
      <c r="A1105" s="7">
        <v>1103</v>
      </c>
      <c r="B1105" s="8" t="str">
        <f>"陈霏"</f>
        <v>陈霏</v>
      </c>
      <c r="C1105" s="9" t="s">
        <v>965</v>
      </c>
    </row>
    <row r="1106" s="1" customFormat="1" spans="1:3">
      <c r="A1106" s="7">
        <v>1104</v>
      </c>
      <c r="B1106" s="8" t="str">
        <f>"黄海静"</f>
        <v>黄海静</v>
      </c>
      <c r="C1106" s="9" t="s">
        <v>966</v>
      </c>
    </row>
    <row r="1107" s="1" customFormat="1" spans="1:3">
      <c r="A1107" s="7">
        <v>1105</v>
      </c>
      <c r="B1107" s="8" t="str">
        <f>"陈海贝"</f>
        <v>陈海贝</v>
      </c>
      <c r="C1107" s="9" t="s">
        <v>967</v>
      </c>
    </row>
    <row r="1108" s="1" customFormat="1" spans="1:3">
      <c r="A1108" s="7">
        <v>1106</v>
      </c>
      <c r="B1108" s="8" t="str">
        <f>"黄晓芬"</f>
        <v>黄晓芬</v>
      </c>
      <c r="C1108" s="9" t="s">
        <v>968</v>
      </c>
    </row>
    <row r="1109" s="1" customFormat="1" spans="1:3">
      <c r="A1109" s="7">
        <v>1107</v>
      </c>
      <c r="B1109" s="8" t="str">
        <f>"郭红丽"</f>
        <v>郭红丽</v>
      </c>
      <c r="C1109" s="9" t="s">
        <v>969</v>
      </c>
    </row>
    <row r="1110" s="1" customFormat="1" spans="1:3">
      <c r="A1110" s="7">
        <v>1108</v>
      </c>
      <c r="B1110" s="8" t="str">
        <f>"卓广惠"</f>
        <v>卓广惠</v>
      </c>
      <c r="C1110" s="9" t="s">
        <v>970</v>
      </c>
    </row>
    <row r="1111" s="1" customFormat="1" spans="1:3">
      <c r="A1111" s="7">
        <v>1109</v>
      </c>
      <c r="B1111" s="8" t="str">
        <f>"刘仲杰"</f>
        <v>刘仲杰</v>
      </c>
      <c r="C1111" s="9" t="s">
        <v>971</v>
      </c>
    </row>
    <row r="1112" s="1" customFormat="1" spans="1:3">
      <c r="A1112" s="7">
        <v>1110</v>
      </c>
      <c r="B1112" s="8" t="str">
        <f>"韦秋杰"</f>
        <v>韦秋杰</v>
      </c>
      <c r="C1112" s="9" t="s">
        <v>972</v>
      </c>
    </row>
    <row r="1113" s="1" customFormat="1" spans="1:3">
      <c r="A1113" s="7">
        <v>1111</v>
      </c>
      <c r="B1113" s="8" t="str">
        <f>"陈洁"</f>
        <v>陈洁</v>
      </c>
      <c r="C1113" s="9" t="s">
        <v>973</v>
      </c>
    </row>
    <row r="1114" s="1" customFormat="1" spans="1:3">
      <c r="A1114" s="7">
        <v>1112</v>
      </c>
      <c r="B1114" s="8" t="str">
        <f>"庄圣达"</f>
        <v>庄圣达</v>
      </c>
      <c r="C1114" s="9" t="s">
        <v>974</v>
      </c>
    </row>
    <row r="1115" s="1" customFormat="1" spans="1:3">
      <c r="A1115" s="7">
        <v>1113</v>
      </c>
      <c r="B1115" s="8" t="str">
        <f>"冯静"</f>
        <v>冯静</v>
      </c>
      <c r="C1115" s="9" t="s">
        <v>975</v>
      </c>
    </row>
    <row r="1116" s="1" customFormat="1" spans="1:3">
      <c r="A1116" s="7">
        <v>1114</v>
      </c>
      <c r="B1116" s="8" t="str">
        <f>"黎冬梅"</f>
        <v>黎冬梅</v>
      </c>
      <c r="C1116" s="9" t="s">
        <v>976</v>
      </c>
    </row>
    <row r="1117" s="1" customFormat="1" spans="1:3">
      <c r="A1117" s="7">
        <v>1115</v>
      </c>
      <c r="B1117" s="8" t="str">
        <f>"符月贞"</f>
        <v>符月贞</v>
      </c>
      <c r="C1117" s="9" t="s">
        <v>977</v>
      </c>
    </row>
    <row r="1118" s="1" customFormat="1" spans="1:3">
      <c r="A1118" s="7">
        <v>1116</v>
      </c>
      <c r="B1118" s="8" t="str">
        <f>"庄乐美"</f>
        <v>庄乐美</v>
      </c>
      <c r="C1118" s="9" t="s">
        <v>978</v>
      </c>
    </row>
    <row r="1119" s="1" customFormat="1" spans="1:3">
      <c r="A1119" s="7">
        <v>1117</v>
      </c>
      <c r="B1119" s="8" t="str">
        <f>"王月丽"</f>
        <v>王月丽</v>
      </c>
      <c r="C1119" s="9" t="s">
        <v>979</v>
      </c>
    </row>
    <row r="1120" s="1" customFormat="1" spans="1:3">
      <c r="A1120" s="7">
        <v>1118</v>
      </c>
      <c r="B1120" s="8" t="str">
        <f>"林送莲"</f>
        <v>林送莲</v>
      </c>
      <c r="C1120" s="9" t="s">
        <v>980</v>
      </c>
    </row>
    <row r="1121" s="1" customFormat="1" spans="1:3">
      <c r="A1121" s="7">
        <v>1119</v>
      </c>
      <c r="B1121" s="8" t="str">
        <f>"黄明莉"</f>
        <v>黄明莉</v>
      </c>
      <c r="C1121" s="9" t="s">
        <v>981</v>
      </c>
    </row>
    <row r="1122" s="1" customFormat="1" spans="1:3">
      <c r="A1122" s="7">
        <v>1120</v>
      </c>
      <c r="B1122" s="8" t="str">
        <f>"李丽娜"</f>
        <v>李丽娜</v>
      </c>
      <c r="C1122" s="9" t="s">
        <v>982</v>
      </c>
    </row>
    <row r="1123" s="1" customFormat="1" spans="1:3">
      <c r="A1123" s="7">
        <v>1121</v>
      </c>
      <c r="B1123" s="8" t="str">
        <f>"李运昌"</f>
        <v>李运昌</v>
      </c>
      <c r="C1123" s="9" t="s">
        <v>983</v>
      </c>
    </row>
    <row r="1124" s="1" customFormat="1" spans="1:3">
      <c r="A1124" s="7">
        <v>1122</v>
      </c>
      <c r="B1124" s="8" t="str">
        <f>"陈豪雅"</f>
        <v>陈豪雅</v>
      </c>
      <c r="C1124" s="9" t="s">
        <v>575</v>
      </c>
    </row>
    <row r="1125" s="1" customFormat="1" spans="1:3">
      <c r="A1125" s="7">
        <v>1123</v>
      </c>
      <c r="B1125" s="8" t="str">
        <f>"钟教芳"</f>
        <v>钟教芳</v>
      </c>
      <c r="C1125" s="9" t="s">
        <v>984</v>
      </c>
    </row>
    <row r="1126" s="1" customFormat="1" spans="1:3">
      <c r="A1126" s="7">
        <v>1124</v>
      </c>
      <c r="B1126" s="8" t="str">
        <f>"朱孟琦"</f>
        <v>朱孟琦</v>
      </c>
      <c r="C1126" s="9" t="s">
        <v>985</v>
      </c>
    </row>
    <row r="1127" s="1" customFormat="1" spans="1:3">
      <c r="A1127" s="7">
        <v>1125</v>
      </c>
      <c r="B1127" s="8" t="str">
        <f>"黄小茹"</f>
        <v>黄小茹</v>
      </c>
      <c r="C1127" s="9" t="s">
        <v>986</v>
      </c>
    </row>
    <row r="1128" s="1" customFormat="1" spans="1:3">
      <c r="A1128" s="7">
        <v>1126</v>
      </c>
      <c r="B1128" s="8" t="str">
        <f>"钟敏敏"</f>
        <v>钟敏敏</v>
      </c>
      <c r="C1128" s="9" t="s">
        <v>987</v>
      </c>
    </row>
    <row r="1129" s="1" customFormat="1" spans="1:3">
      <c r="A1129" s="7">
        <v>1127</v>
      </c>
      <c r="B1129" s="8" t="str">
        <f>"温希月"</f>
        <v>温希月</v>
      </c>
      <c r="C1129" s="9" t="s">
        <v>988</v>
      </c>
    </row>
    <row r="1130" s="1" customFormat="1" spans="1:3">
      <c r="A1130" s="7">
        <v>1128</v>
      </c>
      <c r="B1130" s="8" t="str">
        <f>"刘玉雯"</f>
        <v>刘玉雯</v>
      </c>
      <c r="C1130" s="9" t="s">
        <v>989</v>
      </c>
    </row>
    <row r="1131" s="1" customFormat="1" spans="1:3">
      <c r="A1131" s="7">
        <v>1129</v>
      </c>
      <c r="B1131" s="8" t="str">
        <f>"黄亚娜"</f>
        <v>黄亚娜</v>
      </c>
      <c r="C1131" s="9" t="s">
        <v>990</v>
      </c>
    </row>
    <row r="1132" s="1" customFormat="1" spans="1:3">
      <c r="A1132" s="7">
        <v>1130</v>
      </c>
      <c r="B1132" s="8" t="str">
        <f>"曾艺婕"</f>
        <v>曾艺婕</v>
      </c>
      <c r="C1132" s="9" t="s">
        <v>991</v>
      </c>
    </row>
    <row r="1133" s="1" customFormat="1" spans="1:3">
      <c r="A1133" s="7">
        <v>1131</v>
      </c>
      <c r="B1133" s="8" t="str">
        <f>"王兴怡"</f>
        <v>王兴怡</v>
      </c>
      <c r="C1133" s="9" t="s">
        <v>233</v>
      </c>
    </row>
    <row r="1134" s="1" customFormat="1" spans="1:3">
      <c r="A1134" s="7">
        <v>1132</v>
      </c>
      <c r="B1134" s="8" t="str">
        <f>"符小惠"</f>
        <v>符小惠</v>
      </c>
      <c r="C1134" s="9" t="s">
        <v>992</v>
      </c>
    </row>
    <row r="1135" s="1" customFormat="1" spans="1:3">
      <c r="A1135" s="7">
        <v>1133</v>
      </c>
      <c r="B1135" s="8" t="str">
        <f>"莫雪姣"</f>
        <v>莫雪姣</v>
      </c>
      <c r="C1135" s="9" t="s">
        <v>993</v>
      </c>
    </row>
    <row r="1136" s="1" customFormat="1" spans="1:3">
      <c r="A1136" s="7">
        <v>1134</v>
      </c>
      <c r="B1136" s="8" t="str">
        <f>"李秀玲"</f>
        <v>李秀玲</v>
      </c>
      <c r="C1136" s="9" t="s">
        <v>994</v>
      </c>
    </row>
    <row r="1137" s="1" customFormat="1" spans="1:3">
      <c r="A1137" s="7">
        <v>1135</v>
      </c>
      <c r="B1137" s="8" t="str">
        <f>"冯颖颖"</f>
        <v>冯颖颖</v>
      </c>
      <c r="C1137" s="9" t="s">
        <v>303</v>
      </c>
    </row>
    <row r="1138" s="1" customFormat="1" spans="1:3">
      <c r="A1138" s="7">
        <v>1136</v>
      </c>
      <c r="B1138" s="8" t="str">
        <f>"王诗琪"</f>
        <v>王诗琪</v>
      </c>
      <c r="C1138" s="9" t="s">
        <v>995</v>
      </c>
    </row>
    <row r="1139" s="1" customFormat="1" spans="1:3">
      <c r="A1139" s="7">
        <v>1137</v>
      </c>
      <c r="B1139" s="8" t="str">
        <f>"文宇铭"</f>
        <v>文宇铭</v>
      </c>
      <c r="C1139" s="9" t="s">
        <v>182</v>
      </c>
    </row>
    <row r="1140" s="1" customFormat="1" spans="1:3">
      <c r="A1140" s="7">
        <v>1138</v>
      </c>
      <c r="B1140" s="8" t="str">
        <f>"杨花"</f>
        <v>杨花</v>
      </c>
      <c r="C1140" s="9" t="s">
        <v>996</v>
      </c>
    </row>
    <row r="1141" s="1" customFormat="1" spans="1:3">
      <c r="A1141" s="7">
        <v>1139</v>
      </c>
      <c r="B1141" s="8" t="str">
        <f>"林晓"</f>
        <v>林晓</v>
      </c>
      <c r="C1141" s="9" t="s">
        <v>997</v>
      </c>
    </row>
    <row r="1142" s="1" customFormat="1" spans="1:3">
      <c r="A1142" s="7">
        <v>1140</v>
      </c>
      <c r="B1142" s="8" t="str">
        <f>"唐秀梅"</f>
        <v>唐秀梅</v>
      </c>
      <c r="C1142" s="9" t="s">
        <v>998</v>
      </c>
    </row>
    <row r="1143" s="1" customFormat="1" spans="1:3">
      <c r="A1143" s="7">
        <v>1141</v>
      </c>
      <c r="B1143" s="8" t="str">
        <f>"罗娴"</f>
        <v>罗娴</v>
      </c>
      <c r="C1143" s="9" t="s">
        <v>999</v>
      </c>
    </row>
    <row r="1144" s="1" customFormat="1" spans="1:3">
      <c r="A1144" s="7">
        <v>1142</v>
      </c>
      <c r="B1144" s="8" t="str">
        <f>"钟宛蓉"</f>
        <v>钟宛蓉</v>
      </c>
      <c r="C1144" s="9" t="s">
        <v>1000</v>
      </c>
    </row>
    <row r="1145" s="1" customFormat="1" spans="1:3">
      <c r="A1145" s="7">
        <v>1143</v>
      </c>
      <c r="B1145" s="8" t="str">
        <f>"王冠彪"</f>
        <v>王冠彪</v>
      </c>
      <c r="C1145" s="9" t="s">
        <v>1001</v>
      </c>
    </row>
    <row r="1146" s="1" customFormat="1" spans="1:3">
      <c r="A1146" s="7">
        <v>1144</v>
      </c>
      <c r="B1146" s="8" t="str">
        <f>"王月兰"</f>
        <v>王月兰</v>
      </c>
      <c r="C1146" s="9" t="s">
        <v>1002</v>
      </c>
    </row>
    <row r="1147" s="1" customFormat="1" spans="1:3">
      <c r="A1147" s="7">
        <v>1145</v>
      </c>
      <c r="B1147" s="8" t="str">
        <f>"关清玉"</f>
        <v>关清玉</v>
      </c>
      <c r="C1147" s="9" t="s">
        <v>1003</v>
      </c>
    </row>
    <row r="1148" s="1" customFormat="1" spans="1:3">
      <c r="A1148" s="7">
        <v>1146</v>
      </c>
      <c r="B1148" s="8" t="str">
        <f>"陈财铭"</f>
        <v>陈财铭</v>
      </c>
      <c r="C1148" s="9" t="s">
        <v>294</v>
      </c>
    </row>
    <row r="1149" s="1" customFormat="1" spans="1:3">
      <c r="A1149" s="7">
        <v>1147</v>
      </c>
      <c r="B1149" s="8" t="str">
        <f>"林娇丽"</f>
        <v>林娇丽</v>
      </c>
      <c r="C1149" s="9" t="s">
        <v>1004</v>
      </c>
    </row>
    <row r="1150" s="1" customFormat="1" spans="1:3">
      <c r="A1150" s="7">
        <v>1148</v>
      </c>
      <c r="B1150" s="8" t="str">
        <f>"王丽珍"</f>
        <v>王丽珍</v>
      </c>
      <c r="C1150" s="9" t="s">
        <v>1005</v>
      </c>
    </row>
    <row r="1151" s="1" customFormat="1" spans="1:3">
      <c r="A1151" s="7">
        <v>1149</v>
      </c>
      <c r="B1151" s="8" t="str">
        <f>"林平"</f>
        <v>林平</v>
      </c>
      <c r="C1151" s="9" t="s">
        <v>1006</v>
      </c>
    </row>
    <row r="1152" s="1" customFormat="1" spans="1:3">
      <c r="A1152" s="7">
        <v>1150</v>
      </c>
      <c r="B1152" s="8" t="str">
        <f>"林春蕊"</f>
        <v>林春蕊</v>
      </c>
      <c r="C1152" s="9" t="s">
        <v>1007</v>
      </c>
    </row>
    <row r="1153" s="1" customFormat="1" spans="1:3">
      <c r="A1153" s="7">
        <v>1151</v>
      </c>
      <c r="B1153" s="8" t="str">
        <f>"叶召琴"</f>
        <v>叶召琴</v>
      </c>
      <c r="C1153" s="9" t="s">
        <v>1008</v>
      </c>
    </row>
    <row r="1154" s="1" customFormat="1" spans="1:3">
      <c r="A1154" s="7">
        <v>1152</v>
      </c>
      <c r="B1154" s="8" t="str">
        <f>"王庆"</f>
        <v>王庆</v>
      </c>
      <c r="C1154" s="9" t="s">
        <v>1009</v>
      </c>
    </row>
    <row r="1155" s="1" customFormat="1" spans="1:3">
      <c r="A1155" s="7">
        <v>1153</v>
      </c>
      <c r="B1155" s="8" t="str">
        <f>"张洋源"</f>
        <v>张洋源</v>
      </c>
      <c r="C1155" s="9" t="s">
        <v>1010</v>
      </c>
    </row>
    <row r="1156" s="1" customFormat="1" spans="1:3">
      <c r="A1156" s="7">
        <v>1154</v>
      </c>
      <c r="B1156" s="8" t="str">
        <f>"吴莹"</f>
        <v>吴莹</v>
      </c>
      <c r="C1156" s="9" t="s">
        <v>741</v>
      </c>
    </row>
    <row r="1157" s="1" customFormat="1" spans="1:3">
      <c r="A1157" s="7">
        <v>1155</v>
      </c>
      <c r="B1157" s="8" t="str">
        <f>"陈少侬"</f>
        <v>陈少侬</v>
      </c>
      <c r="C1157" s="9" t="s">
        <v>1011</v>
      </c>
    </row>
    <row r="1158" s="1" customFormat="1" spans="1:3">
      <c r="A1158" s="7">
        <v>1156</v>
      </c>
      <c r="B1158" s="8" t="str">
        <f>"邱婷婷"</f>
        <v>邱婷婷</v>
      </c>
      <c r="C1158" s="9" t="s">
        <v>1012</v>
      </c>
    </row>
    <row r="1159" s="1" customFormat="1" spans="1:3">
      <c r="A1159" s="7">
        <v>1157</v>
      </c>
      <c r="B1159" s="8" t="str">
        <f>"羊秀月"</f>
        <v>羊秀月</v>
      </c>
      <c r="C1159" s="9" t="s">
        <v>125</v>
      </c>
    </row>
    <row r="1160" s="1" customFormat="1" spans="1:3">
      <c r="A1160" s="7">
        <v>1158</v>
      </c>
      <c r="B1160" s="8" t="str">
        <f>"黄宗仙"</f>
        <v>黄宗仙</v>
      </c>
      <c r="C1160" s="9" t="s">
        <v>1013</v>
      </c>
    </row>
    <row r="1161" s="1" customFormat="1" spans="1:3">
      <c r="A1161" s="7">
        <v>1159</v>
      </c>
      <c r="B1161" s="8" t="str">
        <f>"王琪"</f>
        <v>王琪</v>
      </c>
      <c r="C1161" s="9" t="s">
        <v>1014</v>
      </c>
    </row>
    <row r="1162" s="1" customFormat="1" spans="1:3">
      <c r="A1162" s="7">
        <v>1160</v>
      </c>
      <c r="B1162" s="8" t="str">
        <f>"陈可智"</f>
        <v>陈可智</v>
      </c>
      <c r="C1162" s="9" t="s">
        <v>1015</v>
      </c>
    </row>
    <row r="1163" s="1" customFormat="1" spans="1:3">
      <c r="A1163" s="7">
        <v>1161</v>
      </c>
      <c r="B1163" s="8" t="str">
        <f>"张山霖"</f>
        <v>张山霖</v>
      </c>
      <c r="C1163" s="9" t="s">
        <v>1016</v>
      </c>
    </row>
    <row r="1164" s="1" customFormat="1" spans="1:3">
      <c r="A1164" s="7">
        <v>1162</v>
      </c>
      <c r="B1164" s="8" t="str">
        <f>"许阳菲"</f>
        <v>许阳菲</v>
      </c>
      <c r="C1164" s="9" t="s">
        <v>1017</v>
      </c>
    </row>
    <row r="1165" s="1" customFormat="1" spans="1:3">
      <c r="A1165" s="7">
        <v>1163</v>
      </c>
      <c r="B1165" s="8" t="str">
        <f>"杜芸芸"</f>
        <v>杜芸芸</v>
      </c>
      <c r="C1165" s="9" t="s">
        <v>116</v>
      </c>
    </row>
    <row r="1166" s="1" customFormat="1" spans="1:3">
      <c r="A1166" s="7">
        <v>1164</v>
      </c>
      <c r="B1166" s="8" t="str">
        <f>"翁小金"</f>
        <v>翁小金</v>
      </c>
      <c r="C1166" s="9" t="s">
        <v>1018</v>
      </c>
    </row>
    <row r="1167" s="1" customFormat="1" spans="1:3">
      <c r="A1167" s="7">
        <v>1165</v>
      </c>
      <c r="B1167" s="8" t="str">
        <f>"王孟玉"</f>
        <v>王孟玉</v>
      </c>
      <c r="C1167" s="9" t="s">
        <v>1019</v>
      </c>
    </row>
    <row r="1168" s="1" customFormat="1" spans="1:3">
      <c r="A1168" s="7">
        <v>1166</v>
      </c>
      <c r="B1168" s="8" t="str">
        <f>"陈美玲"</f>
        <v>陈美玲</v>
      </c>
      <c r="C1168" s="9" t="s">
        <v>835</v>
      </c>
    </row>
    <row r="1169" s="1" customFormat="1" spans="1:3">
      <c r="A1169" s="7">
        <v>1167</v>
      </c>
      <c r="B1169" s="8" t="str">
        <f>"刘彤彤"</f>
        <v>刘彤彤</v>
      </c>
      <c r="C1169" s="9" t="s">
        <v>1020</v>
      </c>
    </row>
    <row r="1170" s="1" customFormat="1" spans="1:3">
      <c r="A1170" s="7">
        <v>1168</v>
      </c>
      <c r="B1170" s="8" t="str">
        <f>"曾霖"</f>
        <v>曾霖</v>
      </c>
      <c r="C1170" s="9" t="s">
        <v>1021</v>
      </c>
    </row>
    <row r="1171" s="1" customFormat="1" spans="1:3">
      <c r="A1171" s="7">
        <v>1169</v>
      </c>
      <c r="B1171" s="8" t="str">
        <f>"郭义勇"</f>
        <v>郭义勇</v>
      </c>
      <c r="C1171" s="9" t="s">
        <v>1022</v>
      </c>
    </row>
    <row r="1172" s="1" customFormat="1" spans="1:3">
      <c r="A1172" s="7">
        <v>1170</v>
      </c>
      <c r="B1172" s="8" t="str">
        <f>"唐发敏"</f>
        <v>唐发敏</v>
      </c>
      <c r="C1172" s="9" t="s">
        <v>1023</v>
      </c>
    </row>
    <row r="1173" s="1" customFormat="1" spans="1:3">
      <c r="A1173" s="7">
        <v>1171</v>
      </c>
      <c r="B1173" s="8" t="str">
        <f>"郑在恒"</f>
        <v>郑在恒</v>
      </c>
      <c r="C1173" s="9" t="s">
        <v>1024</v>
      </c>
    </row>
    <row r="1174" s="1" customFormat="1" spans="1:3">
      <c r="A1174" s="7">
        <v>1172</v>
      </c>
      <c r="B1174" s="8" t="str">
        <f>"黄彩柳"</f>
        <v>黄彩柳</v>
      </c>
      <c r="C1174" s="9" t="s">
        <v>1025</v>
      </c>
    </row>
    <row r="1175" s="1" customFormat="1" spans="1:3">
      <c r="A1175" s="7">
        <v>1173</v>
      </c>
      <c r="B1175" s="8" t="str">
        <f>"邓秋妹"</f>
        <v>邓秋妹</v>
      </c>
      <c r="C1175" s="9" t="s">
        <v>1026</v>
      </c>
    </row>
    <row r="1176" s="1" customFormat="1" spans="1:3">
      <c r="A1176" s="7">
        <v>1174</v>
      </c>
      <c r="B1176" s="8" t="str">
        <f>"何红艳"</f>
        <v>何红艳</v>
      </c>
      <c r="C1176" s="9" t="s">
        <v>1027</v>
      </c>
    </row>
    <row r="1177" s="1" customFormat="1" spans="1:3">
      <c r="A1177" s="7">
        <v>1175</v>
      </c>
      <c r="B1177" s="8" t="str">
        <f>"李娜"</f>
        <v>李娜</v>
      </c>
      <c r="C1177" s="9" t="s">
        <v>1028</v>
      </c>
    </row>
    <row r="1178" s="1" customFormat="1" spans="1:3">
      <c r="A1178" s="7">
        <v>1176</v>
      </c>
      <c r="B1178" s="8" t="str">
        <f>"潘铭华"</f>
        <v>潘铭华</v>
      </c>
      <c r="C1178" s="9" t="s">
        <v>1029</v>
      </c>
    </row>
    <row r="1179" s="1" customFormat="1" spans="1:3">
      <c r="A1179" s="7">
        <v>1177</v>
      </c>
      <c r="B1179" s="8" t="str">
        <f>"黄庆楼"</f>
        <v>黄庆楼</v>
      </c>
      <c r="C1179" s="9" t="s">
        <v>1030</v>
      </c>
    </row>
    <row r="1180" s="1" customFormat="1" spans="1:3">
      <c r="A1180" s="7">
        <v>1178</v>
      </c>
      <c r="B1180" s="8" t="str">
        <f>"符圣风"</f>
        <v>符圣风</v>
      </c>
      <c r="C1180" s="9" t="s">
        <v>1031</v>
      </c>
    </row>
    <row r="1181" s="1" customFormat="1" spans="1:3">
      <c r="A1181" s="7">
        <v>1179</v>
      </c>
      <c r="B1181" s="8" t="str">
        <f>"符葵花"</f>
        <v>符葵花</v>
      </c>
      <c r="C1181" s="9" t="s">
        <v>1032</v>
      </c>
    </row>
    <row r="1182" s="1" customFormat="1" spans="1:3">
      <c r="A1182" s="7">
        <v>1180</v>
      </c>
      <c r="B1182" s="8" t="str">
        <f>"龙登辉"</f>
        <v>龙登辉</v>
      </c>
      <c r="C1182" s="9" t="s">
        <v>1033</v>
      </c>
    </row>
    <row r="1183" s="1" customFormat="1" spans="1:3">
      <c r="A1183" s="7">
        <v>1181</v>
      </c>
      <c r="B1183" s="8" t="str">
        <f>"李生能"</f>
        <v>李生能</v>
      </c>
      <c r="C1183" s="9" t="s">
        <v>1034</v>
      </c>
    </row>
    <row r="1184" s="1" customFormat="1" spans="1:3">
      <c r="A1184" s="7">
        <v>1182</v>
      </c>
      <c r="B1184" s="8" t="str">
        <f>"任世丽"</f>
        <v>任世丽</v>
      </c>
      <c r="C1184" s="9" t="s">
        <v>1035</v>
      </c>
    </row>
    <row r="1185" s="1" customFormat="1" spans="1:3">
      <c r="A1185" s="7">
        <v>1183</v>
      </c>
      <c r="B1185" s="8" t="str">
        <f>"徐家贝"</f>
        <v>徐家贝</v>
      </c>
      <c r="C1185" s="9" t="s">
        <v>1036</v>
      </c>
    </row>
    <row r="1186" s="1" customFormat="1" spans="1:3">
      <c r="A1186" s="7">
        <v>1184</v>
      </c>
      <c r="B1186" s="8" t="str">
        <f>"符诒鑫"</f>
        <v>符诒鑫</v>
      </c>
      <c r="C1186" s="9" t="s">
        <v>1037</v>
      </c>
    </row>
    <row r="1187" s="1" customFormat="1" spans="1:3">
      <c r="A1187" s="7">
        <v>1185</v>
      </c>
      <c r="B1187" s="8" t="str">
        <f>"刘美焕"</f>
        <v>刘美焕</v>
      </c>
      <c r="C1187" s="9" t="s">
        <v>1038</v>
      </c>
    </row>
    <row r="1188" s="1" customFormat="1" spans="1:3">
      <c r="A1188" s="7">
        <v>1186</v>
      </c>
      <c r="B1188" s="8" t="str">
        <f>"曾瑞祥"</f>
        <v>曾瑞祥</v>
      </c>
      <c r="C1188" s="9" t="s">
        <v>1039</v>
      </c>
    </row>
    <row r="1189" s="1" customFormat="1" spans="1:3">
      <c r="A1189" s="7">
        <v>1187</v>
      </c>
      <c r="B1189" s="8" t="str">
        <f>"周瑜"</f>
        <v>周瑜</v>
      </c>
      <c r="C1189" s="9" t="s">
        <v>1040</v>
      </c>
    </row>
    <row r="1190" s="1" customFormat="1" spans="1:3">
      <c r="A1190" s="7">
        <v>1188</v>
      </c>
      <c r="B1190" s="8" t="str">
        <f>"黄俊玲"</f>
        <v>黄俊玲</v>
      </c>
      <c r="C1190" s="9" t="s">
        <v>253</v>
      </c>
    </row>
    <row r="1191" s="1" customFormat="1" spans="1:3">
      <c r="A1191" s="7">
        <v>1189</v>
      </c>
      <c r="B1191" s="8" t="str">
        <f>"蔡丰婷"</f>
        <v>蔡丰婷</v>
      </c>
      <c r="C1191" s="9" t="s">
        <v>1041</v>
      </c>
    </row>
    <row r="1192" s="1" customFormat="1" spans="1:3">
      <c r="A1192" s="7">
        <v>1190</v>
      </c>
      <c r="B1192" s="8" t="str">
        <f>"朱琳"</f>
        <v>朱琳</v>
      </c>
      <c r="C1192" s="9" t="s">
        <v>1042</v>
      </c>
    </row>
    <row r="1193" s="1" customFormat="1" spans="1:3">
      <c r="A1193" s="7">
        <v>1191</v>
      </c>
      <c r="B1193" s="8" t="str">
        <f>"林沁妍"</f>
        <v>林沁妍</v>
      </c>
      <c r="C1193" s="9" t="s">
        <v>1043</v>
      </c>
    </row>
    <row r="1194" s="1" customFormat="1" spans="1:3">
      <c r="A1194" s="7">
        <v>1192</v>
      </c>
      <c r="B1194" s="8" t="str">
        <f>"陈密斯"</f>
        <v>陈密斯</v>
      </c>
      <c r="C1194" s="9" t="s">
        <v>1044</v>
      </c>
    </row>
    <row r="1195" s="1" customFormat="1" spans="1:3">
      <c r="A1195" s="7">
        <v>1193</v>
      </c>
      <c r="B1195" s="8" t="str">
        <f>"王慧"</f>
        <v>王慧</v>
      </c>
      <c r="C1195" s="9" t="s">
        <v>1045</v>
      </c>
    </row>
    <row r="1196" s="1" customFormat="1" spans="1:3">
      <c r="A1196" s="7">
        <v>1194</v>
      </c>
      <c r="B1196" s="8" t="str">
        <f>"罗雄妹"</f>
        <v>罗雄妹</v>
      </c>
      <c r="C1196" s="9" t="s">
        <v>1046</v>
      </c>
    </row>
    <row r="1197" s="1" customFormat="1" spans="1:3">
      <c r="A1197" s="7">
        <v>1195</v>
      </c>
      <c r="B1197" s="8" t="str">
        <f>"蔡亲飞"</f>
        <v>蔡亲飞</v>
      </c>
      <c r="C1197" s="9" t="s">
        <v>1047</v>
      </c>
    </row>
    <row r="1198" s="1" customFormat="1" spans="1:3">
      <c r="A1198" s="7">
        <v>1196</v>
      </c>
      <c r="B1198" s="8" t="str">
        <f>"顾晓恋"</f>
        <v>顾晓恋</v>
      </c>
      <c r="C1198" s="9" t="s">
        <v>1048</v>
      </c>
    </row>
    <row r="1199" s="1" customFormat="1" spans="1:3">
      <c r="A1199" s="7">
        <v>1197</v>
      </c>
      <c r="B1199" s="8" t="str">
        <f>"赵明丹"</f>
        <v>赵明丹</v>
      </c>
      <c r="C1199" s="9" t="s">
        <v>1049</v>
      </c>
    </row>
    <row r="1200" s="1" customFormat="1" spans="1:3">
      <c r="A1200" s="7">
        <v>1198</v>
      </c>
      <c r="B1200" s="8" t="str">
        <f>"蒙美菊"</f>
        <v>蒙美菊</v>
      </c>
      <c r="C1200" s="9" t="s">
        <v>1050</v>
      </c>
    </row>
    <row r="1201" s="1" customFormat="1" spans="1:3">
      <c r="A1201" s="7">
        <v>1199</v>
      </c>
      <c r="B1201" s="8" t="str">
        <f>" 李诗萱"</f>
        <v> 李诗萱</v>
      </c>
      <c r="C1201" s="9" t="s">
        <v>601</v>
      </c>
    </row>
    <row r="1202" s="1" customFormat="1" spans="1:3">
      <c r="A1202" s="7">
        <v>1200</v>
      </c>
      <c r="B1202" s="8" t="str">
        <f>"廖小咪"</f>
        <v>廖小咪</v>
      </c>
      <c r="C1202" s="9" t="s">
        <v>1051</v>
      </c>
    </row>
    <row r="1203" s="1" customFormat="1" spans="1:3">
      <c r="A1203" s="7">
        <v>1201</v>
      </c>
      <c r="B1203" s="8" t="str">
        <f>"黄发玲"</f>
        <v>黄发玲</v>
      </c>
      <c r="C1203" s="9" t="s">
        <v>1052</v>
      </c>
    </row>
    <row r="1204" s="1" customFormat="1" spans="1:3">
      <c r="A1204" s="7">
        <v>1202</v>
      </c>
      <c r="B1204" s="8" t="str">
        <f>"杨凯"</f>
        <v>杨凯</v>
      </c>
      <c r="C1204" s="9" t="s">
        <v>1053</v>
      </c>
    </row>
    <row r="1205" s="1" customFormat="1" spans="1:3">
      <c r="A1205" s="7">
        <v>1203</v>
      </c>
      <c r="B1205" s="8" t="str">
        <f>"杜小莉"</f>
        <v>杜小莉</v>
      </c>
      <c r="C1205" s="9" t="s">
        <v>1054</v>
      </c>
    </row>
    <row r="1206" s="1" customFormat="1" spans="1:3">
      <c r="A1206" s="7">
        <v>1204</v>
      </c>
      <c r="B1206" s="8" t="str">
        <f>"黄晓丹"</f>
        <v>黄晓丹</v>
      </c>
      <c r="C1206" s="9" t="s">
        <v>1055</v>
      </c>
    </row>
    <row r="1207" s="1" customFormat="1" spans="1:3">
      <c r="A1207" s="7">
        <v>1205</v>
      </c>
      <c r="B1207" s="8" t="str">
        <f>"卓小防"</f>
        <v>卓小防</v>
      </c>
      <c r="C1207" s="9" t="s">
        <v>1056</v>
      </c>
    </row>
    <row r="1208" s="1" customFormat="1" spans="1:3">
      <c r="A1208" s="7">
        <v>1206</v>
      </c>
      <c r="B1208" s="8" t="str">
        <f>"郭多婉"</f>
        <v>郭多婉</v>
      </c>
      <c r="C1208" s="9" t="s">
        <v>470</v>
      </c>
    </row>
    <row r="1209" s="1" customFormat="1" spans="1:3">
      <c r="A1209" s="7">
        <v>1207</v>
      </c>
      <c r="B1209" s="8" t="str">
        <f>"许声伦"</f>
        <v>许声伦</v>
      </c>
      <c r="C1209" s="9" t="s">
        <v>1057</v>
      </c>
    </row>
    <row r="1210" s="1" customFormat="1" spans="1:3">
      <c r="A1210" s="7">
        <v>1208</v>
      </c>
      <c r="B1210" s="8" t="str">
        <f>"丘智裕"</f>
        <v>丘智裕</v>
      </c>
      <c r="C1210" s="9" t="s">
        <v>978</v>
      </c>
    </row>
    <row r="1211" s="1" customFormat="1" spans="1:3">
      <c r="A1211" s="7">
        <v>1209</v>
      </c>
      <c r="B1211" s="8" t="str">
        <f>"刘敏"</f>
        <v>刘敏</v>
      </c>
      <c r="C1211" s="9" t="s">
        <v>1058</v>
      </c>
    </row>
    <row r="1212" s="1" customFormat="1" spans="1:3">
      <c r="A1212" s="7">
        <v>1210</v>
      </c>
      <c r="B1212" s="8" t="str">
        <f>"文苔"</f>
        <v>文苔</v>
      </c>
      <c r="C1212" s="9" t="s">
        <v>1059</v>
      </c>
    </row>
    <row r="1213" s="1" customFormat="1" spans="1:3">
      <c r="A1213" s="7">
        <v>1211</v>
      </c>
      <c r="B1213" s="8" t="str">
        <f>"吴梦玉"</f>
        <v>吴梦玉</v>
      </c>
      <c r="C1213" s="9" t="s">
        <v>1060</v>
      </c>
    </row>
    <row r="1214" s="1" customFormat="1" spans="1:3">
      <c r="A1214" s="7">
        <v>1212</v>
      </c>
      <c r="B1214" s="8" t="str">
        <f>"陈孝中"</f>
        <v>陈孝中</v>
      </c>
      <c r="C1214" s="9" t="s">
        <v>1061</v>
      </c>
    </row>
    <row r="1215" s="1" customFormat="1" spans="1:3">
      <c r="A1215" s="7">
        <v>1213</v>
      </c>
      <c r="B1215" s="8" t="str">
        <f>"何长珏"</f>
        <v>何长珏</v>
      </c>
      <c r="C1215" s="9" t="s">
        <v>1062</v>
      </c>
    </row>
    <row r="1216" s="1" customFormat="1" spans="1:3">
      <c r="A1216" s="7">
        <v>1214</v>
      </c>
      <c r="B1216" s="8" t="str">
        <f>"雷梦佳"</f>
        <v>雷梦佳</v>
      </c>
      <c r="C1216" s="9" t="s">
        <v>1063</v>
      </c>
    </row>
    <row r="1217" s="1" customFormat="1" spans="1:3">
      <c r="A1217" s="7">
        <v>1215</v>
      </c>
      <c r="B1217" s="8" t="str">
        <f>"黄伟航"</f>
        <v>黄伟航</v>
      </c>
      <c r="C1217" s="9" t="s">
        <v>1064</v>
      </c>
    </row>
    <row r="1218" s="1" customFormat="1" spans="1:3">
      <c r="A1218" s="7">
        <v>1216</v>
      </c>
      <c r="B1218" s="8" t="str">
        <f>"周鑫"</f>
        <v>周鑫</v>
      </c>
      <c r="C1218" s="9" t="s">
        <v>1065</v>
      </c>
    </row>
    <row r="1219" s="1" customFormat="1" spans="1:3">
      <c r="A1219" s="7">
        <v>1217</v>
      </c>
      <c r="B1219" s="8" t="str">
        <f>"韩萌"</f>
        <v>韩萌</v>
      </c>
      <c r="C1219" s="9" t="s">
        <v>1066</v>
      </c>
    </row>
    <row r="1220" s="1" customFormat="1" spans="1:3">
      <c r="A1220" s="7">
        <v>1218</v>
      </c>
      <c r="B1220" s="8" t="str">
        <f>"郑蜜甜"</f>
        <v>郑蜜甜</v>
      </c>
      <c r="C1220" s="9" t="s">
        <v>1067</v>
      </c>
    </row>
    <row r="1221" s="1" customFormat="1" spans="1:3">
      <c r="A1221" s="7">
        <v>1219</v>
      </c>
      <c r="B1221" s="8" t="str">
        <f>"唐青源"</f>
        <v>唐青源</v>
      </c>
      <c r="C1221" s="9" t="s">
        <v>644</v>
      </c>
    </row>
    <row r="1222" s="1" customFormat="1" spans="1:3">
      <c r="A1222" s="7">
        <v>1220</v>
      </c>
      <c r="B1222" s="8" t="str">
        <f>"古美琴"</f>
        <v>古美琴</v>
      </c>
      <c r="C1222" s="9" t="s">
        <v>1068</v>
      </c>
    </row>
    <row r="1223" s="1" customFormat="1" spans="1:3">
      <c r="A1223" s="7">
        <v>1221</v>
      </c>
      <c r="B1223" s="8" t="str">
        <f>"王玉婷"</f>
        <v>王玉婷</v>
      </c>
      <c r="C1223" s="9" t="s">
        <v>1069</v>
      </c>
    </row>
    <row r="1224" s="1" customFormat="1" spans="1:3">
      <c r="A1224" s="7">
        <v>1222</v>
      </c>
      <c r="B1224" s="8" t="str">
        <f>"符小红"</f>
        <v>符小红</v>
      </c>
      <c r="C1224" s="9" t="s">
        <v>1070</v>
      </c>
    </row>
    <row r="1225" s="1" customFormat="1" spans="1:3">
      <c r="A1225" s="7">
        <v>1223</v>
      </c>
      <c r="B1225" s="8" t="str">
        <f>"邓乙丹"</f>
        <v>邓乙丹</v>
      </c>
      <c r="C1225" s="9" t="s">
        <v>284</v>
      </c>
    </row>
    <row r="1226" s="1" customFormat="1" spans="1:3">
      <c r="A1226" s="7">
        <v>1224</v>
      </c>
      <c r="B1226" s="8" t="str">
        <f>"王淑敏"</f>
        <v>王淑敏</v>
      </c>
      <c r="C1226" s="9" t="s">
        <v>1071</v>
      </c>
    </row>
    <row r="1227" s="1" customFormat="1" spans="1:3">
      <c r="A1227" s="7">
        <v>1225</v>
      </c>
      <c r="B1227" s="8" t="str">
        <f>"麦明珍"</f>
        <v>麦明珍</v>
      </c>
      <c r="C1227" s="9" t="s">
        <v>1072</v>
      </c>
    </row>
    <row r="1228" s="1" customFormat="1" spans="1:3">
      <c r="A1228" s="7">
        <v>1226</v>
      </c>
      <c r="B1228" s="8" t="str">
        <f>"黄凤仙"</f>
        <v>黄凤仙</v>
      </c>
      <c r="C1228" s="9" t="s">
        <v>1073</v>
      </c>
    </row>
    <row r="1229" s="1" customFormat="1" spans="1:3">
      <c r="A1229" s="7">
        <v>1227</v>
      </c>
      <c r="B1229" s="8" t="str">
        <f>"汤立泊"</f>
        <v>汤立泊</v>
      </c>
      <c r="C1229" s="9" t="s">
        <v>1074</v>
      </c>
    </row>
    <row r="1230" s="1" customFormat="1" spans="1:3">
      <c r="A1230" s="7">
        <v>1228</v>
      </c>
      <c r="B1230" s="8" t="str">
        <f>"林燕子"</f>
        <v>林燕子</v>
      </c>
      <c r="C1230" s="9" t="s">
        <v>1075</v>
      </c>
    </row>
    <row r="1231" s="1" customFormat="1" spans="1:3">
      <c r="A1231" s="7">
        <v>1229</v>
      </c>
      <c r="B1231" s="8" t="str">
        <f>"吴云丹"</f>
        <v>吴云丹</v>
      </c>
      <c r="C1231" s="9" t="s">
        <v>1076</v>
      </c>
    </row>
    <row r="1232" s="1" customFormat="1" spans="1:3">
      <c r="A1232" s="7">
        <v>1230</v>
      </c>
      <c r="B1232" s="8" t="str">
        <f>"谢慧芬"</f>
        <v>谢慧芬</v>
      </c>
      <c r="C1232" s="9" t="s">
        <v>1077</v>
      </c>
    </row>
    <row r="1233" s="1" customFormat="1" spans="1:3">
      <c r="A1233" s="7">
        <v>1231</v>
      </c>
      <c r="B1233" s="8" t="str">
        <f>"陈永亮"</f>
        <v>陈永亮</v>
      </c>
      <c r="C1233" s="9" t="s">
        <v>1078</v>
      </c>
    </row>
    <row r="1234" s="1" customFormat="1" spans="1:3">
      <c r="A1234" s="7">
        <v>1232</v>
      </c>
      <c r="B1234" s="8" t="str">
        <f>"王丽玲"</f>
        <v>王丽玲</v>
      </c>
      <c r="C1234" s="9" t="s">
        <v>1079</v>
      </c>
    </row>
    <row r="1235" s="1" customFormat="1" spans="1:3">
      <c r="A1235" s="7">
        <v>1233</v>
      </c>
      <c r="B1235" s="8" t="str">
        <f>"陈小芳"</f>
        <v>陈小芳</v>
      </c>
      <c r="C1235" s="9" t="s">
        <v>1080</v>
      </c>
    </row>
    <row r="1236" s="1" customFormat="1" spans="1:3">
      <c r="A1236" s="7">
        <v>1234</v>
      </c>
      <c r="B1236" s="8" t="str">
        <f>"王国鸟"</f>
        <v>王国鸟</v>
      </c>
      <c r="C1236" s="9" t="s">
        <v>1081</v>
      </c>
    </row>
    <row r="1237" s="1" customFormat="1" spans="1:3">
      <c r="A1237" s="7">
        <v>1235</v>
      </c>
      <c r="B1237" s="8" t="str">
        <f>"陈财金"</f>
        <v>陈财金</v>
      </c>
      <c r="C1237" s="9" t="s">
        <v>1082</v>
      </c>
    </row>
    <row r="1238" s="1" customFormat="1" spans="1:3">
      <c r="A1238" s="7">
        <v>1236</v>
      </c>
      <c r="B1238" s="8" t="str">
        <f>"何瑜"</f>
        <v>何瑜</v>
      </c>
      <c r="C1238" s="9" t="s">
        <v>1083</v>
      </c>
    </row>
    <row r="1239" s="1" customFormat="1" spans="1:3">
      <c r="A1239" s="7">
        <v>1237</v>
      </c>
      <c r="B1239" s="8" t="str">
        <f>"陈永帅"</f>
        <v>陈永帅</v>
      </c>
      <c r="C1239" s="9" t="s">
        <v>1061</v>
      </c>
    </row>
    <row r="1240" s="1" customFormat="1" spans="1:3">
      <c r="A1240" s="7">
        <v>1238</v>
      </c>
      <c r="B1240" s="8" t="str">
        <f>"陈江咪"</f>
        <v>陈江咪</v>
      </c>
      <c r="C1240" s="9" t="s">
        <v>1084</v>
      </c>
    </row>
    <row r="1241" s="1" customFormat="1" spans="1:3">
      <c r="A1241" s="7">
        <v>1239</v>
      </c>
      <c r="B1241" s="8" t="str">
        <f>"吴丽丽"</f>
        <v>吴丽丽</v>
      </c>
      <c r="C1241" s="9" t="s">
        <v>1085</v>
      </c>
    </row>
    <row r="1242" s="1" customFormat="1" spans="1:3">
      <c r="A1242" s="7">
        <v>1240</v>
      </c>
      <c r="B1242" s="8" t="str">
        <f>"冯应明"</f>
        <v>冯应明</v>
      </c>
      <c r="C1242" s="9" t="s">
        <v>1086</v>
      </c>
    </row>
    <row r="1243" s="1" customFormat="1" spans="1:3">
      <c r="A1243" s="7">
        <v>1241</v>
      </c>
      <c r="B1243" s="8" t="str">
        <f>"钟浩东"</f>
        <v>钟浩东</v>
      </c>
      <c r="C1243" s="9" t="s">
        <v>1087</v>
      </c>
    </row>
    <row r="1244" s="1" customFormat="1" spans="1:3">
      <c r="A1244" s="7">
        <v>1242</v>
      </c>
      <c r="B1244" s="8" t="str">
        <f>"陈晓慧"</f>
        <v>陈晓慧</v>
      </c>
      <c r="C1244" s="9" t="s">
        <v>181</v>
      </c>
    </row>
    <row r="1245" s="1" customFormat="1" spans="1:3">
      <c r="A1245" s="7">
        <v>1243</v>
      </c>
      <c r="B1245" s="8" t="str">
        <f>"陈天祥"</f>
        <v>陈天祥</v>
      </c>
      <c r="C1245" s="9" t="s">
        <v>1088</v>
      </c>
    </row>
    <row r="1246" s="1" customFormat="1" spans="1:3">
      <c r="A1246" s="7">
        <v>1244</v>
      </c>
      <c r="B1246" s="8" t="str">
        <f>"吴美倩"</f>
        <v>吴美倩</v>
      </c>
      <c r="C1246" s="9" t="s">
        <v>1089</v>
      </c>
    </row>
    <row r="1247" s="1" customFormat="1" spans="1:3">
      <c r="A1247" s="7">
        <v>1245</v>
      </c>
      <c r="B1247" s="8" t="str">
        <f>"李宏坤"</f>
        <v>李宏坤</v>
      </c>
      <c r="C1247" s="9" t="s">
        <v>1090</v>
      </c>
    </row>
    <row r="1248" s="1" customFormat="1" spans="1:3">
      <c r="A1248" s="7">
        <v>1246</v>
      </c>
      <c r="B1248" s="8" t="str">
        <f>"马妍"</f>
        <v>马妍</v>
      </c>
      <c r="C1248" s="9" t="s">
        <v>1091</v>
      </c>
    </row>
    <row r="1249" s="1" customFormat="1" spans="1:3">
      <c r="A1249" s="7">
        <v>1247</v>
      </c>
      <c r="B1249" s="8" t="str">
        <f>"何许虹"</f>
        <v>何许虹</v>
      </c>
      <c r="C1249" s="9" t="s">
        <v>1092</v>
      </c>
    </row>
    <row r="1250" s="1" customFormat="1" spans="1:3">
      <c r="A1250" s="7">
        <v>1248</v>
      </c>
      <c r="B1250" s="8" t="str">
        <f>"林新景"</f>
        <v>林新景</v>
      </c>
      <c r="C1250" s="9" t="s">
        <v>1093</v>
      </c>
    </row>
    <row r="1251" s="1" customFormat="1" spans="1:3">
      <c r="A1251" s="7">
        <v>1249</v>
      </c>
      <c r="B1251" s="8" t="str">
        <f>"韩美妃"</f>
        <v>韩美妃</v>
      </c>
      <c r="C1251" s="9" t="s">
        <v>1094</v>
      </c>
    </row>
    <row r="1252" s="1" customFormat="1" spans="1:3">
      <c r="A1252" s="7">
        <v>1250</v>
      </c>
      <c r="B1252" s="8" t="str">
        <f>"郭廉升"</f>
        <v>郭廉升</v>
      </c>
      <c r="C1252" s="9" t="s">
        <v>1095</v>
      </c>
    </row>
    <row r="1253" s="1" customFormat="1" spans="1:3">
      <c r="A1253" s="7">
        <v>1251</v>
      </c>
      <c r="B1253" s="8" t="str">
        <f>"蔡於顿"</f>
        <v>蔡於顿</v>
      </c>
      <c r="C1253" s="9" t="s">
        <v>1096</v>
      </c>
    </row>
    <row r="1254" s="1" customFormat="1" spans="1:3">
      <c r="A1254" s="7">
        <v>1252</v>
      </c>
      <c r="B1254" s="8" t="str">
        <f>"符丽贝"</f>
        <v>符丽贝</v>
      </c>
      <c r="C1254" s="9" t="s">
        <v>1097</v>
      </c>
    </row>
    <row r="1255" s="1" customFormat="1" spans="1:3">
      <c r="A1255" s="7">
        <v>1253</v>
      </c>
      <c r="B1255" s="8" t="str">
        <f>"黄紫薇"</f>
        <v>黄紫薇</v>
      </c>
      <c r="C1255" s="9" t="s">
        <v>1098</v>
      </c>
    </row>
    <row r="1256" s="1" customFormat="1" spans="1:3">
      <c r="A1256" s="7">
        <v>1254</v>
      </c>
      <c r="B1256" s="8" t="str">
        <f>"周千惠"</f>
        <v>周千惠</v>
      </c>
      <c r="C1256" s="9" t="s">
        <v>1099</v>
      </c>
    </row>
    <row r="1257" s="1" customFormat="1" spans="1:3">
      <c r="A1257" s="7">
        <v>1255</v>
      </c>
      <c r="B1257" s="8" t="str">
        <f>"刘小叶"</f>
        <v>刘小叶</v>
      </c>
      <c r="C1257" s="9" t="s">
        <v>1100</v>
      </c>
    </row>
    <row r="1258" s="1" customFormat="1" spans="1:3">
      <c r="A1258" s="7">
        <v>1256</v>
      </c>
      <c r="B1258" s="8" t="str">
        <f>"黄杨苹"</f>
        <v>黄杨苹</v>
      </c>
      <c r="C1258" s="9" t="s">
        <v>1101</v>
      </c>
    </row>
    <row r="1259" s="1" customFormat="1" spans="1:3">
      <c r="A1259" s="7">
        <v>1257</v>
      </c>
      <c r="B1259" s="8" t="str">
        <f>"卢昱帆"</f>
        <v>卢昱帆</v>
      </c>
      <c r="C1259" s="9" t="s">
        <v>1102</v>
      </c>
    </row>
    <row r="1260" s="1" customFormat="1" spans="1:3">
      <c r="A1260" s="7">
        <v>1258</v>
      </c>
      <c r="B1260" s="8" t="str">
        <f>"冯敏敏"</f>
        <v>冯敏敏</v>
      </c>
      <c r="C1260" s="9" t="s">
        <v>1103</v>
      </c>
    </row>
    <row r="1261" s="1" customFormat="1" spans="1:3">
      <c r="A1261" s="7">
        <v>1259</v>
      </c>
      <c r="B1261" s="8" t="str">
        <f>"许钟莉"</f>
        <v>许钟莉</v>
      </c>
      <c r="C1261" s="9" t="s">
        <v>1104</v>
      </c>
    </row>
    <row r="1262" s="1" customFormat="1" spans="1:3">
      <c r="A1262" s="7">
        <v>1260</v>
      </c>
      <c r="B1262" s="8" t="str">
        <f>"邢增腾"</f>
        <v>邢增腾</v>
      </c>
      <c r="C1262" s="9" t="s">
        <v>1105</v>
      </c>
    </row>
    <row r="1263" s="1" customFormat="1" spans="1:3">
      <c r="A1263" s="7">
        <v>1261</v>
      </c>
      <c r="B1263" s="8" t="str">
        <f>"王铃"</f>
        <v>王铃</v>
      </c>
      <c r="C1263" s="9" t="s">
        <v>1106</v>
      </c>
    </row>
    <row r="1264" s="1" customFormat="1" spans="1:3">
      <c r="A1264" s="7">
        <v>1262</v>
      </c>
      <c r="B1264" s="8" t="str">
        <f>"黎树媛"</f>
        <v>黎树媛</v>
      </c>
      <c r="C1264" s="9" t="s">
        <v>469</v>
      </c>
    </row>
    <row r="1265" s="1" customFormat="1" spans="1:3">
      <c r="A1265" s="7">
        <v>1263</v>
      </c>
      <c r="B1265" s="8" t="str">
        <f>"高振皇"</f>
        <v>高振皇</v>
      </c>
      <c r="C1265" s="9" t="s">
        <v>1107</v>
      </c>
    </row>
    <row r="1266" s="1" customFormat="1" spans="1:3">
      <c r="A1266" s="7">
        <v>1264</v>
      </c>
      <c r="B1266" s="8" t="str">
        <f>"胡基琳"</f>
        <v>胡基琳</v>
      </c>
      <c r="C1266" s="9" t="s">
        <v>1108</v>
      </c>
    </row>
    <row r="1267" s="1" customFormat="1" spans="1:3">
      <c r="A1267" s="7">
        <v>1265</v>
      </c>
      <c r="B1267" s="8" t="str">
        <f>"陈雅"</f>
        <v>陈雅</v>
      </c>
      <c r="C1267" s="9" t="s">
        <v>1109</v>
      </c>
    </row>
    <row r="1268" s="1" customFormat="1" spans="1:3">
      <c r="A1268" s="7">
        <v>1266</v>
      </c>
      <c r="B1268" s="8" t="str">
        <f>"黄建妹"</f>
        <v>黄建妹</v>
      </c>
      <c r="C1268" s="9" t="s">
        <v>1110</v>
      </c>
    </row>
    <row r="1269" s="1" customFormat="1" spans="1:3">
      <c r="A1269" s="7">
        <v>1267</v>
      </c>
      <c r="B1269" s="8" t="str">
        <f>"陈晶晶"</f>
        <v>陈晶晶</v>
      </c>
      <c r="C1269" s="9" t="s">
        <v>187</v>
      </c>
    </row>
    <row r="1270" s="1" customFormat="1" spans="1:3">
      <c r="A1270" s="7">
        <v>1268</v>
      </c>
      <c r="B1270" s="8" t="str">
        <f>"周昭牧"</f>
        <v>周昭牧</v>
      </c>
      <c r="C1270" s="9" t="s">
        <v>1111</v>
      </c>
    </row>
    <row r="1271" s="1" customFormat="1" spans="1:3">
      <c r="A1271" s="7">
        <v>1269</v>
      </c>
      <c r="B1271" s="8" t="str">
        <f>"蔡爱芳"</f>
        <v>蔡爱芳</v>
      </c>
      <c r="C1271" s="9" t="s">
        <v>1112</v>
      </c>
    </row>
    <row r="1272" s="1" customFormat="1" spans="1:3">
      <c r="A1272" s="7">
        <v>1270</v>
      </c>
      <c r="B1272" s="8" t="str">
        <f>"郑尹"</f>
        <v>郑尹</v>
      </c>
      <c r="C1272" s="9" t="s">
        <v>1113</v>
      </c>
    </row>
    <row r="1273" s="1" customFormat="1" spans="1:3">
      <c r="A1273" s="7">
        <v>1271</v>
      </c>
      <c r="B1273" s="8" t="str">
        <f>"吴俊良"</f>
        <v>吴俊良</v>
      </c>
      <c r="C1273" s="9" t="s">
        <v>1114</v>
      </c>
    </row>
    <row r="1274" s="1" customFormat="1" spans="1:3">
      <c r="A1274" s="7">
        <v>1272</v>
      </c>
      <c r="B1274" s="8" t="str">
        <f>" 胡向阳"</f>
        <v> 胡向阳</v>
      </c>
      <c r="C1274" s="9" t="s">
        <v>514</v>
      </c>
    </row>
    <row r="1275" s="1" customFormat="1" spans="1:3">
      <c r="A1275" s="7">
        <v>1273</v>
      </c>
      <c r="B1275" s="8" t="str">
        <f>"黄蓝"</f>
        <v>黄蓝</v>
      </c>
      <c r="C1275" s="9" t="s">
        <v>1115</v>
      </c>
    </row>
    <row r="1276" s="1" customFormat="1" spans="1:3">
      <c r="A1276" s="7">
        <v>1274</v>
      </c>
      <c r="B1276" s="8" t="str">
        <f>"符茵茵"</f>
        <v>符茵茵</v>
      </c>
      <c r="C1276" s="9" t="s">
        <v>1116</v>
      </c>
    </row>
    <row r="1277" s="1" customFormat="1" spans="1:3">
      <c r="A1277" s="7">
        <v>1275</v>
      </c>
      <c r="B1277" s="8" t="str">
        <f>"黄照东   "</f>
        <v>黄照东   </v>
      </c>
      <c r="C1277" s="9" t="s">
        <v>1117</v>
      </c>
    </row>
    <row r="1278" s="1" customFormat="1" spans="1:3">
      <c r="A1278" s="7">
        <v>1276</v>
      </c>
      <c r="B1278" s="8" t="str">
        <f>"陈文生"</f>
        <v>陈文生</v>
      </c>
      <c r="C1278" s="9" t="s">
        <v>1118</v>
      </c>
    </row>
    <row r="1279" s="1" customFormat="1" spans="1:3">
      <c r="A1279" s="7">
        <v>1277</v>
      </c>
      <c r="B1279" s="8" t="str">
        <f>"李宗聪"</f>
        <v>李宗聪</v>
      </c>
      <c r="C1279" s="9" t="s">
        <v>1119</v>
      </c>
    </row>
    <row r="1280" s="1" customFormat="1" spans="1:3">
      <c r="A1280" s="7">
        <v>1278</v>
      </c>
      <c r="B1280" s="8" t="str">
        <f>"林金花"</f>
        <v>林金花</v>
      </c>
      <c r="C1280" s="9" t="s">
        <v>1004</v>
      </c>
    </row>
    <row r="1281" s="1" customFormat="1" spans="1:3">
      <c r="A1281" s="7">
        <v>1279</v>
      </c>
      <c r="B1281" s="8" t="str">
        <f>"孙露露"</f>
        <v>孙露露</v>
      </c>
      <c r="C1281" s="9" t="s">
        <v>1120</v>
      </c>
    </row>
    <row r="1282" s="1" customFormat="1" spans="1:3">
      <c r="A1282" s="7">
        <v>1280</v>
      </c>
      <c r="B1282" s="8" t="str">
        <f>"黄燕妮"</f>
        <v>黄燕妮</v>
      </c>
      <c r="C1282" s="9" t="s">
        <v>736</v>
      </c>
    </row>
    <row r="1283" s="1" customFormat="1" spans="1:3">
      <c r="A1283" s="7">
        <v>1281</v>
      </c>
      <c r="B1283" s="8" t="str">
        <f>"亓琦"</f>
        <v>亓琦</v>
      </c>
      <c r="C1283" s="9" t="s">
        <v>1121</v>
      </c>
    </row>
    <row r="1284" s="1" customFormat="1" spans="1:3">
      <c r="A1284" s="7">
        <v>1282</v>
      </c>
      <c r="B1284" s="8" t="str">
        <f>"羊小微"</f>
        <v>羊小微</v>
      </c>
      <c r="C1284" s="9" t="s">
        <v>1122</v>
      </c>
    </row>
    <row r="1285" s="1" customFormat="1" spans="1:3">
      <c r="A1285" s="7">
        <v>1283</v>
      </c>
      <c r="B1285" s="8" t="str">
        <f>"陈雅婷"</f>
        <v>陈雅婷</v>
      </c>
      <c r="C1285" s="9" t="s">
        <v>1123</v>
      </c>
    </row>
    <row r="1286" s="1" customFormat="1" spans="1:3">
      <c r="A1286" s="7">
        <v>1284</v>
      </c>
      <c r="B1286" s="8" t="str">
        <f>"莫文如"</f>
        <v>莫文如</v>
      </c>
      <c r="C1286" s="9" t="s">
        <v>1124</v>
      </c>
    </row>
    <row r="1287" s="1" customFormat="1" spans="1:3">
      <c r="A1287" s="7">
        <v>1285</v>
      </c>
      <c r="B1287" s="8" t="str">
        <f>"万兴育"</f>
        <v>万兴育</v>
      </c>
      <c r="C1287" s="9" t="s">
        <v>1125</v>
      </c>
    </row>
    <row r="1288" s="1" customFormat="1" spans="1:3">
      <c r="A1288" s="7">
        <v>1286</v>
      </c>
      <c r="B1288" s="8" t="str">
        <f>"胡启涛"</f>
        <v>胡启涛</v>
      </c>
      <c r="C1288" s="9" t="s">
        <v>1126</v>
      </c>
    </row>
    <row r="1289" s="1" customFormat="1" spans="1:3">
      <c r="A1289" s="7">
        <v>1287</v>
      </c>
      <c r="B1289" s="8" t="str">
        <f>"董杨"</f>
        <v>董杨</v>
      </c>
      <c r="C1289" s="9" t="s">
        <v>807</v>
      </c>
    </row>
    <row r="1290" s="1" customFormat="1" spans="1:3">
      <c r="A1290" s="7">
        <v>1288</v>
      </c>
      <c r="B1290" s="8" t="str">
        <f>"王娇碧"</f>
        <v>王娇碧</v>
      </c>
      <c r="C1290" s="9" t="s">
        <v>1127</v>
      </c>
    </row>
    <row r="1291" s="1" customFormat="1" spans="1:3">
      <c r="A1291" s="7">
        <v>1289</v>
      </c>
      <c r="B1291" s="8" t="str">
        <f>"李正娴"</f>
        <v>李正娴</v>
      </c>
      <c r="C1291" s="9" t="s">
        <v>197</v>
      </c>
    </row>
    <row r="1292" s="1" customFormat="1" spans="1:3">
      <c r="A1292" s="7">
        <v>1290</v>
      </c>
      <c r="B1292" s="8" t="str">
        <f>"王汇通"</f>
        <v>王汇通</v>
      </c>
      <c r="C1292" s="9" t="s">
        <v>1128</v>
      </c>
    </row>
    <row r="1293" s="1" customFormat="1" spans="1:3">
      <c r="A1293" s="7">
        <v>1291</v>
      </c>
      <c r="B1293" s="8" t="str">
        <f>"黄春椰"</f>
        <v>黄春椰</v>
      </c>
      <c r="C1293" s="9" t="s">
        <v>1129</v>
      </c>
    </row>
    <row r="1294" s="1" customFormat="1" spans="1:3">
      <c r="A1294" s="7">
        <v>1292</v>
      </c>
      <c r="B1294" s="8" t="str">
        <f>"郑晶晶"</f>
        <v>郑晶晶</v>
      </c>
      <c r="C1294" s="9" t="s">
        <v>1130</v>
      </c>
    </row>
    <row r="1295" s="1" customFormat="1" spans="1:3">
      <c r="A1295" s="7">
        <v>1293</v>
      </c>
      <c r="B1295" s="8" t="str">
        <f>"陈宛妮"</f>
        <v>陈宛妮</v>
      </c>
      <c r="C1295" s="9" t="s">
        <v>1131</v>
      </c>
    </row>
    <row r="1296" s="1" customFormat="1" spans="1:3">
      <c r="A1296" s="7">
        <v>1294</v>
      </c>
      <c r="B1296" s="8" t="str">
        <f>"廖慧琴"</f>
        <v>廖慧琴</v>
      </c>
      <c r="C1296" s="9" t="s">
        <v>1132</v>
      </c>
    </row>
    <row r="1297" s="1" customFormat="1" spans="1:3">
      <c r="A1297" s="7">
        <v>1295</v>
      </c>
      <c r="B1297" s="8" t="str">
        <f>"王佳敏"</f>
        <v>王佳敏</v>
      </c>
      <c r="C1297" s="9" t="s">
        <v>1133</v>
      </c>
    </row>
    <row r="1298" s="1" customFormat="1" spans="1:3">
      <c r="A1298" s="7">
        <v>1296</v>
      </c>
      <c r="B1298" s="8" t="str">
        <f>"何航"</f>
        <v>何航</v>
      </c>
      <c r="C1298" s="9" t="s">
        <v>1134</v>
      </c>
    </row>
    <row r="1299" s="1" customFormat="1" spans="1:3">
      <c r="A1299" s="7">
        <v>1297</v>
      </c>
      <c r="B1299" s="8" t="str">
        <f>"符小慧"</f>
        <v>符小慧</v>
      </c>
      <c r="C1299" s="9" t="s">
        <v>1135</v>
      </c>
    </row>
    <row r="1300" s="1" customFormat="1" spans="1:3">
      <c r="A1300" s="7">
        <v>1298</v>
      </c>
      <c r="B1300" s="8" t="str">
        <f>"陈翠圆"</f>
        <v>陈翠圆</v>
      </c>
      <c r="C1300" s="9" t="s">
        <v>1136</v>
      </c>
    </row>
    <row r="1301" s="1" customFormat="1" spans="1:3">
      <c r="A1301" s="7">
        <v>1299</v>
      </c>
      <c r="B1301" s="8" t="str">
        <f>"韦若兰"</f>
        <v>韦若兰</v>
      </c>
      <c r="C1301" s="9" t="s">
        <v>1137</v>
      </c>
    </row>
    <row r="1302" s="1" customFormat="1" spans="1:3">
      <c r="A1302" s="7">
        <v>1300</v>
      </c>
      <c r="B1302" s="8" t="str">
        <f>"符蔚亮"</f>
        <v>符蔚亮</v>
      </c>
      <c r="C1302" s="9" t="s">
        <v>1138</v>
      </c>
    </row>
    <row r="1303" s="1" customFormat="1" spans="1:3">
      <c r="A1303" s="7">
        <v>1301</v>
      </c>
      <c r="B1303" s="8" t="str">
        <f>"李兰花"</f>
        <v>李兰花</v>
      </c>
      <c r="C1303" s="9" t="s">
        <v>1139</v>
      </c>
    </row>
    <row r="1304" s="1" customFormat="1" spans="1:3">
      <c r="A1304" s="7">
        <v>1302</v>
      </c>
      <c r="B1304" s="8" t="str">
        <f>"陶碧玉"</f>
        <v>陶碧玉</v>
      </c>
      <c r="C1304" s="9" t="s">
        <v>923</v>
      </c>
    </row>
    <row r="1305" s="1" customFormat="1" spans="1:3">
      <c r="A1305" s="7">
        <v>1303</v>
      </c>
      <c r="B1305" s="8" t="str">
        <f>"吴梦哲"</f>
        <v>吴梦哲</v>
      </c>
      <c r="C1305" s="9" t="s">
        <v>1140</v>
      </c>
    </row>
    <row r="1306" s="1" customFormat="1" spans="1:3">
      <c r="A1306" s="7">
        <v>1304</v>
      </c>
      <c r="B1306" s="8" t="str">
        <f>"符显富"</f>
        <v>符显富</v>
      </c>
      <c r="C1306" s="9" t="s">
        <v>1141</v>
      </c>
    </row>
    <row r="1307" s="1" customFormat="1" spans="1:3">
      <c r="A1307" s="7">
        <v>1305</v>
      </c>
      <c r="B1307" s="8" t="str">
        <f>"胡莉"</f>
        <v>胡莉</v>
      </c>
      <c r="C1307" s="9" t="s">
        <v>577</v>
      </c>
    </row>
    <row r="1308" s="1" customFormat="1" spans="1:3">
      <c r="A1308" s="7">
        <v>1306</v>
      </c>
      <c r="B1308" s="8" t="str">
        <f>"赵贵兰"</f>
        <v>赵贵兰</v>
      </c>
      <c r="C1308" s="9" t="s">
        <v>1142</v>
      </c>
    </row>
    <row r="1309" s="1" customFormat="1" spans="1:3">
      <c r="A1309" s="7">
        <v>1307</v>
      </c>
      <c r="B1309" s="8" t="str">
        <f>"吴春杨"</f>
        <v>吴春杨</v>
      </c>
      <c r="C1309" s="9" t="s">
        <v>1143</v>
      </c>
    </row>
    <row r="1310" s="1" customFormat="1" spans="1:3">
      <c r="A1310" s="7">
        <v>1308</v>
      </c>
      <c r="B1310" s="8" t="str">
        <f>"曾丽婷"</f>
        <v>曾丽婷</v>
      </c>
      <c r="C1310" s="9" t="s">
        <v>1144</v>
      </c>
    </row>
    <row r="1311" s="1" customFormat="1" spans="1:3">
      <c r="A1311" s="7">
        <v>1309</v>
      </c>
      <c r="B1311" s="8" t="str">
        <f>"赵兰笑"</f>
        <v>赵兰笑</v>
      </c>
      <c r="C1311" s="9" t="s">
        <v>1145</v>
      </c>
    </row>
    <row r="1312" s="1" customFormat="1" spans="1:3">
      <c r="A1312" s="7">
        <v>1310</v>
      </c>
      <c r="B1312" s="8" t="str">
        <f>"吴柔慧"</f>
        <v>吴柔慧</v>
      </c>
      <c r="C1312" s="9" t="s">
        <v>1146</v>
      </c>
    </row>
    <row r="1313" s="1" customFormat="1" spans="1:3">
      <c r="A1313" s="7">
        <v>1311</v>
      </c>
      <c r="B1313" s="8" t="str">
        <f>"纪婷婷"</f>
        <v>纪婷婷</v>
      </c>
      <c r="C1313" s="9" t="s">
        <v>1147</v>
      </c>
    </row>
    <row r="1314" s="1" customFormat="1" spans="1:3">
      <c r="A1314" s="7">
        <v>1312</v>
      </c>
      <c r="B1314" s="8" t="str">
        <f>"晏啸峰"</f>
        <v>晏啸峰</v>
      </c>
      <c r="C1314" s="9" t="s">
        <v>1148</v>
      </c>
    </row>
    <row r="1315" s="1" customFormat="1" spans="1:3">
      <c r="A1315" s="7">
        <v>1313</v>
      </c>
      <c r="B1315" s="8" t="str">
        <f>"邱文青"</f>
        <v>邱文青</v>
      </c>
      <c r="C1315" s="9" t="s">
        <v>1149</v>
      </c>
    </row>
    <row r="1316" s="1" customFormat="1" spans="1:3">
      <c r="A1316" s="7">
        <v>1314</v>
      </c>
      <c r="B1316" s="8" t="str">
        <f>"竺秋明"</f>
        <v>竺秋明</v>
      </c>
      <c r="C1316" s="9" t="s">
        <v>1150</v>
      </c>
    </row>
    <row r="1317" s="1" customFormat="1" spans="1:3">
      <c r="A1317" s="7">
        <v>1315</v>
      </c>
      <c r="B1317" s="8" t="str">
        <f>"吉训垂"</f>
        <v>吉训垂</v>
      </c>
      <c r="C1317" s="9" t="s">
        <v>1151</v>
      </c>
    </row>
    <row r="1318" s="1" customFormat="1" spans="1:3">
      <c r="A1318" s="7">
        <v>1316</v>
      </c>
      <c r="B1318" s="8" t="str">
        <f>"洪语"</f>
        <v>洪语</v>
      </c>
      <c r="C1318" s="9" t="s">
        <v>469</v>
      </c>
    </row>
    <row r="1319" s="1" customFormat="1" spans="1:3">
      <c r="A1319" s="7">
        <v>1317</v>
      </c>
      <c r="B1319" s="8" t="str">
        <f>"王帅清"</f>
        <v>王帅清</v>
      </c>
      <c r="C1319" s="9" t="s">
        <v>1152</v>
      </c>
    </row>
    <row r="1320" s="1" customFormat="1" spans="1:3">
      <c r="A1320" s="7">
        <v>1318</v>
      </c>
      <c r="B1320" s="8" t="str">
        <f>"孙荣雾"</f>
        <v>孙荣雾</v>
      </c>
      <c r="C1320" s="9" t="s">
        <v>1153</v>
      </c>
    </row>
    <row r="1321" s="1" customFormat="1" spans="1:3">
      <c r="A1321" s="7">
        <v>1319</v>
      </c>
      <c r="B1321" s="8" t="str">
        <f>"李玲玲"</f>
        <v>李玲玲</v>
      </c>
      <c r="C1321" s="9" t="s">
        <v>1154</v>
      </c>
    </row>
    <row r="1322" s="1" customFormat="1" spans="1:3">
      <c r="A1322" s="7">
        <v>1320</v>
      </c>
      <c r="B1322" s="8" t="str">
        <f>"黄丽娜"</f>
        <v>黄丽娜</v>
      </c>
      <c r="C1322" s="9" t="s">
        <v>1155</v>
      </c>
    </row>
    <row r="1323" s="1" customFormat="1" spans="1:3">
      <c r="A1323" s="7">
        <v>1321</v>
      </c>
      <c r="B1323" s="8" t="str">
        <f>"王声语"</f>
        <v>王声语</v>
      </c>
      <c r="C1323" s="9" t="s">
        <v>1156</v>
      </c>
    </row>
    <row r="1324" s="1" customFormat="1" spans="1:3">
      <c r="A1324" s="7">
        <v>1322</v>
      </c>
      <c r="B1324" s="8" t="str">
        <f>"陈锐"</f>
        <v>陈锐</v>
      </c>
      <c r="C1324" s="9" t="s">
        <v>1157</v>
      </c>
    </row>
    <row r="1325" s="1" customFormat="1" spans="1:3">
      <c r="A1325" s="7">
        <v>1323</v>
      </c>
      <c r="B1325" s="8" t="str">
        <f>"梁知知"</f>
        <v>梁知知</v>
      </c>
      <c r="C1325" s="9" t="s">
        <v>1158</v>
      </c>
    </row>
    <row r="1326" s="1" customFormat="1" spans="1:3">
      <c r="A1326" s="7">
        <v>1324</v>
      </c>
      <c r="B1326" s="8" t="str">
        <f>"劳兰娇"</f>
        <v>劳兰娇</v>
      </c>
      <c r="C1326" s="9" t="s">
        <v>1159</v>
      </c>
    </row>
    <row r="1327" s="1" customFormat="1" spans="1:3">
      <c r="A1327" s="7">
        <v>1325</v>
      </c>
      <c r="B1327" s="8" t="str">
        <f>"邢秋完"</f>
        <v>邢秋完</v>
      </c>
      <c r="C1327" s="9" t="s">
        <v>452</v>
      </c>
    </row>
    <row r="1328" s="1" customFormat="1" spans="1:3">
      <c r="A1328" s="7">
        <v>1326</v>
      </c>
      <c r="B1328" s="8" t="str">
        <f>"陈福红"</f>
        <v>陈福红</v>
      </c>
      <c r="C1328" s="9" t="s">
        <v>1160</v>
      </c>
    </row>
    <row r="1329" s="1" customFormat="1" spans="1:3">
      <c r="A1329" s="7">
        <v>1327</v>
      </c>
      <c r="B1329" s="8" t="str">
        <f>"许雅芝"</f>
        <v>许雅芝</v>
      </c>
      <c r="C1329" s="9" t="s">
        <v>1161</v>
      </c>
    </row>
    <row r="1330" s="1" customFormat="1" spans="1:3">
      <c r="A1330" s="7">
        <v>1328</v>
      </c>
      <c r="B1330" s="8" t="str">
        <f>"黄宗武"</f>
        <v>黄宗武</v>
      </c>
      <c r="C1330" s="9" t="s">
        <v>1162</v>
      </c>
    </row>
    <row r="1331" s="1" customFormat="1" spans="1:3">
      <c r="A1331" s="7">
        <v>1329</v>
      </c>
      <c r="B1331" s="8" t="str">
        <f>"钟小碧"</f>
        <v>钟小碧</v>
      </c>
      <c r="C1331" s="9" t="s">
        <v>1163</v>
      </c>
    </row>
    <row r="1332" s="1" customFormat="1" spans="1:3">
      <c r="A1332" s="7">
        <v>1330</v>
      </c>
      <c r="B1332" s="8" t="str">
        <f>"施昌良"</f>
        <v>施昌良</v>
      </c>
      <c r="C1332" s="9" t="s">
        <v>1164</v>
      </c>
    </row>
    <row r="1333" s="1" customFormat="1" spans="1:3">
      <c r="A1333" s="7">
        <v>1331</v>
      </c>
      <c r="B1333" s="8" t="str">
        <f>"钟东娴"</f>
        <v>钟东娴</v>
      </c>
      <c r="C1333" s="9" t="s">
        <v>1165</v>
      </c>
    </row>
    <row r="1334" s="1" customFormat="1" spans="1:3">
      <c r="A1334" s="7">
        <v>1332</v>
      </c>
      <c r="B1334" s="8" t="str">
        <f>"杨晓君"</f>
        <v>杨晓君</v>
      </c>
      <c r="C1334" s="9" t="s">
        <v>421</v>
      </c>
    </row>
    <row r="1335" s="1" customFormat="1" spans="1:3">
      <c r="A1335" s="7">
        <v>1333</v>
      </c>
      <c r="B1335" s="8" t="str">
        <f>"王雨思"</f>
        <v>王雨思</v>
      </c>
      <c r="C1335" s="9" t="s">
        <v>752</v>
      </c>
    </row>
    <row r="1336" s="1" customFormat="1" spans="1:3">
      <c r="A1336" s="7">
        <v>1334</v>
      </c>
      <c r="B1336" s="8" t="str">
        <f>"吉玉祖"</f>
        <v>吉玉祖</v>
      </c>
      <c r="C1336" s="9" t="s">
        <v>1166</v>
      </c>
    </row>
    <row r="1337" s="1" customFormat="1" spans="1:3">
      <c r="A1337" s="7">
        <v>1335</v>
      </c>
      <c r="B1337" s="8" t="str">
        <f>"关蒂莲"</f>
        <v>关蒂莲</v>
      </c>
      <c r="C1337" s="9" t="s">
        <v>1167</v>
      </c>
    </row>
    <row r="1338" s="1" customFormat="1" spans="1:3">
      <c r="A1338" s="7">
        <v>1336</v>
      </c>
      <c r="B1338" s="8" t="str">
        <f>"沈玉"</f>
        <v>沈玉</v>
      </c>
      <c r="C1338" s="9" t="s">
        <v>1168</v>
      </c>
    </row>
    <row r="1339" s="1" customFormat="1" spans="1:3">
      <c r="A1339" s="7">
        <v>1337</v>
      </c>
      <c r="B1339" s="8" t="str">
        <f>"符妍妍"</f>
        <v>符妍妍</v>
      </c>
      <c r="C1339" s="9" t="s">
        <v>1169</v>
      </c>
    </row>
    <row r="1340" s="1" customFormat="1" spans="1:3">
      <c r="A1340" s="7">
        <v>1338</v>
      </c>
      <c r="B1340" s="8" t="str">
        <f>"林明达"</f>
        <v>林明达</v>
      </c>
      <c r="C1340" s="9" t="s">
        <v>1170</v>
      </c>
    </row>
    <row r="1341" s="1" customFormat="1" spans="1:3">
      <c r="A1341" s="7">
        <v>1339</v>
      </c>
      <c r="B1341" s="8" t="str">
        <f>"洪彩妹"</f>
        <v>洪彩妹</v>
      </c>
      <c r="C1341" s="9" t="s">
        <v>1171</v>
      </c>
    </row>
    <row r="1342" s="1" customFormat="1" spans="1:3">
      <c r="A1342" s="7">
        <v>1340</v>
      </c>
      <c r="B1342" s="8" t="str">
        <f>"郑暖丽"</f>
        <v>郑暖丽</v>
      </c>
      <c r="C1342" s="9" t="s">
        <v>1172</v>
      </c>
    </row>
    <row r="1343" s="1" customFormat="1" spans="1:3">
      <c r="A1343" s="7">
        <v>1341</v>
      </c>
      <c r="B1343" s="8" t="str">
        <f>"林俊柏"</f>
        <v>林俊柏</v>
      </c>
      <c r="C1343" s="9" t="s">
        <v>1173</v>
      </c>
    </row>
    <row r="1344" s="1" customFormat="1" spans="1:3">
      <c r="A1344" s="7">
        <v>1342</v>
      </c>
      <c r="B1344" s="8" t="str">
        <f>"程秋君"</f>
        <v>程秋君</v>
      </c>
      <c r="C1344" s="9" t="s">
        <v>1174</v>
      </c>
    </row>
    <row r="1345" s="1" customFormat="1" spans="1:3">
      <c r="A1345" s="7">
        <v>1343</v>
      </c>
      <c r="B1345" s="8" t="str">
        <f>"叶宜文"</f>
        <v>叶宜文</v>
      </c>
      <c r="C1345" s="9" t="s">
        <v>1175</v>
      </c>
    </row>
    <row r="1346" s="1" customFormat="1" spans="1:3">
      <c r="A1346" s="7">
        <v>1344</v>
      </c>
      <c r="B1346" s="8" t="str">
        <f>"黄丽芹"</f>
        <v>黄丽芹</v>
      </c>
      <c r="C1346" s="9" t="s">
        <v>1176</v>
      </c>
    </row>
    <row r="1347" s="1" customFormat="1" spans="1:3">
      <c r="A1347" s="7">
        <v>1345</v>
      </c>
      <c r="B1347" s="8" t="str">
        <f>"李婧"</f>
        <v>李婧</v>
      </c>
      <c r="C1347" s="9" t="s">
        <v>1177</v>
      </c>
    </row>
    <row r="1348" s="1" customFormat="1" spans="1:3">
      <c r="A1348" s="7">
        <v>1346</v>
      </c>
      <c r="B1348" s="8" t="str">
        <f>"吴玉娇"</f>
        <v>吴玉娇</v>
      </c>
      <c r="C1348" s="9" t="s">
        <v>1178</v>
      </c>
    </row>
    <row r="1349" s="1" customFormat="1" spans="1:3">
      <c r="A1349" s="7">
        <v>1347</v>
      </c>
      <c r="B1349" s="8" t="str">
        <f>"胡嘉"</f>
        <v>胡嘉</v>
      </c>
      <c r="C1349" s="9" t="s">
        <v>1179</v>
      </c>
    </row>
    <row r="1350" s="1" customFormat="1" spans="1:3">
      <c r="A1350" s="7">
        <v>1348</v>
      </c>
      <c r="B1350" s="8" t="str">
        <f>"陈丹丹"</f>
        <v>陈丹丹</v>
      </c>
      <c r="C1350" s="9" t="s">
        <v>1180</v>
      </c>
    </row>
    <row r="1351" s="1" customFormat="1" spans="1:3">
      <c r="A1351" s="7">
        <v>1349</v>
      </c>
      <c r="B1351" s="8" t="str">
        <f>"梁永琪"</f>
        <v>梁永琪</v>
      </c>
      <c r="C1351" s="9" t="s">
        <v>1181</v>
      </c>
    </row>
    <row r="1352" s="1" customFormat="1" spans="1:3">
      <c r="A1352" s="7">
        <v>1350</v>
      </c>
      <c r="B1352" s="8" t="str">
        <f>"文艺"</f>
        <v>文艺</v>
      </c>
      <c r="C1352" s="9" t="s">
        <v>580</v>
      </c>
    </row>
    <row r="1353" s="1" customFormat="1" spans="1:3">
      <c r="A1353" s="7">
        <v>1351</v>
      </c>
      <c r="B1353" s="8" t="str">
        <f>"韦文意"</f>
        <v>韦文意</v>
      </c>
      <c r="C1353" s="9" t="s">
        <v>1182</v>
      </c>
    </row>
    <row r="1354" s="1" customFormat="1" spans="1:3">
      <c r="A1354" s="7">
        <v>1352</v>
      </c>
      <c r="B1354" s="8" t="str">
        <f>"符建婷"</f>
        <v>符建婷</v>
      </c>
      <c r="C1354" s="9" t="s">
        <v>384</v>
      </c>
    </row>
    <row r="1355" s="1" customFormat="1" spans="1:3">
      <c r="A1355" s="7">
        <v>1353</v>
      </c>
      <c r="B1355" s="8" t="str">
        <f>"文小苗"</f>
        <v>文小苗</v>
      </c>
      <c r="C1355" s="9" t="s">
        <v>1183</v>
      </c>
    </row>
    <row r="1356" s="1" customFormat="1" spans="1:3">
      <c r="A1356" s="7">
        <v>1354</v>
      </c>
      <c r="B1356" s="8" t="str">
        <f>"洪敏"</f>
        <v>洪敏</v>
      </c>
      <c r="C1356" s="9" t="s">
        <v>1184</v>
      </c>
    </row>
    <row r="1357" s="1" customFormat="1" spans="1:3">
      <c r="A1357" s="7">
        <v>1355</v>
      </c>
      <c r="B1357" s="8" t="str">
        <f>"王海滔"</f>
        <v>王海滔</v>
      </c>
      <c r="C1357" s="9" t="s">
        <v>1185</v>
      </c>
    </row>
    <row r="1358" s="1" customFormat="1" spans="1:3">
      <c r="A1358" s="7">
        <v>1356</v>
      </c>
      <c r="B1358" s="8" t="str">
        <f>"王晓娴"</f>
        <v>王晓娴</v>
      </c>
      <c r="C1358" s="9" t="s">
        <v>1186</v>
      </c>
    </row>
    <row r="1359" s="1" customFormat="1" spans="1:3">
      <c r="A1359" s="7">
        <v>1357</v>
      </c>
      <c r="B1359" s="8" t="str">
        <f>"范文豪"</f>
        <v>范文豪</v>
      </c>
      <c r="C1359" s="9" t="s">
        <v>1187</v>
      </c>
    </row>
    <row r="1360" s="1" customFormat="1" spans="1:3">
      <c r="A1360" s="7">
        <v>1358</v>
      </c>
      <c r="B1360" s="8" t="str">
        <f>"吴小燕"</f>
        <v>吴小燕</v>
      </c>
      <c r="C1360" s="9" t="s">
        <v>1188</v>
      </c>
    </row>
    <row r="1361" s="1" customFormat="1" spans="1:3">
      <c r="A1361" s="7">
        <v>1359</v>
      </c>
      <c r="B1361" s="8" t="str">
        <f>"李庆娟"</f>
        <v>李庆娟</v>
      </c>
      <c r="C1361" s="9" t="s">
        <v>1189</v>
      </c>
    </row>
    <row r="1362" s="1" customFormat="1" spans="1:3">
      <c r="A1362" s="7">
        <v>1360</v>
      </c>
      <c r="B1362" s="8" t="str">
        <f>"李明兴"</f>
        <v>李明兴</v>
      </c>
      <c r="C1362" s="9" t="s">
        <v>1190</v>
      </c>
    </row>
    <row r="1363" s="1" customFormat="1" spans="1:3">
      <c r="A1363" s="7">
        <v>1361</v>
      </c>
      <c r="B1363" s="8" t="str">
        <f>"李林"</f>
        <v>李林</v>
      </c>
      <c r="C1363" s="9" t="s">
        <v>1191</v>
      </c>
    </row>
    <row r="1364" s="1" customFormat="1" spans="1:3">
      <c r="A1364" s="7">
        <v>1362</v>
      </c>
      <c r="B1364" s="8" t="str">
        <f>"祁一雪"</f>
        <v>祁一雪</v>
      </c>
      <c r="C1364" s="9" t="s">
        <v>38</v>
      </c>
    </row>
    <row r="1365" s="1" customFormat="1" spans="1:3">
      <c r="A1365" s="7">
        <v>1363</v>
      </c>
      <c r="B1365" s="8" t="str">
        <f>"潘小静"</f>
        <v>潘小静</v>
      </c>
      <c r="C1365" s="9" t="s">
        <v>1192</v>
      </c>
    </row>
    <row r="1366" s="1" customFormat="1" spans="1:3">
      <c r="A1366" s="7">
        <v>1364</v>
      </c>
      <c r="B1366" s="8" t="str">
        <f>"吴玉妮"</f>
        <v>吴玉妮</v>
      </c>
      <c r="C1366" s="9" t="s">
        <v>1193</v>
      </c>
    </row>
    <row r="1367" s="1" customFormat="1" spans="1:3">
      <c r="A1367" s="7">
        <v>1365</v>
      </c>
      <c r="B1367" s="8" t="str">
        <f>"关晓璐"</f>
        <v>关晓璐</v>
      </c>
      <c r="C1367" s="9" t="s">
        <v>1194</v>
      </c>
    </row>
    <row r="1368" s="1" customFormat="1" spans="1:3">
      <c r="A1368" s="7">
        <v>1366</v>
      </c>
      <c r="B1368" s="8" t="str">
        <f>"符琦雅"</f>
        <v>符琦雅</v>
      </c>
      <c r="C1368" s="9" t="s">
        <v>1195</v>
      </c>
    </row>
    <row r="1369" s="1" customFormat="1" spans="1:3">
      <c r="A1369" s="7">
        <v>1367</v>
      </c>
      <c r="B1369" s="8" t="str">
        <f>"吴禧虎"</f>
        <v>吴禧虎</v>
      </c>
      <c r="C1369" s="9" t="s">
        <v>1196</v>
      </c>
    </row>
    <row r="1370" s="1" customFormat="1" spans="1:3">
      <c r="A1370" s="7">
        <v>1368</v>
      </c>
      <c r="B1370" s="8" t="str">
        <f>"梁子鹏"</f>
        <v>梁子鹏</v>
      </c>
      <c r="C1370" s="9" t="s">
        <v>1197</v>
      </c>
    </row>
    <row r="1371" s="1" customFormat="1" spans="1:3">
      <c r="A1371" s="7">
        <v>1369</v>
      </c>
      <c r="B1371" s="8" t="str">
        <f>"刘锦经"</f>
        <v>刘锦经</v>
      </c>
      <c r="C1371" s="9" t="s">
        <v>1198</v>
      </c>
    </row>
    <row r="1372" s="1" customFormat="1" spans="1:3">
      <c r="A1372" s="7">
        <v>1370</v>
      </c>
      <c r="B1372" s="8" t="str">
        <f>"曾洁"</f>
        <v>曾洁</v>
      </c>
      <c r="C1372" s="9" t="s">
        <v>1199</v>
      </c>
    </row>
    <row r="1373" s="1" customFormat="1" spans="1:3">
      <c r="A1373" s="7">
        <v>1371</v>
      </c>
      <c r="B1373" s="8" t="str">
        <f>"陈美玲"</f>
        <v>陈美玲</v>
      </c>
      <c r="C1373" s="9" t="s">
        <v>1200</v>
      </c>
    </row>
    <row r="1374" s="1" customFormat="1" spans="1:3">
      <c r="A1374" s="7">
        <v>1372</v>
      </c>
      <c r="B1374" s="8" t="str">
        <f>"李泽灵"</f>
        <v>李泽灵</v>
      </c>
      <c r="C1374" s="9" t="s">
        <v>1201</v>
      </c>
    </row>
    <row r="1375" s="1" customFormat="1" spans="1:3">
      <c r="A1375" s="7">
        <v>1373</v>
      </c>
      <c r="B1375" s="8" t="str">
        <f>"林泽伟"</f>
        <v>林泽伟</v>
      </c>
      <c r="C1375" s="9" t="s">
        <v>1202</v>
      </c>
    </row>
    <row r="1376" s="1" customFormat="1" spans="1:3">
      <c r="A1376" s="7">
        <v>1374</v>
      </c>
      <c r="B1376" s="8" t="str">
        <f>"李皆能"</f>
        <v>李皆能</v>
      </c>
      <c r="C1376" s="9" t="s">
        <v>1203</v>
      </c>
    </row>
    <row r="1377" s="1" customFormat="1" spans="1:3">
      <c r="A1377" s="7">
        <v>1375</v>
      </c>
      <c r="B1377" s="8" t="str">
        <f>"林尤华"</f>
        <v>林尤华</v>
      </c>
      <c r="C1377" s="9" t="s">
        <v>1204</v>
      </c>
    </row>
    <row r="1378" s="1" customFormat="1" spans="1:3">
      <c r="A1378" s="7">
        <v>1376</v>
      </c>
      <c r="B1378" s="8" t="str">
        <f>"刘雪莹"</f>
        <v>刘雪莹</v>
      </c>
      <c r="C1378" s="9" t="s">
        <v>1205</v>
      </c>
    </row>
    <row r="1379" s="1" customFormat="1" spans="1:3">
      <c r="A1379" s="7">
        <v>1377</v>
      </c>
      <c r="B1379" s="8" t="str">
        <f>"林俊延"</f>
        <v>林俊延</v>
      </c>
      <c r="C1379" s="9" t="s">
        <v>1206</v>
      </c>
    </row>
    <row r="1380" s="1" customFormat="1" spans="1:3">
      <c r="A1380" s="7">
        <v>1378</v>
      </c>
      <c r="B1380" s="8" t="str">
        <f>"许冬梅"</f>
        <v>许冬梅</v>
      </c>
      <c r="C1380" s="9" t="s">
        <v>1207</v>
      </c>
    </row>
    <row r="1381" s="1" customFormat="1" spans="1:3">
      <c r="A1381" s="7">
        <v>1379</v>
      </c>
      <c r="B1381" s="8" t="str">
        <f>"盛皓然"</f>
        <v>盛皓然</v>
      </c>
      <c r="C1381" s="9" t="s">
        <v>1208</v>
      </c>
    </row>
    <row r="1382" s="1" customFormat="1" spans="1:3">
      <c r="A1382" s="7">
        <v>1380</v>
      </c>
      <c r="B1382" s="8" t="str">
        <f>"王准"</f>
        <v>王准</v>
      </c>
      <c r="C1382" s="9" t="s">
        <v>721</v>
      </c>
    </row>
    <row r="1383" s="1" customFormat="1" spans="1:3">
      <c r="A1383" s="7">
        <v>1381</v>
      </c>
      <c r="B1383" s="8" t="str">
        <f>"何禹生"</f>
        <v>何禹生</v>
      </c>
      <c r="C1383" s="9" t="s">
        <v>1209</v>
      </c>
    </row>
    <row r="1384" s="1" customFormat="1" spans="1:3">
      <c r="A1384" s="7">
        <v>1382</v>
      </c>
      <c r="B1384" s="8" t="str">
        <f>"黄世军"</f>
        <v>黄世军</v>
      </c>
      <c r="C1384" s="9" t="s">
        <v>1210</v>
      </c>
    </row>
    <row r="1385" s="1" customFormat="1" spans="1:3">
      <c r="A1385" s="7">
        <v>1383</v>
      </c>
      <c r="B1385" s="8" t="str">
        <f>"李乙延"</f>
        <v>李乙延</v>
      </c>
      <c r="C1385" s="9" t="s">
        <v>1211</v>
      </c>
    </row>
    <row r="1386" s="1" customFormat="1" spans="1:3">
      <c r="A1386" s="7">
        <v>1384</v>
      </c>
      <c r="B1386" s="8" t="str">
        <f>"王舒冬"</f>
        <v>王舒冬</v>
      </c>
      <c r="C1386" s="9" t="s">
        <v>1212</v>
      </c>
    </row>
    <row r="1387" s="1" customFormat="1" spans="1:3">
      <c r="A1387" s="7">
        <v>1385</v>
      </c>
      <c r="B1387" s="8" t="str">
        <f>"张婷婷"</f>
        <v>张婷婷</v>
      </c>
      <c r="C1387" s="9" t="s">
        <v>264</v>
      </c>
    </row>
    <row r="1388" s="1" customFormat="1" spans="1:3">
      <c r="A1388" s="7">
        <v>1386</v>
      </c>
      <c r="B1388" s="8" t="str">
        <f>"符英德"</f>
        <v>符英德</v>
      </c>
      <c r="C1388" s="9" t="s">
        <v>1213</v>
      </c>
    </row>
    <row r="1389" s="1" customFormat="1" spans="1:3">
      <c r="A1389" s="7">
        <v>1387</v>
      </c>
      <c r="B1389" s="8" t="str">
        <f>"王家帅"</f>
        <v>王家帅</v>
      </c>
      <c r="C1389" s="9" t="s">
        <v>1214</v>
      </c>
    </row>
    <row r="1390" s="1" customFormat="1" spans="1:3">
      <c r="A1390" s="7">
        <v>1388</v>
      </c>
      <c r="B1390" s="8" t="str">
        <f>"潘正勤"</f>
        <v>潘正勤</v>
      </c>
      <c r="C1390" s="9" t="s">
        <v>1215</v>
      </c>
    </row>
    <row r="1391" s="1" customFormat="1" spans="1:3">
      <c r="A1391" s="7">
        <v>1389</v>
      </c>
      <c r="B1391" s="8" t="str">
        <f>"黄海引"</f>
        <v>黄海引</v>
      </c>
      <c r="C1391" s="9" t="s">
        <v>1216</v>
      </c>
    </row>
    <row r="1392" s="1" customFormat="1" spans="1:3">
      <c r="A1392" s="7">
        <v>1390</v>
      </c>
      <c r="B1392" s="8" t="str">
        <f>"王淑莺"</f>
        <v>王淑莺</v>
      </c>
      <c r="C1392" s="9" t="s">
        <v>1217</v>
      </c>
    </row>
    <row r="1393" s="1" customFormat="1" spans="1:3">
      <c r="A1393" s="7">
        <v>1391</v>
      </c>
      <c r="B1393" s="8" t="str">
        <f>"林贞汝"</f>
        <v>林贞汝</v>
      </c>
      <c r="C1393" s="9" t="s">
        <v>1218</v>
      </c>
    </row>
    <row r="1394" s="1" customFormat="1" spans="1:3">
      <c r="A1394" s="7">
        <v>1392</v>
      </c>
      <c r="B1394" s="8" t="str">
        <f>"陈永钦"</f>
        <v>陈永钦</v>
      </c>
      <c r="C1394" s="9" t="s">
        <v>1219</v>
      </c>
    </row>
    <row r="1395" s="1" customFormat="1" spans="1:3">
      <c r="A1395" s="7">
        <v>1393</v>
      </c>
      <c r="B1395" s="8" t="str">
        <f>"刘惠"</f>
        <v>刘惠</v>
      </c>
      <c r="C1395" s="9" t="s">
        <v>659</v>
      </c>
    </row>
    <row r="1396" s="1" customFormat="1" spans="1:3">
      <c r="A1396" s="7">
        <v>1394</v>
      </c>
      <c r="B1396" s="8" t="str">
        <f>"张雅"</f>
        <v>张雅</v>
      </c>
      <c r="C1396" s="9" t="s">
        <v>1220</v>
      </c>
    </row>
    <row r="1397" s="1" customFormat="1" spans="1:3">
      <c r="A1397" s="7">
        <v>1395</v>
      </c>
      <c r="B1397" s="8" t="str">
        <f>"黄培培"</f>
        <v>黄培培</v>
      </c>
      <c r="C1397" s="9" t="s">
        <v>1221</v>
      </c>
    </row>
    <row r="1398" s="1" customFormat="1" spans="1:3">
      <c r="A1398" s="7">
        <v>1396</v>
      </c>
      <c r="B1398" s="8" t="str">
        <f>"符慧严"</f>
        <v>符慧严</v>
      </c>
      <c r="C1398" s="9" t="s">
        <v>1222</v>
      </c>
    </row>
    <row r="1399" s="1" customFormat="1" spans="1:3">
      <c r="A1399" s="7">
        <v>1397</v>
      </c>
      <c r="B1399" s="8" t="str">
        <f>"赵月"</f>
        <v>赵月</v>
      </c>
      <c r="C1399" s="9" t="s">
        <v>1223</v>
      </c>
    </row>
    <row r="1400" s="1" customFormat="1" spans="1:3">
      <c r="A1400" s="7">
        <v>1398</v>
      </c>
      <c r="B1400" s="8" t="str">
        <f>"黄贞凤"</f>
        <v>黄贞凤</v>
      </c>
      <c r="C1400" s="9" t="s">
        <v>1224</v>
      </c>
    </row>
    <row r="1401" s="1" customFormat="1" spans="1:3">
      <c r="A1401" s="7">
        <v>1399</v>
      </c>
      <c r="B1401" s="8" t="str">
        <f>"王芳"</f>
        <v>王芳</v>
      </c>
      <c r="C1401" s="9" t="s">
        <v>1225</v>
      </c>
    </row>
    <row r="1402" s="1" customFormat="1" spans="1:3">
      <c r="A1402" s="7">
        <v>1400</v>
      </c>
      <c r="B1402" s="8" t="str">
        <f>"陈子聪"</f>
        <v>陈子聪</v>
      </c>
      <c r="C1402" s="9" t="s">
        <v>767</v>
      </c>
    </row>
    <row r="1403" s="1" customFormat="1" spans="1:3">
      <c r="A1403" s="7">
        <v>1401</v>
      </c>
      <c r="B1403" s="8" t="str">
        <f>"羊庆恩"</f>
        <v>羊庆恩</v>
      </c>
      <c r="C1403" s="9" t="s">
        <v>1226</v>
      </c>
    </row>
    <row r="1404" s="1" customFormat="1" spans="1:3">
      <c r="A1404" s="7">
        <v>1402</v>
      </c>
      <c r="B1404" s="8" t="str">
        <f>"李慧玲"</f>
        <v>李慧玲</v>
      </c>
      <c r="C1404" s="9" t="s">
        <v>1227</v>
      </c>
    </row>
    <row r="1405" s="1" customFormat="1" spans="1:3">
      <c r="A1405" s="7">
        <v>1403</v>
      </c>
      <c r="B1405" s="8" t="str">
        <f>"方雍盛"</f>
        <v>方雍盛</v>
      </c>
      <c r="C1405" s="9" t="s">
        <v>1228</v>
      </c>
    </row>
    <row r="1406" s="1" customFormat="1" spans="1:3">
      <c r="A1406" s="7">
        <v>1404</v>
      </c>
      <c r="B1406" s="8" t="str">
        <f>"杨小惠"</f>
        <v>杨小惠</v>
      </c>
      <c r="C1406" s="9" t="s">
        <v>1229</v>
      </c>
    </row>
    <row r="1407" s="1" customFormat="1" spans="1:3">
      <c r="A1407" s="7">
        <v>1405</v>
      </c>
      <c r="B1407" s="8" t="str">
        <f>"刘曼丽"</f>
        <v>刘曼丽</v>
      </c>
      <c r="C1407" s="9" t="s">
        <v>1230</v>
      </c>
    </row>
    <row r="1408" s="1" customFormat="1" spans="1:3">
      <c r="A1408" s="7">
        <v>1406</v>
      </c>
      <c r="B1408" s="8" t="str">
        <f>"邹爱兰"</f>
        <v>邹爱兰</v>
      </c>
      <c r="C1408" s="9" t="s">
        <v>391</v>
      </c>
    </row>
    <row r="1409" s="1" customFormat="1" spans="1:3">
      <c r="A1409" s="7">
        <v>1407</v>
      </c>
      <c r="B1409" s="8" t="str">
        <f>"李亚和"</f>
        <v>李亚和</v>
      </c>
      <c r="C1409" s="9" t="s">
        <v>1231</v>
      </c>
    </row>
    <row r="1410" s="1" customFormat="1" spans="1:3">
      <c r="A1410" s="7">
        <v>1408</v>
      </c>
      <c r="B1410" s="8" t="str">
        <f>"何子霖"</f>
        <v>何子霖</v>
      </c>
      <c r="C1410" s="9" t="s">
        <v>1232</v>
      </c>
    </row>
    <row r="1411" s="1" customFormat="1" spans="1:3">
      <c r="A1411" s="7">
        <v>1409</v>
      </c>
      <c r="B1411" s="8" t="str">
        <f>"蔡育成"</f>
        <v>蔡育成</v>
      </c>
      <c r="C1411" s="9" t="s">
        <v>1233</v>
      </c>
    </row>
    <row r="1412" s="1" customFormat="1" spans="1:3">
      <c r="A1412" s="7">
        <v>1410</v>
      </c>
      <c r="B1412" s="8" t="str">
        <f>"王安研"</f>
        <v>王安研</v>
      </c>
      <c r="C1412" s="9" t="s">
        <v>1234</v>
      </c>
    </row>
    <row r="1413" s="1" customFormat="1" spans="1:3">
      <c r="A1413" s="7">
        <v>1411</v>
      </c>
      <c r="B1413" s="8" t="str">
        <f>"黄嘉嘉"</f>
        <v>黄嘉嘉</v>
      </c>
      <c r="C1413" s="9" t="s">
        <v>1235</v>
      </c>
    </row>
    <row r="1414" s="1" customFormat="1" spans="1:3">
      <c r="A1414" s="7">
        <v>1412</v>
      </c>
      <c r="B1414" s="8" t="str">
        <f>"陈运"</f>
        <v>陈运</v>
      </c>
      <c r="C1414" s="9" t="s">
        <v>1236</v>
      </c>
    </row>
    <row r="1415" s="1" customFormat="1" spans="1:3">
      <c r="A1415" s="7">
        <v>1413</v>
      </c>
      <c r="B1415" s="8" t="str">
        <f>"张岚"</f>
        <v>张岚</v>
      </c>
      <c r="C1415" s="9" t="s">
        <v>1237</v>
      </c>
    </row>
    <row r="1416" s="1" customFormat="1" spans="1:3">
      <c r="A1416" s="7">
        <v>1414</v>
      </c>
      <c r="B1416" s="8" t="str">
        <f>"戴小花"</f>
        <v>戴小花</v>
      </c>
      <c r="C1416" s="9" t="s">
        <v>1238</v>
      </c>
    </row>
    <row r="1417" s="1" customFormat="1" spans="1:3">
      <c r="A1417" s="7">
        <v>1415</v>
      </c>
      <c r="B1417" s="8" t="str">
        <f>"谢春燕"</f>
        <v>谢春燕</v>
      </c>
      <c r="C1417" s="9" t="s">
        <v>1239</v>
      </c>
    </row>
    <row r="1418" s="1" customFormat="1" spans="1:3">
      <c r="A1418" s="7">
        <v>1416</v>
      </c>
      <c r="B1418" s="8" t="str">
        <f>"周洁"</f>
        <v>周洁</v>
      </c>
      <c r="C1418" s="9" t="s">
        <v>1240</v>
      </c>
    </row>
    <row r="1419" s="1" customFormat="1" spans="1:3">
      <c r="A1419" s="7">
        <v>1417</v>
      </c>
      <c r="B1419" s="8" t="str">
        <f>"黎晓茵"</f>
        <v>黎晓茵</v>
      </c>
      <c r="C1419" s="9" t="s">
        <v>942</v>
      </c>
    </row>
    <row r="1420" s="1" customFormat="1" spans="1:3">
      <c r="A1420" s="7">
        <v>1418</v>
      </c>
      <c r="B1420" s="8" t="str">
        <f>"冯琨"</f>
        <v>冯琨</v>
      </c>
      <c r="C1420" s="9" t="s">
        <v>1241</v>
      </c>
    </row>
    <row r="1421" s="1" customFormat="1" spans="1:3">
      <c r="A1421" s="7">
        <v>1419</v>
      </c>
      <c r="B1421" s="8" t="str">
        <f>"符玉婷"</f>
        <v>符玉婷</v>
      </c>
      <c r="C1421" s="9" t="s">
        <v>1242</v>
      </c>
    </row>
    <row r="1422" s="1" customFormat="1" spans="1:3">
      <c r="A1422" s="7">
        <v>1420</v>
      </c>
      <c r="B1422" s="8" t="str">
        <f>"杨婧慧"</f>
        <v>杨婧慧</v>
      </c>
      <c r="C1422" s="9" t="s">
        <v>1243</v>
      </c>
    </row>
    <row r="1423" s="1" customFormat="1" spans="1:3">
      <c r="A1423" s="7">
        <v>1421</v>
      </c>
      <c r="B1423" s="8" t="str">
        <f>"高琴"</f>
        <v>高琴</v>
      </c>
      <c r="C1423" s="9" t="s">
        <v>1244</v>
      </c>
    </row>
    <row r="1424" s="1" customFormat="1" spans="1:3">
      <c r="A1424" s="7">
        <v>1422</v>
      </c>
      <c r="B1424" s="8" t="str">
        <f>"陈承由"</f>
        <v>陈承由</v>
      </c>
      <c r="C1424" s="9" t="s">
        <v>1245</v>
      </c>
    </row>
    <row r="1425" s="1" customFormat="1" spans="1:3">
      <c r="A1425" s="7">
        <v>1423</v>
      </c>
      <c r="B1425" s="8" t="str">
        <f>"卢裕贤"</f>
        <v>卢裕贤</v>
      </c>
      <c r="C1425" s="9" t="s">
        <v>1246</v>
      </c>
    </row>
    <row r="1426" s="1" customFormat="1" spans="1:3">
      <c r="A1426" s="7">
        <v>1424</v>
      </c>
      <c r="B1426" s="8" t="str">
        <f>"麦子亢"</f>
        <v>麦子亢</v>
      </c>
      <c r="C1426" s="9" t="s">
        <v>1247</v>
      </c>
    </row>
    <row r="1427" s="1" customFormat="1" spans="1:3">
      <c r="A1427" s="7">
        <v>1425</v>
      </c>
      <c r="B1427" s="8" t="str">
        <f>"黄雁玲"</f>
        <v>黄雁玲</v>
      </c>
      <c r="C1427" s="9" t="s">
        <v>1248</v>
      </c>
    </row>
    <row r="1428" s="1" customFormat="1" spans="1:3">
      <c r="A1428" s="7">
        <v>1426</v>
      </c>
      <c r="B1428" s="8" t="str">
        <f>"李颖"</f>
        <v>李颖</v>
      </c>
      <c r="C1428" s="9" t="s">
        <v>1249</v>
      </c>
    </row>
    <row r="1429" s="1" customFormat="1" spans="1:3">
      <c r="A1429" s="7">
        <v>1427</v>
      </c>
      <c r="B1429" s="8" t="str">
        <f>"李莉"</f>
        <v>李莉</v>
      </c>
      <c r="C1429" s="9" t="s">
        <v>1250</v>
      </c>
    </row>
    <row r="1430" s="1" customFormat="1" spans="1:3">
      <c r="A1430" s="7">
        <v>1428</v>
      </c>
      <c r="B1430" s="8" t="str">
        <f>"林渊萍"</f>
        <v>林渊萍</v>
      </c>
      <c r="C1430" s="9" t="s">
        <v>1251</v>
      </c>
    </row>
    <row r="1431" s="1" customFormat="1" spans="1:3">
      <c r="A1431" s="7">
        <v>1429</v>
      </c>
      <c r="B1431" s="8" t="str">
        <f>"苏娜"</f>
        <v>苏娜</v>
      </c>
      <c r="C1431" s="9" t="s">
        <v>812</v>
      </c>
    </row>
    <row r="1432" s="1" customFormat="1" spans="1:3">
      <c r="A1432" s="7">
        <v>1430</v>
      </c>
      <c r="B1432" s="8" t="str">
        <f>"林碧红"</f>
        <v>林碧红</v>
      </c>
      <c r="C1432" s="9" t="s">
        <v>1252</v>
      </c>
    </row>
    <row r="1433" s="1" customFormat="1" spans="1:3">
      <c r="A1433" s="7">
        <v>1431</v>
      </c>
      <c r="B1433" s="8" t="str">
        <f>"罗宇"</f>
        <v>罗宇</v>
      </c>
      <c r="C1433" s="9" t="s">
        <v>1253</v>
      </c>
    </row>
    <row r="1434" s="1" customFormat="1" spans="1:3">
      <c r="A1434" s="7">
        <v>1432</v>
      </c>
      <c r="B1434" s="8" t="str">
        <f>"符珊珊"</f>
        <v>符珊珊</v>
      </c>
      <c r="C1434" s="9" t="s">
        <v>1254</v>
      </c>
    </row>
    <row r="1435" s="1" customFormat="1" spans="1:3">
      <c r="A1435" s="7">
        <v>1433</v>
      </c>
      <c r="B1435" s="8" t="str">
        <f>"刘大豪"</f>
        <v>刘大豪</v>
      </c>
      <c r="C1435" s="9" t="s">
        <v>1255</v>
      </c>
    </row>
    <row r="1436" s="1" customFormat="1" spans="1:3">
      <c r="A1436" s="7">
        <v>1434</v>
      </c>
      <c r="B1436" s="8" t="str">
        <f>"陈春桃"</f>
        <v>陈春桃</v>
      </c>
      <c r="C1436" s="9" t="s">
        <v>1256</v>
      </c>
    </row>
    <row r="1437" s="1" customFormat="1" spans="1:3">
      <c r="A1437" s="7">
        <v>1435</v>
      </c>
      <c r="B1437" s="8" t="str">
        <f>"伍思盼"</f>
        <v>伍思盼</v>
      </c>
      <c r="C1437" s="9" t="s">
        <v>1257</v>
      </c>
    </row>
    <row r="1438" s="1" customFormat="1" spans="1:3">
      <c r="A1438" s="7">
        <v>1436</v>
      </c>
      <c r="B1438" s="8" t="str">
        <f>"张馨"</f>
        <v>张馨</v>
      </c>
      <c r="C1438" s="9" t="s">
        <v>1258</v>
      </c>
    </row>
    <row r="1439" s="1" customFormat="1" spans="1:3">
      <c r="A1439" s="7">
        <v>1437</v>
      </c>
      <c r="B1439" s="8" t="str">
        <f>"刘小溪"</f>
        <v>刘小溪</v>
      </c>
      <c r="C1439" s="9" t="s">
        <v>1259</v>
      </c>
    </row>
    <row r="1440" s="1" customFormat="1" spans="1:3">
      <c r="A1440" s="7">
        <v>1438</v>
      </c>
      <c r="B1440" s="8" t="str">
        <f>"俞文希"</f>
        <v>俞文希</v>
      </c>
      <c r="C1440" s="9" t="s">
        <v>1260</v>
      </c>
    </row>
    <row r="1441" s="1" customFormat="1" spans="1:3">
      <c r="A1441" s="7">
        <v>1439</v>
      </c>
      <c r="B1441" s="8" t="str">
        <f>"黄晓慧"</f>
        <v>黄晓慧</v>
      </c>
      <c r="C1441" s="9" t="s">
        <v>1261</v>
      </c>
    </row>
    <row r="1442" s="1" customFormat="1" spans="1:3">
      <c r="A1442" s="7">
        <v>1440</v>
      </c>
      <c r="B1442" s="8" t="str">
        <f>"李吉金"</f>
        <v>李吉金</v>
      </c>
      <c r="C1442" s="9" t="s">
        <v>1262</v>
      </c>
    </row>
    <row r="1443" s="1" customFormat="1" spans="1:3">
      <c r="A1443" s="7">
        <v>1441</v>
      </c>
      <c r="B1443" s="8" t="str">
        <f>"陈宁梅"</f>
        <v>陈宁梅</v>
      </c>
      <c r="C1443" s="9" t="s">
        <v>303</v>
      </c>
    </row>
    <row r="1444" s="1" customFormat="1" spans="1:3">
      <c r="A1444" s="7">
        <v>1442</v>
      </c>
      <c r="B1444" s="8" t="str">
        <f>"刘寒星"</f>
        <v>刘寒星</v>
      </c>
      <c r="C1444" s="9" t="s">
        <v>1263</v>
      </c>
    </row>
    <row r="1445" s="1" customFormat="1" spans="1:3">
      <c r="A1445" s="7">
        <v>1443</v>
      </c>
      <c r="B1445" s="8" t="str">
        <f>"杨作瑶"</f>
        <v>杨作瑶</v>
      </c>
      <c r="C1445" s="9" t="s">
        <v>1264</v>
      </c>
    </row>
    <row r="1446" s="1" customFormat="1" spans="1:3">
      <c r="A1446" s="7">
        <v>1444</v>
      </c>
      <c r="B1446" s="8" t="str">
        <f>"蓝雁倪"</f>
        <v>蓝雁倪</v>
      </c>
      <c r="C1446" s="9" t="s">
        <v>1265</v>
      </c>
    </row>
    <row r="1447" s="1" customFormat="1" spans="1:3">
      <c r="A1447" s="7">
        <v>1445</v>
      </c>
      <c r="B1447" s="8" t="str">
        <f>"赵元鹏"</f>
        <v>赵元鹏</v>
      </c>
      <c r="C1447" s="9" t="s">
        <v>856</v>
      </c>
    </row>
    <row r="1448" s="1" customFormat="1" spans="1:3">
      <c r="A1448" s="7">
        <v>1446</v>
      </c>
      <c r="B1448" s="8" t="str">
        <f>"刘强"</f>
        <v>刘强</v>
      </c>
      <c r="C1448" s="9" t="s">
        <v>1266</v>
      </c>
    </row>
    <row r="1449" s="1" customFormat="1" spans="1:3">
      <c r="A1449" s="7">
        <v>1447</v>
      </c>
      <c r="B1449" s="8" t="str">
        <f>"符文璐"</f>
        <v>符文璐</v>
      </c>
      <c r="C1449" s="9" t="s">
        <v>1267</v>
      </c>
    </row>
    <row r="1450" s="1" customFormat="1" spans="1:3">
      <c r="A1450" s="7">
        <v>1448</v>
      </c>
      <c r="B1450" s="8" t="str">
        <f>"李亚雪"</f>
        <v>李亚雪</v>
      </c>
      <c r="C1450" s="9" t="s">
        <v>577</v>
      </c>
    </row>
    <row r="1451" s="1" customFormat="1" spans="1:3">
      <c r="A1451" s="7">
        <v>1449</v>
      </c>
      <c r="B1451" s="8" t="str">
        <f>"陈霞"</f>
        <v>陈霞</v>
      </c>
      <c r="C1451" s="9" t="s">
        <v>128</v>
      </c>
    </row>
    <row r="1452" s="1" customFormat="1" spans="1:3">
      <c r="A1452" s="7">
        <v>1450</v>
      </c>
      <c r="B1452" s="8" t="str">
        <f>"吴昕泱"</f>
        <v>吴昕泱</v>
      </c>
      <c r="C1452" s="9" t="s">
        <v>1268</v>
      </c>
    </row>
    <row r="1453" s="1" customFormat="1" spans="1:3">
      <c r="A1453" s="7">
        <v>1451</v>
      </c>
      <c r="B1453" s="8" t="str">
        <f>"李毓"</f>
        <v>李毓</v>
      </c>
      <c r="C1453" s="9" t="s">
        <v>1269</v>
      </c>
    </row>
    <row r="1454" s="1" customFormat="1" spans="1:3">
      <c r="A1454" s="7">
        <v>1452</v>
      </c>
      <c r="B1454" s="8" t="str">
        <f>"吴茜敏"</f>
        <v>吴茜敏</v>
      </c>
      <c r="C1454" s="9" t="s">
        <v>1270</v>
      </c>
    </row>
    <row r="1455" s="1" customFormat="1" spans="1:3">
      <c r="A1455" s="7">
        <v>1453</v>
      </c>
      <c r="B1455" s="8" t="str">
        <f>"黄远达"</f>
        <v>黄远达</v>
      </c>
      <c r="C1455" s="9" t="s">
        <v>1271</v>
      </c>
    </row>
    <row r="1456" s="1" customFormat="1" spans="1:3">
      <c r="A1456" s="7">
        <v>1454</v>
      </c>
      <c r="B1456" s="8" t="str">
        <f>"何慧怡"</f>
        <v>何慧怡</v>
      </c>
      <c r="C1456" s="9" t="s">
        <v>1272</v>
      </c>
    </row>
    <row r="1457" s="1" customFormat="1" spans="1:3">
      <c r="A1457" s="7">
        <v>1455</v>
      </c>
      <c r="B1457" s="8" t="str">
        <f>"张珊珊"</f>
        <v>张珊珊</v>
      </c>
      <c r="C1457" s="9" t="s">
        <v>1273</v>
      </c>
    </row>
    <row r="1458" s="1" customFormat="1" spans="1:3">
      <c r="A1458" s="7">
        <v>1456</v>
      </c>
      <c r="B1458" s="8" t="str">
        <f>"黎彩昀"</f>
        <v>黎彩昀</v>
      </c>
      <c r="C1458" s="9" t="s">
        <v>1274</v>
      </c>
    </row>
    <row r="1459" s="1" customFormat="1" spans="1:3">
      <c r="A1459" s="7">
        <v>1457</v>
      </c>
      <c r="B1459" s="8" t="str">
        <f>"许水金"</f>
        <v>许水金</v>
      </c>
      <c r="C1459" s="9" t="s">
        <v>1275</v>
      </c>
    </row>
    <row r="1460" s="1" customFormat="1" spans="1:3">
      <c r="A1460" s="7">
        <v>1458</v>
      </c>
      <c r="B1460" s="8" t="str">
        <f>"王子弘"</f>
        <v>王子弘</v>
      </c>
      <c r="C1460" s="9" t="s">
        <v>1276</v>
      </c>
    </row>
    <row r="1461" s="1" customFormat="1" spans="1:3">
      <c r="A1461" s="7">
        <v>1459</v>
      </c>
      <c r="B1461" s="8" t="str">
        <f>"杨珊珊"</f>
        <v>杨珊珊</v>
      </c>
      <c r="C1461" s="9" t="s">
        <v>1277</v>
      </c>
    </row>
    <row r="1462" s="1" customFormat="1" spans="1:3">
      <c r="A1462" s="7">
        <v>1460</v>
      </c>
      <c r="B1462" s="8" t="str">
        <f>"丁方"</f>
        <v>丁方</v>
      </c>
      <c r="C1462" s="9" t="s">
        <v>1278</v>
      </c>
    </row>
    <row r="1463" s="1" customFormat="1" spans="1:3">
      <c r="A1463" s="7">
        <v>1461</v>
      </c>
      <c r="B1463" s="8" t="str">
        <f>"陈彦彦"</f>
        <v>陈彦彦</v>
      </c>
      <c r="C1463" s="9" t="s">
        <v>421</v>
      </c>
    </row>
    <row r="1464" s="1" customFormat="1" spans="1:3">
      <c r="A1464" s="7">
        <v>1462</v>
      </c>
      <c r="B1464" s="8" t="str">
        <f>"陈福清"</f>
        <v>陈福清</v>
      </c>
      <c r="C1464" s="9" t="s">
        <v>1279</v>
      </c>
    </row>
    <row r="1465" s="1" customFormat="1" spans="1:3">
      <c r="A1465" s="7">
        <v>1463</v>
      </c>
      <c r="B1465" s="8" t="str">
        <f>"蔡彬彬"</f>
        <v>蔡彬彬</v>
      </c>
      <c r="C1465" s="9" t="s">
        <v>1280</v>
      </c>
    </row>
    <row r="1466" s="1" customFormat="1" spans="1:3">
      <c r="A1466" s="7">
        <v>1464</v>
      </c>
      <c r="B1466" s="8" t="str">
        <f>"郑学兰"</f>
        <v>郑学兰</v>
      </c>
      <c r="C1466" s="9" t="s">
        <v>1281</v>
      </c>
    </row>
    <row r="1467" s="1" customFormat="1" spans="1:3">
      <c r="A1467" s="7">
        <v>1465</v>
      </c>
      <c r="B1467" s="8" t="str">
        <f>"黄垚"</f>
        <v>黄垚</v>
      </c>
      <c r="C1467" s="9" t="s">
        <v>1282</v>
      </c>
    </row>
    <row r="1468" s="1" customFormat="1" spans="1:3">
      <c r="A1468" s="7">
        <v>1466</v>
      </c>
      <c r="B1468" s="8" t="str">
        <f>"吴文方"</f>
        <v>吴文方</v>
      </c>
      <c r="C1468" s="9" t="s">
        <v>408</v>
      </c>
    </row>
    <row r="1469" s="1" customFormat="1" spans="1:3">
      <c r="A1469" s="7">
        <v>1467</v>
      </c>
      <c r="B1469" s="8" t="str">
        <f>"黄永钢"</f>
        <v>黄永钢</v>
      </c>
      <c r="C1469" s="9" t="s">
        <v>895</v>
      </c>
    </row>
    <row r="1470" s="1" customFormat="1" spans="1:3">
      <c r="A1470" s="7">
        <v>1468</v>
      </c>
      <c r="B1470" s="8" t="str">
        <f>"罗孔运"</f>
        <v>罗孔运</v>
      </c>
      <c r="C1470" s="9" t="s">
        <v>1283</v>
      </c>
    </row>
    <row r="1471" s="1" customFormat="1" spans="1:3">
      <c r="A1471" s="7">
        <v>1469</v>
      </c>
      <c r="B1471" s="8" t="str">
        <f>"林子甜"</f>
        <v>林子甜</v>
      </c>
      <c r="C1471" s="9" t="s">
        <v>834</v>
      </c>
    </row>
    <row r="1472" s="1" customFormat="1" spans="1:3">
      <c r="A1472" s="7">
        <v>1470</v>
      </c>
      <c r="B1472" s="8" t="str">
        <f>"陈闯"</f>
        <v>陈闯</v>
      </c>
      <c r="C1472" s="9" t="s">
        <v>1284</v>
      </c>
    </row>
    <row r="1473" s="1" customFormat="1" spans="1:3">
      <c r="A1473" s="7">
        <v>1471</v>
      </c>
      <c r="B1473" s="8" t="str">
        <f>"林春江"</f>
        <v>林春江</v>
      </c>
      <c r="C1473" s="9" t="s">
        <v>1285</v>
      </c>
    </row>
    <row r="1474" s="1" customFormat="1" spans="1:3">
      <c r="A1474" s="7">
        <v>1472</v>
      </c>
      <c r="B1474" s="8" t="str">
        <f>"苏文"</f>
        <v>苏文</v>
      </c>
      <c r="C1474" s="9" t="s">
        <v>1286</v>
      </c>
    </row>
    <row r="1475" s="1" customFormat="1" spans="1:3">
      <c r="A1475" s="7">
        <v>1473</v>
      </c>
      <c r="B1475" s="8" t="str">
        <f>"梁宏建"</f>
        <v>梁宏建</v>
      </c>
      <c r="C1475" s="9" t="s">
        <v>1287</v>
      </c>
    </row>
    <row r="1476" s="1" customFormat="1" spans="1:3">
      <c r="A1476" s="7">
        <v>1474</v>
      </c>
      <c r="B1476" s="8" t="str">
        <f>"林万焱"</f>
        <v>林万焱</v>
      </c>
      <c r="C1476" s="9" t="s">
        <v>1288</v>
      </c>
    </row>
    <row r="1477" s="1" customFormat="1" spans="1:3">
      <c r="A1477" s="7">
        <v>1475</v>
      </c>
      <c r="B1477" s="8" t="str">
        <f>"符大鹏"</f>
        <v>符大鹏</v>
      </c>
      <c r="C1477" s="9" t="s">
        <v>1289</v>
      </c>
    </row>
    <row r="1478" s="1" customFormat="1" spans="1:3">
      <c r="A1478" s="7">
        <v>1476</v>
      </c>
      <c r="B1478" s="8" t="str">
        <f>"符帝宝"</f>
        <v>符帝宝</v>
      </c>
      <c r="C1478" s="9" t="s">
        <v>1290</v>
      </c>
    </row>
    <row r="1479" s="1" customFormat="1" spans="1:3">
      <c r="A1479" s="7">
        <v>1477</v>
      </c>
      <c r="B1479" s="8" t="str">
        <f>"卓海斌"</f>
        <v>卓海斌</v>
      </c>
      <c r="C1479" s="9" t="s">
        <v>805</v>
      </c>
    </row>
    <row r="1480" s="1" customFormat="1" spans="1:3">
      <c r="A1480" s="7">
        <v>1478</v>
      </c>
      <c r="B1480" s="8" t="str">
        <f>"徐飞"</f>
        <v>徐飞</v>
      </c>
      <c r="C1480" s="9" t="s">
        <v>1291</v>
      </c>
    </row>
    <row r="1481" s="1" customFormat="1" spans="1:3">
      <c r="A1481" s="7">
        <v>1479</v>
      </c>
      <c r="B1481" s="8" t="str">
        <f>"张运和"</f>
        <v>张运和</v>
      </c>
      <c r="C1481" s="9" t="s">
        <v>1292</v>
      </c>
    </row>
    <row r="1482" s="1" customFormat="1" spans="1:3">
      <c r="A1482" s="7">
        <v>1480</v>
      </c>
      <c r="B1482" s="8" t="str">
        <f>"陈永明"</f>
        <v>陈永明</v>
      </c>
      <c r="C1482" s="9" t="s">
        <v>1293</v>
      </c>
    </row>
    <row r="1483" s="1" customFormat="1" spans="1:3">
      <c r="A1483" s="7">
        <v>1481</v>
      </c>
      <c r="B1483" s="8" t="str">
        <f>"陈豪"</f>
        <v>陈豪</v>
      </c>
      <c r="C1483" s="9" t="s">
        <v>1294</v>
      </c>
    </row>
    <row r="1484" s="1" customFormat="1" spans="1:3">
      <c r="A1484" s="7">
        <v>1482</v>
      </c>
      <c r="B1484" s="8" t="str">
        <f>"吉顺达"</f>
        <v>吉顺达</v>
      </c>
      <c r="C1484" s="9" t="s">
        <v>764</v>
      </c>
    </row>
    <row r="1485" s="1" customFormat="1" spans="1:3">
      <c r="A1485" s="7">
        <v>1483</v>
      </c>
      <c r="B1485" s="8" t="str">
        <f>"黄亚家"</f>
        <v>黄亚家</v>
      </c>
      <c r="C1485" s="9" t="s">
        <v>1295</v>
      </c>
    </row>
    <row r="1486" s="1" customFormat="1" spans="1:3">
      <c r="A1486" s="7">
        <v>1484</v>
      </c>
      <c r="B1486" s="8" t="str">
        <f>"陆松"</f>
        <v>陆松</v>
      </c>
      <c r="C1486" s="9" t="s">
        <v>1296</v>
      </c>
    </row>
    <row r="1487" s="1" customFormat="1" spans="1:3">
      <c r="A1487" s="7">
        <v>1485</v>
      </c>
      <c r="B1487" s="8" t="str">
        <f>"杜嘉铭"</f>
        <v>杜嘉铭</v>
      </c>
      <c r="C1487" s="9" t="s">
        <v>1297</v>
      </c>
    </row>
    <row r="1488" s="1" customFormat="1" spans="1:3">
      <c r="A1488" s="7">
        <v>1486</v>
      </c>
      <c r="B1488" s="8" t="str">
        <f>"黎德翠"</f>
        <v>黎德翠</v>
      </c>
      <c r="C1488" s="9" t="s">
        <v>769</v>
      </c>
    </row>
    <row r="1489" s="1" customFormat="1" spans="1:3">
      <c r="A1489" s="7">
        <v>1487</v>
      </c>
      <c r="B1489" s="8" t="str">
        <f>"吴拓"</f>
        <v>吴拓</v>
      </c>
      <c r="C1489" s="9" t="s">
        <v>814</v>
      </c>
    </row>
    <row r="1490" s="1" customFormat="1" spans="1:3">
      <c r="A1490" s="7">
        <v>1488</v>
      </c>
      <c r="B1490" s="8" t="str">
        <f>"吴帅"</f>
        <v>吴帅</v>
      </c>
      <c r="C1490" s="9" t="s">
        <v>799</v>
      </c>
    </row>
    <row r="1491" s="1" customFormat="1" spans="1:3">
      <c r="A1491" s="7">
        <v>1489</v>
      </c>
      <c r="B1491" s="8" t="str">
        <f>"陈佳丽"</f>
        <v>陈佳丽</v>
      </c>
      <c r="C1491" s="9" t="s">
        <v>1298</v>
      </c>
    </row>
    <row r="1492" s="1" customFormat="1" spans="1:3">
      <c r="A1492" s="7">
        <v>1490</v>
      </c>
      <c r="B1492" s="8" t="str">
        <f>"罗兰珊"</f>
        <v>罗兰珊</v>
      </c>
      <c r="C1492" s="9" t="s">
        <v>736</v>
      </c>
    </row>
    <row r="1493" s="1" customFormat="1" spans="1:3">
      <c r="A1493" s="7">
        <v>1491</v>
      </c>
      <c r="B1493" s="8" t="str">
        <f>"林慧霄"</f>
        <v>林慧霄</v>
      </c>
      <c r="C1493" s="9" t="s">
        <v>1299</v>
      </c>
    </row>
    <row r="1494" s="1" customFormat="1" spans="1:3">
      <c r="A1494" s="7">
        <v>1492</v>
      </c>
      <c r="B1494" s="8" t="str">
        <f>"赵章伟"</f>
        <v>赵章伟</v>
      </c>
      <c r="C1494" s="9" t="s">
        <v>826</v>
      </c>
    </row>
    <row r="1495" s="1" customFormat="1" spans="1:3">
      <c r="A1495" s="7">
        <v>1493</v>
      </c>
      <c r="B1495" s="8" t="str">
        <f>"杨辰"</f>
        <v>杨辰</v>
      </c>
      <c r="C1495" s="9" t="s">
        <v>1300</v>
      </c>
    </row>
    <row r="1496" s="1" customFormat="1" spans="1:3">
      <c r="A1496" s="7">
        <v>1494</v>
      </c>
      <c r="B1496" s="8" t="str">
        <f>"林声良"</f>
        <v>林声良</v>
      </c>
      <c r="C1496" s="9" t="s">
        <v>631</v>
      </c>
    </row>
    <row r="1497" s="1" customFormat="1" spans="1:3">
      <c r="A1497" s="7">
        <v>1495</v>
      </c>
      <c r="B1497" s="8" t="str">
        <f>"黄仙"</f>
        <v>黄仙</v>
      </c>
      <c r="C1497" s="9" t="s">
        <v>562</v>
      </c>
    </row>
    <row r="1498" s="1" customFormat="1" spans="1:3">
      <c r="A1498" s="7">
        <v>1496</v>
      </c>
      <c r="B1498" s="8" t="str">
        <f>"吕慧"</f>
        <v>吕慧</v>
      </c>
      <c r="C1498" s="9" t="s">
        <v>1301</v>
      </c>
    </row>
    <row r="1499" s="1" customFormat="1" spans="1:3">
      <c r="A1499" s="7">
        <v>1497</v>
      </c>
      <c r="B1499" s="8" t="str">
        <f>"林舒欢"</f>
        <v>林舒欢</v>
      </c>
      <c r="C1499" s="9" t="s">
        <v>1302</v>
      </c>
    </row>
    <row r="1500" s="1" customFormat="1" spans="1:3">
      <c r="A1500" s="7">
        <v>1498</v>
      </c>
      <c r="B1500" s="8" t="str">
        <f>"文秀情"</f>
        <v>文秀情</v>
      </c>
      <c r="C1500" s="9" t="s">
        <v>756</v>
      </c>
    </row>
    <row r="1501" s="1" customFormat="1" spans="1:3">
      <c r="A1501" s="7">
        <v>1499</v>
      </c>
      <c r="B1501" s="8" t="str">
        <f>"覃瑶"</f>
        <v>覃瑶</v>
      </c>
      <c r="C1501" s="9" t="s">
        <v>1303</v>
      </c>
    </row>
    <row r="1502" s="1" customFormat="1" spans="1:3">
      <c r="A1502" s="7">
        <v>1500</v>
      </c>
      <c r="B1502" s="8" t="str">
        <f>"陈云"</f>
        <v>陈云</v>
      </c>
      <c r="C1502" s="9" t="s">
        <v>421</v>
      </c>
    </row>
    <row r="1503" s="1" customFormat="1" spans="1:3">
      <c r="A1503" s="7">
        <v>1501</v>
      </c>
      <c r="B1503" s="8" t="str">
        <f>"曾春媚"</f>
        <v>曾春媚</v>
      </c>
      <c r="C1503" s="9" t="s">
        <v>391</v>
      </c>
    </row>
    <row r="1504" s="1" customFormat="1" spans="1:3">
      <c r="A1504" s="7">
        <v>1502</v>
      </c>
      <c r="B1504" s="8" t="str">
        <f>"蓝翠"</f>
        <v>蓝翠</v>
      </c>
      <c r="C1504" s="9" t="s">
        <v>795</v>
      </c>
    </row>
    <row r="1505" s="1" customFormat="1" spans="1:3">
      <c r="A1505" s="7">
        <v>1503</v>
      </c>
      <c r="B1505" s="8" t="str">
        <f>"颜由刚"</f>
        <v>颜由刚</v>
      </c>
      <c r="C1505" s="9" t="s">
        <v>787</v>
      </c>
    </row>
    <row r="1506" s="1" customFormat="1" spans="1:3">
      <c r="A1506" s="7">
        <v>1504</v>
      </c>
      <c r="B1506" s="8" t="str">
        <f>"郑丽云"</f>
        <v>郑丽云</v>
      </c>
      <c r="C1506" s="9" t="s">
        <v>905</v>
      </c>
    </row>
    <row r="1507" s="1" customFormat="1" spans="1:3">
      <c r="A1507" s="7">
        <v>1505</v>
      </c>
      <c r="B1507" s="8" t="str">
        <f>"肖庆林"</f>
        <v>肖庆林</v>
      </c>
      <c r="C1507" s="9" t="s">
        <v>741</v>
      </c>
    </row>
    <row r="1508" s="1" customFormat="1" spans="1:3">
      <c r="A1508" s="7">
        <v>1506</v>
      </c>
      <c r="B1508" s="8" t="str">
        <f>"王丽"</f>
        <v>王丽</v>
      </c>
      <c r="C1508" s="9" t="s">
        <v>249</v>
      </c>
    </row>
    <row r="1509" s="1" customFormat="1" spans="1:3">
      <c r="A1509" s="7">
        <v>1507</v>
      </c>
      <c r="B1509" s="8" t="str">
        <f>"吉才鹏"</f>
        <v>吉才鹏</v>
      </c>
      <c r="C1509" s="9" t="s">
        <v>1304</v>
      </c>
    </row>
    <row r="1510" s="1" customFormat="1" spans="1:3">
      <c r="A1510" s="7">
        <v>1508</v>
      </c>
      <c r="B1510" s="8" t="str">
        <f>"张仁宾"</f>
        <v>张仁宾</v>
      </c>
      <c r="C1510" s="9" t="s">
        <v>1305</v>
      </c>
    </row>
    <row r="1511" s="1" customFormat="1" spans="1:3">
      <c r="A1511" s="7">
        <v>1509</v>
      </c>
      <c r="B1511" s="8" t="str">
        <f>"高磊"</f>
        <v>高磊</v>
      </c>
      <c r="C1511" s="9" t="s">
        <v>1306</v>
      </c>
    </row>
    <row r="1512" s="1" customFormat="1" spans="1:3">
      <c r="A1512" s="7">
        <v>1510</v>
      </c>
      <c r="B1512" s="8" t="str">
        <f>"符莉莎"</f>
        <v>符莉莎</v>
      </c>
      <c r="C1512" s="9" t="s">
        <v>1307</v>
      </c>
    </row>
    <row r="1513" s="1" customFormat="1" spans="1:3">
      <c r="A1513" s="7">
        <v>1511</v>
      </c>
      <c r="B1513" s="8" t="str">
        <f>"叶荣盛"</f>
        <v>叶荣盛</v>
      </c>
      <c r="C1513" s="9" t="s">
        <v>1308</v>
      </c>
    </row>
    <row r="1514" s="1" customFormat="1" spans="1:3">
      <c r="A1514" s="7">
        <v>1512</v>
      </c>
      <c r="B1514" s="8" t="str">
        <f>"朱健"</f>
        <v>朱健</v>
      </c>
      <c r="C1514" s="9" t="s">
        <v>1309</v>
      </c>
    </row>
    <row r="1515" s="1" customFormat="1" spans="1:3">
      <c r="A1515" s="7">
        <v>1513</v>
      </c>
      <c r="B1515" s="8" t="str">
        <f>"黎莉云"</f>
        <v>黎莉云</v>
      </c>
      <c r="C1515" s="9" t="s">
        <v>1310</v>
      </c>
    </row>
    <row r="1516" s="1" customFormat="1" spans="1:3">
      <c r="A1516" s="7">
        <v>1514</v>
      </c>
      <c r="B1516" s="8" t="str">
        <f>"凌强"</f>
        <v>凌强</v>
      </c>
      <c r="C1516" s="9" t="s">
        <v>197</v>
      </c>
    </row>
    <row r="1517" s="1" customFormat="1" spans="1:3">
      <c r="A1517" s="7">
        <v>1515</v>
      </c>
      <c r="B1517" s="8" t="str">
        <f>"林尤允"</f>
        <v>林尤允</v>
      </c>
      <c r="C1517" s="9" t="s">
        <v>688</v>
      </c>
    </row>
    <row r="1518" s="1" customFormat="1" spans="1:3">
      <c r="A1518" s="7">
        <v>1516</v>
      </c>
      <c r="B1518" s="8" t="str">
        <f>"陈碧"</f>
        <v>陈碧</v>
      </c>
      <c r="C1518" s="9" t="s">
        <v>580</v>
      </c>
    </row>
    <row r="1519" s="1" customFormat="1" spans="1:3">
      <c r="A1519" s="7">
        <v>1517</v>
      </c>
      <c r="B1519" s="8" t="str">
        <f>"聂惠旺"</f>
        <v>聂惠旺</v>
      </c>
      <c r="C1519" s="9" t="s">
        <v>1311</v>
      </c>
    </row>
    <row r="1520" s="1" customFormat="1" spans="1:3">
      <c r="A1520" s="7">
        <v>1518</v>
      </c>
      <c r="B1520" s="8" t="str">
        <f>"成辉"</f>
        <v>成辉</v>
      </c>
      <c r="C1520" s="9" t="s">
        <v>1312</v>
      </c>
    </row>
    <row r="1521" s="1" customFormat="1" spans="1:3">
      <c r="A1521" s="7">
        <v>1519</v>
      </c>
      <c r="B1521" s="8" t="str">
        <f>"罗璇晖"</f>
        <v>罗璇晖</v>
      </c>
      <c r="C1521" s="9" t="s">
        <v>1313</v>
      </c>
    </row>
    <row r="1522" s="1" customFormat="1" spans="1:3">
      <c r="A1522" s="7">
        <v>1520</v>
      </c>
      <c r="B1522" s="8" t="str">
        <f>"黄健"</f>
        <v>黄健</v>
      </c>
      <c r="C1522" s="9" t="s">
        <v>1314</v>
      </c>
    </row>
    <row r="1523" s="1" customFormat="1" spans="1:3">
      <c r="A1523" s="7">
        <v>1521</v>
      </c>
      <c r="B1523" s="8" t="str">
        <f>"郑媛媛"</f>
        <v>郑媛媛</v>
      </c>
      <c r="C1523" s="9" t="s">
        <v>1313</v>
      </c>
    </row>
    <row r="1524" s="1" customFormat="1" spans="1:3">
      <c r="A1524" s="7">
        <v>1522</v>
      </c>
      <c r="B1524" s="8" t="str">
        <f>"陈芸"</f>
        <v>陈芸</v>
      </c>
      <c r="C1524" s="9" t="s">
        <v>1315</v>
      </c>
    </row>
    <row r="1525" s="1" customFormat="1" spans="1:3">
      <c r="A1525" s="7">
        <v>1523</v>
      </c>
      <c r="B1525" s="8" t="str">
        <f>"符伊婷"</f>
        <v>符伊婷</v>
      </c>
      <c r="C1525" s="9" t="s">
        <v>1316</v>
      </c>
    </row>
    <row r="1526" s="1" customFormat="1" spans="1:3">
      <c r="A1526" s="7">
        <v>1524</v>
      </c>
      <c r="B1526" s="8" t="str">
        <f>"刘辉"</f>
        <v>刘辉</v>
      </c>
      <c r="C1526" s="9" t="s">
        <v>1317</v>
      </c>
    </row>
    <row r="1527" s="1" customFormat="1" spans="1:3">
      <c r="A1527" s="7">
        <v>1525</v>
      </c>
      <c r="B1527" s="8" t="str">
        <f>"何文华"</f>
        <v>何文华</v>
      </c>
      <c r="C1527" s="9" t="s">
        <v>762</v>
      </c>
    </row>
    <row r="1528" s="1" customFormat="1" spans="1:3">
      <c r="A1528" s="7">
        <v>1526</v>
      </c>
      <c r="B1528" s="8" t="str">
        <f>"黄书静"</f>
        <v>黄书静</v>
      </c>
      <c r="C1528" s="9" t="s">
        <v>862</v>
      </c>
    </row>
    <row r="1529" s="1" customFormat="1" spans="1:3">
      <c r="A1529" s="7">
        <v>1527</v>
      </c>
      <c r="B1529" s="8" t="str">
        <f>"王立"</f>
        <v>王立</v>
      </c>
      <c r="C1529" s="9" t="s">
        <v>825</v>
      </c>
    </row>
    <row r="1530" s="1" customFormat="1" spans="1:3">
      <c r="A1530" s="7">
        <v>1528</v>
      </c>
      <c r="B1530" s="8" t="str">
        <f>"胡培"</f>
        <v>胡培</v>
      </c>
      <c r="C1530" s="9" t="s">
        <v>768</v>
      </c>
    </row>
    <row r="1531" s="1" customFormat="1" spans="1:3">
      <c r="A1531" s="7">
        <v>1529</v>
      </c>
      <c r="B1531" s="8" t="str">
        <f>"彭金慧"</f>
        <v>彭金慧</v>
      </c>
      <c r="C1531" s="9" t="s">
        <v>1318</v>
      </c>
    </row>
    <row r="1532" s="1" customFormat="1" spans="1:3">
      <c r="A1532" s="7">
        <v>1530</v>
      </c>
      <c r="B1532" s="8" t="str">
        <f>"陈佳"</f>
        <v>陈佳</v>
      </c>
      <c r="C1532" s="9" t="s">
        <v>1313</v>
      </c>
    </row>
    <row r="1533" s="1" customFormat="1" spans="1:3">
      <c r="A1533" s="7">
        <v>1531</v>
      </c>
      <c r="B1533" s="8" t="str">
        <f>"王运曦"</f>
        <v>王运曦</v>
      </c>
      <c r="C1533" s="9" t="s">
        <v>631</v>
      </c>
    </row>
    <row r="1534" s="1" customFormat="1" spans="1:3">
      <c r="A1534" s="7">
        <v>1532</v>
      </c>
      <c r="B1534" s="8" t="str">
        <f>"陆海雲"</f>
        <v>陆海雲</v>
      </c>
      <c r="C1534" s="9" t="s">
        <v>1319</v>
      </c>
    </row>
    <row r="1535" s="1" customFormat="1" spans="1:3">
      <c r="A1535" s="7">
        <v>1533</v>
      </c>
      <c r="B1535" s="8" t="str">
        <f>"赵剑波"</f>
        <v>赵剑波</v>
      </c>
      <c r="C1535" s="9" t="s">
        <v>631</v>
      </c>
    </row>
    <row r="1536" s="1" customFormat="1" spans="1:3">
      <c r="A1536" s="7">
        <v>1534</v>
      </c>
      <c r="B1536" s="8" t="str">
        <f>"陈兴湖"</f>
        <v>陈兴湖</v>
      </c>
      <c r="C1536" s="9" t="s">
        <v>172</v>
      </c>
    </row>
    <row r="1537" s="1" customFormat="1" spans="1:3">
      <c r="A1537" s="7">
        <v>1535</v>
      </c>
      <c r="B1537" s="8" t="str">
        <f>"程其源"</f>
        <v>程其源</v>
      </c>
      <c r="C1537" s="9" t="s">
        <v>1320</v>
      </c>
    </row>
    <row r="1538" s="1" customFormat="1" spans="1:3">
      <c r="A1538" s="7">
        <v>1536</v>
      </c>
      <c r="B1538" s="8" t="str">
        <f>"张泽洋"</f>
        <v>张泽洋</v>
      </c>
      <c r="C1538" s="9" t="s">
        <v>396</v>
      </c>
    </row>
    <row r="1539" s="1" customFormat="1" spans="1:3">
      <c r="A1539" s="7">
        <v>1537</v>
      </c>
      <c r="B1539" s="8" t="str">
        <f>"黄玉婷"</f>
        <v>黄玉婷</v>
      </c>
      <c r="C1539" s="9" t="s">
        <v>1321</v>
      </c>
    </row>
    <row r="1540" s="1" customFormat="1" spans="1:3">
      <c r="A1540" s="7">
        <v>1538</v>
      </c>
      <c r="B1540" s="8" t="str">
        <f>"欧阳琳"</f>
        <v>欧阳琳</v>
      </c>
      <c r="C1540" s="9" t="s">
        <v>790</v>
      </c>
    </row>
    <row r="1541" s="1" customFormat="1" spans="1:3">
      <c r="A1541" s="7">
        <v>1539</v>
      </c>
      <c r="B1541" s="8" t="str">
        <f>"卓钰芸"</f>
        <v>卓钰芸</v>
      </c>
      <c r="C1541" s="9" t="s">
        <v>1322</v>
      </c>
    </row>
    <row r="1542" s="1" customFormat="1" spans="1:3">
      <c r="A1542" s="7">
        <v>1540</v>
      </c>
      <c r="B1542" s="8" t="str">
        <f>"杨欣玥"</f>
        <v>杨欣玥</v>
      </c>
      <c r="C1542" s="9" t="s">
        <v>391</v>
      </c>
    </row>
    <row r="1543" s="1" customFormat="1" spans="1:3">
      <c r="A1543" s="7">
        <v>1541</v>
      </c>
      <c r="B1543" s="8" t="str">
        <f>"刘诗远"</f>
        <v>刘诗远</v>
      </c>
      <c r="C1543" s="9" t="s">
        <v>1323</v>
      </c>
    </row>
    <row r="1544" s="1" customFormat="1" spans="1:3">
      <c r="A1544" s="7">
        <v>1542</v>
      </c>
      <c r="B1544" s="8" t="str">
        <f>"邓力楠"</f>
        <v>邓力楠</v>
      </c>
      <c r="C1544" s="9" t="s">
        <v>790</v>
      </c>
    </row>
    <row r="1545" s="1" customFormat="1" spans="1:3">
      <c r="A1545" s="7">
        <v>1543</v>
      </c>
      <c r="B1545" s="8" t="str">
        <f>"吴淑彪"</f>
        <v>吴淑彪</v>
      </c>
      <c r="C1545" s="9" t="s">
        <v>787</v>
      </c>
    </row>
    <row r="1546" s="1" customFormat="1" spans="1:3">
      <c r="A1546" s="7">
        <v>1544</v>
      </c>
      <c r="B1546" s="8" t="str">
        <f>"卢有宏"</f>
        <v>卢有宏</v>
      </c>
      <c r="C1546" s="9" t="s">
        <v>770</v>
      </c>
    </row>
    <row r="1547" s="1" customFormat="1" spans="1:3">
      <c r="A1547" s="7">
        <v>1545</v>
      </c>
      <c r="B1547" s="8" t="str">
        <f>"林胜俊"</f>
        <v>林胜俊</v>
      </c>
      <c r="C1547" s="9" t="s">
        <v>825</v>
      </c>
    </row>
    <row r="1548" s="1" customFormat="1" spans="1:3">
      <c r="A1548" s="7">
        <v>1546</v>
      </c>
      <c r="B1548" s="8" t="str">
        <f>"黄博豪"</f>
        <v>黄博豪</v>
      </c>
      <c r="C1548" s="9" t="s">
        <v>878</v>
      </c>
    </row>
    <row r="1549" s="1" customFormat="1" spans="1:3">
      <c r="A1549" s="7">
        <v>1547</v>
      </c>
      <c r="B1549" s="8" t="str">
        <f>"王健雄"</f>
        <v>王健雄</v>
      </c>
      <c r="C1549" s="9" t="s">
        <v>1324</v>
      </c>
    </row>
    <row r="1550" s="1" customFormat="1" spans="1:3">
      <c r="A1550" s="7">
        <v>1548</v>
      </c>
      <c r="B1550" s="8" t="str">
        <f>"梁凤青"</f>
        <v>梁凤青</v>
      </c>
      <c r="C1550" s="9" t="s">
        <v>1325</v>
      </c>
    </row>
    <row r="1551" s="1" customFormat="1" spans="1:3">
      <c r="A1551" s="7">
        <v>1549</v>
      </c>
      <c r="B1551" s="8" t="str">
        <f>"杨志"</f>
        <v>杨志</v>
      </c>
      <c r="C1551" s="9" t="s">
        <v>1326</v>
      </c>
    </row>
    <row r="1552" s="1" customFormat="1" spans="1:3">
      <c r="A1552" s="7">
        <v>1550</v>
      </c>
      <c r="B1552" s="8" t="str">
        <f>"吴玉"</f>
        <v>吴玉</v>
      </c>
      <c r="C1552" s="9" t="s">
        <v>1327</v>
      </c>
    </row>
    <row r="1553" s="1" customFormat="1" spans="1:3">
      <c r="A1553" s="7">
        <v>1551</v>
      </c>
      <c r="B1553" s="8" t="str">
        <f>"陈兰芳"</f>
        <v>陈兰芳</v>
      </c>
      <c r="C1553" s="9" t="s">
        <v>197</v>
      </c>
    </row>
    <row r="1554" s="1" customFormat="1" spans="1:3">
      <c r="A1554" s="7">
        <v>1552</v>
      </c>
      <c r="B1554" s="8" t="str">
        <f>"张帆"</f>
        <v>张帆</v>
      </c>
      <c r="C1554" s="9" t="s">
        <v>1328</v>
      </c>
    </row>
    <row r="1555" s="1" customFormat="1" spans="1:3">
      <c r="A1555" s="7">
        <v>1553</v>
      </c>
      <c r="B1555" s="8" t="str">
        <f>"王振涛"</f>
        <v>王振涛</v>
      </c>
      <c r="C1555" s="9" t="s">
        <v>1329</v>
      </c>
    </row>
    <row r="1556" s="1" customFormat="1" spans="1:3">
      <c r="A1556" s="7">
        <v>1554</v>
      </c>
      <c r="B1556" s="8" t="str">
        <f>"邱晓辉"</f>
        <v>邱晓辉</v>
      </c>
      <c r="C1556" s="9" t="s">
        <v>172</v>
      </c>
    </row>
    <row r="1557" s="1" customFormat="1" spans="1:3">
      <c r="A1557" s="7">
        <v>1555</v>
      </c>
      <c r="B1557" s="8" t="str">
        <f>"莫慧娴"</f>
        <v>莫慧娴</v>
      </c>
      <c r="C1557" s="9" t="s">
        <v>197</v>
      </c>
    </row>
    <row r="1558" s="1" customFormat="1" spans="1:3">
      <c r="A1558" s="7">
        <v>1556</v>
      </c>
      <c r="B1558" s="8" t="str">
        <f>"王冬雪"</f>
        <v>王冬雪</v>
      </c>
      <c r="C1558" s="9" t="s">
        <v>1330</v>
      </c>
    </row>
    <row r="1559" s="1" customFormat="1" spans="1:3">
      <c r="A1559" s="7">
        <v>1557</v>
      </c>
      <c r="B1559" s="8" t="str">
        <f>"黄怀德"</f>
        <v>黄怀德</v>
      </c>
      <c r="C1559" s="9" t="s">
        <v>825</v>
      </c>
    </row>
    <row r="1560" s="1" customFormat="1" spans="1:3">
      <c r="A1560" s="7">
        <v>1558</v>
      </c>
      <c r="B1560" s="8" t="str">
        <f>"黄宏宇"</f>
        <v>黄宏宇</v>
      </c>
      <c r="C1560" s="9" t="s">
        <v>172</v>
      </c>
    </row>
    <row r="1561" s="1" customFormat="1" spans="1:3">
      <c r="A1561" s="7">
        <v>1559</v>
      </c>
      <c r="B1561" s="8" t="str">
        <f>"姚颖"</f>
        <v>姚颖</v>
      </c>
      <c r="C1561" s="9" t="s">
        <v>402</v>
      </c>
    </row>
    <row r="1562" s="1" customFormat="1" spans="1:3">
      <c r="A1562" s="7">
        <v>1560</v>
      </c>
      <c r="B1562" s="8" t="str">
        <f>"叶辉"</f>
        <v>叶辉</v>
      </c>
      <c r="C1562" s="9" t="s">
        <v>1331</v>
      </c>
    </row>
    <row r="1563" s="1" customFormat="1" spans="1:3">
      <c r="A1563" s="7">
        <v>1561</v>
      </c>
      <c r="B1563" s="8" t="str">
        <f>"李龙"</f>
        <v>李龙</v>
      </c>
      <c r="C1563" s="9" t="s">
        <v>509</v>
      </c>
    </row>
    <row r="1564" s="1" customFormat="1" spans="1:3">
      <c r="A1564" s="7">
        <v>1562</v>
      </c>
      <c r="B1564" s="8" t="str">
        <f>"蔡大灿"</f>
        <v>蔡大灿</v>
      </c>
      <c r="C1564" s="9" t="s">
        <v>1297</v>
      </c>
    </row>
    <row r="1565" s="1" customFormat="1" spans="1:3">
      <c r="A1565" s="7">
        <v>1563</v>
      </c>
      <c r="B1565" s="8" t="str">
        <f>"王佳雪"</f>
        <v>王佳雪</v>
      </c>
      <c r="C1565" s="9" t="s">
        <v>1332</v>
      </c>
    </row>
    <row r="1566" s="1" customFormat="1" spans="1:3">
      <c r="A1566" s="7">
        <v>1564</v>
      </c>
      <c r="B1566" s="8" t="str">
        <f>"何静"</f>
        <v>何静</v>
      </c>
      <c r="C1566" s="9" t="s">
        <v>1333</v>
      </c>
    </row>
    <row r="1567" s="1" customFormat="1" spans="1:3">
      <c r="A1567" s="7">
        <v>1565</v>
      </c>
      <c r="B1567" s="8" t="str">
        <f>"林钰惜"</f>
        <v>林钰惜</v>
      </c>
      <c r="C1567" s="9" t="s">
        <v>1098</v>
      </c>
    </row>
    <row r="1568" s="1" customFormat="1" spans="1:3">
      <c r="A1568" s="7">
        <v>1566</v>
      </c>
      <c r="B1568" s="8" t="str">
        <f>"陈俊"</f>
        <v>陈俊</v>
      </c>
      <c r="C1568" s="9" t="s">
        <v>770</v>
      </c>
    </row>
    <row r="1569" s="1" customFormat="1" spans="1:3">
      <c r="A1569" s="7">
        <v>1567</v>
      </c>
      <c r="B1569" s="8" t="str">
        <f>"陈妹"</f>
        <v>陈妹</v>
      </c>
      <c r="C1569" s="9" t="s">
        <v>795</v>
      </c>
    </row>
    <row r="1570" s="1" customFormat="1" spans="1:3">
      <c r="A1570" s="7">
        <v>1568</v>
      </c>
      <c r="B1570" s="8" t="str">
        <f>"蒙磊"</f>
        <v>蒙磊</v>
      </c>
      <c r="C1570" s="9" t="s">
        <v>924</v>
      </c>
    </row>
    <row r="1571" s="1" customFormat="1" spans="1:3">
      <c r="A1571" s="7">
        <v>1569</v>
      </c>
      <c r="B1571" s="8" t="str">
        <f>"符乙婕"</f>
        <v>符乙婕</v>
      </c>
      <c r="C1571" s="9" t="s">
        <v>197</v>
      </c>
    </row>
    <row r="1572" s="1" customFormat="1" spans="1:3">
      <c r="A1572" s="7">
        <v>1570</v>
      </c>
      <c r="B1572" s="8" t="str">
        <f>"冯香君"</f>
        <v>冯香君</v>
      </c>
      <c r="C1572" s="9" t="s">
        <v>580</v>
      </c>
    </row>
    <row r="1573" s="1" customFormat="1" spans="1:3">
      <c r="A1573" s="7">
        <v>1571</v>
      </c>
      <c r="B1573" s="8" t="str">
        <f>"李坤义"</f>
        <v>李坤义</v>
      </c>
      <c r="C1573" s="9" t="s">
        <v>396</v>
      </c>
    </row>
    <row r="1574" s="1" customFormat="1" spans="1:3">
      <c r="A1574" s="7">
        <v>1572</v>
      </c>
      <c r="B1574" s="8" t="str">
        <f>"黄丽梅"</f>
        <v>黄丽梅</v>
      </c>
      <c r="C1574" s="9" t="s">
        <v>1334</v>
      </c>
    </row>
    <row r="1575" s="1" customFormat="1" spans="1:3">
      <c r="A1575" s="7">
        <v>1573</v>
      </c>
      <c r="B1575" s="8" t="str">
        <f>"杨记洪"</f>
        <v>杨记洪</v>
      </c>
      <c r="C1575" s="9" t="s">
        <v>1335</v>
      </c>
    </row>
    <row r="1576" s="1" customFormat="1" spans="1:3">
      <c r="A1576" s="7">
        <v>1574</v>
      </c>
      <c r="B1576" s="8" t="str">
        <f>"李姗"</f>
        <v>李姗</v>
      </c>
      <c r="C1576" s="9" t="s">
        <v>402</v>
      </c>
    </row>
    <row r="1577" s="1" customFormat="1" spans="1:3">
      <c r="A1577" s="7">
        <v>1575</v>
      </c>
      <c r="B1577" s="8" t="str">
        <f>"谭秋玲"</f>
        <v>谭秋玲</v>
      </c>
      <c r="C1577" s="9" t="s">
        <v>766</v>
      </c>
    </row>
    <row r="1578" s="1" customFormat="1" spans="1:3">
      <c r="A1578" s="7">
        <v>1576</v>
      </c>
      <c r="B1578" s="8" t="str">
        <f>"王琼君"</f>
        <v>王琼君</v>
      </c>
      <c r="C1578" s="9" t="s">
        <v>197</v>
      </c>
    </row>
    <row r="1579" s="1" customFormat="1" spans="1:3">
      <c r="A1579" s="7">
        <v>1577</v>
      </c>
      <c r="B1579" s="8" t="str">
        <f>"陈婉瑜"</f>
        <v>陈婉瑜</v>
      </c>
      <c r="C1579" s="9" t="s">
        <v>741</v>
      </c>
    </row>
    <row r="1580" s="1" customFormat="1" spans="1:3">
      <c r="A1580" s="7">
        <v>1578</v>
      </c>
      <c r="B1580" s="8" t="str">
        <f>"邢娇莹"</f>
        <v>邢娇莹</v>
      </c>
      <c r="C1580" s="9" t="s">
        <v>834</v>
      </c>
    </row>
    <row r="1581" s="1" customFormat="1" spans="1:3">
      <c r="A1581" s="7">
        <v>1579</v>
      </c>
      <c r="B1581" s="8" t="str">
        <f>"沈倩"</f>
        <v>沈倩</v>
      </c>
      <c r="C1581" s="9" t="s">
        <v>1336</v>
      </c>
    </row>
    <row r="1582" s="1" customFormat="1" spans="1:3">
      <c r="A1582" s="7">
        <v>1580</v>
      </c>
      <c r="B1582" s="8" t="str">
        <f>"周子豪"</f>
        <v>周子豪</v>
      </c>
      <c r="C1582" s="9" t="s">
        <v>1300</v>
      </c>
    </row>
    <row r="1583" s="1" customFormat="1" spans="1:3">
      <c r="A1583" s="7">
        <v>1581</v>
      </c>
      <c r="B1583" s="8" t="str">
        <f>"杨宇毅"</f>
        <v>杨宇毅</v>
      </c>
      <c r="C1583" s="9" t="s">
        <v>631</v>
      </c>
    </row>
    <row r="1584" s="1" customFormat="1" spans="1:3">
      <c r="A1584" s="7">
        <v>1582</v>
      </c>
      <c r="B1584" s="8" t="str">
        <f>"王丹丹"</f>
        <v>王丹丹</v>
      </c>
      <c r="C1584" s="9" t="s">
        <v>391</v>
      </c>
    </row>
    <row r="1585" s="1" customFormat="1" spans="1:3">
      <c r="A1585" s="7">
        <v>1583</v>
      </c>
      <c r="B1585" s="8" t="str">
        <f>"岑静思"</f>
        <v>岑静思</v>
      </c>
      <c r="C1585" s="9" t="s">
        <v>850</v>
      </c>
    </row>
    <row r="1586" s="1" customFormat="1" spans="1:3">
      <c r="A1586" s="7">
        <v>1584</v>
      </c>
      <c r="B1586" s="8" t="str">
        <f>"陈雅"</f>
        <v>陈雅</v>
      </c>
      <c r="C1586" s="9" t="s">
        <v>391</v>
      </c>
    </row>
    <row r="1587" s="1" customFormat="1" spans="1:3">
      <c r="A1587" s="7">
        <v>1585</v>
      </c>
      <c r="B1587" s="8" t="str">
        <f>"高杰友"</f>
        <v>高杰友</v>
      </c>
      <c r="C1587" s="9" t="s">
        <v>1337</v>
      </c>
    </row>
    <row r="1588" s="1" customFormat="1" spans="1:3">
      <c r="A1588" s="7">
        <v>1586</v>
      </c>
      <c r="B1588" s="8" t="str">
        <f>"薛宇扬"</f>
        <v>薛宇扬</v>
      </c>
      <c r="C1588" s="9" t="s">
        <v>799</v>
      </c>
    </row>
    <row r="1589" s="1" customFormat="1" spans="1:3">
      <c r="A1589" s="7">
        <v>1587</v>
      </c>
      <c r="B1589" s="8" t="str">
        <f>"林劼"</f>
        <v>林劼</v>
      </c>
      <c r="C1589" s="9" t="s">
        <v>883</v>
      </c>
    </row>
    <row r="1590" s="1" customFormat="1" spans="1:3">
      <c r="A1590" s="7">
        <v>1588</v>
      </c>
      <c r="B1590" s="8" t="str">
        <f>"郑子翰"</f>
        <v>郑子翰</v>
      </c>
      <c r="C1590" s="9" t="s">
        <v>799</v>
      </c>
    </row>
    <row r="1591" s="1" customFormat="1" spans="1:3">
      <c r="A1591" s="7">
        <v>1589</v>
      </c>
      <c r="B1591" s="8" t="str">
        <f>"方芸睿"</f>
        <v>方芸睿</v>
      </c>
      <c r="C1591" s="9" t="s">
        <v>1338</v>
      </c>
    </row>
    <row r="1592" s="1" customFormat="1" spans="1:3">
      <c r="A1592" s="7">
        <v>1590</v>
      </c>
      <c r="B1592" s="8" t="str">
        <f>"石琳芝"</f>
        <v>石琳芝</v>
      </c>
      <c r="C1592" s="9" t="s">
        <v>1339</v>
      </c>
    </row>
    <row r="1593" s="1" customFormat="1" spans="1:3">
      <c r="A1593" s="7">
        <v>1591</v>
      </c>
      <c r="B1593" s="8" t="str">
        <f>"李翠翠"</f>
        <v>李翠翠</v>
      </c>
      <c r="C1593" s="9" t="s">
        <v>767</v>
      </c>
    </row>
    <row r="1594" s="1" customFormat="1" spans="1:3">
      <c r="A1594" s="7">
        <v>1592</v>
      </c>
      <c r="B1594" s="8" t="str">
        <f>"陈哲"</f>
        <v>陈哲</v>
      </c>
      <c r="C1594" s="9" t="s">
        <v>1311</v>
      </c>
    </row>
    <row r="1595" s="1" customFormat="1" spans="1:3">
      <c r="A1595" s="7">
        <v>1593</v>
      </c>
      <c r="B1595" s="8" t="str">
        <f>"肖心如"</f>
        <v>肖心如</v>
      </c>
      <c r="C1595" s="9" t="s">
        <v>758</v>
      </c>
    </row>
    <row r="1596" s="1" customFormat="1" spans="1:3">
      <c r="A1596" s="7">
        <v>1594</v>
      </c>
      <c r="B1596" s="8" t="str">
        <f>"刘世曌"</f>
        <v>刘世曌</v>
      </c>
      <c r="C1596" s="9" t="s">
        <v>1340</v>
      </c>
    </row>
    <row r="1597" s="1" customFormat="1" spans="1:3">
      <c r="A1597" s="7">
        <v>1595</v>
      </c>
      <c r="B1597" s="8" t="str">
        <f>"符祯"</f>
        <v>符祯</v>
      </c>
      <c r="C1597" s="9" t="s">
        <v>770</v>
      </c>
    </row>
    <row r="1598" s="1" customFormat="1" spans="1:3">
      <c r="A1598" s="7">
        <v>1596</v>
      </c>
      <c r="B1598" s="8" t="str">
        <f>"符田秋"</f>
        <v>符田秋</v>
      </c>
      <c r="C1598" s="9" t="s">
        <v>469</v>
      </c>
    </row>
    <row r="1599" s="1" customFormat="1" spans="1:3">
      <c r="A1599" s="7">
        <v>1597</v>
      </c>
      <c r="B1599" s="8" t="str">
        <f>"王太凤"</f>
        <v>王太凤</v>
      </c>
      <c r="C1599" s="9" t="s">
        <v>1341</v>
      </c>
    </row>
    <row r="1600" s="1" customFormat="1" spans="1:3">
      <c r="A1600" s="7">
        <v>1598</v>
      </c>
      <c r="B1600" s="8" t="str">
        <f>"黎吉卿"</f>
        <v>黎吉卿</v>
      </c>
      <c r="C1600" s="9" t="s">
        <v>1342</v>
      </c>
    </row>
    <row r="1601" s="1" customFormat="1" spans="1:3">
      <c r="A1601" s="7">
        <v>1599</v>
      </c>
      <c r="B1601" s="8" t="str">
        <f>"李万平"</f>
        <v>李万平</v>
      </c>
      <c r="C1601" s="9" t="s">
        <v>1343</v>
      </c>
    </row>
    <row r="1602" s="1" customFormat="1" spans="1:3">
      <c r="A1602" s="7">
        <v>1600</v>
      </c>
      <c r="B1602" s="8" t="str">
        <f>"李文星"</f>
        <v>李文星</v>
      </c>
      <c r="C1602" s="9" t="s">
        <v>1344</v>
      </c>
    </row>
    <row r="1603" s="1" customFormat="1" spans="1:3">
      <c r="A1603" s="7">
        <v>1601</v>
      </c>
      <c r="B1603" s="8" t="str">
        <f>"颜志刚"</f>
        <v>颜志刚</v>
      </c>
      <c r="C1603" s="9" t="s">
        <v>1345</v>
      </c>
    </row>
    <row r="1604" s="1" customFormat="1" spans="1:3">
      <c r="A1604" s="7">
        <v>1602</v>
      </c>
      <c r="B1604" s="8" t="str">
        <f>"王小漫"</f>
        <v>王小漫</v>
      </c>
      <c r="C1604" s="9" t="s">
        <v>1346</v>
      </c>
    </row>
    <row r="1605" s="1" customFormat="1" spans="1:3">
      <c r="A1605" s="7">
        <v>1603</v>
      </c>
      <c r="B1605" s="8" t="str">
        <f>"蔡金宇"</f>
        <v>蔡金宇</v>
      </c>
      <c r="C1605" s="9" t="s">
        <v>1347</v>
      </c>
    </row>
    <row r="1606" s="1" customFormat="1" spans="1:3">
      <c r="A1606" s="7">
        <v>1604</v>
      </c>
      <c r="B1606" s="8" t="str">
        <f>"李潮意"</f>
        <v>李潮意</v>
      </c>
      <c r="C1606" s="9" t="s">
        <v>1348</v>
      </c>
    </row>
    <row r="1607" s="1" customFormat="1" spans="1:3">
      <c r="A1607" s="7">
        <v>1605</v>
      </c>
      <c r="B1607" s="8" t="str">
        <f>"张峻"</f>
        <v>张峻</v>
      </c>
      <c r="C1607" s="9" t="s">
        <v>504</v>
      </c>
    </row>
    <row r="1608" s="1" customFormat="1" spans="1:3">
      <c r="A1608" s="7">
        <v>1606</v>
      </c>
      <c r="B1608" s="8" t="str">
        <f>"王咸耀"</f>
        <v>王咸耀</v>
      </c>
      <c r="C1608" s="9" t="s">
        <v>1349</v>
      </c>
    </row>
    <row r="1609" s="1" customFormat="1" spans="1:3">
      <c r="A1609" s="7">
        <v>1607</v>
      </c>
      <c r="B1609" s="8" t="str">
        <f>"杜小燕"</f>
        <v>杜小燕</v>
      </c>
      <c r="C1609" s="9" t="s">
        <v>1350</v>
      </c>
    </row>
    <row r="1610" s="1" customFormat="1" spans="1:3">
      <c r="A1610" s="7">
        <v>1608</v>
      </c>
      <c r="B1610" s="8" t="str">
        <f>"林于雷"</f>
        <v>林于雷</v>
      </c>
      <c r="C1610" s="9" t="s">
        <v>744</v>
      </c>
    </row>
    <row r="1611" s="1" customFormat="1" spans="1:3">
      <c r="A1611" s="7">
        <v>1609</v>
      </c>
      <c r="B1611" s="8" t="str">
        <f>"杜红春"</f>
        <v>杜红春</v>
      </c>
      <c r="C1611" s="9" t="s">
        <v>1351</v>
      </c>
    </row>
    <row r="1612" s="1" customFormat="1" spans="1:3">
      <c r="A1612" s="7">
        <v>1610</v>
      </c>
      <c r="B1612" s="8" t="str">
        <f>"周庆余"</f>
        <v>周庆余</v>
      </c>
      <c r="C1612" s="9" t="s">
        <v>1352</v>
      </c>
    </row>
    <row r="1613" s="1" customFormat="1" spans="1:3">
      <c r="A1613" s="7">
        <v>1611</v>
      </c>
      <c r="B1613" s="8" t="str">
        <f>"莫良儒"</f>
        <v>莫良儒</v>
      </c>
      <c r="C1613" s="9" t="s">
        <v>1353</v>
      </c>
    </row>
    <row r="1614" s="1" customFormat="1" spans="1:3">
      <c r="A1614" s="7">
        <v>1612</v>
      </c>
      <c r="B1614" s="8" t="str">
        <f>"王梅花"</f>
        <v>王梅花</v>
      </c>
      <c r="C1614" s="9" t="s">
        <v>1354</v>
      </c>
    </row>
    <row r="1615" s="1" customFormat="1" spans="1:3">
      <c r="A1615" s="7">
        <v>1613</v>
      </c>
      <c r="B1615" s="8" t="str">
        <f>"李德清"</f>
        <v>李德清</v>
      </c>
      <c r="C1615" s="9" t="s">
        <v>1355</v>
      </c>
    </row>
    <row r="1616" s="1" customFormat="1" spans="1:3">
      <c r="A1616" s="7">
        <v>1614</v>
      </c>
      <c r="B1616" s="8" t="str">
        <f>"陈积杰"</f>
        <v>陈积杰</v>
      </c>
      <c r="C1616" s="9" t="s">
        <v>1356</v>
      </c>
    </row>
    <row r="1617" s="1" customFormat="1" spans="1:3">
      <c r="A1617" s="7">
        <v>1615</v>
      </c>
      <c r="B1617" s="8" t="str">
        <f>"陈国力"</f>
        <v>陈国力</v>
      </c>
      <c r="C1617" s="9" t="s">
        <v>1357</v>
      </c>
    </row>
    <row r="1618" s="1" customFormat="1" spans="1:3">
      <c r="A1618" s="7">
        <v>1616</v>
      </c>
      <c r="B1618" s="8" t="str">
        <f>"邱文峰"</f>
        <v>邱文峰</v>
      </c>
      <c r="C1618" s="9" t="s">
        <v>1358</v>
      </c>
    </row>
    <row r="1619" s="1" customFormat="1" spans="1:3">
      <c r="A1619" s="7">
        <v>1617</v>
      </c>
      <c r="B1619" s="8" t="str">
        <f>"符以兴"</f>
        <v>符以兴</v>
      </c>
      <c r="C1619" s="9" t="s">
        <v>1359</v>
      </c>
    </row>
    <row r="1620" s="1" customFormat="1" spans="1:3">
      <c r="A1620" s="7">
        <v>1618</v>
      </c>
      <c r="B1620" s="8" t="str">
        <f>"黄翔"</f>
        <v>黄翔</v>
      </c>
      <c r="C1620" s="9" t="s">
        <v>750</v>
      </c>
    </row>
    <row r="1621" s="1" customFormat="1" spans="1:3">
      <c r="A1621" s="7">
        <v>1619</v>
      </c>
      <c r="B1621" s="8" t="str">
        <f>"何允续"</f>
        <v>何允续</v>
      </c>
      <c r="C1621" s="9" t="s">
        <v>1360</v>
      </c>
    </row>
    <row r="1622" s="1" customFormat="1" spans="1:3">
      <c r="A1622" s="7">
        <v>1620</v>
      </c>
      <c r="B1622" s="8" t="str">
        <f>"王招景"</f>
        <v>王招景</v>
      </c>
      <c r="C1622" s="9" t="s">
        <v>1361</v>
      </c>
    </row>
    <row r="1623" s="1" customFormat="1" spans="1:3">
      <c r="A1623" s="7">
        <v>1621</v>
      </c>
      <c r="B1623" s="8" t="str">
        <f>"傅后杭"</f>
        <v>傅后杭</v>
      </c>
      <c r="C1623" s="9" t="s">
        <v>1362</v>
      </c>
    </row>
    <row r="1624" s="1" customFormat="1" spans="1:3">
      <c r="A1624" s="7">
        <v>1622</v>
      </c>
      <c r="B1624" s="8" t="str">
        <f>"陈菲菲"</f>
        <v>陈菲菲</v>
      </c>
      <c r="C1624" s="9" t="s">
        <v>1363</v>
      </c>
    </row>
    <row r="1625" s="1" customFormat="1" spans="1:3">
      <c r="A1625" s="7">
        <v>1623</v>
      </c>
      <c r="B1625" s="8" t="str">
        <f>"陈慨"</f>
        <v>陈慨</v>
      </c>
      <c r="C1625" s="9" t="s">
        <v>1364</v>
      </c>
    </row>
    <row r="1626" s="1" customFormat="1" spans="1:3">
      <c r="A1626" s="7">
        <v>1624</v>
      </c>
      <c r="B1626" s="8" t="str">
        <f>"王雪玉"</f>
        <v>王雪玉</v>
      </c>
      <c r="C1626" s="9" t="s">
        <v>1365</v>
      </c>
    </row>
    <row r="1627" s="1" customFormat="1" spans="1:3">
      <c r="A1627" s="7">
        <v>1625</v>
      </c>
      <c r="B1627" s="8" t="str">
        <f>"黄小珊"</f>
        <v>黄小珊</v>
      </c>
      <c r="C1627" s="9" t="s">
        <v>197</v>
      </c>
    </row>
    <row r="1628" s="1" customFormat="1" spans="1:3">
      <c r="A1628" s="7">
        <v>1626</v>
      </c>
      <c r="B1628" s="8" t="str">
        <f>"吴圣武"</f>
        <v>吴圣武</v>
      </c>
      <c r="C1628" s="9" t="s">
        <v>1366</v>
      </c>
    </row>
    <row r="1629" s="1" customFormat="1" spans="1:3">
      <c r="A1629" s="7">
        <v>1627</v>
      </c>
      <c r="B1629" s="8" t="str">
        <f>"文明伟"</f>
        <v>文明伟</v>
      </c>
      <c r="C1629" s="9" t="s">
        <v>1367</v>
      </c>
    </row>
    <row r="1630" s="1" customFormat="1" spans="1:3">
      <c r="A1630" s="7">
        <v>1628</v>
      </c>
      <c r="B1630" s="8" t="str">
        <f>"符启敏"</f>
        <v>符启敏</v>
      </c>
      <c r="C1630" s="9" t="s">
        <v>1368</v>
      </c>
    </row>
    <row r="1631" s="1" customFormat="1" spans="1:3">
      <c r="A1631" s="7">
        <v>1629</v>
      </c>
      <c r="B1631" s="8" t="str">
        <f>"吴阳"</f>
        <v>吴阳</v>
      </c>
      <c r="C1631" s="9" t="s">
        <v>1369</v>
      </c>
    </row>
    <row r="1632" s="1" customFormat="1" spans="1:3">
      <c r="A1632" s="7">
        <v>1630</v>
      </c>
      <c r="B1632" s="8" t="str">
        <f>"陈人帝"</f>
        <v>陈人帝</v>
      </c>
      <c r="C1632" s="9" t="s">
        <v>1370</v>
      </c>
    </row>
    <row r="1633" s="1" customFormat="1" spans="1:3">
      <c r="A1633" s="7">
        <v>1631</v>
      </c>
      <c r="B1633" s="8" t="str">
        <f>"曾繁宏"</f>
        <v>曾繁宏</v>
      </c>
      <c r="C1633" s="9" t="s">
        <v>1371</v>
      </c>
    </row>
    <row r="1634" s="1" customFormat="1" spans="1:3">
      <c r="A1634" s="7">
        <v>1632</v>
      </c>
      <c r="B1634" s="8" t="str">
        <f>"龙妮"</f>
        <v>龙妮</v>
      </c>
      <c r="C1634" s="9" t="s">
        <v>1372</v>
      </c>
    </row>
    <row r="1635" s="1" customFormat="1" spans="1:3">
      <c r="A1635" s="7">
        <v>1633</v>
      </c>
      <c r="B1635" s="8" t="str">
        <f>"马建中"</f>
        <v>马建中</v>
      </c>
      <c r="C1635" s="9" t="s">
        <v>396</v>
      </c>
    </row>
    <row r="1636" s="1" customFormat="1" spans="1:3">
      <c r="A1636" s="7">
        <v>1634</v>
      </c>
      <c r="B1636" s="8" t="str">
        <f>"黄乙倬"</f>
        <v>黄乙倬</v>
      </c>
      <c r="C1636" s="9" t="s">
        <v>1373</v>
      </c>
    </row>
    <row r="1637" s="1" customFormat="1" spans="1:3">
      <c r="A1637" s="7">
        <v>1635</v>
      </c>
      <c r="B1637" s="8" t="str">
        <f>"邢娟娟"</f>
        <v>邢娟娟</v>
      </c>
      <c r="C1637" s="9" t="s">
        <v>1374</v>
      </c>
    </row>
    <row r="1638" s="1" customFormat="1" spans="1:3">
      <c r="A1638" s="7">
        <v>1636</v>
      </c>
      <c r="B1638" s="8" t="str">
        <f>"黄扬红"</f>
        <v>黄扬红</v>
      </c>
      <c r="C1638" s="9" t="s">
        <v>741</v>
      </c>
    </row>
    <row r="1639" s="1" customFormat="1" spans="1:3">
      <c r="A1639" s="7">
        <v>1637</v>
      </c>
      <c r="B1639" s="8" t="str">
        <f>"吴貂倩"</f>
        <v>吴貂倩</v>
      </c>
      <c r="C1639" s="9" t="s">
        <v>1375</v>
      </c>
    </row>
    <row r="1640" s="1" customFormat="1" spans="1:3">
      <c r="A1640" s="7">
        <v>1638</v>
      </c>
      <c r="B1640" s="8" t="str">
        <f>"周淑丽"</f>
        <v>周淑丽</v>
      </c>
      <c r="C1640" s="9" t="s">
        <v>793</v>
      </c>
    </row>
    <row r="1641" s="1" customFormat="1" spans="1:3">
      <c r="A1641" s="7">
        <v>1639</v>
      </c>
      <c r="B1641" s="8" t="str">
        <f>"王晓婷"</f>
        <v>王晓婷</v>
      </c>
      <c r="C1641" s="9" t="s">
        <v>1376</v>
      </c>
    </row>
    <row r="1642" s="1" customFormat="1" spans="1:3">
      <c r="A1642" s="7">
        <v>1640</v>
      </c>
      <c r="B1642" s="8" t="str">
        <f>"王紫云"</f>
        <v>王紫云</v>
      </c>
      <c r="C1642" s="9" t="s">
        <v>1377</v>
      </c>
    </row>
    <row r="1643" s="1" customFormat="1" spans="1:3">
      <c r="A1643" s="7">
        <v>1641</v>
      </c>
      <c r="B1643" s="8" t="str">
        <f>"骆美明"</f>
        <v>骆美明</v>
      </c>
      <c r="C1643" s="9" t="s">
        <v>1378</v>
      </c>
    </row>
    <row r="1644" s="1" customFormat="1" spans="1:3">
      <c r="A1644" s="7">
        <v>1642</v>
      </c>
      <c r="B1644" s="8" t="str">
        <f>"陈运涛"</f>
        <v>陈运涛</v>
      </c>
      <c r="C1644" s="9" t="s">
        <v>1379</v>
      </c>
    </row>
    <row r="1645" s="1" customFormat="1" spans="1:3">
      <c r="A1645" s="7">
        <v>1643</v>
      </c>
      <c r="B1645" s="8" t="str">
        <f>"关业梓"</f>
        <v>关业梓</v>
      </c>
      <c r="C1645" s="9" t="s">
        <v>1380</v>
      </c>
    </row>
    <row r="1646" s="1" customFormat="1" spans="1:3">
      <c r="A1646" s="7">
        <v>1644</v>
      </c>
      <c r="B1646" s="8" t="str">
        <f>"宋晓晓"</f>
        <v>宋晓晓</v>
      </c>
      <c r="C1646" s="9" t="s">
        <v>1381</v>
      </c>
    </row>
    <row r="1647" s="1" customFormat="1" spans="1:3">
      <c r="A1647" s="7">
        <v>1645</v>
      </c>
      <c r="B1647" s="8" t="str">
        <f>"薛瑞瑞"</f>
        <v>薛瑞瑞</v>
      </c>
      <c r="C1647" s="9" t="s">
        <v>1382</v>
      </c>
    </row>
    <row r="1648" s="1" customFormat="1" spans="1:3">
      <c r="A1648" s="7">
        <v>1646</v>
      </c>
      <c r="B1648" s="8" t="str">
        <f>"黄祎多"</f>
        <v>黄祎多</v>
      </c>
      <c r="C1648" s="9" t="s">
        <v>1383</v>
      </c>
    </row>
    <row r="1649" s="1" customFormat="1" spans="1:3">
      <c r="A1649" s="7">
        <v>1647</v>
      </c>
      <c r="B1649" s="8" t="str">
        <f>"杨元旭"</f>
        <v>杨元旭</v>
      </c>
      <c r="C1649" s="9" t="s">
        <v>1384</v>
      </c>
    </row>
    <row r="1650" s="1" customFormat="1" spans="1:3">
      <c r="A1650" s="7">
        <v>1648</v>
      </c>
      <c r="B1650" s="8" t="str">
        <f>"陈捷"</f>
        <v>陈捷</v>
      </c>
      <c r="C1650" s="9" t="s">
        <v>768</v>
      </c>
    </row>
    <row r="1651" s="1" customFormat="1" spans="1:3">
      <c r="A1651" s="7">
        <v>1649</v>
      </c>
      <c r="B1651" s="8" t="str">
        <f>"吴启晁"</f>
        <v>吴启晁</v>
      </c>
      <c r="C1651" s="9" t="s">
        <v>1385</v>
      </c>
    </row>
    <row r="1652" s="1" customFormat="1" spans="1:3">
      <c r="A1652" s="7">
        <v>1650</v>
      </c>
      <c r="B1652" s="8" t="str">
        <f>"李雅师"</f>
        <v>李雅师</v>
      </c>
      <c r="C1652" s="9" t="s">
        <v>731</v>
      </c>
    </row>
    <row r="1653" s="1" customFormat="1" spans="1:3">
      <c r="A1653" s="7">
        <v>1651</v>
      </c>
      <c r="B1653" s="8" t="str">
        <f>"王元姣"</f>
        <v>王元姣</v>
      </c>
      <c r="C1653" s="9" t="s">
        <v>1386</v>
      </c>
    </row>
    <row r="1654" s="1" customFormat="1" spans="1:3">
      <c r="A1654" s="7">
        <v>1652</v>
      </c>
      <c r="B1654" s="8" t="str">
        <f>"符新创"</f>
        <v>符新创</v>
      </c>
      <c r="C1654" s="9" t="s">
        <v>1387</v>
      </c>
    </row>
    <row r="1655" s="1" customFormat="1" spans="1:3">
      <c r="A1655" s="7">
        <v>1653</v>
      </c>
      <c r="B1655" s="8" t="str">
        <f>"符基伟"</f>
        <v>符基伟</v>
      </c>
      <c r="C1655" s="9" t="s">
        <v>1388</v>
      </c>
    </row>
    <row r="1656" s="1" customFormat="1" spans="1:3">
      <c r="A1656" s="7">
        <v>1654</v>
      </c>
      <c r="B1656" s="8" t="str">
        <f>"梁建平"</f>
        <v>梁建平</v>
      </c>
      <c r="C1656" s="9" t="s">
        <v>1389</v>
      </c>
    </row>
    <row r="1657" s="1" customFormat="1" spans="1:3">
      <c r="A1657" s="7">
        <v>1655</v>
      </c>
      <c r="B1657" s="8" t="str">
        <f>"陈莎冰"</f>
        <v>陈莎冰</v>
      </c>
      <c r="C1657" s="9" t="s">
        <v>1390</v>
      </c>
    </row>
    <row r="1658" s="1" customFormat="1" spans="1:3">
      <c r="A1658" s="7">
        <v>1656</v>
      </c>
      <c r="B1658" s="8" t="str">
        <f>"吉润智"</f>
        <v>吉润智</v>
      </c>
      <c r="C1658" s="9" t="s">
        <v>1391</v>
      </c>
    </row>
    <row r="1659" s="1" customFormat="1" spans="1:3">
      <c r="A1659" s="7">
        <v>1657</v>
      </c>
      <c r="B1659" s="8" t="str">
        <f>"严婷娜"</f>
        <v>严婷娜</v>
      </c>
      <c r="C1659" s="9" t="s">
        <v>1392</v>
      </c>
    </row>
    <row r="1660" s="1" customFormat="1" spans="1:3">
      <c r="A1660" s="7">
        <v>1658</v>
      </c>
      <c r="B1660" s="8" t="str">
        <f>"黄亮"</f>
        <v>黄亮</v>
      </c>
      <c r="C1660" s="9" t="s">
        <v>1393</v>
      </c>
    </row>
    <row r="1661" s="1" customFormat="1" spans="1:3">
      <c r="A1661" s="7">
        <v>1659</v>
      </c>
      <c r="B1661" s="8" t="str">
        <f>"董永娟"</f>
        <v>董永娟</v>
      </c>
      <c r="C1661" s="9" t="s">
        <v>580</v>
      </c>
    </row>
    <row r="1662" s="1" customFormat="1" spans="1:3">
      <c r="A1662" s="7">
        <v>1660</v>
      </c>
      <c r="B1662" s="8" t="str">
        <f>"吉薇"</f>
        <v>吉薇</v>
      </c>
      <c r="C1662" s="9" t="s">
        <v>197</v>
      </c>
    </row>
    <row r="1663" s="1" customFormat="1" spans="1:3">
      <c r="A1663" s="7">
        <v>1661</v>
      </c>
      <c r="B1663" s="8" t="str">
        <f>"杨后平"</f>
        <v>杨后平</v>
      </c>
      <c r="C1663" s="9" t="s">
        <v>1394</v>
      </c>
    </row>
    <row r="1664" s="1" customFormat="1" spans="1:3">
      <c r="A1664" s="7">
        <v>1662</v>
      </c>
      <c r="B1664" s="8" t="str">
        <f>"曾巧凌"</f>
        <v>曾巧凌</v>
      </c>
      <c r="C1664" s="9" t="s">
        <v>1395</v>
      </c>
    </row>
    <row r="1665" s="1" customFormat="1" spans="1:3">
      <c r="A1665" s="7">
        <v>1663</v>
      </c>
      <c r="B1665" s="8" t="str">
        <f>"黄文杰"</f>
        <v>黄文杰</v>
      </c>
      <c r="C1665" s="9" t="s">
        <v>1396</v>
      </c>
    </row>
    <row r="1666" s="1" customFormat="1" spans="1:3">
      <c r="A1666" s="7">
        <v>1664</v>
      </c>
      <c r="B1666" s="8" t="str">
        <f>"农丽圆"</f>
        <v>农丽圆</v>
      </c>
      <c r="C1666" s="9" t="s">
        <v>1397</v>
      </c>
    </row>
    <row r="1667" s="1" customFormat="1" spans="1:3">
      <c r="A1667" s="7">
        <v>1665</v>
      </c>
      <c r="B1667" s="8" t="str">
        <f>"周弘伟"</f>
        <v>周弘伟</v>
      </c>
      <c r="C1667" s="9" t="s">
        <v>1398</v>
      </c>
    </row>
    <row r="1668" s="1" customFormat="1" spans="1:3">
      <c r="A1668" s="7">
        <v>1666</v>
      </c>
      <c r="B1668" s="8" t="str">
        <f>"龙丁怡"</f>
        <v>龙丁怡</v>
      </c>
      <c r="C1668" s="9" t="s">
        <v>1399</v>
      </c>
    </row>
    <row r="1669" s="1" customFormat="1" spans="1:3">
      <c r="A1669" s="7">
        <v>1667</v>
      </c>
      <c r="B1669" s="8" t="str">
        <f>"李发霞"</f>
        <v>李发霞</v>
      </c>
      <c r="C1669" s="9" t="s">
        <v>1400</v>
      </c>
    </row>
    <row r="1670" s="1" customFormat="1" spans="1:3">
      <c r="A1670" s="7">
        <v>1668</v>
      </c>
      <c r="B1670" s="8" t="str">
        <f>"万志雪"</f>
        <v>万志雪</v>
      </c>
      <c r="C1670" s="9" t="s">
        <v>1401</v>
      </c>
    </row>
    <row r="1671" s="1" customFormat="1" spans="1:3">
      <c r="A1671" s="7">
        <v>1669</v>
      </c>
      <c r="B1671" s="8" t="str">
        <f>"符武月"</f>
        <v>符武月</v>
      </c>
      <c r="C1671" s="9" t="s">
        <v>1402</v>
      </c>
    </row>
    <row r="1672" s="1" customFormat="1" spans="1:3">
      <c r="A1672" s="7">
        <v>1670</v>
      </c>
      <c r="B1672" s="8" t="str">
        <f>"陈苏玉"</f>
        <v>陈苏玉</v>
      </c>
      <c r="C1672" s="9" t="s">
        <v>1403</v>
      </c>
    </row>
    <row r="1673" s="1" customFormat="1" spans="1:3">
      <c r="A1673" s="7">
        <v>1671</v>
      </c>
      <c r="B1673" s="8" t="str">
        <f>"林师锶"</f>
        <v>林师锶</v>
      </c>
      <c r="C1673" s="9" t="s">
        <v>1404</v>
      </c>
    </row>
    <row r="1674" s="1" customFormat="1" spans="1:3">
      <c r="A1674" s="7">
        <v>1672</v>
      </c>
      <c r="B1674" s="8" t="str">
        <f>"陈运"</f>
        <v>陈运</v>
      </c>
      <c r="C1674" s="9" t="s">
        <v>1405</v>
      </c>
    </row>
    <row r="1675" s="1" customFormat="1" spans="1:3">
      <c r="A1675" s="7">
        <v>1673</v>
      </c>
      <c r="B1675" s="8" t="str">
        <f>"杨小由"</f>
        <v>杨小由</v>
      </c>
      <c r="C1675" s="9" t="s">
        <v>228</v>
      </c>
    </row>
    <row r="1676" s="1" customFormat="1" spans="1:3">
      <c r="A1676" s="7">
        <v>1674</v>
      </c>
      <c r="B1676" s="8" t="str">
        <f>"林昱帆"</f>
        <v>林昱帆</v>
      </c>
      <c r="C1676" s="9" t="s">
        <v>1406</v>
      </c>
    </row>
    <row r="1677" s="1" customFormat="1" spans="1:3">
      <c r="A1677" s="7">
        <v>1675</v>
      </c>
      <c r="B1677" s="8" t="str">
        <f>"陈茂林"</f>
        <v>陈茂林</v>
      </c>
      <c r="C1677" s="9" t="s">
        <v>1407</v>
      </c>
    </row>
    <row r="1678" s="1" customFormat="1" spans="1:3">
      <c r="A1678" s="7">
        <v>1676</v>
      </c>
      <c r="B1678" s="8" t="str">
        <f>"唐浩"</f>
        <v>唐浩</v>
      </c>
      <c r="C1678" s="9" t="s">
        <v>1408</v>
      </c>
    </row>
    <row r="1679" s="1" customFormat="1" spans="1:3">
      <c r="A1679" s="7">
        <v>1677</v>
      </c>
      <c r="B1679" s="8" t="str">
        <f>"吴春燕"</f>
        <v>吴春燕</v>
      </c>
      <c r="C1679" s="9" t="s">
        <v>1409</v>
      </c>
    </row>
    <row r="1680" s="1" customFormat="1" spans="1:3">
      <c r="A1680" s="7">
        <v>1678</v>
      </c>
      <c r="B1680" s="8" t="str">
        <f>"吴珠伟"</f>
        <v>吴珠伟</v>
      </c>
      <c r="C1680" s="9" t="s">
        <v>1410</v>
      </c>
    </row>
    <row r="1681" s="1" customFormat="1" spans="1:3">
      <c r="A1681" s="7">
        <v>1679</v>
      </c>
      <c r="B1681" s="8" t="str">
        <f>"周其伟"</f>
        <v>周其伟</v>
      </c>
      <c r="C1681" s="9" t="s">
        <v>1411</v>
      </c>
    </row>
    <row r="1682" s="1" customFormat="1" spans="1:3">
      <c r="A1682" s="7">
        <v>1680</v>
      </c>
      <c r="B1682" s="8" t="str">
        <f>"赖恢承"</f>
        <v>赖恢承</v>
      </c>
      <c r="C1682" s="9" t="s">
        <v>1412</v>
      </c>
    </row>
    <row r="1683" s="1" customFormat="1" spans="1:3">
      <c r="A1683" s="7">
        <v>1681</v>
      </c>
      <c r="B1683" s="8" t="str">
        <f>"郑大润"</f>
        <v>郑大润</v>
      </c>
      <c r="C1683" s="9" t="s">
        <v>1413</v>
      </c>
    </row>
    <row r="1684" s="1" customFormat="1" spans="1:3">
      <c r="A1684" s="7">
        <v>1682</v>
      </c>
      <c r="B1684" s="8" t="str">
        <f>"王坚"</f>
        <v>王坚</v>
      </c>
      <c r="C1684" s="9" t="s">
        <v>1414</v>
      </c>
    </row>
    <row r="1685" s="1" customFormat="1" spans="1:3">
      <c r="A1685" s="7">
        <v>1683</v>
      </c>
      <c r="B1685" s="8" t="str">
        <f>"王萍"</f>
        <v>王萍</v>
      </c>
      <c r="C1685" s="9" t="s">
        <v>1415</v>
      </c>
    </row>
    <row r="1686" s="1" customFormat="1" spans="1:3">
      <c r="A1686" s="7">
        <v>1684</v>
      </c>
      <c r="B1686" s="8" t="str">
        <f>"杨泽豪"</f>
        <v>杨泽豪</v>
      </c>
      <c r="C1686" s="9" t="s">
        <v>1416</v>
      </c>
    </row>
    <row r="1687" s="1" customFormat="1" spans="1:3">
      <c r="A1687" s="7">
        <v>1685</v>
      </c>
      <c r="B1687" s="8" t="str">
        <f>"刘庆福"</f>
        <v>刘庆福</v>
      </c>
      <c r="C1687" s="9" t="s">
        <v>1417</v>
      </c>
    </row>
    <row r="1688" s="1" customFormat="1" spans="1:3">
      <c r="A1688" s="7">
        <v>1686</v>
      </c>
      <c r="B1688" s="8" t="str">
        <f>"李慧冬"</f>
        <v>李慧冬</v>
      </c>
      <c r="C1688" s="9" t="s">
        <v>1418</v>
      </c>
    </row>
    <row r="1689" s="1" customFormat="1" spans="1:3">
      <c r="A1689" s="7">
        <v>1687</v>
      </c>
      <c r="B1689" s="8" t="str">
        <f>"梁雪"</f>
        <v>梁雪</v>
      </c>
      <c r="C1689" s="9" t="s">
        <v>921</v>
      </c>
    </row>
    <row r="1690" s="1" customFormat="1" spans="1:3">
      <c r="A1690" s="7">
        <v>1688</v>
      </c>
      <c r="B1690" s="8" t="str">
        <f>"李雨娴"</f>
        <v>李雨娴</v>
      </c>
      <c r="C1690" s="9" t="s">
        <v>1419</v>
      </c>
    </row>
    <row r="1691" s="1" customFormat="1" spans="1:3">
      <c r="A1691" s="7">
        <v>1689</v>
      </c>
      <c r="B1691" s="8" t="str">
        <f>"欧训栋"</f>
        <v>欧训栋</v>
      </c>
      <c r="C1691" s="9" t="s">
        <v>1420</v>
      </c>
    </row>
    <row r="1692" s="1" customFormat="1" spans="1:3">
      <c r="A1692" s="7">
        <v>1690</v>
      </c>
      <c r="B1692" s="8" t="str">
        <f>"王大彬"</f>
        <v>王大彬</v>
      </c>
      <c r="C1692" s="9" t="s">
        <v>1421</v>
      </c>
    </row>
    <row r="1693" s="1" customFormat="1" spans="1:3">
      <c r="A1693" s="7">
        <v>1691</v>
      </c>
      <c r="B1693" s="8" t="str">
        <f>"符育书"</f>
        <v>符育书</v>
      </c>
      <c r="C1693" s="9" t="s">
        <v>1422</v>
      </c>
    </row>
    <row r="1694" s="1" customFormat="1" spans="1:3">
      <c r="A1694" s="7">
        <v>1692</v>
      </c>
      <c r="B1694" s="8" t="str">
        <f>"李文多"</f>
        <v>李文多</v>
      </c>
      <c r="C1694" s="9" t="s">
        <v>1423</v>
      </c>
    </row>
    <row r="1695" s="1" customFormat="1" spans="1:3">
      <c r="A1695" s="7">
        <v>1693</v>
      </c>
      <c r="B1695" s="8" t="str">
        <f>"陈冠岳"</f>
        <v>陈冠岳</v>
      </c>
      <c r="C1695" s="9" t="s">
        <v>1424</v>
      </c>
    </row>
    <row r="1696" s="1" customFormat="1" spans="1:3">
      <c r="A1696" s="7">
        <v>1694</v>
      </c>
      <c r="B1696" s="8" t="str">
        <f>"史振春"</f>
        <v>史振春</v>
      </c>
      <c r="C1696" s="9" t="s">
        <v>1342</v>
      </c>
    </row>
    <row r="1697" s="1" customFormat="1" spans="1:3">
      <c r="A1697" s="7">
        <v>1695</v>
      </c>
      <c r="B1697" s="8" t="str">
        <f>"吴必妹"</f>
        <v>吴必妹</v>
      </c>
      <c r="C1697" s="9" t="s">
        <v>1425</v>
      </c>
    </row>
    <row r="1698" s="1" customFormat="1" spans="1:3">
      <c r="A1698" s="7">
        <v>1696</v>
      </c>
      <c r="B1698" s="8" t="str">
        <f>"罗崇锐"</f>
        <v>罗崇锐</v>
      </c>
      <c r="C1698" s="9" t="s">
        <v>1426</v>
      </c>
    </row>
    <row r="1699" s="1" customFormat="1" spans="1:3">
      <c r="A1699" s="7">
        <v>1697</v>
      </c>
      <c r="B1699" s="8" t="str">
        <f>"麦朗燕"</f>
        <v>麦朗燕</v>
      </c>
      <c r="C1699" s="9" t="s">
        <v>1427</v>
      </c>
    </row>
    <row r="1700" s="1" customFormat="1" spans="1:3">
      <c r="A1700" s="7">
        <v>1698</v>
      </c>
      <c r="B1700" s="8" t="str">
        <f>"苏菊"</f>
        <v>苏菊</v>
      </c>
      <c r="C1700" s="9" t="s">
        <v>1428</v>
      </c>
    </row>
    <row r="1701" s="1" customFormat="1" spans="1:3">
      <c r="A1701" s="7">
        <v>1699</v>
      </c>
      <c r="B1701" s="8" t="str">
        <f>"李宗清"</f>
        <v>李宗清</v>
      </c>
      <c r="C1701" s="9" t="s">
        <v>1429</v>
      </c>
    </row>
    <row r="1702" s="1" customFormat="1" spans="1:3">
      <c r="A1702" s="7">
        <v>1700</v>
      </c>
      <c r="B1702" s="8" t="str">
        <f>"张耿豪"</f>
        <v>张耿豪</v>
      </c>
      <c r="C1702" s="9" t="s">
        <v>1430</v>
      </c>
    </row>
    <row r="1703" s="1" customFormat="1" spans="1:3">
      <c r="A1703" s="7">
        <v>1701</v>
      </c>
      <c r="B1703" s="8" t="str">
        <f>"陈奕荣"</f>
        <v>陈奕荣</v>
      </c>
      <c r="C1703" s="9" t="s">
        <v>1431</v>
      </c>
    </row>
    <row r="1704" s="1" customFormat="1" spans="1:3">
      <c r="A1704" s="7">
        <v>1702</v>
      </c>
      <c r="B1704" s="8" t="str">
        <f>"蒲才喜"</f>
        <v>蒲才喜</v>
      </c>
      <c r="C1704" s="9" t="s">
        <v>1198</v>
      </c>
    </row>
    <row r="1705" s="1" customFormat="1" spans="1:3">
      <c r="A1705" s="7">
        <v>1703</v>
      </c>
      <c r="B1705" s="8" t="str">
        <f>"傅明伟"</f>
        <v>傅明伟</v>
      </c>
      <c r="C1705" s="9" t="s">
        <v>676</v>
      </c>
    </row>
    <row r="1706" s="1" customFormat="1" spans="1:3">
      <c r="A1706" s="7">
        <v>1704</v>
      </c>
      <c r="B1706" s="8" t="str">
        <f>"邢顺树"</f>
        <v>邢顺树</v>
      </c>
      <c r="C1706" s="9" t="s">
        <v>1432</v>
      </c>
    </row>
    <row r="1707" s="1" customFormat="1" spans="1:3">
      <c r="A1707" s="7">
        <v>1705</v>
      </c>
      <c r="B1707" s="8" t="str">
        <f>"陈南姑"</f>
        <v>陈南姑</v>
      </c>
      <c r="C1707" s="9" t="s">
        <v>115</v>
      </c>
    </row>
    <row r="1708" s="1" customFormat="1" spans="1:3">
      <c r="A1708" s="7">
        <v>1706</v>
      </c>
      <c r="B1708" s="8" t="str">
        <f>"黄青娜"</f>
        <v>黄青娜</v>
      </c>
      <c r="C1708" s="9" t="s">
        <v>1433</v>
      </c>
    </row>
    <row r="1709" s="1" customFormat="1" spans="1:3">
      <c r="A1709" s="7">
        <v>1707</v>
      </c>
      <c r="B1709" s="8" t="str">
        <f>"王琼平"</f>
        <v>王琼平</v>
      </c>
      <c r="C1709" s="9" t="s">
        <v>93</v>
      </c>
    </row>
    <row r="1710" s="1" customFormat="1" spans="1:3">
      <c r="A1710" s="7">
        <v>1708</v>
      </c>
      <c r="B1710" s="8" t="str">
        <f>"董仕伟"</f>
        <v>董仕伟</v>
      </c>
      <c r="C1710" s="9" t="s">
        <v>721</v>
      </c>
    </row>
    <row r="1711" s="1" customFormat="1" spans="1:3">
      <c r="A1711" s="7">
        <v>1709</v>
      </c>
      <c r="B1711" s="8" t="str">
        <f>"黄梅桃"</f>
        <v>黄梅桃</v>
      </c>
      <c r="C1711" s="9" t="s">
        <v>1434</v>
      </c>
    </row>
    <row r="1712" s="1" customFormat="1" spans="1:3">
      <c r="A1712" s="7">
        <v>1710</v>
      </c>
      <c r="B1712" s="8" t="str">
        <f>"江成"</f>
        <v>江成</v>
      </c>
      <c r="C1712" s="9" t="s">
        <v>1435</v>
      </c>
    </row>
    <row r="1713" s="1" customFormat="1" spans="1:3">
      <c r="A1713" s="7">
        <v>1711</v>
      </c>
      <c r="B1713" s="8" t="str">
        <f>"石震"</f>
        <v>石震</v>
      </c>
      <c r="C1713" s="9" t="s">
        <v>1436</v>
      </c>
    </row>
    <row r="1714" s="1" customFormat="1" spans="1:3">
      <c r="A1714" s="7">
        <v>1712</v>
      </c>
      <c r="B1714" s="8" t="str">
        <f>"王声必"</f>
        <v>王声必</v>
      </c>
      <c r="C1714" s="9" t="s">
        <v>1437</v>
      </c>
    </row>
    <row r="1715" s="1" customFormat="1" spans="1:3">
      <c r="A1715" s="7">
        <v>1713</v>
      </c>
      <c r="B1715" s="8" t="str">
        <f>"黎子桦"</f>
        <v>黎子桦</v>
      </c>
      <c r="C1715" s="9" t="s">
        <v>432</v>
      </c>
    </row>
    <row r="1716" s="1" customFormat="1" spans="1:3">
      <c r="A1716" s="7">
        <v>1714</v>
      </c>
      <c r="B1716" s="8" t="str">
        <f>"王昭璋"</f>
        <v>王昭璋</v>
      </c>
      <c r="C1716" s="9" t="s">
        <v>1438</v>
      </c>
    </row>
    <row r="1717" s="1" customFormat="1" spans="1:3">
      <c r="A1717" s="7">
        <v>1715</v>
      </c>
      <c r="B1717" s="8" t="str">
        <f>"夏高龙"</f>
        <v>夏高龙</v>
      </c>
      <c r="C1717" s="9" t="s">
        <v>1439</v>
      </c>
    </row>
    <row r="1718" s="1" customFormat="1" spans="1:3">
      <c r="A1718" s="7">
        <v>1716</v>
      </c>
      <c r="B1718" s="8" t="str">
        <f>"王万丹"</f>
        <v>王万丹</v>
      </c>
      <c r="C1718" s="9" t="s">
        <v>1440</v>
      </c>
    </row>
    <row r="1719" s="1" customFormat="1" spans="1:3">
      <c r="A1719" s="7">
        <v>1717</v>
      </c>
      <c r="B1719" s="8" t="str">
        <f>"吴庆"</f>
        <v>吴庆</v>
      </c>
      <c r="C1719" s="9" t="s">
        <v>1441</v>
      </c>
    </row>
    <row r="1720" s="1" customFormat="1" spans="1:3">
      <c r="A1720" s="7">
        <v>1718</v>
      </c>
      <c r="B1720" s="8" t="str">
        <f>"姚国铭"</f>
        <v>姚国铭</v>
      </c>
      <c r="C1720" s="9" t="s">
        <v>1442</v>
      </c>
    </row>
    <row r="1721" s="1" customFormat="1" spans="1:3">
      <c r="A1721" s="7">
        <v>1719</v>
      </c>
      <c r="B1721" s="8" t="str">
        <f>"黄斌"</f>
        <v>黄斌</v>
      </c>
      <c r="C1721" s="9" t="s">
        <v>1443</v>
      </c>
    </row>
    <row r="1722" s="1" customFormat="1" spans="1:3">
      <c r="A1722" s="7">
        <v>1720</v>
      </c>
      <c r="B1722" s="8" t="str">
        <f>"谢耀欣"</f>
        <v>谢耀欣</v>
      </c>
      <c r="C1722" s="9" t="s">
        <v>497</v>
      </c>
    </row>
    <row r="1723" s="1" customFormat="1" spans="1:3">
      <c r="A1723" s="7">
        <v>1721</v>
      </c>
      <c r="B1723" s="8" t="str">
        <f>"黎科技"</f>
        <v>黎科技</v>
      </c>
      <c r="C1723" s="9" t="s">
        <v>1444</v>
      </c>
    </row>
    <row r="1724" s="1" customFormat="1" spans="1:3">
      <c r="A1724" s="7">
        <v>1722</v>
      </c>
      <c r="B1724" s="8" t="str">
        <f>"黄健"</f>
        <v>黄健</v>
      </c>
      <c r="C1724" s="9" t="s">
        <v>1445</v>
      </c>
    </row>
    <row r="1725" s="1" customFormat="1" spans="1:3">
      <c r="A1725" s="7">
        <v>1723</v>
      </c>
      <c r="B1725" s="8" t="str">
        <f>"牟思诺"</f>
        <v>牟思诺</v>
      </c>
      <c r="C1725" s="9" t="s">
        <v>1446</v>
      </c>
    </row>
    <row r="1726" s="1" customFormat="1" spans="1:3">
      <c r="A1726" s="7">
        <v>1724</v>
      </c>
      <c r="B1726" s="8" t="str">
        <f>"陈文河"</f>
        <v>陈文河</v>
      </c>
      <c r="C1726" s="9" t="s">
        <v>1447</v>
      </c>
    </row>
    <row r="1727" s="1" customFormat="1" spans="1:3">
      <c r="A1727" s="7">
        <v>1725</v>
      </c>
      <c r="B1727" s="8" t="str">
        <f>"邢辉"</f>
        <v>邢辉</v>
      </c>
      <c r="C1727" s="9" t="s">
        <v>1448</v>
      </c>
    </row>
    <row r="1728" s="1" customFormat="1" spans="1:3">
      <c r="A1728" s="7">
        <v>1726</v>
      </c>
      <c r="B1728" s="8" t="str">
        <f>"陈奕锦"</f>
        <v>陈奕锦</v>
      </c>
      <c r="C1728" s="9" t="s">
        <v>1449</v>
      </c>
    </row>
    <row r="1729" s="1" customFormat="1" spans="1:3">
      <c r="A1729" s="7">
        <v>1727</v>
      </c>
      <c r="B1729" s="8" t="str">
        <f>"刘富宝"</f>
        <v>刘富宝</v>
      </c>
      <c r="C1729" s="9" t="s">
        <v>1450</v>
      </c>
    </row>
    <row r="1730" s="1" customFormat="1" spans="1:3">
      <c r="A1730" s="7">
        <v>1728</v>
      </c>
      <c r="B1730" s="8" t="str">
        <f>"王大政"</f>
        <v>王大政</v>
      </c>
      <c r="C1730" s="9" t="s">
        <v>1451</v>
      </c>
    </row>
    <row r="1731" s="1" customFormat="1" spans="1:3">
      <c r="A1731" s="7">
        <v>1729</v>
      </c>
      <c r="B1731" s="8" t="str">
        <f>"李皎余"</f>
        <v>李皎余</v>
      </c>
      <c r="C1731" s="9" t="s">
        <v>1452</v>
      </c>
    </row>
    <row r="1732" s="1" customFormat="1" spans="1:3">
      <c r="A1732" s="7">
        <v>1730</v>
      </c>
      <c r="B1732" s="8" t="str">
        <f>"赵泽悦"</f>
        <v>赵泽悦</v>
      </c>
      <c r="C1732" s="9" t="s">
        <v>1453</v>
      </c>
    </row>
    <row r="1733" s="1" customFormat="1" spans="1:3">
      <c r="A1733" s="7">
        <v>1731</v>
      </c>
      <c r="B1733" s="8" t="str">
        <f>"林敏亮"</f>
        <v>林敏亮</v>
      </c>
      <c r="C1733" s="9" t="s">
        <v>1454</v>
      </c>
    </row>
    <row r="1734" s="1" customFormat="1" spans="1:3">
      <c r="A1734" s="7">
        <v>1732</v>
      </c>
      <c r="B1734" s="8" t="str">
        <f>"丘靓"</f>
        <v>丘靓</v>
      </c>
      <c r="C1734" s="9" t="s">
        <v>978</v>
      </c>
    </row>
    <row r="1735" s="1" customFormat="1" spans="1:3">
      <c r="A1735" s="7">
        <v>1733</v>
      </c>
      <c r="B1735" s="8" t="str">
        <f>"洪有旺"</f>
        <v>洪有旺</v>
      </c>
      <c r="C1735" s="9" t="s">
        <v>1455</v>
      </c>
    </row>
    <row r="1736" s="1" customFormat="1" spans="1:3">
      <c r="A1736" s="7">
        <v>1734</v>
      </c>
      <c r="B1736" s="8" t="str">
        <f>"叶邦盛"</f>
        <v>叶邦盛</v>
      </c>
      <c r="C1736" s="9" t="s">
        <v>1456</v>
      </c>
    </row>
    <row r="1737" s="1" customFormat="1" spans="1:3">
      <c r="A1737" s="7">
        <v>1735</v>
      </c>
      <c r="B1737" s="8" t="str">
        <f>"陈春瑾"</f>
        <v>陈春瑾</v>
      </c>
      <c r="C1737" s="9" t="s">
        <v>1457</v>
      </c>
    </row>
    <row r="1738" s="1" customFormat="1" spans="1:3">
      <c r="A1738" s="7">
        <v>1736</v>
      </c>
      <c r="B1738" s="8" t="str">
        <f>"李强"</f>
        <v>李强</v>
      </c>
      <c r="C1738" s="9" t="s">
        <v>1458</v>
      </c>
    </row>
    <row r="1739" s="1" customFormat="1" spans="1:3">
      <c r="A1739" s="7">
        <v>1737</v>
      </c>
      <c r="B1739" s="8" t="str">
        <f>"吴少霞"</f>
        <v>吴少霞</v>
      </c>
      <c r="C1739" s="9" t="s">
        <v>1459</v>
      </c>
    </row>
    <row r="1740" s="1" customFormat="1" spans="1:3">
      <c r="A1740" s="7">
        <v>1738</v>
      </c>
      <c r="B1740" s="8" t="str">
        <f>"余荟吉"</f>
        <v>余荟吉</v>
      </c>
      <c r="C1740" s="9" t="s">
        <v>85</v>
      </c>
    </row>
    <row r="1741" s="1" customFormat="1" spans="1:3">
      <c r="A1741" s="7">
        <v>1739</v>
      </c>
      <c r="B1741" s="8" t="str">
        <f>"蔡亲全"</f>
        <v>蔡亲全</v>
      </c>
      <c r="C1741" s="9" t="s">
        <v>1460</v>
      </c>
    </row>
    <row r="1742" s="1" customFormat="1" spans="1:3">
      <c r="A1742" s="7">
        <v>1740</v>
      </c>
      <c r="B1742" s="8" t="str">
        <f>"苏小树"</f>
        <v>苏小树</v>
      </c>
      <c r="C1742" s="9" t="s">
        <v>1461</v>
      </c>
    </row>
    <row r="1743" s="1" customFormat="1" spans="1:3">
      <c r="A1743" s="7">
        <v>1741</v>
      </c>
      <c r="B1743" s="8" t="str">
        <f>"沈小玉"</f>
        <v>沈小玉</v>
      </c>
      <c r="C1743" s="9" t="s">
        <v>1462</v>
      </c>
    </row>
    <row r="1744" s="1" customFormat="1" spans="1:3">
      <c r="A1744" s="7">
        <v>1742</v>
      </c>
      <c r="B1744" s="8" t="str">
        <f>"吴明锦"</f>
        <v>吴明锦</v>
      </c>
      <c r="C1744" s="9" t="s">
        <v>1463</v>
      </c>
    </row>
    <row r="1745" s="1" customFormat="1" spans="1:3">
      <c r="A1745" s="7">
        <v>1743</v>
      </c>
      <c r="B1745" s="8" t="str">
        <f>"谢燕花"</f>
        <v>谢燕花</v>
      </c>
      <c r="C1745" s="9" t="s">
        <v>1464</v>
      </c>
    </row>
    <row r="1746" s="1" customFormat="1" spans="1:3">
      <c r="A1746" s="7">
        <v>1744</v>
      </c>
      <c r="B1746" s="8" t="str">
        <f>"陈高民"</f>
        <v>陈高民</v>
      </c>
      <c r="C1746" s="9" t="s">
        <v>1465</v>
      </c>
    </row>
    <row r="1747" s="1" customFormat="1" spans="1:3">
      <c r="A1747" s="7">
        <v>1745</v>
      </c>
      <c r="B1747" s="8" t="str">
        <f>"李汝斌"</f>
        <v>李汝斌</v>
      </c>
      <c r="C1747" s="9" t="s">
        <v>1466</v>
      </c>
    </row>
    <row r="1748" s="1" customFormat="1" spans="1:3">
      <c r="A1748" s="7">
        <v>1746</v>
      </c>
      <c r="B1748" s="8" t="str">
        <f>"黎惠娴"</f>
        <v>黎惠娴</v>
      </c>
      <c r="C1748" s="9" t="s">
        <v>1467</v>
      </c>
    </row>
    <row r="1749" s="1" customFormat="1" spans="1:3">
      <c r="A1749" s="7">
        <v>1747</v>
      </c>
      <c r="B1749" s="8" t="str">
        <f>"符气健"</f>
        <v>符气健</v>
      </c>
      <c r="C1749" s="9" t="s">
        <v>1468</v>
      </c>
    </row>
    <row r="1750" s="1" customFormat="1" spans="1:3">
      <c r="A1750" s="7">
        <v>1748</v>
      </c>
      <c r="B1750" s="8" t="str">
        <f>"陈彦榜"</f>
        <v>陈彦榜</v>
      </c>
      <c r="C1750" s="9" t="s">
        <v>907</v>
      </c>
    </row>
    <row r="1751" s="1" customFormat="1" spans="1:3">
      <c r="A1751" s="7">
        <v>1749</v>
      </c>
      <c r="B1751" s="8" t="str">
        <f>"吴然"</f>
        <v>吴然</v>
      </c>
      <c r="C1751" s="9" t="s">
        <v>1469</v>
      </c>
    </row>
    <row r="1752" s="1" customFormat="1" spans="1:3">
      <c r="A1752" s="7">
        <v>1750</v>
      </c>
      <c r="B1752" s="8" t="str">
        <f>"谢泽海"</f>
        <v>谢泽海</v>
      </c>
      <c r="C1752" s="9" t="s">
        <v>1470</v>
      </c>
    </row>
    <row r="1753" s="1" customFormat="1" spans="1:3">
      <c r="A1753" s="7">
        <v>1751</v>
      </c>
      <c r="B1753" s="8" t="str">
        <f>"符文"</f>
        <v>符文</v>
      </c>
      <c r="C1753" s="9" t="s">
        <v>1471</v>
      </c>
    </row>
    <row r="1754" s="1" customFormat="1" spans="1:3">
      <c r="A1754" s="7">
        <v>1752</v>
      </c>
      <c r="B1754" s="8" t="str">
        <f>"陈芸"</f>
        <v>陈芸</v>
      </c>
      <c r="C1754" s="9" t="s">
        <v>960</v>
      </c>
    </row>
    <row r="1755" s="1" customFormat="1" spans="1:3">
      <c r="A1755" s="7">
        <v>1753</v>
      </c>
      <c r="B1755" s="8" t="str">
        <f>"林嘉明"</f>
        <v>林嘉明</v>
      </c>
      <c r="C1755" s="9" t="s">
        <v>1472</v>
      </c>
    </row>
    <row r="1756" s="1" customFormat="1" spans="1:3">
      <c r="A1756" s="7">
        <v>1754</v>
      </c>
      <c r="B1756" s="8" t="str">
        <f>"钟云逸"</f>
        <v>钟云逸</v>
      </c>
      <c r="C1756" s="9" t="s">
        <v>1473</v>
      </c>
    </row>
    <row r="1757" s="1" customFormat="1" spans="1:3">
      <c r="A1757" s="7">
        <v>1755</v>
      </c>
      <c r="B1757" s="8" t="str">
        <f>"陆圣书"</f>
        <v>陆圣书</v>
      </c>
      <c r="C1757" s="9" t="s">
        <v>1474</v>
      </c>
    </row>
    <row r="1758" s="1" customFormat="1" spans="1:3">
      <c r="A1758" s="7">
        <v>1756</v>
      </c>
      <c r="B1758" s="8" t="str">
        <f>"张承锋"</f>
        <v>张承锋</v>
      </c>
      <c r="C1758" s="9" t="s">
        <v>1475</v>
      </c>
    </row>
    <row r="1759" s="1" customFormat="1" spans="1:3">
      <c r="A1759" s="7">
        <v>1757</v>
      </c>
      <c r="B1759" s="8" t="str">
        <f>"张东豪"</f>
        <v>张东豪</v>
      </c>
      <c r="C1759" s="9" t="s">
        <v>1476</v>
      </c>
    </row>
    <row r="1760" s="1" customFormat="1" spans="1:3">
      <c r="A1760" s="7">
        <v>1758</v>
      </c>
      <c r="B1760" s="8" t="str">
        <f>"陈宗仁"</f>
        <v>陈宗仁</v>
      </c>
      <c r="C1760" s="9" t="s">
        <v>1477</v>
      </c>
    </row>
    <row r="1761" s="1" customFormat="1" spans="1:3">
      <c r="A1761" s="7">
        <v>1759</v>
      </c>
      <c r="B1761" s="8" t="str">
        <f>"黄光临"</f>
        <v>黄光临</v>
      </c>
      <c r="C1761" s="9" t="s">
        <v>1478</v>
      </c>
    </row>
    <row r="1762" s="1" customFormat="1" spans="1:3">
      <c r="A1762" s="7">
        <v>1760</v>
      </c>
      <c r="B1762" s="8" t="str">
        <f>"沙海涛"</f>
        <v>沙海涛</v>
      </c>
      <c r="C1762" s="9" t="s">
        <v>1479</v>
      </c>
    </row>
    <row r="1763" s="1" customFormat="1" spans="1:3">
      <c r="A1763" s="7">
        <v>1761</v>
      </c>
      <c r="B1763" s="8" t="str">
        <f>"莫萍"</f>
        <v>莫萍</v>
      </c>
      <c r="C1763" s="9" t="s">
        <v>1480</v>
      </c>
    </row>
    <row r="1764" s="1" customFormat="1" spans="1:3">
      <c r="A1764" s="7">
        <v>1762</v>
      </c>
      <c r="B1764" s="8" t="str">
        <f>"陈冠成"</f>
        <v>陈冠成</v>
      </c>
      <c r="C1764" s="9" t="s">
        <v>1481</v>
      </c>
    </row>
    <row r="1765" s="1" customFormat="1" spans="1:3">
      <c r="A1765" s="7">
        <v>1763</v>
      </c>
      <c r="B1765" s="8" t="str">
        <f>"陈泽强"</f>
        <v>陈泽强</v>
      </c>
      <c r="C1765" s="9" t="s">
        <v>1482</v>
      </c>
    </row>
    <row r="1766" s="1" customFormat="1" spans="1:3">
      <c r="A1766" s="7">
        <v>1764</v>
      </c>
      <c r="B1766" s="8" t="str">
        <f>"李学鲁"</f>
        <v>李学鲁</v>
      </c>
      <c r="C1766" s="9" t="s">
        <v>1483</v>
      </c>
    </row>
    <row r="1767" s="1" customFormat="1" spans="1:3">
      <c r="A1767" s="7">
        <v>1765</v>
      </c>
      <c r="B1767" s="8" t="str">
        <f>"李钖"</f>
        <v>李钖</v>
      </c>
      <c r="C1767" s="9" t="s">
        <v>1484</v>
      </c>
    </row>
    <row r="1768" s="1" customFormat="1" spans="1:3">
      <c r="A1768" s="7">
        <v>1766</v>
      </c>
      <c r="B1768" s="8" t="str">
        <f>"蒙钰"</f>
        <v>蒙钰</v>
      </c>
      <c r="C1768" s="9" t="s">
        <v>1485</v>
      </c>
    </row>
    <row r="1769" s="1" customFormat="1" spans="1:3">
      <c r="A1769" s="7">
        <v>1767</v>
      </c>
      <c r="B1769" s="8" t="str">
        <f>"陈狄"</f>
        <v>陈狄</v>
      </c>
      <c r="C1769" s="9" t="s">
        <v>1486</v>
      </c>
    </row>
    <row r="1770" s="1" customFormat="1" spans="1:3">
      <c r="A1770" s="7">
        <v>1768</v>
      </c>
      <c r="B1770" s="8" t="str">
        <f>"符玉鹏"</f>
        <v>符玉鹏</v>
      </c>
      <c r="C1770" s="9" t="s">
        <v>1487</v>
      </c>
    </row>
    <row r="1771" s="1" customFormat="1" spans="1:3">
      <c r="A1771" s="7">
        <v>1769</v>
      </c>
      <c r="B1771" s="8" t="str">
        <f>"邱波瀚"</f>
        <v>邱波瀚</v>
      </c>
      <c r="C1771" s="9" t="s">
        <v>1488</v>
      </c>
    </row>
    <row r="1772" s="1" customFormat="1" spans="1:3">
      <c r="A1772" s="7">
        <v>1770</v>
      </c>
      <c r="B1772" s="8" t="str">
        <f>"苏文帅"</f>
        <v>苏文帅</v>
      </c>
      <c r="C1772" s="9" t="s">
        <v>1489</v>
      </c>
    </row>
    <row r="1773" s="1" customFormat="1" spans="1:3">
      <c r="A1773" s="7">
        <v>1771</v>
      </c>
      <c r="B1773" s="8" t="str">
        <f>"王浩宇"</f>
        <v>王浩宇</v>
      </c>
      <c r="C1773" s="9" t="s">
        <v>1490</v>
      </c>
    </row>
    <row r="1774" s="1" customFormat="1" spans="1:3">
      <c r="A1774" s="7">
        <v>1772</v>
      </c>
      <c r="B1774" s="8" t="str">
        <f>"林先达"</f>
        <v>林先达</v>
      </c>
      <c r="C1774" s="9" t="s">
        <v>1491</v>
      </c>
    </row>
    <row r="1775" s="1" customFormat="1" spans="1:3">
      <c r="A1775" s="7">
        <v>1773</v>
      </c>
      <c r="B1775" s="8" t="str">
        <f>"黄侯睿"</f>
        <v>黄侯睿</v>
      </c>
      <c r="C1775" s="9" t="s">
        <v>1492</v>
      </c>
    </row>
    <row r="1776" s="1" customFormat="1" spans="1:3">
      <c r="A1776" s="7">
        <v>1774</v>
      </c>
      <c r="B1776" s="8" t="str">
        <f>"石昭昭"</f>
        <v>石昭昭</v>
      </c>
      <c r="C1776" s="9" t="s">
        <v>1493</v>
      </c>
    </row>
    <row r="1777" s="1" customFormat="1" spans="1:3">
      <c r="A1777" s="7">
        <v>1775</v>
      </c>
      <c r="B1777" s="8" t="str">
        <f>"裴业生"</f>
        <v>裴业生</v>
      </c>
      <c r="C1777" s="9" t="s">
        <v>1494</v>
      </c>
    </row>
    <row r="1778" s="1" customFormat="1" spans="1:3">
      <c r="A1778" s="7">
        <v>1776</v>
      </c>
      <c r="B1778" s="8" t="str">
        <f>"黄健娴"</f>
        <v>黄健娴</v>
      </c>
      <c r="C1778" s="9" t="s">
        <v>258</v>
      </c>
    </row>
    <row r="1779" s="1" customFormat="1" spans="1:3">
      <c r="A1779" s="7">
        <v>1777</v>
      </c>
      <c r="B1779" s="8" t="str">
        <f>"王国理"</f>
        <v>王国理</v>
      </c>
      <c r="C1779" s="9" t="s">
        <v>195</v>
      </c>
    </row>
    <row r="1780" s="1" customFormat="1" spans="1:3">
      <c r="A1780" s="7">
        <v>1778</v>
      </c>
      <c r="B1780" s="8" t="str">
        <f>"杨来浩"</f>
        <v>杨来浩</v>
      </c>
      <c r="C1780" s="9" t="s">
        <v>1495</v>
      </c>
    </row>
    <row r="1781" s="1" customFormat="1" spans="1:3">
      <c r="A1781" s="7">
        <v>1779</v>
      </c>
      <c r="B1781" s="8" t="str">
        <f>"黎周东"</f>
        <v>黎周东</v>
      </c>
      <c r="C1781" s="9" t="s">
        <v>1496</v>
      </c>
    </row>
    <row r="1782" s="1" customFormat="1" spans="1:3">
      <c r="A1782" s="7">
        <v>1780</v>
      </c>
      <c r="B1782" s="8" t="str">
        <f>"文嘉烨"</f>
        <v>文嘉烨</v>
      </c>
      <c r="C1782" s="9" t="s">
        <v>1497</v>
      </c>
    </row>
    <row r="1783" s="1" customFormat="1" spans="1:3">
      <c r="A1783" s="7">
        <v>1781</v>
      </c>
      <c r="B1783" s="8" t="str">
        <f>"罗赫"</f>
        <v>罗赫</v>
      </c>
      <c r="C1783" s="9" t="s">
        <v>1498</v>
      </c>
    </row>
    <row r="1784" s="1" customFormat="1" spans="1:3">
      <c r="A1784" s="7">
        <v>1782</v>
      </c>
      <c r="B1784" s="8" t="str">
        <f>"詹明达"</f>
        <v>詹明达</v>
      </c>
      <c r="C1784" s="9" t="s">
        <v>1499</v>
      </c>
    </row>
    <row r="1785" s="1" customFormat="1" spans="1:3">
      <c r="A1785" s="7">
        <v>1783</v>
      </c>
      <c r="B1785" s="8" t="str">
        <f>"梁凯翔"</f>
        <v>梁凯翔</v>
      </c>
      <c r="C1785" s="9" t="s">
        <v>1500</v>
      </c>
    </row>
    <row r="1786" s="1" customFormat="1" spans="1:3">
      <c r="A1786" s="7">
        <v>1784</v>
      </c>
      <c r="B1786" s="8" t="str">
        <f>"符正荣"</f>
        <v>符正荣</v>
      </c>
      <c r="C1786" s="9" t="s">
        <v>1501</v>
      </c>
    </row>
    <row r="1787" s="1" customFormat="1" spans="1:3">
      <c r="A1787" s="7">
        <v>1785</v>
      </c>
      <c r="B1787" s="8" t="str">
        <f>"王太程"</f>
        <v>王太程</v>
      </c>
      <c r="C1787" s="9" t="s">
        <v>1502</v>
      </c>
    </row>
    <row r="1788" s="1" customFormat="1" spans="1:3">
      <c r="A1788" s="7">
        <v>1786</v>
      </c>
      <c r="B1788" s="8" t="str">
        <f>"吴圣江"</f>
        <v>吴圣江</v>
      </c>
      <c r="C1788" s="9" t="s">
        <v>1503</v>
      </c>
    </row>
    <row r="1789" s="1" customFormat="1" spans="1:3">
      <c r="A1789" s="7">
        <v>1787</v>
      </c>
      <c r="B1789" s="8" t="str">
        <f>"郭宇铭"</f>
        <v>郭宇铭</v>
      </c>
      <c r="C1789" s="9" t="s">
        <v>1504</v>
      </c>
    </row>
    <row r="1790" s="1" customFormat="1" spans="1:3">
      <c r="A1790" s="7">
        <v>1788</v>
      </c>
      <c r="B1790" s="8" t="str">
        <f>"黎斌"</f>
        <v>黎斌</v>
      </c>
      <c r="C1790" s="9" t="s">
        <v>1505</v>
      </c>
    </row>
    <row r="1791" s="1" customFormat="1" spans="1:3">
      <c r="A1791" s="7">
        <v>1789</v>
      </c>
      <c r="B1791" s="8" t="str">
        <f>"王业硝"</f>
        <v>王业硝</v>
      </c>
      <c r="C1791" s="9" t="s">
        <v>1506</v>
      </c>
    </row>
    <row r="1792" s="1" customFormat="1" spans="1:3">
      <c r="A1792" s="7">
        <v>1790</v>
      </c>
      <c r="B1792" s="8" t="str">
        <f>"彭磊"</f>
        <v>彭磊</v>
      </c>
      <c r="C1792" s="9" t="s">
        <v>1507</v>
      </c>
    </row>
    <row r="1793" s="1" customFormat="1" spans="1:3">
      <c r="A1793" s="7">
        <v>1791</v>
      </c>
      <c r="B1793" s="8" t="str">
        <f>"王伟"</f>
        <v>王伟</v>
      </c>
      <c r="C1793" s="9" t="s">
        <v>1508</v>
      </c>
    </row>
    <row r="1794" s="1" customFormat="1" spans="1:3">
      <c r="A1794" s="7">
        <v>1792</v>
      </c>
      <c r="B1794" s="8" t="str">
        <f>"何艺东"</f>
        <v>何艺东</v>
      </c>
      <c r="C1794" s="9" t="s">
        <v>1509</v>
      </c>
    </row>
    <row r="1795" s="1" customFormat="1" spans="1:3">
      <c r="A1795" s="7">
        <v>1793</v>
      </c>
      <c r="B1795" s="8" t="str">
        <f>"刘美甘"</f>
        <v>刘美甘</v>
      </c>
      <c r="C1795" s="9" t="s">
        <v>1510</v>
      </c>
    </row>
    <row r="1796" s="1" customFormat="1" spans="1:3">
      <c r="A1796" s="7">
        <v>1794</v>
      </c>
      <c r="B1796" s="8" t="str">
        <f>"吴高毅"</f>
        <v>吴高毅</v>
      </c>
      <c r="C1796" s="9" t="s">
        <v>1511</v>
      </c>
    </row>
    <row r="1797" s="1" customFormat="1" spans="1:3">
      <c r="A1797" s="7">
        <v>1795</v>
      </c>
      <c r="B1797" s="8" t="str">
        <f>"刘书贤"</f>
        <v>刘书贤</v>
      </c>
      <c r="C1797" s="9" t="s">
        <v>825</v>
      </c>
    </row>
    <row r="1798" s="1" customFormat="1" spans="1:3">
      <c r="A1798" s="7">
        <v>1796</v>
      </c>
      <c r="B1798" s="8" t="str">
        <f>"林瑞孙"</f>
        <v>林瑞孙</v>
      </c>
      <c r="C1798" s="9" t="s">
        <v>1512</v>
      </c>
    </row>
    <row r="1799" s="1" customFormat="1" spans="1:3">
      <c r="A1799" s="7">
        <v>1797</v>
      </c>
      <c r="B1799" s="8" t="str">
        <f>"张基弘"</f>
        <v>张基弘</v>
      </c>
      <c r="C1799" s="9" t="s">
        <v>488</v>
      </c>
    </row>
    <row r="1800" s="1" customFormat="1" spans="1:3">
      <c r="A1800" s="7">
        <v>1798</v>
      </c>
      <c r="B1800" s="8" t="str">
        <f>"赵光培"</f>
        <v>赵光培</v>
      </c>
      <c r="C1800" s="9" t="s">
        <v>1513</v>
      </c>
    </row>
    <row r="1801" s="1" customFormat="1" spans="1:3">
      <c r="A1801" s="7">
        <v>1799</v>
      </c>
      <c r="B1801" s="8" t="str">
        <f>"谢承选"</f>
        <v>谢承选</v>
      </c>
      <c r="C1801" s="9" t="s">
        <v>1514</v>
      </c>
    </row>
    <row r="1802" s="1" customFormat="1" spans="1:3">
      <c r="A1802" s="7">
        <v>1800</v>
      </c>
      <c r="B1802" s="8" t="str">
        <f>"钟斌"</f>
        <v>钟斌</v>
      </c>
      <c r="C1802" s="9" t="s">
        <v>182</v>
      </c>
    </row>
    <row r="1803" s="1" customFormat="1" spans="1:3">
      <c r="A1803" s="7">
        <v>1801</v>
      </c>
      <c r="B1803" s="8" t="str">
        <f>"吉恒睿"</f>
        <v>吉恒睿</v>
      </c>
      <c r="C1803" s="9" t="s">
        <v>1515</v>
      </c>
    </row>
    <row r="1804" s="1" customFormat="1" spans="1:3">
      <c r="A1804" s="7">
        <v>1802</v>
      </c>
      <c r="B1804" s="8" t="str">
        <f>"王雅倩"</f>
        <v>王雅倩</v>
      </c>
      <c r="C1804" s="9" t="s">
        <v>32</v>
      </c>
    </row>
    <row r="1805" s="1" customFormat="1" spans="1:3">
      <c r="A1805" s="7">
        <v>1803</v>
      </c>
      <c r="B1805" s="8" t="str">
        <f>"郑鼎花"</f>
        <v>郑鼎花</v>
      </c>
      <c r="C1805" s="9" t="s">
        <v>1516</v>
      </c>
    </row>
    <row r="1806" s="1" customFormat="1" spans="1:3">
      <c r="A1806" s="7">
        <v>1804</v>
      </c>
      <c r="B1806" s="8" t="str">
        <f>"黄家禄"</f>
        <v>黄家禄</v>
      </c>
      <c r="C1806" s="9" t="s">
        <v>1517</v>
      </c>
    </row>
    <row r="1807" s="1" customFormat="1" spans="1:3">
      <c r="A1807" s="7">
        <v>1805</v>
      </c>
      <c r="B1807" s="8" t="str">
        <f>"叶高锋"</f>
        <v>叶高锋</v>
      </c>
      <c r="C1807" s="9" t="s">
        <v>1518</v>
      </c>
    </row>
    <row r="1808" s="1" customFormat="1" spans="1:3">
      <c r="A1808" s="7">
        <v>1806</v>
      </c>
      <c r="B1808" s="8" t="str">
        <f>"李尧"</f>
        <v>李尧</v>
      </c>
      <c r="C1808" s="9" t="s">
        <v>1519</v>
      </c>
    </row>
    <row r="1809" s="1" customFormat="1" spans="1:3">
      <c r="A1809" s="7">
        <v>1807</v>
      </c>
      <c r="B1809" s="8" t="str">
        <f>"李伟明"</f>
        <v>李伟明</v>
      </c>
      <c r="C1809" s="9" t="s">
        <v>1520</v>
      </c>
    </row>
    <row r="1810" s="1" customFormat="1" spans="1:3">
      <c r="A1810" s="7">
        <v>1808</v>
      </c>
      <c r="B1810" s="8" t="str">
        <f>"张乐煌"</f>
        <v>张乐煌</v>
      </c>
      <c r="C1810" s="9" t="s">
        <v>1521</v>
      </c>
    </row>
    <row r="1811" s="1" customFormat="1" spans="1:3">
      <c r="A1811" s="7">
        <v>1809</v>
      </c>
      <c r="B1811" s="8" t="str">
        <f>"黄祥芬"</f>
        <v>黄祥芬</v>
      </c>
      <c r="C1811" s="9" t="s">
        <v>1522</v>
      </c>
    </row>
    <row r="1812" s="1" customFormat="1" spans="1:3">
      <c r="A1812" s="7">
        <v>1810</v>
      </c>
      <c r="B1812" s="8" t="str">
        <f>"寇玉"</f>
        <v>寇玉</v>
      </c>
      <c r="C1812" s="9" t="s">
        <v>1523</v>
      </c>
    </row>
    <row r="1813" s="1" customFormat="1" spans="1:3">
      <c r="A1813" s="7">
        <v>1811</v>
      </c>
      <c r="B1813" s="8" t="str">
        <f>"陈振龙"</f>
        <v>陈振龙</v>
      </c>
      <c r="C1813" s="9" t="s">
        <v>1524</v>
      </c>
    </row>
    <row r="1814" s="1" customFormat="1" spans="1:3">
      <c r="A1814" s="7">
        <v>1812</v>
      </c>
      <c r="B1814" s="8" t="str">
        <f>"孔维婧"</f>
        <v>孔维婧</v>
      </c>
      <c r="C1814" s="9" t="s">
        <v>977</v>
      </c>
    </row>
    <row r="1815" s="1" customFormat="1" spans="1:3">
      <c r="A1815" s="7">
        <v>1813</v>
      </c>
      <c r="B1815" s="8" t="str">
        <f>"陈声"</f>
        <v>陈声</v>
      </c>
      <c r="C1815" s="9" t="s">
        <v>1525</v>
      </c>
    </row>
    <row r="1816" s="1" customFormat="1" spans="1:3">
      <c r="A1816" s="7">
        <v>1814</v>
      </c>
      <c r="B1816" s="8" t="str">
        <f>"吴淑军"</f>
        <v>吴淑军</v>
      </c>
      <c r="C1816" s="9" t="s">
        <v>1526</v>
      </c>
    </row>
    <row r="1817" s="1" customFormat="1" spans="1:3">
      <c r="A1817" s="7">
        <v>1815</v>
      </c>
      <c r="B1817" s="8" t="str">
        <f>"陈燊荣"</f>
        <v>陈燊荣</v>
      </c>
      <c r="C1817" s="9" t="s">
        <v>1527</v>
      </c>
    </row>
    <row r="1818" s="1" customFormat="1" spans="1:3">
      <c r="A1818" s="7">
        <v>1816</v>
      </c>
      <c r="B1818" s="8" t="str">
        <f>"苏林媚"</f>
        <v>苏林媚</v>
      </c>
      <c r="C1818" s="9" t="s">
        <v>564</v>
      </c>
    </row>
    <row r="1819" s="1" customFormat="1" spans="1:3">
      <c r="A1819" s="7">
        <v>1817</v>
      </c>
      <c r="B1819" s="8" t="str">
        <f>"王逸"</f>
        <v>王逸</v>
      </c>
      <c r="C1819" s="9" t="s">
        <v>1528</v>
      </c>
    </row>
    <row r="1820" s="1" customFormat="1" spans="1:3">
      <c r="A1820" s="7">
        <v>1818</v>
      </c>
      <c r="B1820" s="8" t="str">
        <f>"符传明"</f>
        <v>符传明</v>
      </c>
      <c r="C1820" s="9" t="s">
        <v>1529</v>
      </c>
    </row>
    <row r="1821" s="1" customFormat="1" spans="1:3">
      <c r="A1821" s="7">
        <v>1819</v>
      </c>
      <c r="B1821" s="8" t="str">
        <f>"羊华"</f>
        <v>羊华</v>
      </c>
      <c r="C1821" s="9" t="s">
        <v>1530</v>
      </c>
    </row>
    <row r="1822" s="1" customFormat="1" spans="1:3">
      <c r="A1822" s="7">
        <v>1820</v>
      </c>
      <c r="B1822" s="8" t="str">
        <f>"胡青云"</f>
        <v>胡青云</v>
      </c>
      <c r="C1822" s="9" t="s">
        <v>1531</v>
      </c>
    </row>
    <row r="1823" s="1" customFormat="1" spans="1:3">
      <c r="A1823" s="7">
        <v>1821</v>
      </c>
      <c r="B1823" s="8" t="str">
        <f>"冯振贵"</f>
        <v>冯振贵</v>
      </c>
      <c r="C1823" s="9" t="s">
        <v>1532</v>
      </c>
    </row>
    <row r="1824" s="1" customFormat="1" spans="1:3">
      <c r="A1824" s="7">
        <v>1822</v>
      </c>
      <c r="B1824" s="8" t="str">
        <f>"汪照川"</f>
        <v>汪照川</v>
      </c>
      <c r="C1824" s="9" t="s">
        <v>1533</v>
      </c>
    </row>
    <row r="1825" s="1" customFormat="1" spans="1:3">
      <c r="A1825" s="7">
        <v>1823</v>
      </c>
      <c r="B1825" s="8" t="str">
        <f>"黄辉"</f>
        <v>黄辉</v>
      </c>
      <c r="C1825" s="9" t="s">
        <v>1534</v>
      </c>
    </row>
    <row r="1826" s="1" customFormat="1" spans="1:3">
      <c r="A1826" s="7">
        <v>1824</v>
      </c>
      <c r="B1826" s="8" t="str">
        <f>"李培峰"</f>
        <v>李培峰</v>
      </c>
      <c r="C1826" s="9" t="s">
        <v>1535</v>
      </c>
    </row>
    <row r="1827" s="1" customFormat="1" spans="1:3">
      <c r="A1827" s="7">
        <v>1825</v>
      </c>
      <c r="B1827" s="8" t="str">
        <f>"符肇尤"</f>
        <v>符肇尤</v>
      </c>
      <c r="C1827" s="9" t="s">
        <v>238</v>
      </c>
    </row>
    <row r="1828" s="1" customFormat="1" spans="1:3">
      <c r="A1828" s="7">
        <v>1826</v>
      </c>
      <c r="B1828" s="8" t="str">
        <f>"李培锦"</f>
        <v>李培锦</v>
      </c>
      <c r="C1828" s="9" t="s">
        <v>1536</v>
      </c>
    </row>
    <row r="1829" s="1" customFormat="1" spans="1:3">
      <c r="A1829" s="7">
        <v>1827</v>
      </c>
      <c r="B1829" s="8" t="str">
        <f>"陈东升"</f>
        <v>陈东升</v>
      </c>
      <c r="C1829" s="9" t="s">
        <v>1537</v>
      </c>
    </row>
    <row r="1830" s="1" customFormat="1" spans="1:3">
      <c r="A1830" s="7">
        <v>1828</v>
      </c>
      <c r="B1830" s="8" t="str">
        <f>"韦辉"</f>
        <v>韦辉</v>
      </c>
      <c r="C1830" s="9" t="s">
        <v>1538</v>
      </c>
    </row>
    <row r="1831" s="1" customFormat="1" spans="1:3">
      <c r="A1831" s="7">
        <v>1829</v>
      </c>
      <c r="B1831" s="8" t="str">
        <f>"黄荣秀"</f>
        <v>黄荣秀</v>
      </c>
      <c r="C1831" s="9" t="s">
        <v>1539</v>
      </c>
    </row>
    <row r="1832" s="1" customFormat="1" spans="1:3">
      <c r="A1832" s="7">
        <v>1830</v>
      </c>
      <c r="B1832" s="8" t="str">
        <f>"黄文"</f>
        <v>黄文</v>
      </c>
      <c r="C1832" s="9" t="s">
        <v>1540</v>
      </c>
    </row>
    <row r="1833" s="1" customFormat="1" spans="1:3">
      <c r="A1833" s="7">
        <v>1831</v>
      </c>
      <c r="B1833" s="8" t="str">
        <f>"李克伟"</f>
        <v>李克伟</v>
      </c>
      <c r="C1833" s="9" t="s">
        <v>1541</v>
      </c>
    </row>
    <row r="1834" s="1" customFormat="1" spans="1:3">
      <c r="A1834" s="7">
        <v>1832</v>
      </c>
      <c r="B1834" s="8" t="str">
        <f>"赵政"</f>
        <v>赵政</v>
      </c>
      <c r="C1834" s="9" t="s">
        <v>1542</v>
      </c>
    </row>
    <row r="1835" s="1" customFormat="1" spans="1:3">
      <c r="A1835" s="7">
        <v>1833</v>
      </c>
      <c r="B1835" s="8" t="str">
        <f>"王斌"</f>
        <v>王斌</v>
      </c>
      <c r="C1835" s="9" t="s">
        <v>1543</v>
      </c>
    </row>
    <row r="1836" s="1" customFormat="1" spans="1:3">
      <c r="A1836" s="7">
        <v>1834</v>
      </c>
      <c r="B1836" s="8" t="str">
        <f>"王平江"</f>
        <v>王平江</v>
      </c>
      <c r="C1836" s="9" t="s">
        <v>1544</v>
      </c>
    </row>
    <row r="1837" s="1" customFormat="1" spans="1:3">
      <c r="A1837" s="7">
        <v>1835</v>
      </c>
      <c r="B1837" s="8" t="str">
        <f>"羊淑媛"</f>
        <v>羊淑媛</v>
      </c>
      <c r="C1837" s="9" t="s">
        <v>1545</v>
      </c>
    </row>
    <row r="1838" s="1" customFormat="1" spans="1:3">
      <c r="A1838" s="7">
        <v>1836</v>
      </c>
      <c r="B1838" s="8" t="str">
        <f>"林友芳"</f>
        <v>林友芳</v>
      </c>
      <c r="C1838" s="9" t="s">
        <v>1546</v>
      </c>
    </row>
    <row r="1839" s="1" customFormat="1" spans="1:3">
      <c r="A1839" s="7">
        <v>1837</v>
      </c>
      <c r="B1839" s="8" t="str">
        <f>"施振武"</f>
        <v>施振武</v>
      </c>
      <c r="C1839" s="9" t="s">
        <v>1547</v>
      </c>
    </row>
    <row r="1840" s="1" customFormat="1" spans="1:3">
      <c r="A1840" s="7">
        <v>1838</v>
      </c>
      <c r="B1840" s="8" t="str">
        <f>"阮业锦"</f>
        <v>阮业锦</v>
      </c>
      <c r="C1840" s="9" t="s">
        <v>1548</v>
      </c>
    </row>
    <row r="1841" s="1" customFormat="1" spans="1:3">
      <c r="A1841" s="7">
        <v>1839</v>
      </c>
      <c r="B1841" s="8" t="str">
        <f>"林丰"</f>
        <v>林丰</v>
      </c>
      <c r="C1841" s="9" t="s">
        <v>1515</v>
      </c>
    </row>
    <row r="1842" s="1" customFormat="1" spans="1:3">
      <c r="A1842" s="7">
        <v>1840</v>
      </c>
      <c r="B1842" s="8" t="str">
        <f>"赵世繁"</f>
        <v>赵世繁</v>
      </c>
      <c r="C1842" s="9" t="s">
        <v>294</v>
      </c>
    </row>
    <row r="1843" s="1" customFormat="1" spans="1:3">
      <c r="A1843" s="7">
        <v>1841</v>
      </c>
      <c r="B1843" s="8" t="str">
        <f>"吴青锦"</f>
        <v>吴青锦</v>
      </c>
      <c r="C1843" s="9" t="s">
        <v>1549</v>
      </c>
    </row>
    <row r="1844" s="1" customFormat="1" spans="1:3">
      <c r="A1844" s="7">
        <v>1842</v>
      </c>
      <c r="B1844" s="8" t="str">
        <f>"王林彬"</f>
        <v>王林彬</v>
      </c>
      <c r="C1844" s="9" t="s">
        <v>1550</v>
      </c>
    </row>
    <row r="1845" s="1" customFormat="1" spans="1:3">
      <c r="A1845" s="7">
        <v>1843</v>
      </c>
      <c r="B1845" s="8" t="str">
        <f>"吴悦萱"</f>
        <v>吴悦萱</v>
      </c>
      <c r="C1845" s="9" t="s">
        <v>1551</v>
      </c>
    </row>
    <row r="1846" s="1" customFormat="1" spans="1:3">
      <c r="A1846" s="7">
        <v>1844</v>
      </c>
      <c r="B1846" s="8" t="str">
        <f>"潘志权"</f>
        <v>潘志权</v>
      </c>
      <c r="C1846" s="9" t="s">
        <v>1552</v>
      </c>
    </row>
    <row r="1847" s="1" customFormat="1" spans="1:3">
      <c r="A1847" s="7">
        <v>1845</v>
      </c>
      <c r="B1847" s="8" t="str">
        <f>"吴传曼"</f>
        <v>吴传曼</v>
      </c>
      <c r="C1847" s="9" t="s">
        <v>1553</v>
      </c>
    </row>
    <row r="1848" s="1" customFormat="1" spans="1:3">
      <c r="A1848" s="7">
        <v>1846</v>
      </c>
      <c r="B1848" s="8" t="str">
        <f>"陈大正"</f>
        <v>陈大正</v>
      </c>
      <c r="C1848" s="9" t="s">
        <v>1554</v>
      </c>
    </row>
    <row r="1849" s="1" customFormat="1" spans="1:3">
      <c r="A1849" s="7">
        <v>1847</v>
      </c>
      <c r="B1849" s="8" t="str">
        <f>"陈柏鑫"</f>
        <v>陈柏鑫</v>
      </c>
      <c r="C1849" s="9" t="s">
        <v>1555</v>
      </c>
    </row>
    <row r="1850" s="1" customFormat="1" spans="1:3">
      <c r="A1850" s="7">
        <v>1848</v>
      </c>
      <c r="B1850" s="8" t="str">
        <f>"裴名俐"</f>
        <v>裴名俐</v>
      </c>
      <c r="C1850" s="9" t="s">
        <v>1556</v>
      </c>
    </row>
    <row r="1851" s="1" customFormat="1" spans="1:3">
      <c r="A1851" s="7">
        <v>1849</v>
      </c>
      <c r="B1851" s="8" t="str">
        <f>"曾晓明"</f>
        <v>曾晓明</v>
      </c>
      <c r="C1851" s="9" t="s">
        <v>1557</v>
      </c>
    </row>
    <row r="1852" s="1" customFormat="1" spans="1:3">
      <c r="A1852" s="7">
        <v>1850</v>
      </c>
      <c r="B1852" s="8" t="str">
        <f>"陈小宝"</f>
        <v>陈小宝</v>
      </c>
      <c r="C1852" s="9" t="s">
        <v>1558</v>
      </c>
    </row>
    <row r="1853" s="1" customFormat="1" spans="1:3">
      <c r="A1853" s="7">
        <v>1851</v>
      </c>
      <c r="B1853" s="8" t="str">
        <f>"陈一侨"</f>
        <v>陈一侨</v>
      </c>
      <c r="C1853" s="9" t="s">
        <v>1559</v>
      </c>
    </row>
    <row r="1854" s="1" customFormat="1" spans="1:3">
      <c r="A1854" s="7">
        <v>1852</v>
      </c>
      <c r="B1854" s="8" t="str">
        <f>"宋子健"</f>
        <v>宋子健</v>
      </c>
      <c r="C1854" s="9" t="s">
        <v>1560</v>
      </c>
    </row>
    <row r="1855" s="1" customFormat="1" spans="1:3">
      <c r="A1855" s="7">
        <v>1853</v>
      </c>
      <c r="B1855" s="8" t="str">
        <f>"杨丽婷"</f>
        <v>杨丽婷</v>
      </c>
      <c r="C1855" s="9" t="s">
        <v>767</v>
      </c>
    </row>
    <row r="1856" s="1" customFormat="1" spans="1:3">
      <c r="A1856" s="7">
        <v>1854</v>
      </c>
      <c r="B1856" s="8" t="str">
        <f>"刘行"</f>
        <v>刘行</v>
      </c>
      <c r="C1856" s="9" t="s">
        <v>1561</v>
      </c>
    </row>
    <row r="1857" s="1" customFormat="1" spans="1:3">
      <c r="A1857" s="7">
        <v>1855</v>
      </c>
      <c r="B1857" s="8" t="str">
        <f>"杨生曼"</f>
        <v>杨生曼</v>
      </c>
      <c r="C1857" s="9" t="s">
        <v>1562</v>
      </c>
    </row>
    <row r="1858" s="1" customFormat="1" spans="1:3">
      <c r="A1858" s="7">
        <v>1856</v>
      </c>
      <c r="B1858" s="8" t="str">
        <f>"张鹏"</f>
        <v>张鹏</v>
      </c>
      <c r="C1858" s="9" t="s">
        <v>1563</v>
      </c>
    </row>
    <row r="1859" s="1" customFormat="1" spans="1:3">
      <c r="A1859" s="7">
        <v>1857</v>
      </c>
      <c r="B1859" s="8" t="str">
        <f>"高键"</f>
        <v>高键</v>
      </c>
      <c r="C1859" s="9" t="s">
        <v>1564</v>
      </c>
    </row>
    <row r="1860" s="1" customFormat="1" spans="1:3">
      <c r="A1860" s="7">
        <v>1858</v>
      </c>
      <c r="B1860" s="8" t="str">
        <f>"王振宇"</f>
        <v>王振宇</v>
      </c>
      <c r="C1860" s="9" t="s">
        <v>1565</v>
      </c>
    </row>
    <row r="1861" s="1" customFormat="1" spans="1:3">
      <c r="A1861" s="7">
        <v>1859</v>
      </c>
      <c r="B1861" s="8" t="str">
        <f>"叶鹏"</f>
        <v>叶鹏</v>
      </c>
      <c r="C1861" s="9" t="s">
        <v>1566</v>
      </c>
    </row>
    <row r="1862" s="1" customFormat="1" spans="1:3">
      <c r="A1862" s="7">
        <v>1860</v>
      </c>
      <c r="B1862" s="8" t="str">
        <f>"赵寒"</f>
        <v>赵寒</v>
      </c>
      <c r="C1862" s="9" t="s">
        <v>1567</v>
      </c>
    </row>
    <row r="1863" s="1" customFormat="1" spans="1:3">
      <c r="A1863" s="7">
        <v>1861</v>
      </c>
      <c r="B1863" s="8" t="str">
        <f>"王礼韬"</f>
        <v>王礼韬</v>
      </c>
      <c r="C1863" s="9" t="s">
        <v>1568</v>
      </c>
    </row>
    <row r="1864" s="1" customFormat="1" spans="1:3">
      <c r="A1864" s="7">
        <v>1862</v>
      </c>
      <c r="B1864" s="8" t="str">
        <f>"林超超"</f>
        <v>林超超</v>
      </c>
      <c r="C1864" s="9" t="s">
        <v>1569</v>
      </c>
    </row>
    <row r="1865" s="1" customFormat="1" spans="1:3">
      <c r="A1865" s="7">
        <v>1863</v>
      </c>
      <c r="B1865" s="8" t="str">
        <f>"唐思义"</f>
        <v>唐思义</v>
      </c>
      <c r="C1865" s="9" t="s">
        <v>1570</v>
      </c>
    </row>
    <row r="1866" s="1" customFormat="1" spans="1:3">
      <c r="A1866" s="7">
        <v>1864</v>
      </c>
      <c r="B1866" s="8" t="str">
        <f>"温文龙"</f>
        <v>温文龙</v>
      </c>
      <c r="C1866" s="9" t="s">
        <v>1571</v>
      </c>
    </row>
    <row r="1867" s="1" customFormat="1" spans="1:3">
      <c r="A1867" s="7">
        <v>1865</v>
      </c>
      <c r="B1867" s="8" t="str">
        <f>"曾天岸"</f>
        <v>曾天岸</v>
      </c>
      <c r="C1867" s="9" t="s">
        <v>1572</v>
      </c>
    </row>
    <row r="1868" s="1" customFormat="1" spans="1:3">
      <c r="A1868" s="7">
        <v>1866</v>
      </c>
      <c r="B1868" s="8" t="str">
        <f>"刘毅"</f>
        <v>刘毅</v>
      </c>
      <c r="C1868" s="9" t="s">
        <v>1573</v>
      </c>
    </row>
    <row r="1869" s="1" customFormat="1" spans="1:3">
      <c r="A1869" s="7">
        <v>1867</v>
      </c>
      <c r="B1869" s="8" t="str">
        <f>"吴钟斌"</f>
        <v>吴钟斌</v>
      </c>
      <c r="C1869" s="9" t="s">
        <v>1574</v>
      </c>
    </row>
    <row r="1870" s="1" customFormat="1" spans="1:3">
      <c r="A1870" s="7">
        <v>1868</v>
      </c>
      <c r="B1870" s="8" t="str">
        <f>"陈明深"</f>
        <v>陈明深</v>
      </c>
      <c r="C1870" s="9" t="s">
        <v>1575</v>
      </c>
    </row>
    <row r="1871" s="1" customFormat="1" spans="1:3">
      <c r="A1871" s="7">
        <v>1869</v>
      </c>
      <c r="B1871" s="8" t="str">
        <f>"文小兵"</f>
        <v>文小兵</v>
      </c>
      <c r="C1871" s="9" t="s">
        <v>1576</v>
      </c>
    </row>
    <row r="1872" s="1" customFormat="1" spans="1:3">
      <c r="A1872" s="7">
        <v>1870</v>
      </c>
      <c r="B1872" s="8" t="str">
        <f>"陆雪晶"</f>
        <v>陆雪晶</v>
      </c>
      <c r="C1872" s="9" t="s">
        <v>1577</v>
      </c>
    </row>
    <row r="1873" s="1" customFormat="1" spans="1:3">
      <c r="A1873" s="7">
        <v>1871</v>
      </c>
      <c r="B1873" s="8" t="str">
        <f>"李鹏"</f>
        <v>李鹏</v>
      </c>
      <c r="C1873" s="9" t="s">
        <v>1578</v>
      </c>
    </row>
    <row r="1874" s="1" customFormat="1" spans="1:3">
      <c r="A1874" s="7">
        <v>1872</v>
      </c>
      <c r="B1874" s="8" t="str">
        <f>"王森"</f>
        <v>王森</v>
      </c>
      <c r="C1874" s="9" t="s">
        <v>1575</v>
      </c>
    </row>
    <row r="1875" s="1" customFormat="1" spans="1:3">
      <c r="A1875" s="7">
        <v>1873</v>
      </c>
      <c r="B1875" s="8" t="str">
        <f>"张润程"</f>
        <v>张润程</v>
      </c>
      <c r="C1875" s="9" t="s">
        <v>1579</v>
      </c>
    </row>
    <row r="1876" s="1" customFormat="1" spans="1:3">
      <c r="A1876" s="7">
        <v>1874</v>
      </c>
      <c r="B1876" s="8" t="str">
        <f>"黄英容"</f>
        <v>黄英容</v>
      </c>
      <c r="C1876" s="9" t="s">
        <v>1580</v>
      </c>
    </row>
    <row r="1877" s="1" customFormat="1" spans="1:3">
      <c r="A1877" s="7">
        <v>1875</v>
      </c>
      <c r="B1877" s="8" t="str">
        <f>"杨达新"</f>
        <v>杨达新</v>
      </c>
      <c r="C1877" s="9" t="s">
        <v>1581</v>
      </c>
    </row>
    <row r="1878" s="1" customFormat="1" spans="1:3">
      <c r="A1878" s="7">
        <v>1876</v>
      </c>
      <c r="B1878" s="8" t="str">
        <f>"陈奕熙"</f>
        <v>陈奕熙</v>
      </c>
      <c r="C1878" s="9" t="s">
        <v>1582</v>
      </c>
    </row>
    <row r="1879" s="1" customFormat="1" spans="1:3">
      <c r="A1879" s="7">
        <v>1877</v>
      </c>
      <c r="B1879" s="8" t="str">
        <f>"黄少丽"</f>
        <v>黄少丽</v>
      </c>
      <c r="C1879" s="9" t="s">
        <v>436</v>
      </c>
    </row>
    <row r="1880" s="1" customFormat="1" spans="1:3">
      <c r="A1880" s="7">
        <v>1878</v>
      </c>
      <c r="B1880" s="8" t="str">
        <f>"蔡崇法"</f>
        <v>蔡崇法</v>
      </c>
      <c r="C1880" s="9" t="s">
        <v>1583</v>
      </c>
    </row>
    <row r="1881" s="1" customFormat="1" spans="1:3">
      <c r="A1881" s="7">
        <v>1879</v>
      </c>
      <c r="B1881" s="8" t="str">
        <f>"文璐璐"</f>
        <v>文璐璐</v>
      </c>
      <c r="C1881" s="9" t="s">
        <v>1584</v>
      </c>
    </row>
    <row r="1882" s="1" customFormat="1" spans="1:3">
      <c r="A1882" s="7">
        <v>1880</v>
      </c>
      <c r="B1882" s="8" t="str">
        <f>"李想"</f>
        <v>李想</v>
      </c>
      <c r="C1882" s="9" t="s">
        <v>1585</v>
      </c>
    </row>
    <row r="1883" s="1" customFormat="1" spans="1:3">
      <c r="A1883" s="7">
        <v>1881</v>
      </c>
      <c r="B1883" s="8" t="str">
        <f>"符海杰"</f>
        <v>符海杰</v>
      </c>
      <c r="C1883" s="9" t="s">
        <v>1586</v>
      </c>
    </row>
    <row r="1884" s="1" customFormat="1" spans="1:3">
      <c r="A1884" s="7">
        <v>1882</v>
      </c>
      <c r="B1884" s="8" t="str">
        <f>"王善如"</f>
        <v>王善如</v>
      </c>
      <c r="C1884" s="9" t="s">
        <v>1587</v>
      </c>
    </row>
    <row r="1885" s="1" customFormat="1" spans="1:3">
      <c r="A1885" s="7">
        <v>1883</v>
      </c>
      <c r="B1885" s="8" t="str">
        <f>"吴壮"</f>
        <v>吴壮</v>
      </c>
      <c r="C1885" s="9" t="s">
        <v>1588</v>
      </c>
    </row>
    <row r="1886" s="1" customFormat="1" spans="1:3">
      <c r="A1886" s="7">
        <v>1884</v>
      </c>
      <c r="B1886" s="8" t="str">
        <f>"王昌伟"</f>
        <v>王昌伟</v>
      </c>
      <c r="C1886" s="9" t="s">
        <v>1589</v>
      </c>
    </row>
    <row r="1887" s="1" customFormat="1" spans="1:3">
      <c r="A1887" s="7">
        <v>1885</v>
      </c>
      <c r="B1887" s="8" t="str">
        <f>"邢维斌"</f>
        <v>邢维斌</v>
      </c>
      <c r="C1887" s="9" t="s">
        <v>1590</v>
      </c>
    </row>
    <row r="1888" s="1" customFormat="1" spans="1:3">
      <c r="A1888" s="7">
        <v>1886</v>
      </c>
      <c r="B1888" s="8" t="str">
        <f>"陈娇雁"</f>
        <v>陈娇雁</v>
      </c>
      <c r="C1888" s="9" t="s">
        <v>1591</v>
      </c>
    </row>
    <row r="1889" s="1" customFormat="1" spans="1:3">
      <c r="A1889" s="7">
        <v>1887</v>
      </c>
      <c r="B1889" s="8" t="str">
        <f>"李妍妍"</f>
        <v>李妍妍</v>
      </c>
      <c r="C1889" s="9" t="s">
        <v>831</v>
      </c>
    </row>
    <row r="1890" s="1" customFormat="1" spans="1:3">
      <c r="A1890" s="7">
        <v>1888</v>
      </c>
      <c r="B1890" s="8" t="str">
        <f>"施大杰"</f>
        <v>施大杰</v>
      </c>
      <c r="C1890" s="9" t="s">
        <v>1592</v>
      </c>
    </row>
    <row r="1891" s="1" customFormat="1" spans="1:3">
      <c r="A1891" s="7">
        <v>1889</v>
      </c>
      <c r="B1891" s="8" t="str">
        <f>"黄庆花"</f>
        <v>黄庆花</v>
      </c>
      <c r="C1891" s="9" t="s">
        <v>296</v>
      </c>
    </row>
    <row r="1892" s="1" customFormat="1" spans="1:3">
      <c r="A1892" s="7">
        <v>1890</v>
      </c>
      <c r="B1892" s="8" t="str">
        <f>"陈威"</f>
        <v>陈威</v>
      </c>
      <c r="C1892" s="9" t="s">
        <v>1593</v>
      </c>
    </row>
    <row r="1893" s="1" customFormat="1" spans="1:3">
      <c r="A1893" s="7">
        <v>1891</v>
      </c>
      <c r="B1893" s="8" t="str">
        <f>"李育娟"</f>
        <v>李育娟</v>
      </c>
      <c r="C1893" s="9" t="s">
        <v>1594</v>
      </c>
    </row>
    <row r="1894" s="1" customFormat="1" spans="1:3">
      <c r="A1894" s="7">
        <v>1892</v>
      </c>
      <c r="B1894" s="8" t="str">
        <f>"何业聪"</f>
        <v>何业聪</v>
      </c>
      <c r="C1894" s="9" t="s">
        <v>1595</v>
      </c>
    </row>
    <row r="1895" s="1" customFormat="1" spans="1:3">
      <c r="A1895" s="7">
        <v>1893</v>
      </c>
      <c r="B1895" s="8" t="str">
        <f>"林秘"</f>
        <v>林秘</v>
      </c>
      <c r="C1895" s="9" t="s">
        <v>1596</v>
      </c>
    </row>
    <row r="1896" s="1" customFormat="1" spans="1:3">
      <c r="A1896" s="7">
        <v>1894</v>
      </c>
      <c r="B1896" s="8" t="str">
        <f>"黄小强"</f>
        <v>黄小强</v>
      </c>
      <c r="C1896" s="9" t="s">
        <v>1597</v>
      </c>
    </row>
    <row r="1897" s="1" customFormat="1" spans="1:3">
      <c r="A1897" s="7">
        <v>1895</v>
      </c>
      <c r="B1897" s="8" t="str">
        <f>"符气仙"</f>
        <v>符气仙</v>
      </c>
      <c r="C1897" s="9" t="s">
        <v>490</v>
      </c>
    </row>
    <row r="1898" s="1" customFormat="1" spans="1:3">
      <c r="A1898" s="7">
        <v>1896</v>
      </c>
      <c r="B1898" s="8" t="str">
        <f>"杨欣"</f>
        <v>杨欣</v>
      </c>
      <c r="C1898" s="9" t="s">
        <v>1598</v>
      </c>
    </row>
    <row r="1899" s="1" customFormat="1" spans="1:3">
      <c r="A1899" s="7">
        <v>1897</v>
      </c>
      <c r="B1899" s="8" t="str">
        <f>"钟定成"</f>
        <v>钟定成</v>
      </c>
      <c r="C1899" s="9" t="s">
        <v>1599</v>
      </c>
    </row>
    <row r="1900" s="1" customFormat="1" spans="1:3">
      <c r="A1900" s="7">
        <v>1898</v>
      </c>
      <c r="B1900" s="8" t="str">
        <f>"陈琼铭"</f>
        <v>陈琼铭</v>
      </c>
      <c r="C1900" s="9" t="s">
        <v>707</v>
      </c>
    </row>
    <row r="1901" s="1" customFormat="1" spans="1:3">
      <c r="A1901" s="7">
        <v>1899</v>
      </c>
      <c r="B1901" s="8" t="str">
        <f>"李娇"</f>
        <v>李娇</v>
      </c>
      <c r="C1901" s="9" t="s">
        <v>1600</v>
      </c>
    </row>
    <row r="1902" s="1" customFormat="1" spans="1:3">
      <c r="A1902" s="7">
        <v>1900</v>
      </c>
      <c r="B1902" s="8" t="str">
        <f>"黄燕妃"</f>
        <v>黄燕妃</v>
      </c>
      <c r="C1902" s="9" t="s">
        <v>1601</v>
      </c>
    </row>
    <row r="1903" s="1" customFormat="1" spans="1:3">
      <c r="A1903" s="7">
        <v>1901</v>
      </c>
      <c r="B1903" s="8" t="str">
        <f>"黄丹妮"</f>
        <v>黄丹妮</v>
      </c>
      <c r="C1903" s="9" t="s">
        <v>800</v>
      </c>
    </row>
    <row r="1904" s="1" customFormat="1" spans="1:3">
      <c r="A1904" s="7">
        <v>1902</v>
      </c>
      <c r="B1904" s="8" t="str">
        <f>"卓智瑜"</f>
        <v>卓智瑜</v>
      </c>
      <c r="C1904" s="9" t="s">
        <v>1602</v>
      </c>
    </row>
    <row r="1905" s="1" customFormat="1" spans="1:3">
      <c r="A1905" s="7">
        <v>1903</v>
      </c>
      <c r="B1905" s="8" t="str">
        <f>"胡晓妍"</f>
        <v>胡晓妍</v>
      </c>
      <c r="C1905" s="9" t="s">
        <v>1603</v>
      </c>
    </row>
    <row r="1906" s="1" customFormat="1" spans="1:3">
      <c r="A1906" s="7">
        <v>1904</v>
      </c>
      <c r="B1906" s="8" t="str">
        <f>"陈海伦"</f>
        <v>陈海伦</v>
      </c>
      <c r="C1906" s="9" t="s">
        <v>1604</v>
      </c>
    </row>
    <row r="1907" s="1" customFormat="1" spans="1:3">
      <c r="A1907" s="7">
        <v>1905</v>
      </c>
      <c r="B1907" s="8" t="str">
        <f>"卢正飞"</f>
        <v>卢正飞</v>
      </c>
      <c r="C1907" s="9" t="s">
        <v>1605</v>
      </c>
    </row>
    <row r="1908" s="1" customFormat="1" spans="1:3">
      <c r="A1908" s="7">
        <v>1906</v>
      </c>
      <c r="B1908" s="8" t="str">
        <f>"王吉鹏"</f>
        <v>王吉鹏</v>
      </c>
      <c r="C1908" s="9" t="s">
        <v>1606</v>
      </c>
    </row>
    <row r="1909" s="1" customFormat="1" spans="1:3">
      <c r="A1909" s="7">
        <v>1907</v>
      </c>
      <c r="B1909" s="8" t="str">
        <f>"符德传"</f>
        <v>符德传</v>
      </c>
      <c r="C1909" s="9" t="s">
        <v>1607</v>
      </c>
    </row>
    <row r="1910" s="1" customFormat="1" spans="1:3">
      <c r="A1910" s="7">
        <v>1908</v>
      </c>
      <c r="B1910" s="8" t="str">
        <f>"黄清雨"</f>
        <v>黄清雨</v>
      </c>
      <c r="C1910" s="9" t="s">
        <v>1608</v>
      </c>
    </row>
    <row r="1911" s="1" customFormat="1" spans="1:3">
      <c r="A1911" s="7">
        <v>1909</v>
      </c>
      <c r="B1911" s="8" t="str">
        <f>"韦吉艳"</f>
        <v>韦吉艳</v>
      </c>
      <c r="C1911" s="9" t="s">
        <v>155</v>
      </c>
    </row>
    <row r="1912" s="1" customFormat="1" spans="1:3">
      <c r="A1912" s="7">
        <v>1910</v>
      </c>
      <c r="B1912" s="8" t="str">
        <f>"王宝龙"</f>
        <v>王宝龙</v>
      </c>
      <c r="C1912" s="9" t="s">
        <v>1609</v>
      </c>
    </row>
    <row r="1913" s="1" customFormat="1" spans="1:3">
      <c r="A1913" s="7">
        <v>1911</v>
      </c>
      <c r="B1913" s="8" t="str">
        <f>"梅春丽"</f>
        <v>梅春丽</v>
      </c>
      <c r="C1913" s="9" t="s">
        <v>1610</v>
      </c>
    </row>
    <row r="1914" s="1" customFormat="1" spans="1:3">
      <c r="A1914" s="7">
        <v>1912</v>
      </c>
      <c r="B1914" s="8" t="str">
        <f>"朱瑞收"</f>
        <v>朱瑞收</v>
      </c>
      <c r="C1914" s="9" t="s">
        <v>766</v>
      </c>
    </row>
    <row r="1915" s="1" customFormat="1" spans="1:3">
      <c r="A1915" s="7">
        <v>1913</v>
      </c>
      <c r="B1915" s="8" t="str">
        <f>"裴英团"</f>
        <v>裴英团</v>
      </c>
      <c r="C1915" s="9" t="s">
        <v>950</v>
      </c>
    </row>
    <row r="1916" s="1" customFormat="1" spans="1:3">
      <c r="A1916" s="7">
        <v>1914</v>
      </c>
      <c r="B1916" s="8" t="str">
        <f>"蒲妍婧"</f>
        <v>蒲妍婧</v>
      </c>
      <c r="C1916" s="9" t="s">
        <v>1611</v>
      </c>
    </row>
    <row r="1917" s="1" customFormat="1" spans="1:3">
      <c r="A1917" s="7">
        <v>1915</v>
      </c>
      <c r="B1917" s="8" t="str">
        <f>"黄良乾"</f>
        <v>黄良乾</v>
      </c>
      <c r="C1917" s="9" t="s">
        <v>1612</v>
      </c>
    </row>
    <row r="1918" s="1" customFormat="1" spans="1:3">
      <c r="A1918" s="7">
        <v>1916</v>
      </c>
      <c r="B1918" s="8" t="str">
        <f>"左环"</f>
        <v>左环</v>
      </c>
      <c r="C1918" s="9" t="s">
        <v>1613</v>
      </c>
    </row>
    <row r="1919" s="1" customFormat="1" spans="1:3">
      <c r="A1919" s="7">
        <v>1917</v>
      </c>
      <c r="B1919" s="8" t="str">
        <f>" 黄康"</f>
        <v> 黄康</v>
      </c>
      <c r="C1919" s="9" t="s">
        <v>1557</v>
      </c>
    </row>
    <row r="1920" s="1" customFormat="1" spans="1:3">
      <c r="A1920" s="7">
        <v>1918</v>
      </c>
      <c r="B1920" s="8" t="str">
        <f>"朱立雯"</f>
        <v>朱立雯</v>
      </c>
      <c r="C1920" s="9" t="s">
        <v>1614</v>
      </c>
    </row>
    <row r="1921" s="1" customFormat="1" spans="1:3">
      <c r="A1921" s="7">
        <v>1919</v>
      </c>
      <c r="B1921" s="8" t="str">
        <f>"颜飞鸿"</f>
        <v>颜飞鸿</v>
      </c>
      <c r="C1921" s="9" t="s">
        <v>1615</v>
      </c>
    </row>
    <row r="1922" s="1" customFormat="1" spans="1:3">
      <c r="A1922" s="7">
        <v>1920</v>
      </c>
      <c r="B1922" s="8" t="str">
        <f>"熊文汇"</f>
        <v>熊文汇</v>
      </c>
      <c r="C1922" s="9" t="s">
        <v>1616</v>
      </c>
    </row>
    <row r="1923" s="1" customFormat="1" spans="1:3">
      <c r="A1923" s="7">
        <v>1921</v>
      </c>
      <c r="B1923" s="8" t="str">
        <f>"盆惠婷"</f>
        <v>盆惠婷</v>
      </c>
      <c r="C1923" s="9" t="s">
        <v>1617</v>
      </c>
    </row>
    <row r="1924" s="1" customFormat="1" spans="1:3">
      <c r="A1924" s="7">
        <v>1922</v>
      </c>
      <c r="B1924" s="8" t="str">
        <f>"卫静"</f>
        <v>卫静</v>
      </c>
      <c r="C1924" s="9" t="s">
        <v>1618</v>
      </c>
    </row>
    <row r="1925" s="1" customFormat="1" spans="1:3">
      <c r="A1925" s="7">
        <v>1923</v>
      </c>
      <c r="B1925" s="8" t="str">
        <f>"周兵"</f>
        <v>周兵</v>
      </c>
      <c r="C1925" s="9" t="s">
        <v>1619</v>
      </c>
    </row>
    <row r="1926" s="1" customFormat="1" spans="1:3">
      <c r="A1926" s="7">
        <v>1924</v>
      </c>
      <c r="B1926" s="8" t="str">
        <f>"黄晶岚"</f>
        <v>黄晶岚</v>
      </c>
      <c r="C1926" s="9" t="s">
        <v>1620</v>
      </c>
    </row>
    <row r="1927" s="1" customFormat="1" spans="1:3">
      <c r="A1927" s="7">
        <v>1925</v>
      </c>
      <c r="B1927" s="8" t="str">
        <f>"陈康"</f>
        <v>陈康</v>
      </c>
      <c r="C1927" s="9" t="s">
        <v>1621</v>
      </c>
    </row>
    <row r="1928" s="1" customFormat="1" spans="1:3">
      <c r="A1928" s="7">
        <v>1926</v>
      </c>
      <c r="B1928" s="8" t="str">
        <f>"符昱耿"</f>
        <v>符昱耿</v>
      </c>
      <c r="C1928" s="9" t="s">
        <v>1622</v>
      </c>
    </row>
    <row r="1929" s="1" customFormat="1" spans="1:3">
      <c r="A1929" s="7">
        <v>1927</v>
      </c>
      <c r="B1929" s="8" t="str">
        <f>"高鑫"</f>
        <v>高鑫</v>
      </c>
      <c r="C1929" s="9" t="s">
        <v>1623</v>
      </c>
    </row>
    <row r="1930" s="1" customFormat="1" spans="1:3">
      <c r="A1930" s="7">
        <v>1928</v>
      </c>
      <c r="B1930" s="8" t="str">
        <f>"韩辉定"</f>
        <v>韩辉定</v>
      </c>
      <c r="C1930" s="9" t="s">
        <v>1624</v>
      </c>
    </row>
    <row r="1931" s="1" customFormat="1" spans="1:3">
      <c r="A1931" s="7">
        <v>1929</v>
      </c>
      <c r="B1931" s="8" t="str">
        <f>"谢丹"</f>
        <v>谢丹</v>
      </c>
      <c r="C1931" s="9" t="s">
        <v>1625</v>
      </c>
    </row>
    <row r="1932" s="1" customFormat="1" spans="1:3">
      <c r="A1932" s="7">
        <v>1930</v>
      </c>
      <c r="B1932" s="8" t="str">
        <f>"蒋丽"</f>
        <v>蒋丽</v>
      </c>
      <c r="C1932" s="9" t="s">
        <v>1626</v>
      </c>
    </row>
    <row r="1933" s="1" customFormat="1" spans="1:3">
      <c r="A1933" s="7">
        <v>1931</v>
      </c>
      <c r="B1933" s="8" t="str">
        <f>"黄钰铜"</f>
        <v>黄钰铜</v>
      </c>
      <c r="C1933" s="9" t="s">
        <v>1311</v>
      </c>
    </row>
    <row r="1934" s="1" customFormat="1" spans="1:3">
      <c r="A1934" s="7">
        <v>1932</v>
      </c>
      <c r="B1934" s="8" t="str">
        <f>"黄茹"</f>
        <v>黄茹</v>
      </c>
      <c r="C1934" s="9" t="s">
        <v>1303</v>
      </c>
    </row>
    <row r="1935" s="1" customFormat="1" spans="1:3">
      <c r="A1935" s="7">
        <v>1933</v>
      </c>
      <c r="B1935" s="8" t="str">
        <f>"李小梅"</f>
        <v>李小梅</v>
      </c>
      <c r="C1935" s="9" t="s">
        <v>1627</v>
      </c>
    </row>
    <row r="1936" s="1" customFormat="1" spans="1:3">
      <c r="A1936" s="7">
        <v>1934</v>
      </c>
      <c r="B1936" s="8" t="str">
        <f>"冯婷婷"</f>
        <v>冯婷婷</v>
      </c>
      <c r="C1936" s="9" t="s">
        <v>746</v>
      </c>
    </row>
    <row r="1937" s="1" customFormat="1" spans="1:3">
      <c r="A1937" s="7">
        <v>1935</v>
      </c>
      <c r="B1937" s="8" t="str">
        <f>"岑劲杰"</f>
        <v>岑劲杰</v>
      </c>
      <c r="C1937" s="9" t="s">
        <v>1628</v>
      </c>
    </row>
    <row r="1938" s="1" customFormat="1" spans="1:3">
      <c r="A1938" s="7">
        <v>1936</v>
      </c>
      <c r="B1938" s="8" t="str">
        <f>"王扬瑞"</f>
        <v>王扬瑞</v>
      </c>
      <c r="C1938" s="9" t="s">
        <v>631</v>
      </c>
    </row>
    <row r="1939" s="1" customFormat="1" spans="1:3">
      <c r="A1939" s="7">
        <v>1937</v>
      </c>
      <c r="B1939" s="8" t="str">
        <f>"邹少波"</f>
        <v>邹少波</v>
      </c>
      <c r="C1939" s="9" t="s">
        <v>116</v>
      </c>
    </row>
    <row r="1940" s="1" customFormat="1" spans="1:3">
      <c r="A1940" s="7">
        <v>1938</v>
      </c>
      <c r="B1940" s="8" t="str">
        <f>"陈鹏"</f>
        <v>陈鹏</v>
      </c>
      <c r="C1940" s="9" t="s">
        <v>1629</v>
      </c>
    </row>
    <row r="1941" s="1" customFormat="1" spans="1:3">
      <c r="A1941" s="7">
        <v>1939</v>
      </c>
      <c r="B1941" s="8" t="str">
        <f>"陈惠"</f>
        <v>陈惠</v>
      </c>
      <c r="C1941" s="9" t="s">
        <v>780</v>
      </c>
    </row>
    <row r="1942" s="1" customFormat="1" spans="1:3">
      <c r="A1942" s="7">
        <v>1940</v>
      </c>
      <c r="B1942" s="8" t="str">
        <f>"何幼林"</f>
        <v>何幼林</v>
      </c>
      <c r="C1942" s="9" t="s">
        <v>1630</v>
      </c>
    </row>
    <row r="1943" s="1" customFormat="1" spans="1:3">
      <c r="A1943" s="7">
        <v>1941</v>
      </c>
      <c r="B1943" s="8" t="str">
        <f>"王栋"</f>
        <v>王栋</v>
      </c>
      <c r="C1943" s="9" t="s">
        <v>873</v>
      </c>
    </row>
    <row r="1944" s="1" customFormat="1" spans="1:3">
      <c r="A1944" s="7">
        <v>1942</v>
      </c>
      <c r="B1944" s="8" t="str">
        <f>"邓小丽"</f>
        <v>邓小丽</v>
      </c>
      <c r="C1944" s="9" t="s">
        <v>1631</v>
      </c>
    </row>
    <row r="1945" s="1" customFormat="1" spans="1:3">
      <c r="A1945" s="7">
        <v>1943</v>
      </c>
      <c r="B1945" s="8" t="str">
        <f>"胡颖"</f>
        <v>胡颖</v>
      </c>
      <c r="C1945" s="9" t="s">
        <v>1632</v>
      </c>
    </row>
    <row r="1946" s="1" customFormat="1" spans="1:3">
      <c r="A1946" s="7">
        <v>1944</v>
      </c>
      <c r="B1946" s="8" t="str">
        <f>"吉东梅"</f>
        <v>吉东梅</v>
      </c>
      <c r="C1946" s="9" t="s">
        <v>792</v>
      </c>
    </row>
    <row r="1947" s="1" customFormat="1" spans="1:3">
      <c r="A1947" s="7">
        <v>1945</v>
      </c>
      <c r="B1947" s="8" t="str">
        <f>"朱晓琨"</f>
        <v>朱晓琨</v>
      </c>
      <c r="C1947" s="9" t="s">
        <v>1633</v>
      </c>
    </row>
    <row r="1948" s="1" customFormat="1" spans="1:3">
      <c r="A1948" s="7">
        <v>1946</v>
      </c>
      <c r="B1948" s="8" t="str">
        <f>"王伶凤"</f>
        <v>王伶凤</v>
      </c>
      <c r="C1948" s="9" t="s">
        <v>806</v>
      </c>
    </row>
    <row r="1949" s="1" customFormat="1" spans="1:3">
      <c r="A1949" s="7">
        <v>1947</v>
      </c>
      <c r="B1949" s="8" t="str">
        <f>"王晓晴"</f>
        <v>王晓晴</v>
      </c>
      <c r="C1949" s="9" t="s">
        <v>421</v>
      </c>
    </row>
    <row r="1950" s="1" customFormat="1" spans="1:3">
      <c r="A1950" s="7">
        <v>1948</v>
      </c>
      <c r="B1950" s="8" t="str">
        <f>"黄秀定"</f>
        <v>黄秀定</v>
      </c>
      <c r="C1950" s="9" t="s">
        <v>1634</v>
      </c>
    </row>
    <row r="1951" s="1" customFormat="1" spans="1:3">
      <c r="A1951" s="7">
        <v>1949</v>
      </c>
      <c r="B1951" s="8" t="str">
        <f>"黄少旗"</f>
        <v>黄少旗</v>
      </c>
      <c r="C1951" s="9" t="s">
        <v>862</v>
      </c>
    </row>
    <row r="1952" s="1" customFormat="1" spans="1:3">
      <c r="A1952" s="7">
        <v>1950</v>
      </c>
      <c r="B1952" s="8" t="str">
        <f>"梁希"</f>
        <v>梁希</v>
      </c>
      <c r="C1952" s="9" t="s">
        <v>860</v>
      </c>
    </row>
    <row r="1953" s="1" customFormat="1" spans="1:3">
      <c r="A1953" s="7">
        <v>1951</v>
      </c>
      <c r="B1953" s="8" t="str">
        <f>"杨葵"</f>
        <v>杨葵</v>
      </c>
      <c r="C1953" s="9" t="s">
        <v>902</v>
      </c>
    </row>
    <row r="1954" s="1" customFormat="1" spans="1:3">
      <c r="A1954" s="7">
        <v>1952</v>
      </c>
      <c r="B1954" s="8" t="str">
        <f>"黄康雨"</f>
        <v>黄康雨</v>
      </c>
      <c r="C1954" s="9" t="s">
        <v>1635</v>
      </c>
    </row>
    <row r="1955" s="1" customFormat="1" spans="1:3">
      <c r="A1955" s="7">
        <v>1953</v>
      </c>
      <c r="B1955" s="8" t="str">
        <f>"杜韬"</f>
        <v>杜韬</v>
      </c>
      <c r="C1955" s="9" t="s">
        <v>1636</v>
      </c>
    </row>
    <row r="1956" s="1" customFormat="1" spans="1:3">
      <c r="A1956" s="7">
        <v>1954</v>
      </c>
      <c r="B1956" s="8" t="str">
        <f>"郑晓珠"</f>
        <v>郑晓珠</v>
      </c>
      <c r="C1956" s="9" t="s">
        <v>1637</v>
      </c>
    </row>
    <row r="1957" s="1" customFormat="1" spans="1:3">
      <c r="A1957" s="7">
        <v>1955</v>
      </c>
      <c r="B1957" s="8" t="str">
        <f>"胡婷婷"</f>
        <v>胡婷婷</v>
      </c>
      <c r="C1957" s="9" t="s">
        <v>1638</v>
      </c>
    </row>
    <row r="1958" s="1" customFormat="1" spans="1:3">
      <c r="A1958" s="7">
        <v>1956</v>
      </c>
      <c r="B1958" s="8" t="str">
        <f>"吴美华"</f>
        <v>吴美华</v>
      </c>
      <c r="C1958" s="9" t="s">
        <v>1313</v>
      </c>
    </row>
    <row r="1959" s="1" customFormat="1" spans="1:3">
      <c r="A1959" s="7">
        <v>1957</v>
      </c>
      <c r="B1959" s="8" t="str">
        <f>"吴彤靖"</f>
        <v>吴彤靖</v>
      </c>
      <c r="C1959" s="9" t="s">
        <v>197</v>
      </c>
    </row>
    <row r="1960" s="1" customFormat="1" spans="1:3">
      <c r="A1960" s="7">
        <v>1958</v>
      </c>
      <c r="B1960" s="8" t="str">
        <f>"黄天宠"</f>
        <v>黄天宠</v>
      </c>
      <c r="C1960" s="9" t="s">
        <v>1304</v>
      </c>
    </row>
    <row r="1961" s="1" customFormat="1" spans="1:3">
      <c r="A1961" s="7">
        <v>1959</v>
      </c>
      <c r="B1961" s="8" t="str">
        <f>"黄吉茹"</f>
        <v>黄吉茹</v>
      </c>
      <c r="C1961" s="9" t="s">
        <v>910</v>
      </c>
    </row>
    <row r="1962" s="1" customFormat="1" spans="1:3">
      <c r="A1962" s="7">
        <v>1960</v>
      </c>
      <c r="B1962" s="8" t="str">
        <f>"陈晓茵"</f>
        <v>陈晓茵</v>
      </c>
      <c r="C1962" s="9" t="s">
        <v>1307</v>
      </c>
    </row>
    <row r="1963" s="1" customFormat="1" spans="1:3">
      <c r="A1963" s="7">
        <v>1961</v>
      </c>
      <c r="B1963" s="8" t="str">
        <f>"黄洁娜"</f>
        <v>黄洁娜</v>
      </c>
      <c r="C1963" s="9" t="s">
        <v>1639</v>
      </c>
    </row>
    <row r="1964" s="1" customFormat="1" spans="1:3">
      <c r="A1964" s="7">
        <v>1962</v>
      </c>
      <c r="B1964" s="8" t="str">
        <f>"罗雪萍"</f>
        <v>罗雪萍</v>
      </c>
      <c r="C1964" s="9" t="s">
        <v>978</v>
      </c>
    </row>
    <row r="1965" s="1" customFormat="1" spans="1:3">
      <c r="A1965" s="7">
        <v>1963</v>
      </c>
      <c r="B1965" s="8" t="str">
        <f>"刘珍玲"</f>
        <v>刘珍玲</v>
      </c>
      <c r="C1965" s="9" t="s">
        <v>1640</v>
      </c>
    </row>
    <row r="1966" s="1" customFormat="1" spans="1:3">
      <c r="A1966" s="7">
        <v>1964</v>
      </c>
      <c r="B1966" s="8" t="str">
        <f>"姚超"</f>
        <v>姚超</v>
      </c>
      <c r="C1966" s="9" t="s">
        <v>631</v>
      </c>
    </row>
    <row r="1967" s="1" customFormat="1" spans="1:3">
      <c r="A1967" s="7">
        <v>1965</v>
      </c>
      <c r="B1967" s="8" t="str">
        <f>"黄奕琳"</f>
        <v>黄奕琳</v>
      </c>
      <c r="C1967" s="9" t="s">
        <v>827</v>
      </c>
    </row>
    <row r="1968" s="1" customFormat="1" spans="1:3">
      <c r="A1968" s="7">
        <v>1966</v>
      </c>
      <c r="B1968" s="8" t="str">
        <f>"陈雅斌"</f>
        <v>陈雅斌</v>
      </c>
      <c r="C1968" s="9" t="s">
        <v>809</v>
      </c>
    </row>
    <row r="1969" s="1" customFormat="1" spans="1:3">
      <c r="A1969" s="7">
        <v>1967</v>
      </c>
      <c r="B1969" s="8" t="str">
        <f>"邢晓颖"</f>
        <v>邢晓颖</v>
      </c>
      <c r="C1969" s="9" t="s">
        <v>1641</v>
      </c>
    </row>
    <row r="1970" s="1" customFormat="1" spans="1:3">
      <c r="A1970" s="7">
        <v>1968</v>
      </c>
      <c r="B1970" s="8" t="str">
        <f>"崔伟宁"</f>
        <v>崔伟宁</v>
      </c>
      <c r="C1970" s="9" t="s">
        <v>396</v>
      </c>
    </row>
    <row r="1971" s="1" customFormat="1" spans="1:3">
      <c r="A1971" s="7">
        <v>1969</v>
      </c>
      <c r="B1971" s="8" t="str">
        <f>"陆娇娇"</f>
        <v>陆娇娇</v>
      </c>
      <c r="C1971" s="9" t="s">
        <v>1642</v>
      </c>
    </row>
    <row r="1972" s="1" customFormat="1" spans="1:3">
      <c r="A1972" s="7">
        <v>1970</v>
      </c>
      <c r="B1972" s="8" t="str">
        <f>"黄晓莹"</f>
        <v>黄晓莹</v>
      </c>
      <c r="C1972" s="9" t="s">
        <v>1301</v>
      </c>
    </row>
    <row r="1973" s="1" customFormat="1" spans="1:3">
      <c r="A1973" s="7">
        <v>1971</v>
      </c>
      <c r="B1973" s="8" t="str">
        <f>"石贞洁"</f>
        <v>石贞洁</v>
      </c>
      <c r="C1973" s="9" t="s">
        <v>808</v>
      </c>
    </row>
    <row r="1974" s="1" customFormat="1" spans="1:3">
      <c r="A1974" s="7">
        <v>1972</v>
      </c>
      <c r="B1974" s="8" t="str">
        <f>"黄彦丽"</f>
        <v>黄彦丽</v>
      </c>
      <c r="C1974" s="9" t="s">
        <v>402</v>
      </c>
    </row>
    <row r="1975" s="1" customFormat="1" spans="1:3">
      <c r="A1975" s="7">
        <v>1973</v>
      </c>
      <c r="B1975" s="8" t="str">
        <f>"陈鲜丽"</f>
        <v>陈鲜丽</v>
      </c>
      <c r="C1975" s="9" t="s">
        <v>580</v>
      </c>
    </row>
    <row r="1976" s="1" customFormat="1" spans="1:3">
      <c r="A1976" s="7">
        <v>1974</v>
      </c>
      <c r="B1976" s="8" t="str">
        <f>"王安婷"</f>
        <v>王安婷</v>
      </c>
      <c r="C1976" s="9" t="s">
        <v>1640</v>
      </c>
    </row>
    <row r="1977" s="1" customFormat="1" spans="1:3">
      <c r="A1977" s="7">
        <v>1975</v>
      </c>
      <c r="B1977" s="8" t="str">
        <f>"张蕾"</f>
        <v>张蕾</v>
      </c>
      <c r="C1977" s="9" t="s">
        <v>746</v>
      </c>
    </row>
    <row r="1978" s="1" customFormat="1" spans="1:3">
      <c r="A1978" s="7">
        <v>1976</v>
      </c>
      <c r="B1978" s="8" t="str">
        <f>"谢炎桦"</f>
        <v>谢炎桦</v>
      </c>
      <c r="C1978" s="9" t="s">
        <v>784</v>
      </c>
    </row>
    <row r="1979" s="1" customFormat="1" spans="1:3">
      <c r="A1979" s="7">
        <v>1977</v>
      </c>
      <c r="B1979" s="8" t="str">
        <f>"李盛权"</f>
        <v>李盛权</v>
      </c>
      <c r="C1979" s="9" t="s">
        <v>882</v>
      </c>
    </row>
    <row r="1980" s="1" customFormat="1" spans="1:3">
      <c r="A1980" s="7">
        <v>1978</v>
      </c>
      <c r="B1980" s="8" t="str">
        <f>"唐小娜"</f>
        <v>唐小娜</v>
      </c>
      <c r="C1980" s="9" t="s">
        <v>469</v>
      </c>
    </row>
    <row r="1981" s="1" customFormat="1" spans="1:3">
      <c r="A1981" s="7">
        <v>1979</v>
      </c>
      <c r="B1981" s="8" t="str">
        <f>"郑小南"</f>
        <v>郑小南</v>
      </c>
      <c r="C1981" s="9" t="s">
        <v>1643</v>
      </c>
    </row>
    <row r="1982" s="1" customFormat="1" spans="1:3">
      <c r="A1982" s="7">
        <v>1980</v>
      </c>
      <c r="B1982" s="8" t="str">
        <f>"林旭"</f>
        <v>林旭</v>
      </c>
      <c r="C1982" s="9" t="s">
        <v>1644</v>
      </c>
    </row>
    <row r="1983" s="1" customFormat="1" spans="1:3">
      <c r="A1983" s="7">
        <v>1981</v>
      </c>
      <c r="B1983" s="8" t="str">
        <f>"董小慧"</f>
        <v>董小慧</v>
      </c>
      <c r="C1983" s="9" t="s">
        <v>1645</v>
      </c>
    </row>
    <row r="1984" s="1" customFormat="1" spans="1:3">
      <c r="A1984" s="7">
        <v>1982</v>
      </c>
      <c r="B1984" s="8" t="str">
        <f>"吉世锦"</f>
        <v>吉世锦</v>
      </c>
      <c r="C1984" s="9" t="s">
        <v>1623</v>
      </c>
    </row>
    <row r="1985" s="1" customFormat="1" spans="1:3">
      <c r="A1985" s="7">
        <v>1983</v>
      </c>
      <c r="B1985" s="8" t="str">
        <f>"李华超"</f>
        <v>李华超</v>
      </c>
      <c r="C1985" s="9" t="s">
        <v>1628</v>
      </c>
    </row>
    <row r="1986" s="1" customFormat="1" spans="1:3">
      <c r="A1986" s="7">
        <v>1984</v>
      </c>
      <c r="B1986" s="8" t="str">
        <f>"吴晓亮"</f>
        <v>吴晓亮</v>
      </c>
      <c r="C1986" s="9" t="s">
        <v>787</v>
      </c>
    </row>
    <row r="1987" s="1" customFormat="1" spans="1:3">
      <c r="A1987" s="7">
        <v>1985</v>
      </c>
      <c r="B1987" s="8" t="str">
        <f>"王腾虹"</f>
        <v>王腾虹</v>
      </c>
      <c r="C1987" s="9" t="s">
        <v>421</v>
      </c>
    </row>
    <row r="1988" s="1" customFormat="1" spans="1:3">
      <c r="A1988" s="7">
        <v>1986</v>
      </c>
      <c r="B1988" s="8" t="str">
        <f>"林娜"</f>
        <v>林娜</v>
      </c>
      <c r="C1988" s="9" t="s">
        <v>1646</v>
      </c>
    </row>
    <row r="1989" s="1" customFormat="1" spans="1:3">
      <c r="A1989" s="7">
        <v>1987</v>
      </c>
      <c r="B1989" s="8" t="str">
        <f>"高玉玉"</f>
        <v>高玉玉</v>
      </c>
      <c r="C1989" s="9" t="s">
        <v>892</v>
      </c>
    </row>
    <row r="1990" s="1" customFormat="1" spans="1:3">
      <c r="A1990" s="7">
        <v>1988</v>
      </c>
      <c r="B1990" s="8" t="str">
        <f>"王晓关"</f>
        <v>王晓关</v>
      </c>
      <c r="C1990" s="9" t="s">
        <v>1647</v>
      </c>
    </row>
    <row r="1991" s="1" customFormat="1" spans="1:3">
      <c r="A1991" s="7">
        <v>1989</v>
      </c>
      <c r="B1991" s="8" t="str">
        <f>"谭艳丽"</f>
        <v>谭艳丽</v>
      </c>
      <c r="C1991" s="9" t="s">
        <v>1648</v>
      </c>
    </row>
    <row r="1992" s="1" customFormat="1" spans="1:3">
      <c r="A1992" s="7">
        <v>1990</v>
      </c>
      <c r="B1992" s="8" t="str">
        <f>"林俊屹"</f>
        <v>林俊屹</v>
      </c>
      <c r="C1992" s="9" t="s">
        <v>1649</v>
      </c>
    </row>
    <row r="1993" s="1" customFormat="1" spans="1:3">
      <c r="A1993" s="7">
        <v>1991</v>
      </c>
      <c r="B1993" s="8" t="str">
        <f>"李瑄"</f>
        <v>李瑄</v>
      </c>
      <c r="C1993" s="9" t="s">
        <v>396</v>
      </c>
    </row>
    <row r="1994" s="1" customFormat="1" spans="1:3">
      <c r="A1994" s="7">
        <v>1992</v>
      </c>
      <c r="B1994" s="8" t="str">
        <f>"胡媛媛"</f>
        <v>胡媛媛</v>
      </c>
      <c r="C1994" s="9" t="s">
        <v>789</v>
      </c>
    </row>
    <row r="1995" s="1" customFormat="1" spans="1:3">
      <c r="A1995" s="7">
        <v>1993</v>
      </c>
      <c r="B1995" s="8" t="str">
        <f>"王尧韦"</f>
        <v>王尧韦</v>
      </c>
      <c r="C1995" s="9" t="s">
        <v>1650</v>
      </c>
    </row>
    <row r="1996" s="1" customFormat="1" spans="1:3">
      <c r="A1996" s="7">
        <v>1994</v>
      </c>
      <c r="B1996" s="8" t="str">
        <f>"吴冰"</f>
        <v>吴冰</v>
      </c>
      <c r="C1996" s="9" t="s">
        <v>1651</v>
      </c>
    </row>
    <row r="1997" s="1" customFormat="1" spans="1:3">
      <c r="A1997" s="7">
        <v>1995</v>
      </c>
      <c r="B1997" s="8" t="str">
        <f>"林唐子"</f>
        <v>林唐子</v>
      </c>
      <c r="C1997" s="9" t="s">
        <v>1652</v>
      </c>
    </row>
    <row r="1998" s="1" customFormat="1" spans="1:3">
      <c r="A1998" s="7">
        <v>1996</v>
      </c>
      <c r="B1998" s="8" t="str">
        <f>"秦小浪"</f>
        <v>秦小浪</v>
      </c>
      <c r="C1998" s="9" t="s">
        <v>1653</v>
      </c>
    </row>
    <row r="1999" s="1" customFormat="1" spans="1:3">
      <c r="A1999" s="7">
        <v>1997</v>
      </c>
      <c r="B1999" s="8" t="str">
        <f>"李秋月"</f>
        <v>李秋月</v>
      </c>
      <c r="C1999" s="9" t="s">
        <v>1654</v>
      </c>
    </row>
    <row r="2000" s="1" customFormat="1" spans="1:3">
      <c r="A2000" s="7">
        <v>1998</v>
      </c>
      <c r="B2000" s="8" t="str">
        <f>"陆以阳"</f>
        <v>陆以阳</v>
      </c>
      <c r="C2000" s="9" t="s">
        <v>1655</v>
      </c>
    </row>
    <row r="2001" s="1" customFormat="1" spans="1:3">
      <c r="A2001" s="7">
        <v>1999</v>
      </c>
      <c r="B2001" s="8" t="str">
        <f>"吴昊雁"</f>
        <v>吴昊雁</v>
      </c>
      <c r="C2001" s="9" t="s">
        <v>1656</v>
      </c>
    </row>
    <row r="2002" s="1" customFormat="1" spans="1:3">
      <c r="A2002" s="7">
        <v>2000</v>
      </c>
      <c r="B2002" s="8" t="str">
        <f>"江小妹"</f>
        <v>江小妹</v>
      </c>
      <c r="C2002" s="9" t="s">
        <v>1657</v>
      </c>
    </row>
    <row r="2003" s="1" customFormat="1" spans="1:3">
      <c r="A2003" s="7">
        <v>2001</v>
      </c>
      <c r="B2003" s="8" t="str">
        <f>"石英健"</f>
        <v>石英健</v>
      </c>
      <c r="C2003" s="9" t="s">
        <v>1658</v>
      </c>
    </row>
    <row r="2004" s="1" customFormat="1" spans="1:3">
      <c r="A2004" s="7">
        <v>2002</v>
      </c>
      <c r="B2004" s="8" t="str">
        <f>"陈国燕"</f>
        <v>陈国燕</v>
      </c>
      <c r="C2004" s="9" t="s">
        <v>1659</v>
      </c>
    </row>
    <row r="2005" s="1" customFormat="1" spans="1:3">
      <c r="A2005" s="7">
        <v>2003</v>
      </c>
      <c r="B2005" s="8" t="str">
        <f>"倪俊香"</f>
        <v>倪俊香</v>
      </c>
      <c r="C2005" s="9" t="s">
        <v>1660</v>
      </c>
    </row>
    <row r="2006" s="1" customFormat="1" spans="1:3">
      <c r="A2006" s="7">
        <v>2004</v>
      </c>
      <c r="B2006" s="8" t="str">
        <f>"陈春英"</f>
        <v>陈春英</v>
      </c>
      <c r="C2006" s="9" t="s">
        <v>1661</v>
      </c>
    </row>
    <row r="2007" s="1" customFormat="1" spans="1:3">
      <c r="A2007" s="7">
        <v>2005</v>
      </c>
      <c r="B2007" s="8" t="str">
        <f>"邹尾丽"</f>
        <v>邹尾丽</v>
      </c>
      <c r="C2007" s="9" t="s">
        <v>1662</v>
      </c>
    </row>
    <row r="2008" s="1" customFormat="1" spans="1:3">
      <c r="A2008" s="7">
        <v>2006</v>
      </c>
      <c r="B2008" s="8" t="str">
        <f>"吴代阳"</f>
        <v>吴代阳</v>
      </c>
      <c r="C2008" s="9" t="s">
        <v>1663</v>
      </c>
    </row>
    <row r="2009" s="1" customFormat="1" spans="1:3">
      <c r="A2009" s="7">
        <v>2007</v>
      </c>
      <c r="B2009" s="8" t="str">
        <f>"黄日康"</f>
        <v>黄日康</v>
      </c>
      <c r="C2009" s="9" t="s">
        <v>1664</v>
      </c>
    </row>
    <row r="2010" s="1" customFormat="1" spans="1:3">
      <c r="A2010" s="7">
        <v>2008</v>
      </c>
      <c r="B2010" s="8" t="str">
        <f>"张美妹"</f>
        <v>张美妹</v>
      </c>
      <c r="C2010" s="9" t="s">
        <v>1665</v>
      </c>
    </row>
    <row r="2011" s="1" customFormat="1" spans="1:3">
      <c r="A2011" s="7">
        <v>2009</v>
      </c>
      <c r="B2011" s="8" t="str">
        <f>"符发娥"</f>
        <v>符发娥</v>
      </c>
      <c r="C2011" s="9" t="s">
        <v>1666</v>
      </c>
    </row>
    <row r="2012" s="1" customFormat="1" spans="1:3">
      <c r="A2012" s="7">
        <v>2010</v>
      </c>
      <c r="B2012" s="8" t="str">
        <f>"费泓瑜"</f>
        <v>费泓瑜</v>
      </c>
      <c r="C2012" s="9" t="s">
        <v>1667</v>
      </c>
    </row>
    <row r="2013" s="1" customFormat="1" spans="1:3">
      <c r="A2013" s="7">
        <v>2011</v>
      </c>
      <c r="B2013" s="8" t="str">
        <f>"陈李虎"</f>
        <v>陈李虎</v>
      </c>
      <c r="C2013" s="9" t="s">
        <v>768</v>
      </c>
    </row>
    <row r="2014" s="1" customFormat="1" spans="1:3">
      <c r="A2014" s="7">
        <v>2012</v>
      </c>
      <c r="B2014" s="8" t="str">
        <f>"符科燕"</f>
        <v>符科燕</v>
      </c>
      <c r="C2014" s="9" t="s">
        <v>1668</v>
      </c>
    </row>
    <row r="2015" s="1" customFormat="1" spans="1:3">
      <c r="A2015" s="7">
        <v>2013</v>
      </c>
      <c r="B2015" s="8" t="str">
        <f>"羊井桃"</f>
        <v>羊井桃</v>
      </c>
      <c r="C2015" s="9" t="s">
        <v>1669</v>
      </c>
    </row>
    <row r="2016" s="1" customFormat="1" spans="1:3">
      <c r="A2016" s="7">
        <v>2014</v>
      </c>
      <c r="B2016" s="8" t="str">
        <f>"邓丕魏"</f>
        <v>邓丕魏</v>
      </c>
      <c r="C2016" s="9" t="s">
        <v>1185</v>
      </c>
    </row>
    <row r="2017" s="1" customFormat="1" spans="1:3">
      <c r="A2017" s="7">
        <v>2015</v>
      </c>
      <c r="B2017" s="8" t="str">
        <f>"潘付芳"</f>
        <v>潘付芳</v>
      </c>
      <c r="C2017" s="9" t="s">
        <v>1670</v>
      </c>
    </row>
    <row r="2018" s="1" customFormat="1" spans="1:3">
      <c r="A2018" s="7">
        <v>2016</v>
      </c>
      <c r="B2018" s="8" t="str">
        <f>"李观平"</f>
        <v>李观平</v>
      </c>
      <c r="C2018" s="9" t="s">
        <v>1671</v>
      </c>
    </row>
    <row r="2019" s="1" customFormat="1" spans="1:3">
      <c r="A2019" s="7">
        <v>2017</v>
      </c>
      <c r="B2019" s="8" t="str">
        <f>"蒙昱臻"</f>
        <v>蒙昱臻</v>
      </c>
      <c r="C2019" s="9" t="s">
        <v>1672</v>
      </c>
    </row>
    <row r="2020" s="1" customFormat="1" spans="1:3">
      <c r="A2020" s="7">
        <v>2018</v>
      </c>
      <c r="B2020" s="8" t="str">
        <f>"黄思晴"</f>
        <v>黄思晴</v>
      </c>
      <c r="C2020" s="9" t="s">
        <v>469</v>
      </c>
    </row>
    <row r="2021" s="1" customFormat="1" spans="1:3">
      <c r="A2021" s="7">
        <v>2019</v>
      </c>
      <c r="B2021" s="8" t="str">
        <f>"李家锋"</f>
        <v>李家锋</v>
      </c>
      <c r="C2021" s="9" t="s">
        <v>1673</v>
      </c>
    </row>
    <row r="2022" s="1" customFormat="1" spans="1:3">
      <c r="A2022" s="7">
        <v>2020</v>
      </c>
      <c r="B2022" s="8" t="str">
        <f>"王忠"</f>
        <v>王忠</v>
      </c>
      <c r="C2022" s="9" t="s">
        <v>1674</v>
      </c>
    </row>
    <row r="2023" s="1" customFormat="1" spans="1:3">
      <c r="A2023" s="7">
        <v>2021</v>
      </c>
      <c r="B2023" s="8" t="str">
        <f>"程钰乔"</f>
        <v>程钰乔</v>
      </c>
      <c r="C2023" s="9" t="s">
        <v>1675</v>
      </c>
    </row>
    <row r="2024" s="1" customFormat="1" spans="1:3">
      <c r="A2024" s="7">
        <v>2022</v>
      </c>
      <c r="B2024" s="8" t="str">
        <f>"王谋英"</f>
        <v>王谋英</v>
      </c>
      <c r="C2024" s="9" t="s">
        <v>1676</v>
      </c>
    </row>
    <row r="2025" s="1" customFormat="1" spans="1:3">
      <c r="A2025" s="7">
        <v>2023</v>
      </c>
      <c r="B2025" s="8" t="str">
        <f>"洪绵鹏"</f>
        <v>洪绵鹏</v>
      </c>
      <c r="C2025" s="9" t="s">
        <v>1677</v>
      </c>
    </row>
    <row r="2026" s="1" customFormat="1" spans="1:3">
      <c r="A2026" s="7">
        <v>2024</v>
      </c>
      <c r="B2026" s="8" t="str">
        <f>"古颜华"</f>
        <v>古颜华</v>
      </c>
      <c r="C2026" s="9" t="s">
        <v>868</v>
      </c>
    </row>
    <row r="2027" s="1" customFormat="1" spans="1:3">
      <c r="A2027" s="7">
        <v>2025</v>
      </c>
      <c r="B2027" s="8" t="str">
        <f>"谢丽莲"</f>
        <v>谢丽莲</v>
      </c>
      <c r="C2027" s="9" t="s">
        <v>1678</v>
      </c>
    </row>
    <row r="2028" s="1" customFormat="1" spans="1:3">
      <c r="A2028" s="7">
        <v>2026</v>
      </c>
      <c r="B2028" s="8" t="str">
        <f>"王丽燕"</f>
        <v>王丽燕</v>
      </c>
      <c r="C2028" s="9" t="s">
        <v>1679</v>
      </c>
    </row>
    <row r="2029" s="1" customFormat="1" spans="1:3">
      <c r="A2029" s="7">
        <v>2027</v>
      </c>
      <c r="B2029" s="8" t="str">
        <f>"卢开堃"</f>
        <v>卢开堃</v>
      </c>
      <c r="C2029" s="9" t="s">
        <v>1680</v>
      </c>
    </row>
    <row r="2030" s="1" customFormat="1" spans="1:3">
      <c r="A2030" s="7">
        <v>2028</v>
      </c>
      <c r="B2030" s="8" t="str">
        <f>"王卓铭"</f>
        <v>王卓铭</v>
      </c>
      <c r="C2030" s="9" t="s">
        <v>1681</v>
      </c>
    </row>
    <row r="2031" s="1" customFormat="1" spans="1:3">
      <c r="A2031" s="7">
        <v>2029</v>
      </c>
      <c r="B2031" s="8" t="str">
        <f>"陈后芳"</f>
        <v>陈后芳</v>
      </c>
      <c r="C2031" s="9" t="s">
        <v>1682</v>
      </c>
    </row>
    <row r="2032" s="1" customFormat="1" spans="1:3">
      <c r="A2032" s="7">
        <v>2030</v>
      </c>
      <c r="B2032" s="8" t="str">
        <f>"吴阳丽"</f>
        <v>吴阳丽</v>
      </c>
      <c r="C2032" s="9" t="s">
        <v>936</v>
      </c>
    </row>
    <row r="2033" s="1" customFormat="1" spans="1:3">
      <c r="A2033" s="7">
        <v>2031</v>
      </c>
      <c r="B2033" s="8" t="str">
        <f>"麦名煌"</f>
        <v>麦名煌</v>
      </c>
      <c r="C2033" s="9" t="s">
        <v>1683</v>
      </c>
    </row>
    <row r="2034" s="1" customFormat="1" spans="1:3">
      <c r="A2034" s="7">
        <v>2032</v>
      </c>
      <c r="B2034" s="8" t="str">
        <f>"钱慧敏"</f>
        <v>钱慧敏</v>
      </c>
      <c r="C2034" s="9" t="s">
        <v>1684</v>
      </c>
    </row>
    <row r="2035" s="1" customFormat="1" spans="1:3">
      <c r="A2035" s="7">
        <v>2033</v>
      </c>
      <c r="B2035" s="8" t="str">
        <f>"罗盈盈"</f>
        <v>罗盈盈</v>
      </c>
      <c r="C2035" s="9" t="s">
        <v>1685</v>
      </c>
    </row>
    <row r="2036" s="1" customFormat="1" spans="1:3">
      <c r="A2036" s="7">
        <v>2034</v>
      </c>
      <c r="B2036" s="8" t="str">
        <f>"李明清"</f>
        <v>李明清</v>
      </c>
      <c r="C2036" s="9" t="s">
        <v>1686</v>
      </c>
    </row>
    <row r="2037" s="1" customFormat="1" spans="1:3">
      <c r="A2037" s="7">
        <v>2035</v>
      </c>
      <c r="B2037" s="8" t="str">
        <f>"符洺睿"</f>
        <v>符洺睿</v>
      </c>
      <c r="C2037" s="9" t="s">
        <v>1687</v>
      </c>
    </row>
    <row r="2038" s="1" customFormat="1" spans="1:3">
      <c r="A2038" s="7">
        <v>2036</v>
      </c>
      <c r="B2038" s="8" t="str">
        <f>"麦雨婷"</f>
        <v>麦雨婷</v>
      </c>
      <c r="C2038" s="9" t="s">
        <v>1688</v>
      </c>
    </row>
    <row r="2039" s="1" customFormat="1" spans="1:3">
      <c r="A2039" s="7">
        <v>2037</v>
      </c>
      <c r="B2039" s="8" t="str">
        <f>"龙小媛"</f>
        <v>龙小媛</v>
      </c>
      <c r="C2039" s="9" t="s">
        <v>1689</v>
      </c>
    </row>
    <row r="2040" s="1" customFormat="1" spans="1:3">
      <c r="A2040" s="7">
        <v>2038</v>
      </c>
      <c r="B2040" s="8" t="str">
        <f>"章丽"</f>
        <v>章丽</v>
      </c>
      <c r="C2040" s="9" t="s">
        <v>400</v>
      </c>
    </row>
    <row r="2041" s="1" customFormat="1" spans="1:3">
      <c r="A2041" s="7">
        <v>2039</v>
      </c>
      <c r="B2041" s="8" t="str">
        <f>"梁燕丹"</f>
        <v>梁燕丹</v>
      </c>
      <c r="C2041" s="9" t="s">
        <v>1690</v>
      </c>
    </row>
    <row r="2042" s="1" customFormat="1" spans="1:3">
      <c r="A2042" s="7">
        <v>2040</v>
      </c>
      <c r="B2042" s="8" t="str">
        <f>"林方芳 "</f>
        <v>林方芳 </v>
      </c>
      <c r="C2042" s="9" t="s">
        <v>1691</v>
      </c>
    </row>
    <row r="2043" s="1" customFormat="1" spans="1:3">
      <c r="A2043" s="7">
        <v>2041</v>
      </c>
      <c r="B2043" s="8" t="str">
        <f>"黄都颖"</f>
        <v>黄都颖</v>
      </c>
      <c r="C2043" s="9" t="s">
        <v>1267</v>
      </c>
    </row>
    <row r="2044" s="1" customFormat="1" spans="1:3">
      <c r="A2044" s="7">
        <v>2042</v>
      </c>
      <c r="B2044" s="8" t="str">
        <f>"吴年省"</f>
        <v>吴年省</v>
      </c>
      <c r="C2044" s="9" t="s">
        <v>1587</v>
      </c>
    </row>
    <row r="2045" s="1" customFormat="1" spans="1:3">
      <c r="A2045" s="7">
        <v>2043</v>
      </c>
      <c r="B2045" s="8" t="str">
        <f>"童昊"</f>
        <v>童昊</v>
      </c>
      <c r="C2045" s="9" t="s">
        <v>1692</v>
      </c>
    </row>
    <row r="2046" s="1" customFormat="1" spans="1:3">
      <c r="A2046" s="7">
        <v>2044</v>
      </c>
      <c r="B2046" s="8" t="str">
        <f>"陈起伟"</f>
        <v>陈起伟</v>
      </c>
      <c r="C2046" s="9" t="s">
        <v>1693</v>
      </c>
    </row>
    <row r="2047" s="1" customFormat="1" spans="1:3">
      <c r="A2047" s="7">
        <v>2045</v>
      </c>
      <c r="B2047" s="8" t="str">
        <f>"羊强进"</f>
        <v>羊强进</v>
      </c>
      <c r="C2047" s="9" t="s">
        <v>1694</v>
      </c>
    </row>
    <row r="2048" s="1" customFormat="1" spans="1:3">
      <c r="A2048" s="7">
        <v>2046</v>
      </c>
      <c r="B2048" s="8" t="str">
        <f>"陈鉴"</f>
        <v>陈鉴</v>
      </c>
      <c r="C2048" s="9" t="s">
        <v>1695</v>
      </c>
    </row>
    <row r="2049" s="1" customFormat="1" spans="1:3">
      <c r="A2049" s="7">
        <v>2047</v>
      </c>
      <c r="B2049" s="8" t="str">
        <f>"羊小玲"</f>
        <v>羊小玲</v>
      </c>
      <c r="C2049" s="9" t="s">
        <v>1696</v>
      </c>
    </row>
    <row r="2050" s="1" customFormat="1" spans="1:3">
      <c r="A2050" s="7">
        <v>2048</v>
      </c>
      <c r="B2050" s="8" t="str">
        <f>"赵开静"</f>
        <v>赵开静</v>
      </c>
      <c r="C2050" s="9" t="s">
        <v>1697</v>
      </c>
    </row>
    <row r="2051" s="1" customFormat="1" spans="1:3">
      <c r="A2051" s="7">
        <v>2049</v>
      </c>
      <c r="B2051" s="8" t="str">
        <f>"严凌峰"</f>
        <v>严凌峰</v>
      </c>
      <c r="C2051" s="9" t="s">
        <v>1698</v>
      </c>
    </row>
    <row r="2052" s="1" customFormat="1" spans="1:3">
      <c r="A2052" s="7">
        <v>2050</v>
      </c>
      <c r="B2052" s="8" t="str">
        <f>"林明玉"</f>
        <v>林明玉</v>
      </c>
      <c r="C2052" s="9" t="s">
        <v>1699</v>
      </c>
    </row>
    <row r="2053" s="1" customFormat="1" spans="1:3">
      <c r="A2053" s="7">
        <v>2051</v>
      </c>
      <c r="B2053" s="8" t="str">
        <f>"刘陶婷"</f>
        <v>刘陶婷</v>
      </c>
      <c r="C2053" s="9" t="s">
        <v>1700</v>
      </c>
    </row>
    <row r="2054" s="1" customFormat="1" spans="1:3">
      <c r="A2054" s="7">
        <v>2052</v>
      </c>
      <c r="B2054" s="8" t="str">
        <f>"林明阳"</f>
        <v>林明阳</v>
      </c>
      <c r="C2054" s="9" t="s">
        <v>1701</v>
      </c>
    </row>
    <row r="2055" s="1" customFormat="1" spans="1:3">
      <c r="A2055" s="7">
        <v>2053</v>
      </c>
      <c r="B2055" s="8" t="str">
        <f>"万达粉"</f>
        <v>万达粉</v>
      </c>
      <c r="C2055" s="9" t="s">
        <v>1702</v>
      </c>
    </row>
    <row r="2056" s="1" customFormat="1" spans="1:3">
      <c r="A2056" s="7">
        <v>2054</v>
      </c>
      <c r="B2056" s="8" t="str">
        <f>"陈可伟"</f>
        <v>陈可伟</v>
      </c>
      <c r="C2056" s="9" t="s">
        <v>1703</v>
      </c>
    </row>
    <row r="2057" s="1" customFormat="1" spans="1:3">
      <c r="A2057" s="7">
        <v>2055</v>
      </c>
      <c r="B2057" s="8" t="str">
        <f>"林培发"</f>
        <v>林培发</v>
      </c>
      <c r="C2057" s="9" t="s">
        <v>1704</v>
      </c>
    </row>
    <row r="2058" s="1" customFormat="1" spans="1:3">
      <c r="A2058" s="7">
        <v>2056</v>
      </c>
      <c r="B2058" s="8" t="str">
        <f>"陈莉娜"</f>
        <v>陈莉娜</v>
      </c>
      <c r="C2058" s="9" t="s">
        <v>1705</v>
      </c>
    </row>
    <row r="2059" s="1" customFormat="1" spans="1:3">
      <c r="A2059" s="7">
        <v>2057</v>
      </c>
      <c r="B2059" s="8" t="str">
        <f>"伍世烈"</f>
        <v>伍世烈</v>
      </c>
      <c r="C2059" s="9" t="s">
        <v>1706</v>
      </c>
    </row>
    <row r="2060" s="1" customFormat="1" spans="1:3">
      <c r="A2060" s="7">
        <v>2058</v>
      </c>
      <c r="B2060" s="8" t="str">
        <f>"王秋花"</f>
        <v>王秋花</v>
      </c>
      <c r="C2060" s="9" t="s">
        <v>1707</v>
      </c>
    </row>
    <row r="2061" s="1" customFormat="1" spans="1:3">
      <c r="A2061" s="7">
        <v>2059</v>
      </c>
      <c r="B2061" s="8" t="str">
        <f>"陈国军"</f>
        <v>陈国军</v>
      </c>
      <c r="C2061" s="9" t="s">
        <v>1628</v>
      </c>
    </row>
    <row r="2062" s="1" customFormat="1" spans="1:3">
      <c r="A2062" s="7">
        <v>2060</v>
      </c>
      <c r="B2062" s="8" t="str">
        <f>"陈兴兰"</f>
        <v>陈兴兰</v>
      </c>
      <c r="C2062" s="9" t="s">
        <v>1708</v>
      </c>
    </row>
    <row r="2063" s="1" customFormat="1" spans="1:3">
      <c r="A2063" s="7">
        <v>2061</v>
      </c>
      <c r="B2063" s="8" t="str">
        <f>"张文青"</f>
        <v>张文青</v>
      </c>
      <c r="C2063" s="9" t="s">
        <v>1709</v>
      </c>
    </row>
    <row r="2064" s="1" customFormat="1" spans="1:3">
      <c r="A2064" s="7">
        <v>2062</v>
      </c>
      <c r="B2064" s="8" t="str">
        <f>"周凌聿"</f>
        <v>周凌聿</v>
      </c>
      <c r="C2064" s="9" t="s">
        <v>469</v>
      </c>
    </row>
    <row r="2065" s="1" customFormat="1" spans="1:3">
      <c r="A2065" s="7">
        <v>2063</v>
      </c>
      <c r="B2065" s="8" t="str">
        <f>"石眺"</f>
        <v>石眺</v>
      </c>
      <c r="C2065" s="9" t="s">
        <v>1710</v>
      </c>
    </row>
    <row r="2066" s="1" customFormat="1" spans="1:3">
      <c r="A2066" s="7">
        <v>2064</v>
      </c>
      <c r="B2066" s="8" t="str">
        <f>"陈玉翠"</f>
        <v>陈玉翠</v>
      </c>
      <c r="C2066" s="9" t="s">
        <v>1711</v>
      </c>
    </row>
    <row r="2067" s="1" customFormat="1" spans="1:3">
      <c r="A2067" s="7">
        <v>2065</v>
      </c>
      <c r="B2067" s="8" t="str">
        <f>"张昌琼"</f>
        <v>张昌琼</v>
      </c>
      <c r="C2067" s="9" t="s">
        <v>1712</v>
      </c>
    </row>
    <row r="2068" s="1" customFormat="1" spans="1:3">
      <c r="A2068" s="7">
        <v>2066</v>
      </c>
      <c r="B2068" s="8" t="str">
        <f>"钟如森"</f>
        <v>钟如森</v>
      </c>
      <c r="C2068" s="9" t="s">
        <v>1713</v>
      </c>
    </row>
    <row r="2069" s="1" customFormat="1" spans="1:3">
      <c r="A2069" s="7">
        <v>2067</v>
      </c>
      <c r="B2069" s="8" t="str">
        <f>"胡茂德"</f>
        <v>胡茂德</v>
      </c>
      <c r="C2069" s="9" t="s">
        <v>1714</v>
      </c>
    </row>
    <row r="2070" s="1" customFormat="1" spans="1:3">
      <c r="A2070" s="7">
        <v>2068</v>
      </c>
      <c r="B2070" s="8" t="str">
        <f>"羊玉秋"</f>
        <v>羊玉秋</v>
      </c>
      <c r="C2070" s="9" t="s">
        <v>1715</v>
      </c>
    </row>
    <row r="2071" s="1" customFormat="1" spans="1:3">
      <c r="A2071" s="7">
        <v>2069</v>
      </c>
      <c r="B2071" s="8" t="str">
        <f>"黎潘汉"</f>
        <v>黎潘汉</v>
      </c>
      <c r="C2071" s="9" t="s">
        <v>674</v>
      </c>
    </row>
    <row r="2072" s="1" customFormat="1" spans="1:3">
      <c r="A2072" s="7">
        <v>2070</v>
      </c>
      <c r="B2072" s="8" t="str">
        <f>"陈玺任"</f>
        <v>陈玺任</v>
      </c>
      <c r="C2072" s="9" t="s">
        <v>1138</v>
      </c>
    </row>
    <row r="2073" s="1" customFormat="1" spans="1:3">
      <c r="A2073" s="7">
        <v>2071</v>
      </c>
      <c r="B2073" s="8" t="str">
        <f>"谢秀梦"</f>
        <v>谢秀梦</v>
      </c>
      <c r="C2073" s="9" t="s">
        <v>1716</v>
      </c>
    </row>
    <row r="2074" s="1" customFormat="1" spans="1:3">
      <c r="A2074" s="7">
        <v>2072</v>
      </c>
      <c r="B2074" s="8" t="str">
        <f>"李月女"</f>
        <v>李月女</v>
      </c>
      <c r="C2074" s="9" t="s">
        <v>1717</v>
      </c>
    </row>
    <row r="2075" s="1" customFormat="1" spans="1:3">
      <c r="A2075" s="7">
        <v>2073</v>
      </c>
      <c r="B2075" s="8" t="str">
        <f>"符雯雯"</f>
        <v>符雯雯</v>
      </c>
      <c r="C2075" s="9" t="s">
        <v>1718</v>
      </c>
    </row>
    <row r="2076" s="1" customFormat="1" spans="1:3">
      <c r="A2076" s="7">
        <v>2074</v>
      </c>
      <c r="B2076" s="8" t="str">
        <f>"李琼虹"</f>
        <v>李琼虹</v>
      </c>
      <c r="C2076" s="9" t="s">
        <v>1719</v>
      </c>
    </row>
    <row r="2077" s="1" customFormat="1" spans="1:3">
      <c r="A2077" s="7">
        <v>2075</v>
      </c>
      <c r="B2077" s="8" t="str">
        <f>"何玉莲"</f>
        <v>何玉莲</v>
      </c>
      <c r="C2077" s="9" t="s">
        <v>1720</v>
      </c>
    </row>
    <row r="2078" s="1" customFormat="1" spans="1:3">
      <c r="A2078" s="7">
        <v>2076</v>
      </c>
      <c r="B2078" s="8" t="str">
        <f>"谢维宁"</f>
        <v>谢维宁</v>
      </c>
      <c r="C2078" s="9" t="s">
        <v>1721</v>
      </c>
    </row>
    <row r="2079" s="1" customFormat="1" spans="1:3">
      <c r="A2079" s="7">
        <v>2077</v>
      </c>
      <c r="B2079" s="8" t="str">
        <f>"林建汕"</f>
        <v>林建汕</v>
      </c>
      <c r="C2079" s="9" t="s">
        <v>1722</v>
      </c>
    </row>
    <row r="2080" s="1" customFormat="1" spans="1:3">
      <c r="A2080" s="7">
        <v>2078</v>
      </c>
      <c r="B2080" s="8" t="str">
        <f>"莫翠妃"</f>
        <v>莫翠妃</v>
      </c>
      <c r="C2080" s="9" t="s">
        <v>1723</v>
      </c>
    </row>
    <row r="2081" s="1" customFormat="1" spans="1:3">
      <c r="A2081" s="7">
        <v>2079</v>
      </c>
      <c r="B2081" s="8" t="str">
        <f>"刘广茂"</f>
        <v>刘广茂</v>
      </c>
      <c r="C2081" s="9" t="s">
        <v>1724</v>
      </c>
    </row>
    <row r="2082" s="1" customFormat="1" spans="1:3">
      <c r="A2082" s="7">
        <v>2080</v>
      </c>
      <c r="B2082" s="8" t="str">
        <f>"陈浩雨"</f>
        <v>陈浩雨</v>
      </c>
      <c r="C2082" s="9" t="s">
        <v>1725</v>
      </c>
    </row>
    <row r="2083" s="1" customFormat="1" spans="1:3">
      <c r="A2083" s="7">
        <v>2081</v>
      </c>
      <c r="B2083" s="8" t="str">
        <f>"杨小雷"</f>
        <v>杨小雷</v>
      </c>
      <c r="C2083" s="9" t="s">
        <v>1726</v>
      </c>
    </row>
    <row r="2084" s="1" customFormat="1" spans="1:3">
      <c r="A2084" s="7">
        <v>2082</v>
      </c>
      <c r="B2084" s="8" t="str">
        <f>"王丽霞"</f>
        <v>王丽霞</v>
      </c>
      <c r="C2084" s="9" t="s">
        <v>1727</v>
      </c>
    </row>
    <row r="2085" s="1" customFormat="1" spans="1:3">
      <c r="A2085" s="7">
        <v>2083</v>
      </c>
      <c r="B2085" s="8" t="str">
        <f>"梁昌琴"</f>
        <v>梁昌琴</v>
      </c>
      <c r="C2085" s="9" t="s">
        <v>1728</v>
      </c>
    </row>
    <row r="2086" s="1" customFormat="1" spans="1:3">
      <c r="A2086" s="7">
        <v>2084</v>
      </c>
      <c r="B2086" s="8" t="str">
        <f>"张玲艳"</f>
        <v>张玲艳</v>
      </c>
      <c r="C2086" s="9" t="s">
        <v>1729</v>
      </c>
    </row>
    <row r="2087" s="1" customFormat="1" spans="1:3">
      <c r="A2087" s="7">
        <v>2085</v>
      </c>
      <c r="B2087" s="8" t="str">
        <f>"卓凯红"</f>
        <v>卓凯红</v>
      </c>
      <c r="C2087" s="9" t="s">
        <v>1313</v>
      </c>
    </row>
    <row r="2088" s="1" customFormat="1" spans="1:3">
      <c r="A2088" s="7">
        <v>2086</v>
      </c>
      <c r="B2088" s="8" t="str">
        <f>"罗世鑫"</f>
        <v>罗世鑫</v>
      </c>
      <c r="C2088" s="9" t="s">
        <v>1730</v>
      </c>
    </row>
    <row r="2089" s="1" customFormat="1" spans="1:3">
      <c r="A2089" s="7">
        <v>2087</v>
      </c>
      <c r="B2089" s="8" t="str">
        <f>"王彩银"</f>
        <v>王彩银</v>
      </c>
      <c r="C2089" s="9" t="s">
        <v>1731</v>
      </c>
    </row>
    <row r="2090" s="1" customFormat="1" spans="1:3">
      <c r="A2090" s="7">
        <v>2088</v>
      </c>
      <c r="B2090" s="8" t="str">
        <f>"文继明"</f>
        <v>文继明</v>
      </c>
      <c r="C2090" s="9" t="s">
        <v>1732</v>
      </c>
    </row>
    <row r="2091" s="1" customFormat="1" spans="1:3">
      <c r="A2091" s="7">
        <v>2089</v>
      </c>
      <c r="B2091" s="8" t="str">
        <f>"张海骏"</f>
        <v>张海骏</v>
      </c>
      <c r="C2091" s="9" t="s">
        <v>1733</v>
      </c>
    </row>
    <row r="2092" s="1" customFormat="1" spans="1:3">
      <c r="A2092" s="7">
        <v>2090</v>
      </c>
      <c r="B2092" s="8" t="str">
        <f>"符斌"</f>
        <v>符斌</v>
      </c>
      <c r="C2092" s="9" t="s">
        <v>1734</v>
      </c>
    </row>
    <row r="2093" s="1" customFormat="1" spans="1:3">
      <c r="A2093" s="7">
        <v>2091</v>
      </c>
      <c r="B2093" s="8" t="str">
        <f>"宋光宏"</f>
        <v>宋光宏</v>
      </c>
      <c r="C2093" s="9" t="s">
        <v>419</v>
      </c>
    </row>
    <row r="2094" s="1" customFormat="1" spans="1:3">
      <c r="A2094" s="7">
        <v>2092</v>
      </c>
      <c r="B2094" s="8" t="str">
        <f>"陈斌"</f>
        <v>陈斌</v>
      </c>
      <c r="C2094" s="9" t="s">
        <v>485</v>
      </c>
    </row>
    <row r="2095" s="1" customFormat="1" spans="1:3">
      <c r="A2095" s="7">
        <v>2093</v>
      </c>
      <c r="B2095" s="8" t="str">
        <f>"赵香颖"</f>
        <v>赵香颖</v>
      </c>
      <c r="C2095" s="9" t="s">
        <v>1735</v>
      </c>
    </row>
    <row r="2096" s="1" customFormat="1" spans="1:3">
      <c r="A2096" s="7">
        <v>2094</v>
      </c>
      <c r="B2096" s="8" t="str">
        <f>"蔡小娜"</f>
        <v>蔡小娜</v>
      </c>
      <c r="C2096" s="9" t="s">
        <v>1184</v>
      </c>
    </row>
    <row r="2097" s="1" customFormat="1" spans="1:3">
      <c r="A2097" s="7">
        <v>2095</v>
      </c>
      <c r="B2097" s="8" t="str">
        <f>"叶乃豪"</f>
        <v>叶乃豪</v>
      </c>
      <c r="C2097" s="9" t="s">
        <v>1736</v>
      </c>
    </row>
    <row r="2098" s="1" customFormat="1" spans="1:3">
      <c r="A2098" s="7">
        <v>2096</v>
      </c>
      <c r="B2098" s="8" t="str">
        <f>"黄和彪"</f>
        <v>黄和彪</v>
      </c>
      <c r="C2098" s="9" t="s">
        <v>1737</v>
      </c>
    </row>
    <row r="2099" s="1" customFormat="1" spans="1:3">
      <c r="A2099" s="7">
        <v>2097</v>
      </c>
      <c r="B2099" s="8" t="str">
        <f>"伍理权"</f>
        <v>伍理权</v>
      </c>
      <c r="C2099" s="9" t="s">
        <v>1738</v>
      </c>
    </row>
    <row r="2100" s="1" customFormat="1" spans="1:3">
      <c r="A2100" s="7">
        <v>2098</v>
      </c>
      <c r="B2100" s="8" t="str">
        <f>"曾联妹"</f>
        <v>曾联妹</v>
      </c>
      <c r="C2100" s="9" t="s">
        <v>1739</v>
      </c>
    </row>
    <row r="2101" s="1" customFormat="1" spans="1:3">
      <c r="A2101" s="7">
        <v>2099</v>
      </c>
      <c r="B2101" s="8" t="str">
        <f>"刘方敏"</f>
        <v>刘方敏</v>
      </c>
      <c r="C2101" s="9" t="s">
        <v>1740</v>
      </c>
    </row>
    <row r="2102" s="1" customFormat="1" spans="1:3">
      <c r="A2102" s="7">
        <v>2100</v>
      </c>
      <c r="B2102" s="8" t="str">
        <f>"林录超"</f>
        <v>林录超</v>
      </c>
      <c r="C2102" s="9" t="s">
        <v>1741</v>
      </c>
    </row>
    <row r="2103" s="1" customFormat="1" spans="1:3">
      <c r="A2103" s="7">
        <v>2101</v>
      </c>
      <c r="B2103" s="8" t="str">
        <f>"戴启斌"</f>
        <v>戴启斌</v>
      </c>
      <c r="C2103" s="9" t="s">
        <v>1742</v>
      </c>
    </row>
    <row r="2104" s="1" customFormat="1" spans="1:3">
      <c r="A2104" s="7">
        <v>2102</v>
      </c>
      <c r="B2104" s="8" t="str">
        <f>"陈奕新"</f>
        <v>陈奕新</v>
      </c>
      <c r="C2104" s="9" t="s">
        <v>1743</v>
      </c>
    </row>
    <row r="2105" s="1" customFormat="1" spans="1:3">
      <c r="A2105" s="7">
        <v>2103</v>
      </c>
      <c r="B2105" s="8" t="str">
        <f>"陈晓红"</f>
        <v>陈晓红</v>
      </c>
      <c r="C2105" s="9" t="s">
        <v>1744</v>
      </c>
    </row>
    <row r="2106" s="1" customFormat="1" spans="1:3">
      <c r="A2106" s="7">
        <v>2104</v>
      </c>
      <c r="B2106" s="8" t="str">
        <f>"曾福丽"</f>
        <v>曾福丽</v>
      </c>
      <c r="C2106" s="9" t="s">
        <v>1745</v>
      </c>
    </row>
    <row r="2107" s="1" customFormat="1" spans="1:3">
      <c r="A2107" s="7">
        <v>2105</v>
      </c>
      <c r="B2107" s="8" t="str">
        <f>"何春慧"</f>
        <v>何春慧</v>
      </c>
      <c r="C2107" s="9" t="s">
        <v>788</v>
      </c>
    </row>
    <row r="2108" s="1" customFormat="1" spans="1:3">
      <c r="A2108" s="7">
        <v>2106</v>
      </c>
      <c r="B2108" s="8" t="str">
        <f>"王钲杰"</f>
        <v>王钲杰</v>
      </c>
      <c r="C2108" s="9" t="s">
        <v>1746</v>
      </c>
    </row>
    <row r="2109" s="1" customFormat="1" spans="1:3">
      <c r="A2109" s="7">
        <v>2107</v>
      </c>
      <c r="B2109" s="8" t="str">
        <f>"黄家兰"</f>
        <v>黄家兰</v>
      </c>
      <c r="C2109" s="9" t="s">
        <v>1747</v>
      </c>
    </row>
    <row r="2110" s="1" customFormat="1" spans="1:3">
      <c r="A2110" s="7">
        <v>2108</v>
      </c>
      <c r="B2110" s="8" t="str">
        <f>"蔡开茎"</f>
        <v>蔡开茎</v>
      </c>
      <c r="C2110" s="9" t="s">
        <v>1748</v>
      </c>
    </row>
    <row r="2111" s="1" customFormat="1" spans="1:3">
      <c r="A2111" s="7">
        <v>2109</v>
      </c>
      <c r="B2111" s="8" t="str">
        <f>"沈汝燕"</f>
        <v>沈汝燕</v>
      </c>
      <c r="C2111" s="9" t="s">
        <v>1749</v>
      </c>
    </row>
    <row r="2112" s="1" customFormat="1" spans="1:3">
      <c r="A2112" s="7">
        <v>2110</v>
      </c>
      <c r="B2112" s="8" t="str">
        <f>"陈丽霞"</f>
        <v>陈丽霞</v>
      </c>
      <c r="C2112" s="9" t="s">
        <v>1750</v>
      </c>
    </row>
    <row r="2113" s="1" customFormat="1" spans="1:3">
      <c r="A2113" s="7">
        <v>2111</v>
      </c>
      <c r="B2113" s="8" t="str">
        <f>"李自攀"</f>
        <v>李自攀</v>
      </c>
      <c r="C2113" s="9" t="s">
        <v>1751</v>
      </c>
    </row>
    <row r="2114" s="1" customFormat="1" spans="1:3">
      <c r="A2114" s="7">
        <v>2112</v>
      </c>
      <c r="B2114" s="8" t="str">
        <f>"杨万铨"</f>
        <v>杨万铨</v>
      </c>
      <c r="C2114" s="9" t="s">
        <v>1752</v>
      </c>
    </row>
    <row r="2115" s="1" customFormat="1" spans="1:3">
      <c r="A2115" s="7">
        <v>2113</v>
      </c>
      <c r="B2115" s="8" t="str">
        <f>"符崇河"</f>
        <v>符崇河</v>
      </c>
      <c r="C2115" s="9" t="s">
        <v>1753</v>
      </c>
    </row>
    <row r="2116" s="1" customFormat="1" spans="1:3">
      <c r="A2116" s="7">
        <v>2114</v>
      </c>
      <c r="B2116" s="8" t="str">
        <f>"王雯雯"</f>
        <v>王雯雯</v>
      </c>
      <c r="C2116" s="9" t="s">
        <v>1754</v>
      </c>
    </row>
    <row r="2117" s="1" customFormat="1" spans="1:3">
      <c r="A2117" s="7">
        <v>2115</v>
      </c>
      <c r="B2117" s="8" t="str">
        <f>"尹春福"</f>
        <v>尹春福</v>
      </c>
      <c r="C2117" s="9" t="s">
        <v>1755</v>
      </c>
    </row>
    <row r="2118" s="1" customFormat="1" spans="1:3">
      <c r="A2118" s="7">
        <v>2116</v>
      </c>
      <c r="B2118" s="8" t="str">
        <f>"李仲亮"</f>
        <v>李仲亮</v>
      </c>
      <c r="C2118" s="9" t="s">
        <v>1756</v>
      </c>
    </row>
    <row r="2119" s="1" customFormat="1" spans="1:3">
      <c r="A2119" s="7">
        <v>2117</v>
      </c>
      <c r="B2119" s="8" t="str">
        <f>"郑丽妙"</f>
        <v>郑丽妙</v>
      </c>
      <c r="C2119" s="9" t="s">
        <v>160</v>
      </c>
    </row>
    <row r="2120" s="1" customFormat="1" spans="1:3">
      <c r="A2120" s="7">
        <v>2118</v>
      </c>
      <c r="B2120" s="8" t="str">
        <f>"梁秋菊"</f>
        <v>梁秋菊</v>
      </c>
      <c r="C2120" s="9" t="s">
        <v>1757</v>
      </c>
    </row>
    <row r="2121" s="1" customFormat="1" spans="1:3">
      <c r="A2121" s="7">
        <v>2119</v>
      </c>
      <c r="B2121" s="8" t="str">
        <f>"徐日觉"</f>
        <v>徐日觉</v>
      </c>
      <c r="C2121" s="9" t="s">
        <v>1758</v>
      </c>
    </row>
    <row r="2122" s="1" customFormat="1" spans="1:3">
      <c r="A2122" s="7">
        <v>2120</v>
      </c>
      <c r="B2122" s="8" t="str">
        <f>"刘晓轶"</f>
        <v>刘晓轶</v>
      </c>
      <c r="C2122" s="9" t="s">
        <v>1759</v>
      </c>
    </row>
    <row r="2123" s="1" customFormat="1" spans="1:3">
      <c r="A2123" s="7">
        <v>2121</v>
      </c>
      <c r="B2123" s="8" t="str">
        <f>"周霞"</f>
        <v>周霞</v>
      </c>
      <c r="C2123" s="9" t="s">
        <v>1760</v>
      </c>
    </row>
    <row r="2124" s="1" customFormat="1" spans="1:3">
      <c r="A2124" s="7">
        <v>2122</v>
      </c>
      <c r="B2124" s="8" t="str">
        <f>"陈松华"</f>
        <v>陈松华</v>
      </c>
      <c r="C2124" s="9" t="s">
        <v>1761</v>
      </c>
    </row>
    <row r="2125" s="1" customFormat="1" spans="1:3">
      <c r="A2125" s="7">
        <v>2123</v>
      </c>
      <c r="B2125" s="8" t="str">
        <f>"巫捷灵"</f>
        <v>巫捷灵</v>
      </c>
      <c r="C2125" s="9" t="s">
        <v>1762</v>
      </c>
    </row>
    <row r="2126" s="1" customFormat="1" spans="1:3">
      <c r="A2126" s="7">
        <v>2124</v>
      </c>
      <c r="B2126" s="8" t="str">
        <f>"谢海莲"</f>
        <v>谢海莲</v>
      </c>
      <c r="C2126" s="9" t="s">
        <v>1763</v>
      </c>
    </row>
    <row r="2127" s="1" customFormat="1" spans="1:3">
      <c r="A2127" s="7">
        <v>2125</v>
      </c>
      <c r="B2127" s="8" t="str">
        <f>"胡美琳"</f>
        <v>胡美琳</v>
      </c>
      <c r="C2127" s="9" t="s">
        <v>1764</v>
      </c>
    </row>
    <row r="2128" s="1" customFormat="1" spans="1:3">
      <c r="A2128" s="7">
        <v>2126</v>
      </c>
      <c r="B2128" s="8" t="str">
        <f>"黄春芳"</f>
        <v>黄春芳</v>
      </c>
      <c r="C2128" s="9" t="s">
        <v>1765</v>
      </c>
    </row>
    <row r="2129" s="1" customFormat="1" spans="1:3">
      <c r="A2129" s="7">
        <v>2127</v>
      </c>
      <c r="B2129" s="8" t="str">
        <f>"王安培"</f>
        <v>王安培</v>
      </c>
      <c r="C2129" s="9" t="s">
        <v>1766</v>
      </c>
    </row>
    <row r="2130" s="1" customFormat="1" spans="1:3">
      <c r="A2130" s="7">
        <v>2128</v>
      </c>
      <c r="B2130" s="8" t="str">
        <f>"谭业旅"</f>
        <v>谭业旅</v>
      </c>
      <c r="C2130" s="9" t="s">
        <v>1767</v>
      </c>
    </row>
    <row r="2131" s="1" customFormat="1" spans="1:3">
      <c r="A2131" s="7">
        <v>2129</v>
      </c>
      <c r="B2131" s="8" t="str">
        <f>"赖柳利"</f>
        <v>赖柳利</v>
      </c>
      <c r="C2131" s="9" t="s">
        <v>773</v>
      </c>
    </row>
    <row r="2132" s="1" customFormat="1" spans="1:3">
      <c r="A2132" s="7">
        <v>2130</v>
      </c>
      <c r="B2132" s="8" t="str">
        <f>"邓建"</f>
        <v>邓建</v>
      </c>
      <c r="C2132" s="9" t="s">
        <v>1768</v>
      </c>
    </row>
    <row r="2133" s="1" customFormat="1" spans="1:3">
      <c r="A2133" s="7">
        <v>2131</v>
      </c>
      <c r="B2133" s="8" t="str">
        <f>"邓正堂"</f>
        <v>邓正堂</v>
      </c>
      <c r="C2133" s="9" t="s">
        <v>1769</v>
      </c>
    </row>
    <row r="2134" s="1" customFormat="1" spans="1:3">
      <c r="A2134" s="7">
        <v>2132</v>
      </c>
      <c r="B2134" s="8" t="str">
        <f>"郑田颖"</f>
        <v>郑田颖</v>
      </c>
      <c r="C2134" s="9" t="s">
        <v>1770</v>
      </c>
    </row>
    <row r="2135" s="1" customFormat="1" spans="1:3">
      <c r="A2135" s="7">
        <v>2133</v>
      </c>
      <c r="B2135" s="8" t="str">
        <f>"羊丽"</f>
        <v>羊丽</v>
      </c>
      <c r="C2135" s="9" t="s">
        <v>1771</v>
      </c>
    </row>
    <row r="2136" s="1" customFormat="1" spans="1:3">
      <c r="A2136" s="7">
        <v>2134</v>
      </c>
      <c r="B2136" s="8" t="str">
        <f>"卓依伶"</f>
        <v>卓依伶</v>
      </c>
      <c r="C2136" s="9" t="s">
        <v>1772</v>
      </c>
    </row>
    <row r="2137" s="1" customFormat="1" spans="1:3">
      <c r="A2137" s="7">
        <v>2135</v>
      </c>
      <c r="B2137" s="8" t="str">
        <f>"谢世莹"</f>
        <v>谢世莹</v>
      </c>
      <c r="C2137" s="9" t="s">
        <v>1773</v>
      </c>
    </row>
    <row r="2138" s="1" customFormat="1" spans="1:3">
      <c r="A2138" s="7">
        <v>2136</v>
      </c>
      <c r="B2138" s="8" t="str">
        <f>"蔡东武"</f>
        <v>蔡东武</v>
      </c>
      <c r="C2138" s="9" t="s">
        <v>1774</v>
      </c>
    </row>
    <row r="2139" s="1" customFormat="1" spans="1:3">
      <c r="A2139" s="7">
        <v>2137</v>
      </c>
      <c r="B2139" s="8" t="str">
        <f>"曾海琼"</f>
        <v>曾海琼</v>
      </c>
      <c r="C2139" s="9" t="s">
        <v>1775</v>
      </c>
    </row>
    <row r="2140" s="1" customFormat="1" spans="1:3">
      <c r="A2140" s="7">
        <v>2138</v>
      </c>
      <c r="B2140" s="8" t="str">
        <f>"陈鹏"</f>
        <v>陈鹏</v>
      </c>
      <c r="C2140" s="9" t="s">
        <v>1776</v>
      </c>
    </row>
    <row r="2141" s="1" customFormat="1" spans="1:3">
      <c r="A2141" s="7">
        <v>2139</v>
      </c>
      <c r="B2141" s="8" t="str">
        <f>"周秋颖"</f>
        <v>周秋颖</v>
      </c>
      <c r="C2141" s="9" t="s">
        <v>1777</v>
      </c>
    </row>
    <row r="2142" s="1" customFormat="1" spans="1:3">
      <c r="A2142" s="7">
        <v>2140</v>
      </c>
      <c r="B2142" s="8" t="str">
        <f>"廖冬雨"</f>
        <v>廖冬雨</v>
      </c>
      <c r="C2142" s="9" t="s">
        <v>746</v>
      </c>
    </row>
    <row r="2143" s="1" customFormat="1" spans="1:3">
      <c r="A2143" s="7">
        <v>2141</v>
      </c>
      <c r="B2143" s="8" t="str">
        <f>"吴娟"</f>
        <v>吴娟</v>
      </c>
      <c r="C2143" s="9" t="s">
        <v>277</v>
      </c>
    </row>
    <row r="2144" s="1" customFormat="1" spans="1:3">
      <c r="A2144" s="7">
        <v>2142</v>
      </c>
      <c r="B2144" s="8" t="str">
        <f>"王春文"</f>
        <v>王春文</v>
      </c>
      <c r="C2144" s="9" t="s">
        <v>1778</v>
      </c>
    </row>
    <row r="2145" s="1" customFormat="1" spans="1:3">
      <c r="A2145" s="7">
        <v>2143</v>
      </c>
      <c r="B2145" s="8" t="str">
        <f>"符纹翠"</f>
        <v>符纹翠</v>
      </c>
      <c r="C2145" s="9" t="s">
        <v>1779</v>
      </c>
    </row>
    <row r="2146" s="1" customFormat="1" spans="1:3">
      <c r="A2146" s="7">
        <v>2144</v>
      </c>
      <c r="B2146" s="8" t="str">
        <f>"王翔克"</f>
        <v>王翔克</v>
      </c>
      <c r="C2146" s="9" t="s">
        <v>1780</v>
      </c>
    </row>
    <row r="2147" s="1" customFormat="1" spans="1:3">
      <c r="A2147" s="7">
        <v>2145</v>
      </c>
      <c r="B2147" s="8" t="str">
        <f>"黄景"</f>
        <v>黄景</v>
      </c>
      <c r="C2147" s="9" t="s">
        <v>1781</v>
      </c>
    </row>
    <row r="2148" s="1" customFormat="1" spans="1:3">
      <c r="A2148" s="7">
        <v>2146</v>
      </c>
      <c r="B2148" s="8" t="str">
        <f>"刘精梅"</f>
        <v>刘精梅</v>
      </c>
      <c r="C2148" s="9" t="s">
        <v>1782</v>
      </c>
    </row>
    <row r="2149" s="1" customFormat="1" spans="1:3">
      <c r="A2149" s="7">
        <v>2147</v>
      </c>
      <c r="B2149" s="8" t="str">
        <f>"许云捷"</f>
        <v>许云捷</v>
      </c>
      <c r="C2149" s="9" t="s">
        <v>1783</v>
      </c>
    </row>
    <row r="2150" s="1" customFormat="1" spans="1:3">
      <c r="A2150" s="7">
        <v>2148</v>
      </c>
      <c r="B2150" s="8" t="str">
        <f>"林升玉"</f>
        <v>林升玉</v>
      </c>
      <c r="C2150" s="9" t="s">
        <v>1784</v>
      </c>
    </row>
    <row r="2151" s="1" customFormat="1" spans="1:3">
      <c r="A2151" s="7">
        <v>2149</v>
      </c>
      <c r="B2151" s="8" t="str">
        <f>"王红蕖"</f>
        <v>王红蕖</v>
      </c>
      <c r="C2151" s="9" t="s">
        <v>1785</v>
      </c>
    </row>
    <row r="2152" s="1" customFormat="1" spans="1:3">
      <c r="A2152" s="7">
        <v>2150</v>
      </c>
      <c r="B2152" s="8" t="str">
        <f>"黄捷"</f>
        <v>黄捷</v>
      </c>
      <c r="C2152" s="9" t="s">
        <v>1786</v>
      </c>
    </row>
    <row r="2153" s="1" customFormat="1" spans="1:3">
      <c r="A2153" s="7">
        <v>2151</v>
      </c>
      <c r="B2153" s="8" t="str">
        <f>"王康铭"</f>
        <v>王康铭</v>
      </c>
      <c r="C2153" s="9" t="s">
        <v>770</v>
      </c>
    </row>
    <row r="2154" s="1" customFormat="1" spans="1:3">
      <c r="A2154" s="7">
        <v>2152</v>
      </c>
      <c r="B2154" s="8" t="str">
        <f>"邹丽婷"</f>
        <v>邹丽婷</v>
      </c>
      <c r="C2154" s="9" t="s">
        <v>1787</v>
      </c>
    </row>
    <row r="2155" s="1" customFormat="1" spans="1:3">
      <c r="A2155" s="7">
        <v>2153</v>
      </c>
      <c r="B2155" s="8" t="str">
        <f>"林尤健"</f>
        <v>林尤健</v>
      </c>
      <c r="C2155" s="9" t="s">
        <v>396</v>
      </c>
    </row>
    <row r="2156" s="1" customFormat="1" spans="1:3">
      <c r="A2156" s="7">
        <v>2154</v>
      </c>
      <c r="B2156" s="8" t="str">
        <f>"陈强怡"</f>
        <v>陈强怡</v>
      </c>
      <c r="C2156" s="9" t="s">
        <v>1788</v>
      </c>
    </row>
    <row r="2157" s="1" customFormat="1" spans="1:3">
      <c r="A2157" s="7">
        <v>2155</v>
      </c>
      <c r="B2157" s="8" t="str">
        <f>"李佳佳"</f>
        <v>李佳佳</v>
      </c>
      <c r="C2157" s="9" t="s">
        <v>1789</v>
      </c>
    </row>
    <row r="2158" s="1" customFormat="1" spans="1:3">
      <c r="A2158" s="7">
        <v>2156</v>
      </c>
      <c r="B2158" s="8" t="str">
        <f>"胡小妹"</f>
        <v>胡小妹</v>
      </c>
      <c r="C2158" s="9" t="s">
        <v>1790</v>
      </c>
    </row>
    <row r="2159" s="1" customFormat="1" spans="1:3">
      <c r="A2159" s="7">
        <v>2157</v>
      </c>
      <c r="B2159" s="8" t="str">
        <f>"吴育宣"</f>
        <v>吴育宣</v>
      </c>
      <c r="C2159" s="9" t="s">
        <v>396</v>
      </c>
    </row>
    <row r="2160" s="1" customFormat="1" spans="1:3">
      <c r="A2160" s="7">
        <v>2158</v>
      </c>
      <c r="B2160" s="8" t="str">
        <f>"王黄环"</f>
        <v>王黄环</v>
      </c>
      <c r="C2160" s="9" t="s">
        <v>1791</v>
      </c>
    </row>
    <row r="2161" s="1" customFormat="1" spans="1:3">
      <c r="A2161" s="7">
        <v>2159</v>
      </c>
      <c r="B2161" s="8" t="str">
        <f>"何毅"</f>
        <v>何毅</v>
      </c>
      <c r="C2161" s="9" t="s">
        <v>1792</v>
      </c>
    </row>
    <row r="2162" s="1" customFormat="1" spans="1:3">
      <c r="A2162" s="7">
        <v>2160</v>
      </c>
      <c r="B2162" s="8" t="str">
        <f>"蒋少兰"</f>
        <v>蒋少兰</v>
      </c>
      <c r="C2162" s="9" t="s">
        <v>1793</v>
      </c>
    </row>
    <row r="2163" s="1" customFormat="1" spans="1:3">
      <c r="A2163" s="7">
        <v>2161</v>
      </c>
      <c r="B2163" s="8" t="str">
        <f>"张宇存"</f>
        <v>张宇存</v>
      </c>
      <c r="C2163" s="9" t="s">
        <v>1794</v>
      </c>
    </row>
    <row r="2164" s="1" customFormat="1" spans="1:3">
      <c r="A2164" s="7">
        <v>2162</v>
      </c>
      <c r="B2164" s="8" t="str">
        <f>"王富鹏"</f>
        <v>王富鹏</v>
      </c>
      <c r="C2164" s="9" t="s">
        <v>1795</v>
      </c>
    </row>
    <row r="2165" s="1" customFormat="1" spans="1:3">
      <c r="A2165" s="7">
        <v>2163</v>
      </c>
      <c r="B2165" s="8" t="str">
        <f>"曾敬"</f>
        <v>曾敬</v>
      </c>
      <c r="C2165" s="9" t="s">
        <v>760</v>
      </c>
    </row>
    <row r="2166" s="1" customFormat="1" spans="1:3">
      <c r="A2166" s="7">
        <v>2164</v>
      </c>
      <c r="B2166" s="8" t="str">
        <f>"陈川瀚"</f>
        <v>陈川瀚</v>
      </c>
      <c r="C2166" s="9" t="s">
        <v>1518</v>
      </c>
    </row>
    <row r="2167" s="1" customFormat="1" spans="1:3">
      <c r="A2167" s="7">
        <v>2165</v>
      </c>
      <c r="B2167" s="8" t="str">
        <f>"王世锦"</f>
        <v>王世锦</v>
      </c>
      <c r="C2167" s="9" t="s">
        <v>1796</v>
      </c>
    </row>
    <row r="2168" s="1" customFormat="1" spans="1:3">
      <c r="A2168" s="7">
        <v>2166</v>
      </c>
      <c r="B2168" s="8" t="str">
        <f>"梅向南"</f>
        <v>梅向南</v>
      </c>
      <c r="C2168" s="9" t="s">
        <v>1797</v>
      </c>
    </row>
    <row r="2169" s="1" customFormat="1" spans="1:3">
      <c r="A2169" s="7">
        <v>2167</v>
      </c>
      <c r="B2169" s="8" t="str">
        <f>"谭烨琳"</f>
        <v>谭烨琳</v>
      </c>
      <c r="C2169" s="9" t="s">
        <v>1798</v>
      </c>
    </row>
    <row r="2170" s="1" customFormat="1" spans="1:3">
      <c r="A2170" s="7">
        <v>2168</v>
      </c>
      <c r="B2170" s="8" t="str">
        <f>"石剑霄"</f>
        <v>石剑霄</v>
      </c>
      <c r="C2170" s="9" t="s">
        <v>770</v>
      </c>
    </row>
    <row r="2171" s="1" customFormat="1" spans="1:3">
      <c r="A2171" s="7">
        <v>2169</v>
      </c>
      <c r="B2171" s="8" t="str">
        <f>"陈义夫"</f>
        <v>陈义夫</v>
      </c>
      <c r="C2171" s="9" t="s">
        <v>1799</v>
      </c>
    </row>
    <row r="2172" s="1" customFormat="1" spans="1:3">
      <c r="A2172" s="7">
        <v>2170</v>
      </c>
      <c r="B2172" s="8" t="str">
        <f>"王丽红"</f>
        <v>王丽红</v>
      </c>
      <c r="C2172" s="9" t="s">
        <v>1800</v>
      </c>
    </row>
    <row r="2173" s="1" customFormat="1" spans="1:3">
      <c r="A2173" s="7">
        <v>2171</v>
      </c>
      <c r="B2173" s="8" t="str">
        <f>"谭林峰"</f>
        <v>谭林峰</v>
      </c>
      <c r="C2173" s="9" t="s">
        <v>497</v>
      </c>
    </row>
    <row r="2174" s="1" customFormat="1" spans="1:3">
      <c r="A2174" s="7">
        <v>2172</v>
      </c>
      <c r="B2174" s="8" t="str">
        <f>"符亚斌"</f>
        <v>符亚斌</v>
      </c>
      <c r="C2174" s="9" t="s">
        <v>1801</v>
      </c>
    </row>
    <row r="2175" s="1" customFormat="1" spans="1:3">
      <c r="A2175" s="7">
        <v>2173</v>
      </c>
      <c r="B2175" s="8" t="str">
        <f>"陈国景"</f>
        <v>陈国景</v>
      </c>
      <c r="C2175" s="9" t="s">
        <v>1518</v>
      </c>
    </row>
    <row r="2176" s="1" customFormat="1" spans="1:3">
      <c r="A2176" s="7">
        <v>2174</v>
      </c>
      <c r="B2176" s="8" t="str">
        <f>"司家深"</f>
        <v>司家深</v>
      </c>
      <c r="C2176" s="9" t="s">
        <v>1802</v>
      </c>
    </row>
    <row r="2177" s="1" customFormat="1" spans="1:3">
      <c r="A2177" s="7">
        <v>2175</v>
      </c>
      <c r="B2177" s="8" t="str">
        <f>"胡楠峰"</f>
        <v>胡楠峰</v>
      </c>
      <c r="C2177" s="9" t="s">
        <v>1803</v>
      </c>
    </row>
    <row r="2178" s="1" customFormat="1" spans="1:3">
      <c r="A2178" s="7">
        <v>2176</v>
      </c>
      <c r="B2178" s="8" t="str">
        <f>"符逢桃"</f>
        <v>符逢桃</v>
      </c>
      <c r="C2178" s="9" t="s">
        <v>1804</v>
      </c>
    </row>
    <row r="2179" s="1" customFormat="1" spans="1:3">
      <c r="A2179" s="7">
        <v>2177</v>
      </c>
      <c r="B2179" s="8" t="str">
        <f>"王赐"</f>
        <v>王赐</v>
      </c>
      <c r="C2179" s="9" t="s">
        <v>1805</v>
      </c>
    </row>
    <row r="2180" s="1" customFormat="1" spans="1:3">
      <c r="A2180" s="7">
        <v>2178</v>
      </c>
      <c r="B2180" s="8" t="str">
        <f>"吴清龙"</f>
        <v>吴清龙</v>
      </c>
      <c r="C2180" s="9" t="s">
        <v>172</v>
      </c>
    </row>
    <row r="2181" s="1" customFormat="1" spans="1:3">
      <c r="A2181" s="7">
        <v>2179</v>
      </c>
      <c r="B2181" s="8" t="str">
        <f>"邓丽筠"</f>
        <v>邓丽筠</v>
      </c>
      <c r="C2181" s="9" t="s">
        <v>1806</v>
      </c>
    </row>
    <row r="2182" s="1" customFormat="1" spans="1:3">
      <c r="A2182" s="7">
        <v>2180</v>
      </c>
      <c r="B2182" s="8" t="str">
        <f>"黄旭秀"</f>
        <v>黄旭秀</v>
      </c>
      <c r="C2182" s="9" t="s">
        <v>1807</v>
      </c>
    </row>
    <row r="2183" s="1" customFormat="1" spans="1:3">
      <c r="A2183" s="7">
        <v>2181</v>
      </c>
      <c r="B2183" s="8" t="str">
        <f>"邢孔体"</f>
        <v>邢孔体</v>
      </c>
      <c r="C2183" s="9" t="s">
        <v>1808</v>
      </c>
    </row>
    <row r="2184" s="1" customFormat="1" spans="1:3">
      <c r="A2184" s="7">
        <v>2182</v>
      </c>
      <c r="B2184" s="8" t="str">
        <f>"彭孟莉"</f>
        <v>彭孟莉</v>
      </c>
      <c r="C2184" s="9" t="s">
        <v>601</v>
      </c>
    </row>
    <row r="2185" s="1" customFormat="1" spans="1:3">
      <c r="A2185" s="7">
        <v>2183</v>
      </c>
      <c r="B2185" s="8" t="str">
        <f>"黄贺"</f>
        <v>黄贺</v>
      </c>
      <c r="C2185" s="9" t="s">
        <v>1809</v>
      </c>
    </row>
    <row r="2186" s="1" customFormat="1" spans="1:3">
      <c r="A2186" s="7">
        <v>2184</v>
      </c>
      <c r="B2186" s="8" t="str">
        <f>"邢淑源"</f>
        <v>邢淑源</v>
      </c>
      <c r="C2186" s="9" t="s">
        <v>1330</v>
      </c>
    </row>
    <row r="2187" s="1" customFormat="1" spans="1:3">
      <c r="A2187" s="7">
        <v>2185</v>
      </c>
      <c r="B2187" s="8" t="str">
        <f>"张苏华"</f>
        <v>张苏华</v>
      </c>
      <c r="C2187" s="9" t="s">
        <v>1810</v>
      </c>
    </row>
    <row r="2188" s="1" customFormat="1" spans="1:3">
      <c r="A2188" s="7">
        <v>2186</v>
      </c>
      <c r="B2188" s="8" t="str">
        <f>"梁祖贤"</f>
        <v>梁祖贤</v>
      </c>
      <c r="C2188" s="9" t="s">
        <v>1811</v>
      </c>
    </row>
    <row r="2189" s="1" customFormat="1" spans="1:3">
      <c r="A2189" s="7">
        <v>2187</v>
      </c>
      <c r="B2189" s="8" t="str">
        <f>"周嘉珍"</f>
        <v>周嘉珍</v>
      </c>
      <c r="C2189" s="9" t="s">
        <v>1812</v>
      </c>
    </row>
    <row r="2190" s="1" customFormat="1" spans="1:3">
      <c r="A2190" s="7">
        <v>2188</v>
      </c>
      <c r="B2190" s="8" t="str">
        <f>"陈萍铕"</f>
        <v>陈萍铕</v>
      </c>
      <c r="C2190" s="9" t="s">
        <v>1813</v>
      </c>
    </row>
    <row r="2191" s="1" customFormat="1" spans="1:3">
      <c r="A2191" s="7">
        <v>2189</v>
      </c>
      <c r="B2191" s="8" t="str">
        <f>"符婷婷"</f>
        <v>符婷婷</v>
      </c>
      <c r="C2191" s="9" t="s">
        <v>1814</v>
      </c>
    </row>
    <row r="2192" s="1" customFormat="1" spans="1:3">
      <c r="A2192" s="7">
        <v>2190</v>
      </c>
      <c r="B2192" s="8" t="str">
        <f>"崔峰"</f>
        <v>崔峰</v>
      </c>
      <c r="C2192" s="9" t="s">
        <v>638</v>
      </c>
    </row>
    <row r="2193" s="1" customFormat="1" spans="1:3">
      <c r="A2193" s="7">
        <v>2191</v>
      </c>
      <c r="B2193" s="8" t="str">
        <f>"郭焱情"</f>
        <v>郭焱情</v>
      </c>
      <c r="C2193" s="9" t="s">
        <v>792</v>
      </c>
    </row>
    <row r="2194" s="1" customFormat="1" spans="1:3">
      <c r="A2194" s="7">
        <v>2192</v>
      </c>
      <c r="B2194" s="8" t="str">
        <f>"符永青"</f>
        <v>符永青</v>
      </c>
      <c r="C2194" s="9" t="s">
        <v>1815</v>
      </c>
    </row>
    <row r="2195" s="1" customFormat="1" spans="1:3">
      <c r="A2195" s="7">
        <v>2193</v>
      </c>
      <c r="B2195" s="8" t="str">
        <f>"文晓银"</f>
        <v>文晓银</v>
      </c>
      <c r="C2195" s="9" t="s">
        <v>1816</v>
      </c>
    </row>
    <row r="2196" s="1" customFormat="1" spans="1:3">
      <c r="A2196" s="7">
        <v>2194</v>
      </c>
      <c r="B2196" s="8" t="str">
        <f>"黄俊敏"</f>
        <v>黄俊敏</v>
      </c>
      <c r="C2196" s="9" t="s">
        <v>1817</v>
      </c>
    </row>
    <row r="2197" s="1" customFormat="1" spans="1:3">
      <c r="A2197" s="7">
        <v>2195</v>
      </c>
      <c r="B2197" s="8" t="str">
        <f>"陈名洪"</f>
        <v>陈名洪</v>
      </c>
      <c r="C2197" s="9" t="s">
        <v>1818</v>
      </c>
    </row>
    <row r="2198" s="1" customFormat="1" spans="1:3">
      <c r="A2198" s="7">
        <v>2196</v>
      </c>
      <c r="B2198" s="8" t="str">
        <f>"韩晶晶"</f>
        <v>韩晶晶</v>
      </c>
      <c r="C2198" s="9" t="s">
        <v>255</v>
      </c>
    </row>
    <row r="2199" s="1" customFormat="1" spans="1:3">
      <c r="A2199" s="7">
        <v>2197</v>
      </c>
      <c r="B2199" s="8" t="str">
        <f>"赵伟江"</f>
        <v>赵伟江</v>
      </c>
      <c r="C2199" s="9" t="s">
        <v>1819</v>
      </c>
    </row>
    <row r="2200" s="1" customFormat="1" spans="1:3">
      <c r="A2200" s="7">
        <v>2198</v>
      </c>
      <c r="B2200" s="8" t="str">
        <f>"黄于杰"</f>
        <v>黄于杰</v>
      </c>
      <c r="C2200" s="9" t="s">
        <v>1820</v>
      </c>
    </row>
    <row r="2201" s="1" customFormat="1" spans="1:3">
      <c r="A2201" s="7">
        <v>2199</v>
      </c>
      <c r="B2201" s="8" t="str">
        <f>"冼四玉"</f>
        <v>冼四玉</v>
      </c>
      <c r="C2201" s="9" t="s">
        <v>1821</v>
      </c>
    </row>
    <row r="2202" s="1" customFormat="1" spans="1:3">
      <c r="A2202" s="7">
        <v>2200</v>
      </c>
      <c r="B2202" s="8" t="str">
        <f>"田媛"</f>
        <v>田媛</v>
      </c>
      <c r="C2202" s="9" t="s">
        <v>1822</v>
      </c>
    </row>
    <row r="2203" s="1" customFormat="1" spans="1:3">
      <c r="A2203" s="7">
        <v>2201</v>
      </c>
      <c r="B2203" s="8" t="str">
        <f>"黄一然"</f>
        <v>黄一然</v>
      </c>
      <c r="C2203" s="9" t="s">
        <v>1602</v>
      </c>
    </row>
    <row r="2204" s="1" customFormat="1" spans="1:3">
      <c r="A2204" s="7">
        <v>2202</v>
      </c>
      <c r="B2204" s="8" t="str">
        <f>"付家兴"</f>
        <v>付家兴</v>
      </c>
      <c r="C2204" s="9" t="s">
        <v>1823</v>
      </c>
    </row>
    <row r="2205" s="1" customFormat="1" spans="1:3">
      <c r="A2205" s="7">
        <v>2203</v>
      </c>
      <c r="B2205" s="8" t="str">
        <f>"岑运楠"</f>
        <v>岑运楠</v>
      </c>
      <c r="C2205" s="9" t="s">
        <v>1824</v>
      </c>
    </row>
    <row r="2206" s="1" customFormat="1" spans="1:3">
      <c r="A2206" s="7">
        <v>2204</v>
      </c>
      <c r="B2206" s="8" t="str">
        <f>"吴华玉"</f>
        <v>吴华玉</v>
      </c>
      <c r="C2206" s="9" t="s">
        <v>1825</v>
      </c>
    </row>
    <row r="2207" s="1" customFormat="1" spans="1:3">
      <c r="A2207" s="7">
        <v>2205</v>
      </c>
      <c r="B2207" s="8" t="str">
        <f>"卢阿英"</f>
        <v>卢阿英</v>
      </c>
      <c r="C2207" s="9" t="s">
        <v>1826</v>
      </c>
    </row>
    <row r="2208" s="1" customFormat="1" spans="1:3">
      <c r="A2208" s="7">
        <v>2206</v>
      </c>
      <c r="B2208" s="8" t="str">
        <f>"罗贻农"</f>
        <v>罗贻农</v>
      </c>
      <c r="C2208" s="9" t="s">
        <v>1827</v>
      </c>
    </row>
    <row r="2209" s="1" customFormat="1" spans="1:3">
      <c r="A2209" s="7">
        <v>2207</v>
      </c>
      <c r="B2209" s="8" t="str">
        <f>"张俊郁"</f>
        <v>张俊郁</v>
      </c>
      <c r="C2209" s="9" t="s">
        <v>1828</v>
      </c>
    </row>
    <row r="2210" s="1" customFormat="1" spans="1:3">
      <c r="A2210" s="7">
        <v>2208</v>
      </c>
      <c r="B2210" s="8" t="str">
        <f>"曾令巧"</f>
        <v>曾令巧</v>
      </c>
      <c r="C2210" s="9" t="s">
        <v>1829</v>
      </c>
    </row>
    <row r="2211" s="1" customFormat="1" spans="1:3">
      <c r="A2211" s="7">
        <v>2209</v>
      </c>
      <c r="B2211" s="8" t="str">
        <f>"胡小凡"</f>
        <v>胡小凡</v>
      </c>
      <c r="C2211" s="9" t="s">
        <v>881</v>
      </c>
    </row>
    <row r="2212" s="1" customFormat="1" spans="1:3">
      <c r="A2212" s="7">
        <v>2210</v>
      </c>
      <c r="B2212" s="8" t="str">
        <f>"符丽琼"</f>
        <v>符丽琼</v>
      </c>
      <c r="C2212" s="9" t="s">
        <v>1830</v>
      </c>
    </row>
    <row r="2213" s="1" customFormat="1" spans="1:3">
      <c r="A2213" s="7">
        <v>2211</v>
      </c>
      <c r="B2213" s="8" t="str">
        <f>"彭彩妃"</f>
        <v>彭彩妃</v>
      </c>
      <c r="C2213" s="9" t="s">
        <v>1831</v>
      </c>
    </row>
    <row r="2214" s="1" customFormat="1" spans="1:3">
      <c r="A2214" s="7">
        <v>2212</v>
      </c>
      <c r="B2214" s="8" t="str">
        <f>"郑小芬"</f>
        <v>郑小芬</v>
      </c>
      <c r="C2214" s="9" t="s">
        <v>1832</v>
      </c>
    </row>
    <row r="2215" s="1" customFormat="1" spans="1:3">
      <c r="A2215" s="7">
        <v>2213</v>
      </c>
      <c r="B2215" s="8" t="str">
        <f>"李传皇"</f>
        <v>李传皇</v>
      </c>
      <c r="C2215" s="9" t="s">
        <v>1833</v>
      </c>
    </row>
    <row r="2216" s="1" customFormat="1" spans="1:3">
      <c r="A2216" s="7">
        <v>2214</v>
      </c>
      <c r="B2216" s="8" t="str">
        <f>"张颖"</f>
        <v>张颖</v>
      </c>
      <c r="C2216" s="9" t="s">
        <v>1834</v>
      </c>
    </row>
    <row r="2217" s="1" customFormat="1" spans="1:3">
      <c r="A2217" s="7">
        <v>2215</v>
      </c>
      <c r="B2217" s="8" t="str">
        <f>"吉恒山"</f>
        <v>吉恒山</v>
      </c>
      <c r="C2217" s="9" t="s">
        <v>1835</v>
      </c>
    </row>
    <row r="2218" s="1" customFormat="1" spans="1:3">
      <c r="A2218" s="7">
        <v>2216</v>
      </c>
      <c r="B2218" s="8" t="str">
        <f>"符诗敏"</f>
        <v>符诗敏</v>
      </c>
      <c r="C2218" s="9" t="s">
        <v>601</v>
      </c>
    </row>
    <row r="2219" s="1" customFormat="1" spans="1:3">
      <c r="A2219" s="7">
        <v>2217</v>
      </c>
      <c r="B2219" s="8" t="str">
        <f>"许鹏科"</f>
        <v>许鹏科</v>
      </c>
      <c r="C2219" s="9" t="s">
        <v>1836</v>
      </c>
    </row>
    <row r="2220" s="1" customFormat="1" spans="1:3">
      <c r="A2220" s="7">
        <v>2218</v>
      </c>
      <c r="B2220" s="8" t="str">
        <f>"黄蓓蓓"</f>
        <v>黄蓓蓓</v>
      </c>
      <c r="C2220" s="9" t="s">
        <v>1837</v>
      </c>
    </row>
    <row r="2221" s="1" customFormat="1" spans="1:3">
      <c r="A2221" s="7">
        <v>2219</v>
      </c>
      <c r="B2221" s="8" t="str">
        <f>"陈琼林"</f>
        <v>陈琼林</v>
      </c>
      <c r="C2221" s="9" t="s">
        <v>1838</v>
      </c>
    </row>
    <row r="2222" s="1" customFormat="1" spans="1:3">
      <c r="A2222" s="7">
        <v>2220</v>
      </c>
      <c r="B2222" s="8" t="str">
        <f>"张文龙"</f>
        <v>张文龙</v>
      </c>
      <c r="C2222" s="9" t="s">
        <v>1839</v>
      </c>
    </row>
    <row r="2223" s="1" customFormat="1" spans="1:3">
      <c r="A2223" s="7">
        <v>2221</v>
      </c>
      <c r="B2223" s="8" t="str">
        <f>"张小婷"</f>
        <v>张小婷</v>
      </c>
      <c r="C2223" s="9" t="s">
        <v>1840</v>
      </c>
    </row>
    <row r="2224" s="1" customFormat="1" spans="1:3">
      <c r="A2224" s="7">
        <v>2222</v>
      </c>
      <c r="B2224" s="8" t="str">
        <f>"杜明芬"</f>
        <v>杜明芬</v>
      </c>
      <c r="C2224" s="9" t="s">
        <v>1750</v>
      </c>
    </row>
    <row r="2225" s="1" customFormat="1" spans="1:3">
      <c r="A2225" s="7">
        <v>2223</v>
      </c>
      <c r="B2225" s="8" t="str">
        <f>"吴思琪"</f>
        <v>吴思琪</v>
      </c>
      <c r="C2225" s="9" t="s">
        <v>1841</v>
      </c>
    </row>
    <row r="2226" s="1" customFormat="1" spans="1:3">
      <c r="A2226" s="7">
        <v>2224</v>
      </c>
      <c r="B2226" s="8" t="str">
        <f>"黄金影"</f>
        <v>黄金影</v>
      </c>
      <c r="C2226" s="9" t="s">
        <v>468</v>
      </c>
    </row>
    <row r="2227" s="1" customFormat="1" spans="1:3">
      <c r="A2227" s="7">
        <v>2225</v>
      </c>
      <c r="B2227" s="8" t="str">
        <f>"郭振莹"</f>
        <v>郭振莹</v>
      </c>
      <c r="C2227" s="9" t="s">
        <v>1842</v>
      </c>
    </row>
    <row r="2228" s="1" customFormat="1" spans="1:3">
      <c r="A2228" s="7">
        <v>2226</v>
      </c>
      <c r="B2228" s="8" t="str">
        <f>"李晖"</f>
        <v>李晖</v>
      </c>
      <c r="C2228" s="9" t="s">
        <v>1328</v>
      </c>
    </row>
    <row r="2229" s="1" customFormat="1" spans="1:3">
      <c r="A2229" s="7">
        <v>2227</v>
      </c>
      <c r="B2229" s="8" t="str">
        <f>"莫陈源"</f>
        <v>莫陈源</v>
      </c>
      <c r="C2229" s="9" t="s">
        <v>1843</v>
      </c>
    </row>
    <row r="2230" s="1" customFormat="1" spans="1:3">
      <c r="A2230" s="7">
        <v>2228</v>
      </c>
      <c r="B2230" s="8" t="str">
        <f>"冯海玉"</f>
        <v>冯海玉</v>
      </c>
      <c r="C2230" s="9" t="s">
        <v>1844</v>
      </c>
    </row>
    <row r="2231" s="1" customFormat="1" spans="1:3">
      <c r="A2231" s="7">
        <v>2229</v>
      </c>
      <c r="B2231" s="8" t="str">
        <f>"何云瀚"</f>
        <v>何云瀚</v>
      </c>
      <c r="C2231" s="9" t="s">
        <v>1845</v>
      </c>
    </row>
    <row r="2232" s="1" customFormat="1" spans="1:3">
      <c r="A2232" s="7">
        <v>2230</v>
      </c>
      <c r="B2232" s="8" t="str">
        <f>"李嘉颖"</f>
        <v>李嘉颖</v>
      </c>
      <c r="C2232" s="9" t="s">
        <v>827</v>
      </c>
    </row>
    <row r="2233" s="1" customFormat="1" spans="1:3">
      <c r="A2233" s="7">
        <v>2231</v>
      </c>
      <c r="B2233" s="8" t="str">
        <f>"黎玉红"</f>
        <v>黎玉红</v>
      </c>
      <c r="C2233" s="9" t="s">
        <v>197</v>
      </c>
    </row>
    <row r="2234" s="1" customFormat="1" spans="1:3">
      <c r="A2234" s="7">
        <v>2232</v>
      </c>
      <c r="B2234" s="8" t="str">
        <f>"林志东"</f>
        <v>林志东</v>
      </c>
      <c r="C2234" s="9" t="s">
        <v>1846</v>
      </c>
    </row>
    <row r="2235" s="1" customFormat="1" spans="1:3">
      <c r="A2235" s="7">
        <v>2233</v>
      </c>
      <c r="B2235" s="8" t="str">
        <f>"杨莉祺"</f>
        <v>杨莉祺</v>
      </c>
      <c r="C2235" s="9" t="s">
        <v>74</v>
      </c>
    </row>
    <row r="2236" s="1" customFormat="1" spans="1:3">
      <c r="A2236" s="7">
        <v>2234</v>
      </c>
      <c r="B2236" s="8" t="str">
        <f>"彭薇"</f>
        <v>彭薇</v>
      </c>
      <c r="C2236" s="9" t="s">
        <v>1847</v>
      </c>
    </row>
    <row r="2237" s="1" customFormat="1" spans="1:3">
      <c r="A2237" s="7">
        <v>2235</v>
      </c>
      <c r="B2237" s="8" t="str">
        <f>"陈杨合"</f>
        <v>陈杨合</v>
      </c>
      <c r="C2237" s="9" t="s">
        <v>746</v>
      </c>
    </row>
    <row r="2238" s="1" customFormat="1" spans="1:3">
      <c r="A2238" s="7">
        <v>2236</v>
      </c>
      <c r="B2238" s="8" t="str">
        <f>"徐天年"</f>
        <v>徐天年</v>
      </c>
      <c r="C2238" s="9" t="s">
        <v>1848</v>
      </c>
    </row>
    <row r="2239" s="1" customFormat="1" spans="1:3">
      <c r="A2239" s="7">
        <v>2237</v>
      </c>
      <c r="B2239" s="8" t="str">
        <f>"杜琳艺"</f>
        <v>杜琳艺</v>
      </c>
      <c r="C2239" s="9" t="s">
        <v>1098</v>
      </c>
    </row>
    <row r="2240" s="1" customFormat="1" spans="1:3">
      <c r="A2240" s="7">
        <v>2238</v>
      </c>
      <c r="B2240" s="8" t="str">
        <f>"程智厚"</f>
        <v>程智厚</v>
      </c>
      <c r="C2240" s="9" t="s">
        <v>1849</v>
      </c>
    </row>
    <row r="2241" s="1" customFormat="1" spans="1:3">
      <c r="A2241" s="7">
        <v>2239</v>
      </c>
      <c r="B2241" s="8" t="str">
        <f>"梁其皓"</f>
        <v>梁其皓</v>
      </c>
      <c r="C2241" s="9" t="s">
        <v>1850</v>
      </c>
    </row>
    <row r="2242" s="1" customFormat="1" spans="1:3">
      <c r="A2242" s="7">
        <v>2240</v>
      </c>
      <c r="B2242" s="8" t="str">
        <f>"张梦婷"</f>
        <v>张梦婷</v>
      </c>
      <c r="C2242" s="9" t="s">
        <v>1174</v>
      </c>
    </row>
    <row r="2243" s="1" customFormat="1" spans="1:3">
      <c r="A2243" s="7">
        <v>2241</v>
      </c>
      <c r="B2243" s="8" t="str">
        <f>"彭娟"</f>
        <v>彭娟</v>
      </c>
      <c r="C2243" s="9" t="s">
        <v>1851</v>
      </c>
    </row>
    <row r="2244" s="1" customFormat="1" spans="1:3">
      <c r="A2244" s="7">
        <v>2242</v>
      </c>
      <c r="B2244" s="8" t="str">
        <f>"李曼娟"</f>
        <v>李曼娟</v>
      </c>
      <c r="C2244" s="9" t="s">
        <v>875</v>
      </c>
    </row>
    <row r="2245" s="1" customFormat="1" spans="1:3">
      <c r="A2245" s="7">
        <v>2243</v>
      </c>
      <c r="B2245" s="8" t="str">
        <f>"林明宇"</f>
        <v>林明宇</v>
      </c>
      <c r="C2245" s="9" t="s">
        <v>1640</v>
      </c>
    </row>
    <row r="2246" s="1" customFormat="1" spans="1:3">
      <c r="A2246" s="7">
        <v>2244</v>
      </c>
      <c r="B2246" s="8" t="str">
        <f>"郑洪德"</f>
        <v>郑洪德</v>
      </c>
      <c r="C2246" s="9" t="s">
        <v>721</v>
      </c>
    </row>
    <row r="2247" s="1" customFormat="1" spans="1:3">
      <c r="A2247" s="7">
        <v>2245</v>
      </c>
      <c r="B2247" s="8" t="str">
        <f>"黎伟伟"</f>
        <v>黎伟伟</v>
      </c>
      <c r="C2247" s="9" t="s">
        <v>1297</v>
      </c>
    </row>
    <row r="2248" s="1" customFormat="1" spans="1:3">
      <c r="A2248" s="7">
        <v>2246</v>
      </c>
      <c r="B2248" s="8" t="str">
        <f>"孙璐"</f>
        <v>孙璐</v>
      </c>
      <c r="C2248" s="9" t="s">
        <v>1852</v>
      </c>
    </row>
    <row r="2249" s="1" customFormat="1" spans="1:3">
      <c r="A2249" s="7">
        <v>2247</v>
      </c>
      <c r="B2249" s="8" t="str">
        <f>"樊嘉慧"</f>
        <v>樊嘉慧</v>
      </c>
      <c r="C2249" s="9" t="s">
        <v>1853</v>
      </c>
    </row>
    <row r="2250" s="1" customFormat="1" spans="1:3">
      <c r="A2250" s="7">
        <v>2248</v>
      </c>
      <c r="B2250" s="8" t="str">
        <f>"孙蕾"</f>
        <v>孙蕾</v>
      </c>
      <c r="C2250" s="9" t="s">
        <v>1854</v>
      </c>
    </row>
    <row r="2251" s="1" customFormat="1" spans="1:3">
      <c r="A2251" s="7">
        <v>2249</v>
      </c>
      <c r="B2251" s="8" t="str">
        <f>"曹雪莹"</f>
        <v>曹雪莹</v>
      </c>
      <c r="C2251" s="9" t="s">
        <v>1855</v>
      </c>
    </row>
    <row r="2252" s="1" customFormat="1" spans="1:3">
      <c r="A2252" s="7">
        <v>2250</v>
      </c>
      <c r="B2252" s="8" t="str">
        <f>"杨莹"</f>
        <v>杨莹</v>
      </c>
      <c r="C2252" s="9" t="s">
        <v>1856</v>
      </c>
    </row>
    <row r="2253" s="1" customFormat="1" spans="1:3">
      <c r="A2253" s="7">
        <v>2251</v>
      </c>
      <c r="B2253" s="8" t="str">
        <f>"冯英豪"</f>
        <v>冯英豪</v>
      </c>
      <c r="C2253" s="9" t="s">
        <v>907</v>
      </c>
    </row>
    <row r="2254" s="1" customFormat="1" spans="1:3">
      <c r="A2254" s="7">
        <v>2252</v>
      </c>
      <c r="B2254" s="8" t="str">
        <f>"李诗露"</f>
        <v>李诗露</v>
      </c>
      <c r="C2254" s="9" t="s">
        <v>905</v>
      </c>
    </row>
    <row r="2255" s="1" customFormat="1" spans="1:3">
      <c r="A2255" s="7">
        <v>2253</v>
      </c>
      <c r="B2255" s="8" t="str">
        <f>"陈丹"</f>
        <v>陈丹</v>
      </c>
      <c r="C2255" s="9" t="s">
        <v>1857</v>
      </c>
    </row>
    <row r="2256" s="1" customFormat="1" spans="1:3">
      <c r="A2256" s="7">
        <v>2254</v>
      </c>
      <c r="B2256" s="8" t="str">
        <f>"陈静"</f>
        <v>陈静</v>
      </c>
      <c r="C2256" s="9" t="s">
        <v>197</v>
      </c>
    </row>
    <row r="2257" s="1" customFormat="1" spans="1:3">
      <c r="A2257" s="7">
        <v>2255</v>
      </c>
      <c r="B2257" s="8" t="str">
        <f>"罗嘉伟"</f>
        <v>罗嘉伟</v>
      </c>
      <c r="C2257" s="9" t="s">
        <v>1088</v>
      </c>
    </row>
    <row r="2258" s="1" customFormat="1" spans="1:3">
      <c r="A2258" s="7">
        <v>2256</v>
      </c>
      <c r="B2258" s="8" t="str">
        <f>"陈运胜"</f>
        <v>陈运胜</v>
      </c>
      <c r="C2258" s="9" t="s">
        <v>1858</v>
      </c>
    </row>
    <row r="2259" s="1" customFormat="1" spans="1:3">
      <c r="A2259" s="7">
        <v>2257</v>
      </c>
      <c r="B2259" s="8" t="str">
        <f>"卢庭杰"</f>
        <v>卢庭杰</v>
      </c>
      <c r="C2259" s="9" t="s">
        <v>1311</v>
      </c>
    </row>
    <row r="2260" s="1" customFormat="1" spans="1:3">
      <c r="A2260" s="7">
        <v>2258</v>
      </c>
      <c r="B2260" s="8" t="str">
        <f>"农广禛"</f>
        <v>农广禛</v>
      </c>
      <c r="C2260" s="9" t="s">
        <v>1859</v>
      </c>
    </row>
    <row r="2261" s="1" customFormat="1" spans="1:3">
      <c r="A2261" s="7">
        <v>2259</v>
      </c>
      <c r="B2261" s="8" t="str">
        <f>"周婷婷"</f>
        <v>周婷婷</v>
      </c>
      <c r="C2261" s="9" t="s">
        <v>197</v>
      </c>
    </row>
    <row r="2262" s="1" customFormat="1" spans="1:3">
      <c r="A2262" s="7">
        <v>2260</v>
      </c>
      <c r="B2262" s="8" t="str">
        <f>"殷礼娜"</f>
        <v>殷礼娜</v>
      </c>
      <c r="C2262" s="9" t="s">
        <v>948</v>
      </c>
    </row>
    <row r="2263" s="1" customFormat="1" spans="1:3">
      <c r="A2263" s="7">
        <v>2261</v>
      </c>
      <c r="B2263" s="8" t="str">
        <f>"邹怡珍"</f>
        <v>邹怡珍</v>
      </c>
      <c r="C2263" s="9" t="s">
        <v>1860</v>
      </c>
    </row>
    <row r="2264" s="1" customFormat="1" spans="1:3">
      <c r="A2264" s="7">
        <v>2262</v>
      </c>
      <c r="B2264" s="8" t="str">
        <f>"梁杰辉"</f>
        <v>梁杰辉</v>
      </c>
      <c r="C2264" s="9" t="s">
        <v>1861</v>
      </c>
    </row>
    <row r="2265" s="1" customFormat="1" spans="1:3">
      <c r="A2265" s="7">
        <v>2263</v>
      </c>
      <c r="B2265" s="8" t="str">
        <f>"余晨悦"</f>
        <v>余晨悦</v>
      </c>
      <c r="C2265" s="9" t="s">
        <v>1862</v>
      </c>
    </row>
    <row r="2266" s="1" customFormat="1" spans="1:3">
      <c r="A2266" s="7">
        <v>2264</v>
      </c>
      <c r="B2266" s="8" t="str">
        <f>"周聪玲"</f>
        <v>周聪玲</v>
      </c>
      <c r="C2266" s="9" t="s">
        <v>1316</v>
      </c>
    </row>
    <row r="2267" s="1" customFormat="1" spans="1:3">
      <c r="A2267" s="7">
        <v>2265</v>
      </c>
      <c r="B2267" s="8" t="str">
        <f>"何金容"</f>
        <v>何金容</v>
      </c>
      <c r="C2267" s="9" t="s">
        <v>860</v>
      </c>
    </row>
    <row r="2268" s="1" customFormat="1" spans="1:3">
      <c r="A2268" s="7">
        <v>2266</v>
      </c>
      <c r="B2268" s="8" t="str">
        <f>"孙明健"</f>
        <v>孙明健</v>
      </c>
      <c r="C2268" s="9" t="s">
        <v>1863</v>
      </c>
    </row>
    <row r="2269" s="1" customFormat="1" spans="1:3">
      <c r="A2269" s="7">
        <v>2267</v>
      </c>
      <c r="B2269" s="8" t="str">
        <f>"李琴"</f>
        <v>李琴</v>
      </c>
      <c r="C2269" s="9" t="s">
        <v>1864</v>
      </c>
    </row>
    <row r="2270" s="1" customFormat="1" spans="1:3">
      <c r="A2270" s="7">
        <v>2268</v>
      </c>
      <c r="B2270" s="8" t="str">
        <f>"宋邦国"</f>
        <v>宋邦国</v>
      </c>
      <c r="C2270" s="9" t="s">
        <v>1865</v>
      </c>
    </row>
    <row r="2271" s="1" customFormat="1" spans="1:3">
      <c r="A2271" s="7">
        <v>2269</v>
      </c>
      <c r="B2271" s="8" t="str">
        <f>"宋邦文"</f>
        <v>宋邦文</v>
      </c>
      <c r="C2271" s="9" t="s">
        <v>1557</v>
      </c>
    </row>
    <row r="2272" s="1" customFormat="1" spans="1:3">
      <c r="A2272" s="7">
        <v>2270</v>
      </c>
      <c r="B2272" s="8" t="str">
        <f>" 胡同刚"</f>
        <v> 胡同刚</v>
      </c>
      <c r="C2272" s="9" t="s">
        <v>631</v>
      </c>
    </row>
    <row r="2273" s="1" customFormat="1" spans="1:3">
      <c r="A2273" s="7">
        <v>2271</v>
      </c>
      <c r="B2273" s="8" t="str">
        <f>"廖碧诗"</f>
        <v>廖碧诗</v>
      </c>
      <c r="C2273" s="9" t="s">
        <v>1316</v>
      </c>
    </row>
    <row r="2274" s="1" customFormat="1" spans="1:3">
      <c r="A2274" s="7">
        <v>2272</v>
      </c>
      <c r="B2274" s="8" t="str">
        <f>"刘哲"</f>
        <v>刘哲</v>
      </c>
      <c r="C2274" s="9" t="s">
        <v>770</v>
      </c>
    </row>
    <row r="2275" s="1" customFormat="1" spans="1:3">
      <c r="A2275" s="7">
        <v>2273</v>
      </c>
      <c r="B2275" s="8" t="str">
        <f>"李泽琳"</f>
        <v>李泽琳</v>
      </c>
      <c r="C2275" s="9" t="s">
        <v>469</v>
      </c>
    </row>
    <row r="2276" s="1" customFormat="1" spans="1:3">
      <c r="A2276" s="7">
        <v>2274</v>
      </c>
      <c r="B2276" s="8" t="str">
        <f>"曾晓敏"</f>
        <v>曾晓敏</v>
      </c>
      <c r="C2276" s="9" t="s">
        <v>1866</v>
      </c>
    </row>
    <row r="2277" s="1" customFormat="1" spans="1:3">
      <c r="A2277" s="7">
        <v>2275</v>
      </c>
      <c r="B2277" s="8" t="str">
        <f>"陈元宁"</f>
        <v>陈元宁</v>
      </c>
      <c r="C2277" s="9" t="s">
        <v>770</v>
      </c>
    </row>
    <row r="2278" s="1" customFormat="1" spans="1:3">
      <c r="A2278" s="7">
        <v>2276</v>
      </c>
      <c r="B2278" s="8" t="str">
        <f>"黄菁茹"</f>
        <v>黄菁茹</v>
      </c>
      <c r="C2278" s="9" t="s">
        <v>1642</v>
      </c>
    </row>
    <row r="2279" s="1" customFormat="1" spans="1:3">
      <c r="A2279" s="7">
        <v>2277</v>
      </c>
      <c r="B2279" s="8" t="str">
        <f>"吕嘉文"</f>
        <v>吕嘉文</v>
      </c>
      <c r="C2279" s="9" t="s">
        <v>1867</v>
      </c>
    </row>
    <row r="2280" s="1" customFormat="1" spans="1:3">
      <c r="A2280" s="7">
        <v>2278</v>
      </c>
      <c r="B2280" s="8" t="str">
        <f>"赵素兰"</f>
        <v>赵素兰</v>
      </c>
      <c r="C2280" s="9" t="s">
        <v>1762</v>
      </c>
    </row>
    <row r="2281" s="1" customFormat="1" spans="1:3">
      <c r="A2281" s="7">
        <v>2279</v>
      </c>
      <c r="B2281" s="8" t="str">
        <f>"胡金萍"</f>
        <v>胡金萍</v>
      </c>
      <c r="C2281" s="9" t="s">
        <v>1868</v>
      </c>
    </row>
    <row r="2282" s="1" customFormat="1" spans="1:3">
      <c r="A2282" s="7">
        <v>2280</v>
      </c>
      <c r="B2282" s="8" t="str">
        <f>"谢水梅"</f>
        <v>谢水梅</v>
      </c>
      <c r="C2282" s="9" t="s">
        <v>1869</v>
      </c>
    </row>
    <row r="2283" s="1" customFormat="1" spans="1:3">
      <c r="A2283" s="7">
        <v>2281</v>
      </c>
      <c r="B2283" s="8" t="str">
        <f>"文寿钧"</f>
        <v>文寿钧</v>
      </c>
      <c r="C2283" s="9" t="s">
        <v>1870</v>
      </c>
    </row>
    <row r="2284" s="1" customFormat="1" spans="1:3">
      <c r="A2284" s="7">
        <v>2282</v>
      </c>
      <c r="B2284" s="8" t="str">
        <f>"陈柳惠"</f>
        <v>陈柳惠</v>
      </c>
      <c r="C2284" s="9" t="s">
        <v>1098</v>
      </c>
    </row>
    <row r="2285" s="1" customFormat="1" spans="1:3">
      <c r="A2285" s="7">
        <v>2283</v>
      </c>
      <c r="B2285" s="8" t="str">
        <f>"陈瑜蕾"</f>
        <v>陈瑜蕾</v>
      </c>
      <c r="C2285" s="9" t="s">
        <v>72</v>
      </c>
    </row>
    <row r="2286" s="1" customFormat="1" spans="1:3">
      <c r="A2286" s="7">
        <v>2284</v>
      </c>
      <c r="B2286" s="8" t="str">
        <f>"王茹"</f>
        <v>王茹</v>
      </c>
      <c r="C2286" s="9" t="s">
        <v>421</v>
      </c>
    </row>
    <row r="2287" s="1" customFormat="1" spans="1:3">
      <c r="A2287" s="7">
        <v>2285</v>
      </c>
      <c r="B2287" s="8" t="str">
        <f>"荆文丽"</f>
        <v>荆文丽</v>
      </c>
      <c r="C2287" s="9" t="s">
        <v>1338</v>
      </c>
    </row>
    <row r="2288" s="1" customFormat="1" spans="1:3">
      <c r="A2288" s="7">
        <v>2286</v>
      </c>
      <c r="B2288" s="8" t="str">
        <f>"梁志华"</f>
        <v>梁志华</v>
      </c>
      <c r="C2288" s="9" t="s">
        <v>1871</v>
      </c>
    </row>
    <row r="2289" s="1" customFormat="1" spans="1:3">
      <c r="A2289" s="7">
        <v>2287</v>
      </c>
      <c r="B2289" s="8" t="str">
        <f>"卢耀娟"</f>
        <v>卢耀娟</v>
      </c>
      <c r="C2289" s="9" t="s">
        <v>1338</v>
      </c>
    </row>
    <row r="2290" s="1" customFormat="1" spans="1:3">
      <c r="A2290" s="7">
        <v>2288</v>
      </c>
      <c r="B2290" s="8" t="str">
        <f>"李欣蔚"</f>
        <v>李欣蔚</v>
      </c>
      <c r="C2290" s="9" t="s">
        <v>469</v>
      </c>
    </row>
    <row r="2291" s="1" customFormat="1" spans="1:3">
      <c r="A2291" s="7">
        <v>2289</v>
      </c>
      <c r="B2291" s="8" t="str">
        <f>"朱瑜"</f>
        <v>朱瑜</v>
      </c>
      <c r="C2291" s="9" t="s">
        <v>421</v>
      </c>
    </row>
    <row r="2292" s="1" customFormat="1" spans="1:3">
      <c r="A2292" s="7">
        <v>2290</v>
      </c>
      <c r="B2292" s="8" t="str">
        <f>"黄英"</f>
        <v>黄英</v>
      </c>
      <c r="C2292" s="9" t="s">
        <v>1872</v>
      </c>
    </row>
    <row r="2293" s="1" customFormat="1" spans="1:3">
      <c r="A2293" s="7">
        <v>2291</v>
      </c>
      <c r="B2293" s="8" t="str">
        <f>"梁国涛"</f>
        <v>梁国涛</v>
      </c>
      <c r="C2293" s="9" t="s">
        <v>1873</v>
      </c>
    </row>
    <row r="2294" s="1" customFormat="1" spans="1:3">
      <c r="A2294" s="7">
        <v>2292</v>
      </c>
      <c r="B2294" s="8" t="str">
        <f>"李龙婷"</f>
        <v>李龙婷</v>
      </c>
      <c r="C2294" s="9" t="s">
        <v>1273</v>
      </c>
    </row>
    <row r="2295" s="1" customFormat="1" spans="1:3">
      <c r="A2295" s="7">
        <v>2293</v>
      </c>
      <c r="B2295" s="8" t="str">
        <f>"陈传富"</f>
        <v>陈传富</v>
      </c>
      <c r="C2295" s="9" t="s">
        <v>631</v>
      </c>
    </row>
    <row r="2296" s="1" customFormat="1" spans="1:3">
      <c r="A2296" s="7">
        <v>2294</v>
      </c>
      <c r="B2296" s="8" t="str">
        <f>"林杰"</f>
        <v>林杰</v>
      </c>
      <c r="C2296" s="9" t="s">
        <v>1628</v>
      </c>
    </row>
    <row r="2297" s="1" customFormat="1" spans="1:3">
      <c r="A2297" s="7">
        <v>2295</v>
      </c>
      <c r="B2297" s="8" t="str">
        <f>"杨正宇"</f>
        <v>杨正宇</v>
      </c>
      <c r="C2297" s="9" t="s">
        <v>1849</v>
      </c>
    </row>
    <row r="2298" s="1" customFormat="1" spans="1:3">
      <c r="A2298" s="7">
        <v>2296</v>
      </c>
      <c r="B2298" s="8" t="str">
        <f>"陈佳慧"</f>
        <v>陈佳慧</v>
      </c>
      <c r="C2298" s="9" t="s">
        <v>402</v>
      </c>
    </row>
    <row r="2299" s="1" customFormat="1" spans="1:3">
      <c r="A2299" s="7">
        <v>2297</v>
      </c>
      <c r="B2299" s="8" t="str">
        <f>"冯婷"</f>
        <v>冯婷</v>
      </c>
      <c r="C2299" s="9" t="s">
        <v>1641</v>
      </c>
    </row>
    <row r="2300" s="1" customFormat="1" spans="1:3">
      <c r="A2300" s="7">
        <v>2298</v>
      </c>
      <c r="B2300" s="8" t="str">
        <f>"罗洁语"</f>
        <v>罗洁语</v>
      </c>
      <c r="C2300" s="9" t="s">
        <v>795</v>
      </c>
    </row>
    <row r="2301" s="1" customFormat="1" spans="1:3">
      <c r="A2301" s="7">
        <v>2299</v>
      </c>
      <c r="B2301" s="8" t="str">
        <f>"符绩显"</f>
        <v>符绩显</v>
      </c>
      <c r="C2301" s="9" t="s">
        <v>907</v>
      </c>
    </row>
    <row r="2302" s="1" customFormat="1" spans="1:3">
      <c r="A2302" s="7">
        <v>2300</v>
      </c>
      <c r="B2302" s="8" t="str">
        <f>"王燕"</f>
        <v>王燕</v>
      </c>
      <c r="C2302" s="9" t="s">
        <v>1874</v>
      </c>
    </row>
    <row r="2303" s="1" customFormat="1" spans="1:3">
      <c r="A2303" s="7">
        <v>2301</v>
      </c>
      <c r="B2303" s="8" t="str">
        <f>"黄莉君"</f>
        <v>黄莉君</v>
      </c>
      <c r="C2303" s="9" t="s">
        <v>1875</v>
      </c>
    </row>
    <row r="2304" s="1" customFormat="1" spans="1:3">
      <c r="A2304" s="7">
        <v>2302</v>
      </c>
      <c r="B2304" s="8" t="str">
        <f>"凌鸿允"</f>
        <v>凌鸿允</v>
      </c>
      <c r="C2304" s="9" t="s">
        <v>1876</v>
      </c>
    </row>
    <row r="2305" s="1" customFormat="1" spans="1:3">
      <c r="A2305" s="7">
        <v>2303</v>
      </c>
      <c r="B2305" s="8" t="str">
        <f>"杨晓晴"</f>
        <v>杨晓晴</v>
      </c>
      <c r="C2305" s="9" t="s">
        <v>421</v>
      </c>
    </row>
    <row r="2306" s="1" customFormat="1" spans="1:3">
      <c r="A2306" s="7">
        <v>2304</v>
      </c>
      <c r="B2306" s="8" t="str">
        <f>"潘清华"</f>
        <v>潘清华</v>
      </c>
      <c r="C2306" s="9" t="s">
        <v>744</v>
      </c>
    </row>
    <row r="2307" s="1" customFormat="1" spans="1:3">
      <c r="A2307" s="7">
        <v>2305</v>
      </c>
      <c r="B2307" s="8" t="str">
        <f>"禤达龙"</f>
        <v>禤达龙</v>
      </c>
      <c r="C2307" s="9" t="s">
        <v>1877</v>
      </c>
    </row>
    <row r="2308" s="1" customFormat="1" spans="1:3">
      <c r="A2308" s="7">
        <v>2306</v>
      </c>
      <c r="B2308" s="8" t="str">
        <f>"黄芳暖"</f>
        <v>黄芳暖</v>
      </c>
      <c r="C2308" s="9" t="s">
        <v>1851</v>
      </c>
    </row>
    <row r="2309" s="1" customFormat="1" spans="1:3">
      <c r="A2309" s="7">
        <v>2307</v>
      </c>
      <c r="B2309" s="8" t="str">
        <f>"伍宗权"</f>
        <v>伍宗权</v>
      </c>
      <c r="C2309" s="9" t="s">
        <v>1878</v>
      </c>
    </row>
    <row r="2310" s="1" customFormat="1" spans="1:3">
      <c r="A2310" s="7">
        <v>2308</v>
      </c>
      <c r="B2310" s="8" t="str">
        <f>"张健梅"</f>
        <v>张健梅</v>
      </c>
      <c r="C2310" s="9" t="s">
        <v>1631</v>
      </c>
    </row>
    <row r="2311" s="1" customFormat="1" spans="1:3">
      <c r="A2311" s="7">
        <v>2309</v>
      </c>
      <c r="B2311" s="8" t="str">
        <f>"王鸿儒"</f>
        <v>王鸿儒</v>
      </c>
      <c r="C2311" s="9" t="s">
        <v>1879</v>
      </c>
    </row>
    <row r="2312" s="1" customFormat="1" spans="1:3">
      <c r="A2312" s="7">
        <v>2310</v>
      </c>
      <c r="B2312" s="8" t="str">
        <f>"徐全"</f>
        <v>徐全</v>
      </c>
      <c r="C2312" s="9" t="s">
        <v>1859</v>
      </c>
    </row>
    <row r="2313" s="1" customFormat="1" spans="1:3">
      <c r="A2313" s="7">
        <v>2311</v>
      </c>
      <c r="B2313" s="8" t="str">
        <f>"范奕华"</f>
        <v>范奕华</v>
      </c>
      <c r="C2313" s="9" t="s">
        <v>1098</v>
      </c>
    </row>
    <row r="2314" s="1" customFormat="1" spans="1:3">
      <c r="A2314" s="7">
        <v>2312</v>
      </c>
      <c r="B2314" s="8" t="str">
        <f>"吉才洁"</f>
        <v>吉才洁</v>
      </c>
      <c r="C2314" s="9" t="s">
        <v>755</v>
      </c>
    </row>
    <row r="2315" s="1" customFormat="1" spans="1:3">
      <c r="A2315" s="7">
        <v>2313</v>
      </c>
      <c r="B2315" s="8" t="str">
        <f>"莫君茹"</f>
        <v>莫君茹</v>
      </c>
      <c r="C2315" s="9" t="s">
        <v>469</v>
      </c>
    </row>
    <row r="2316" s="1" customFormat="1" spans="1:3">
      <c r="A2316" s="7">
        <v>2314</v>
      </c>
      <c r="B2316" s="8" t="str">
        <f>"廖业胜"</f>
        <v>廖业胜</v>
      </c>
      <c r="C2316" s="9" t="s">
        <v>1880</v>
      </c>
    </row>
    <row r="2317" s="1" customFormat="1" spans="1:3">
      <c r="A2317" s="7">
        <v>2315</v>
      </c>
      <c r="B2317" s="8" t="str">
        <f>"苏立珊"</f>
        <v>苏立珊</v>
      </c>
      <c r="C2317" s="9" t="s">
        <v>769</v>
      </c>
    </row>
    <row r="2318" s="1" customFormat="1" spans="1:3">
      <c r="A2318" s="7">
        <v>2316</v>
      </c>
      <c r="B2318" s="8" t="str">
        <f>"林文泽"</f>
        <v>林文泽</v>
      </c>
      <c r="C2318" s="9" t="s">
        <v>1873</v>
      </c>
    </row>
    <row r="2319" s="1" customFormat="1" spans="1:3">
      <c r="A2319" s="7">
        <v>2317</v>
      </c>
      <c r="B2319" s="8" t="str">
        <f>"毛观梅"</f>
        <v>毛观梅</v>
      </c>
      <c r="C2319" s="9" t="s">
        <v>897</v>
      </c>
    </row>
    <row r="2320" s="1" customFormat="1" spans="1:3">
      <c r="A2320" s="7">
        <v>2318</v>
      </c>
      <c r="B2320" s="8" t="str">
        <f>"陆韵岚"</f>
        <v>陆韵岚</v>
      </c>
      <c r="C2320" s="9" t="s">
        <v>905</v>
      </c>
    </row>
    <row r="2321" s="1" customFormat="1" spans="1:3">
      <c r="A2321" s="7">
        <v>2319</v>
      </c>
      <c r="B2321" s="8" t="str">
        <f>"李业存"</f>
        <v>李业存</v>
      </c>
      <c r="C2321" s="9" t="s">
        <v>1881</v>
      </c>
    </row>
    <row r="2322" s="1" customFormat="1" spans="1:3">
      <c r="A2322" s="7">
        <v>2320</v>
      </c>
      <c r="B2322" s="8" t="str">
        <f>"邢津宇"</f>
        <v>邢津宇</v>
      </c>
      <c r="C2322" s="9" t="s">
        <v>825</v>
      </c>
    </row>
    <row r="2323" s="1" customFormat="1" spans="1:3">
      <c r="A2323" s="7">
        <v>2321</v>
      </c>
      <c r="B2323" s="8" t="str">
        <f>"吴小影"</f>
        <v>吴小影</v>
      </c>
      <c r="C2323" s="9" t="s">
        <v>1882</v>
      </c>
    </row>
    <row r="2324" s="1" customFormat="1" spans="1:3">
      <c r="A2324" s="7">
        <v>2322</v>
      </c>
      <c r="B2324" s="8" t="str">
        <f>"杨梦园"</f>
        <v>杨梦园</v>
      </c>
      <c r="C2324" s="9" t="s">
        <v>1316</v>
      </c>
    </row>
    <row r="2325" s="1" customFormat="1" spans="1:3">
      <c r="A2325" s="7">
        <v>2323</v>
      </c>
      <c r="B2325" s="8" t="str">
        <f>"张莹"</f>
        <v>张莹</v>
      </c>
      <c r="C2325" s="9" t="s">
        <v>1602</v>
      </c>
    </row>
    <row r="2326" s="1" customFormat="1" spans="1:3">
      <c r="A2326" s="7">
        <v>2324</v>
      </c>
      <c r="B2326" s="8" t="str">
        <f>"周健"</f>
        <v>周健</v>
      </c>
      <c r="C2326" s="9" t="s">
        <v>509</v>
      </c>
    </row>
    <row r="2327" s="1" customFormat="1" spans="1:3">
      <c r="A2327" s="7">
        <v>2325</v>
      </c>
      <c r="B2327" s="8" t="str">
        <f>"何金桧"</f>
        <v>何金桧</v>
      </c>
      <c r="C2327" s="9" t="s">
        <v>1763</v>
      </c>
    </row>
    <row r="2328" s="1" customFormat="1" spans="1:3">
      <c r="A2328" s="7">
        <v>2326</v>
      </c>
      <c r="B2328" s="8" t="str">
        <f>"黄晓雯"</f>
        <v>黄晓雯</v>
      </c>
      <c r="C2328" s="9" t="s">
        <v>74</v>
      </c>
    </row>
    <row r="2329" s="1" customFormat="1" spans="1:3">
      <c r="A2329" s="7">
        <v>2327</v>
      </c>
      <c r="B2329" s="8" t="str">
        <f>"李佳"</f>
        <v>李佳</v>
      </c>
      <c r="C2329" s="9" t="s">
        <v>1859</v>
      </c>
    </row>
    <row r="2330" s="1" customFormat="1" spans="1:3">
      <c r="A2330" s="7">
        <v>2328</v>
      </c>
      <c r="B2330" s="8" t="str">
        <f>"凌美美"</f>
        <v>凌美美</v>
      </c>
      <c r="C2330" s="9" t="s">
        <v>1883</v>
      </c>
    </row>
    <row r="2331" s="1" customFormat="1" spans="1:3">
      <c r="A2331" s="7">
        <v>2329</v>
      </c>
      <c r="B2331" s="8" t="str">
        <f>"黄超明"</f>
        <v>黄超明</v>
      </c>
      <c r="C2331" s="9" t="s">
        <v>1884</v>
      </c>
    </row>
    <row r="2332" s="1" customFormat="1" spans="1:3">
      <c r="A2332" s="7">
        <v>2330</v>
      </c>
      <c r="B2332" s="8" t="str">
        <f>"陈媛"</f>
        <v>陈媛</v>
      </c>
      <c r="C2332" s="9" t="s">
        <v>1642</v>
      </c>
    </row>
    <row r="2333" s="1" customFormat="1" spans="1:3">
      <c r="A2333" s="7">
        <v>2331</v>
      </c>
      <c r="B2333" s="8" t="str">
        <f>"许凤倩"</f>
        <v>许凤倩</v>
      </c>
      <c r="C2333" s="9" t="s">
        <v>1303</v>
      </c>
    </row>
    <row r="2334" s="1" customFormat="1" spans="1:3">
      <c r="A2334" s="7">
        <v>2332</v>
      </c>
      <c r="B2334" s="8" t="str">
        <f>"李芷嫣"</f>
        <v>李芷嫣</v>
      </c>
      <c r="C2334" s="9" t="s">
        <v>1763</v>
      </c>
    </row>
    <row r="2335" s="1" customFormat="1" spans="1:3">
      <c r="A2335" s="7">
        <v>2333</v>
      </c>
      <c r="B2335" s="8" t="str">
        <f>"陈建宇"</f>
        <v>陈建宇</v>
      </c>
      <c r="C2335" s="9" t="s">
        <v>768</v>
      </c>
    </row>
    <row r="2336" s="1" customFormat="1" spans="1:3">
      <c r="A2336" s="7">
        <v>2334</v>
      </c>
      <c r="B2336" s="8" t="str">
        <f>"林梅萍"</f>
        <v>林梅萍</v>
      </c>
      <c r="C2336" s="9" t="s">
        <v>1885</v>
      </c>
    </row>
    <row r="2337" s="1" customFormat="1" spans="1:3">
      <c r="A2337" s="7">
        <v>2335</v>
      </c>
      <c r="B2337" s="8" t="str">
        <f>"刘丽萍"</f>
        <v>刘丽萍</v>
      </c>
      <c r="C2337" s="9" t="s">
        <v>1762</v>
      </c>
    </row>
    <row r="2338" s="1" customFormat="1" spans="1:3">
      <c r="A2338" s="7">
        <v>2336</v>
      </c>
      <c r="B2338" s="8" t="str">
        <f>"薛钰莹"</f>
        <v>薛钰莹</v>
      </c>
      <c r="C2338" s="9" t="s">
        <v>197</v>
      </c>
    </row>
    <row r="2339" s="1" customFormat="1" spans="1:3">
      <c r="A2339" s="7">
        <v>2337</v>
      </c>
      <c r="B2339" s="8" t="str">
        <f>"陈小彬"</f>
        <v>陈小彬</v>
      </c>
      <c r="C2339" s="9" t="s">
        <v>1886</v>
      </c>
    </row>
    <row r="2340" s="1" customFormat="1" spans="1:3">
      <c r="A2340" s="7">
        <v>2338</v>
      </c>
      <c r="B2340" s="8" t="str">
        <f>"李斌"</f>
        <v>李斌</v>
      </c>
      <c r="C2340" s="9" t="s">
        <v>1887</v>
      </c>
    </row>
    <row r="2341" s="1" customFormat="1" spans="1:3">
      <c r="A2341" s="7">
        <v>2339</v>
      </c>
      <c r="B2341" s="8" t="str">
        <f>"冯增明"</f>
        <v>冯增明</v>
      </c>
      <c r="C2341" s="9" t="s">
        <v>768</v>
      </c>
    </row>
    <row r="2342" s="1" customFormat="1" spans="1:3">
      <c r="A2342" s="7">
        <v>2340</v>
      </c>
      <c r="B2342" s="8" t="str">
        <f>"邓斌钰"</f>
        <v>邓斌钰</v>
      </c>
      <c r="C2342" s="9" t="s">
        <v>924</v>
      </c>
    </row>
    <row r="2343" s="1" customFormat="1" spans="1:3">
      <c r="A2343" s="7">
        <v>2341</v>
      </c>
      <c r="B2343" s="8" t="str">
        <f>"王英云"</f>
        <v>王英云</v>
      </c>
      <c r="C2343" s="9" t="s">
        <v>390</v>
      </c>
    </row>
    <row r="2344" s="1" customFormat="1" spans="1:3">
      <c r="A2344" s="7">
        <v>2342</v>
      </c>
      <c r="B2344" s="8" t="str">
        <f>"岑慰心"</f>
        <v>岑慰心</v>
      </c>
      <c r="C2344" s="9" t="s">
        <v>520</v>
      </c>
    </row>
    <row r="2345" s="1" customFormat="1" spans="1:3">
      <c r="A2345" s="7">
        <v>2343</v>
      </c>
      <c r="B2345" s="8" t="str">
        <f>"陆春美"</f>
        <v>陆春美</v>
      </c>
      <c r="C2345" s="9" t="s">
        <v>868</v>
      </c>
    </row>
    <row r="2346" s="1" customFormat="1" spans="1:3">
      <c r="A2346" s="7">
        <v>2344</v>
      </c>
      <c r="B2346" s="8" t="str">
        <f>"刘婉云"</f>
        <v>刘婉云</v>
      </c>
      <c r="C2346" s="9" t="s">
        <v>1888</v>
      </c>
    </row>
    <row r="2347" s="1" customFormat="1" spans="1:3">
      <c r="A2347" s="7">
        <v>2345</v>
      </c>
      <c r="B2347" s="8" t="str">
        <f>"林晶晶"</f>
        <v>林晶晶</v>
      </c>
      <c r="C2347" s="9" t="s">
        <v>1889</v>
      </c>
    </row>
    <row r="2348" s="1" customFormat="1" spans="1:3">
      <c r="A2348" s="7">
        <v>2346</v>
      </c>
      <c r="B2348" s="8" t="str">
        <f>"陈慧"</f>
        <v>陈慧</v>
      </c>
      <c r="C2348" s="9" t="s">
        <v>1890</v>
      </c>
    </row>
    <row r="2349" s="1" customFormat="1" spans="1:3">
      <c r="A2349" s="7">
        <v>2347</v>
      </c>
      <c r="B2349" s="8" t="str">
        <f>"刘伟"</f>
        <v>刘伟</v>
      </c>
      <c r="C2349" s="9" t="s">
        <v>1308</v>
      </c>
    </row>
    <row r="2350" s="1" customFormat="1" spans="1:3">
      <c r="A2350" s="7">
        <v>2348</v>
      </c>
      <c r="B2350" s="8" t="str">
        <f>"于敏"</f>
        <v>于敏</v>
      </c>
      <c r="C2350" s="9" t="s">
        <v>1891</v>
      </c>
    </row>
    <row r="2351" s="1" customFormat="1" spans="1:3">
      <c r="A2351" s="7">
        <v>2349</v>
      </c>
      <c r="B2351" s="8" t="str">
        <f>"张少若"</f>
        <v>张少若</v>
      </c>
      <c r="C2351" s="9" t="s">
        <v>860</v>
      </c>
    </row>
    <row r="2352" s="1" customFormat="1" spans="1:3">
      <c r="A2352" s="7">
        <v>2350</v>
      </c>
      <c r="B2352" s="8" t="str">
        <f>"张祖德"</f>
        <v>张祖德</v>
      </c>
      <c r="C2352" s="9" t="s">
        <v>825</v>
      </c>
    </row>
    <row r="2353" s="1" customFormat="1" spans="1:3">
      <c r="A2353" s="7">
        <v>2351</v>
      </c>
      <c r="B2353" s="8" t="str">
        <f>"黄卉欣"</f>
        <v>黄卉欣</v>
      </c>
      <c r="C2353" s="9" t="s">
        <v>580</v>
      </c>
    </row>
    <row r="2354" s="1" customFormat="1" spans="1:3">
      <c r="A2354" s="7">
        <v>2352</v>
      </c>
      <c r="B2354" s="8" t="str">
        <f>"邢美娜"</f>
        <v>邢美娜</v>
      </c>
      <c r="C2354" s="9" t="s">
        <v>1098</v>
      </c>
    </row>
    <row r="2355" s="1" customFormat="1" spans="1:3">
      <c r="A2355" s="7">
        <v>2353</v>
      </c>
      <c r="B2355" s="8" t="str">
        <f>"吴淑华"</f>
        <v>吴淑华</v>
      </c>
      <c r="C2355" s="9" t="s">
        <v>421</v>
      </c>
    </row>
    <row r="2356" s="1" customFormat="1" spans="1:3">
      <c r="A2356" s="7">
        <v>2354</v>
      </c>
      <c r="B2356" s="8" t="str">
        <f>"陈诗源"</f>
        <v>陈诗源</v>
      </c>
      <c r="C2356" s="9" t="s">
        <v>1892</v>
      </c>
    </row>
    <row r="2357" s="1" customFormat="1" spans="1:3">
      <c r="A2357" s="7">
        <v>2355</v>
      </c>
      <c r="B2357" s="8" t="str">
        <f>"黄龙"</f>
        <v>黄龙</v>
      </c>
      <c r="C2357" s="9" t="s">
        <v>631</v>
      </c>
    </row>
    <row r="2358" s="1" customFormat="1" spans="1:3">
      <c r="A2358" s="7">
        <v>2356</v>
      </c>
      <c r="B2358" s="8" t="str">
        <f>"王大任"</f>
        <v>王大任</v>
      </c>
      <c r="C2358" s="9" t="s">
        <v>1893</v>
      </c>
    </row>
    <row r="2359" s="1" customFormat="1" spans="1:3">
      <c r="A2359" s="7">
        <v>2357</v>
      </c>
      <c r="B2359" s="8" t="str">
        <f>"蒙秀豪"</f>
        <v>蒙秀豪</v>
      </c>
      <c r="C2359" s="9" t="s">
        <v>631</v>
      </c>
    </row>
    <row r="2360" s="1" customFormat="1" spans="1:3">
      <c r="A2360" s="7">
        <v>2358</v>
      </c>
      <c r="B2360" s="8" t="str">
        <f>"赖忆连"</f>
        <v>赖忆连</v>
      </c>
      <c r="C2360" s="9" t="s">
        <v>968</v>
      </c>
    </row>
    <row r="2361" s="1" customFormat="1" spans="1:3">
      <c r="A2361" s="7">
        <v>2359</v>
      </c>
      <c r="B2361" s="8" t="str">
        <f>"刘炳金"</f>
        <v>刘炳金</v>
      </c>
      <c r="C2361" s="9" t="s">
        <v>1894</v>
      </c>
    </row>
    <row r="2362" s="1" customFormat="1" spans="1:3">
      <c r="A2362" s="7">
        <v>2360</v>
      </c>
      <c r="B2362" s="8" t="str">
        <f>"李桂南"</f>
        <v>李桂南</v>
      </c>
      <c r="C2362" s="9" t="s">
        <v>1324</v>
      </c>
    </row>
    <row r="2363" s="1" customFormat="1" spans="1:3">
      <c r="A2363" s="7">
        <v>2361</v>
      </c>
      <c r="B2363" s="8" t="str">
        <f>"曾广贞"</f>
        <v>曾广贞</v>
      </c>
      <c r="C2363" s="9" t="s">
        <v>1895</v>
      </c>
    </row>
    <row r="2364" s="1" customFormat="1" spans="1:3">
      <c r="A2364" s="7">
        <v>2362</v>
      </c>
      <c r="B2364" s="8" t="str">
        <f>"邝祥罡"</f>
        <v>邝祥罡</v>
      </c>
      <c r="C2364" s="9" t="s">
        <v>907</v>
      </c>
    </row>
    <row r="2365" s="1" customFormat="1" spans="1:3">
      <c r="A2365" s="7">
        <v>2363</v>
      </c>
      <c r="B2365" s="8" t="str">
        <f>"覃树发"</f>
        <v>覃树发</v>
      </c>
      <c r="C2365" s="9" t="s">
        <v>826</v>
      </c>
    </row>
    <row r="2366" s="1" customFormat="1" spans="1:3">
      <c r="A2366" s="7">
        <v>2364</v>
      </c>
      <c r="B2366" s="8" t="str">
        <f>"胡远芳"</f>
        <v>胡远芳</v>
      </c>
      <c r="C2366" s="9" t="s">
        <v>1896</v>
      </c>
    </row>
    <row r="2367" s="1" customFormat="1" spans="1:3">
      <c r="A2367" s="7">
        <v>2365</v>
      </c>
      <c r="B2367" s="8" t="str">
        <f>"谢汉泓"</f>
        <v>谢汉泓</v>
      </c>
      <c r="C2367" s="9" t="s">
        <v>744</v>
      </c>
    </row>
    <row r="2368" s="1" customFormat="1" spans="1:3">
      <c r="A2368" s="7">
        <v>2366</v>
      </c>
      <c r="B2368" s="8" t="str">
        <f>"陈业江"</f>
        <v>陈业江</v>
      </c>
      <c r="C2368" s="9" t="s">
        <v>1897</v>
      </c>
    </row>
    <row r="2369" s="1" customFormat="1" spans="1:3">
      <c r="A2369" s="7">
        <v>2367</v>
      </c>
      <c r="B2369" s="8" t="str">
        <f>"王孟庭"</f>
        <v>王孟庭</v>
      </c>
      <c r="C2369" s="9" t="s">
        <v>736</v>
      </c>
    </row>
    <row r="2370" s="1" customFormat="1" spans="1:3">
      <c r="A2370" s="7">
        <v>2368</v>
      </c>
      <c r="B2370" s="8" t="str">
        <f>"王梦秋"</f>
        <v>王梦秋</v>
      </c>
      <c r="C2370" s="9" t="s">
        <v>855</v>
      </c>
    </row>
    <row r="2371" s="1" customFormat="1" spans="1:3">
      <c r="A2371" s="7">
        <v>2369</v>
      </c>
      <c r="B2371" s="8" t="str">
        <f>"王振发"</f>
        <v>王振发</v>
      </c>
      <c r="C2371" s="9" t="s">
        <v>1898</v>
      </c>
    </row>
    <row r="2372" s="1" customFormat="1" spans="1:3">
      <c r="A2372" s="7">
        <v>2370</v>
      </c>
      <c r="B2372" s="8" t="str">
        <f>"朱玉槟"</f>
        <v>朱玉槟</v>
      </c>
      <c r="C2372" s="9" t="s">
        <v>469</v>
      </c>
    </row>
    <row r="2373" s="1" customFormat="1" spans="1:3">
      <c r="A2373" s="7">
        <v>2371</v>
      </c>
      <c r="B2373" s="8" t="str">
        <f>"黄童童"</f>
        <v>黄童童</v>
      </c>
      <c r="C2373" s="9" t="s">
        <v>746</v>
      </c>
    </row>
    <row r="2374" s="1" customFormat="1" spans="1:3">
      <c r="A2374" s="7">
        <v>2372</v>
      </c>
      <c r="B2374" s="8" t="str">
        <f>"王向瑜"</f>
        <v>王向瑜</v>
      </c>
      <c r="C2374" s="9" t="s">
        <v>1899</v>
      </c>
    </row>
    <row r="2375" s="1" customFormat="1" spans="1:3">
      <c r="A2375" s="7">
        <v>2373</v>
      </c>
      <c r="B2375" s="8" t="str">
        <f>"陈梦倩"</f>
        <v>陈梦倩</v>
      </c>
      <c r="C2375" s="9" t="s">
        <v>1900</v>
      </c>
    </row>
    <row r="2376" s="1" customFormat="1" spans="1:3">
      <c r="A2376" s="7">
        <v>2374</v>
      </c>
      <c r="B2376" s="8" t="str">
        <f>"林铭圣"</f>
        <v>林铭圣</v>
      </c>
      <c r="C2376" s="9" t="s">
        <v>1901</v>
      </c>
    </row>
    <row r="2377" s="1" customFormat="1" spans="1:3">
      <c r="A2377" s="7">
        <v>2375</v>
      </c>
      <c r="B2377" s="8" t="str">
        <f>"周必超"</f>
        <v>周必超</v>
      </c>
      <c r="C2377" s="9" t="s">
        <v>631</v>
      </c>
    </row>
    <row r="2378" s="1" customFormat="1" spans="1:3">
      <c r="A2378" s="7">
        <v>2376</v>
      </c>
      <c r="B2378" s="8" t="str">
        <f>"胡霞"</f>
        <v>胡霞</v>
      </c>
      <c r="C2378" s="9" t="s">
        <v>788</v>
      </c>
    </row>
    <row r="2379" s="1" customFormat="1" spans="1:3">
      <c r="A2379" s="7">
        <v>2377</v>
      </c>
      <c r="B2379" s="8" t="str">
        <f>"黄倩雯"</f>
        <v>黄倩雯</v>
      </c>
      <c r="C2379" s="9" t="s">
        <v>746</v>
      </c>
    </row>
    <row r="2380" s="1" customFormat="1" spans="1:3">
      <c r="A2380" s="7">
        <v>2378</v>
      </c>
      <c r="B2380" s="8" t="str">
        <f>"董颖卉"</f>
        <v>董颖卉</v>
      </c>
      <c r="C2380" s="9" t="s">
        <v>834</v>
      </c>
    </row>
    <row r="2381" s="1" customFormat="1" spans="1:3">
      <c r="A2381" s="7">
        <v>2379</v>
      </c>
      <c r="B2381" s="8" t="str">
        <f>"唐小珍"</f>
        <v>唐小珍</v>
      </c>
      <c r="C2381" s="9" t="s">
        <v>812</v>
      </c>
    </row>
    <row r="2382" s="1" customFormat="1" spans="1:3">
      <c r="A2382" s="7">
        <v>2380</v>
      </c>
      <c r="B2382" s="8" t="str">
        <f>"林子恒"</f>
        <v>林子恒</v>
      </c>
      <c r="C2382" s="9" t="s">
        <v>1902</v>
      </c>
    </row>
    <row r="2383" s="1" customFormat="1" spans="1:3">
      <c r="A2383" s="7">
        <v>2381</v>
      </c>
      <c r="B2383" s="8" t="str">
        <f>"黄明峰"</f>
        <v>黄明峰</v>
      </c>
      <c r="C2383" s="9" t="s">
        <v>1903</v>
      </c>
    </row>
    <row r="2384" s="1" customFormat="1" spans="1:3">
      <c r="A2384" s="7">
        <v>2382</v>
      </c>
      <c r="B2384" s="8" t="str">
        <f>"黄康"</f>
        <v>黄康</v>
      </c>
      <c r="C2384" s="9" t="s">
        <v>811</v>
      </c>
    </row>
    <row r="2385" s="1" customFormat="1" spans="1:3">
      <c r="A2385" s="7">
        <v>2383</v>
      </c>
      <c r="B2385" s="8" t="str">
        <f>"周颖"</f>
        <v>周颖</v>
      </c>
      <c r="C2385" s="9" t="s">
        <v>468</v>
      </c>
    </row>
    <row r="2386" s="1" customFormat="1" spans="1:3">
      <c r="A2386" s="7">
        <v>2384</v>
      </c>
      <c r="B2386" s="8" t="str">
        <f>"何嘉乐"</f>
        <v>何嘉乐</v>
      </c>
      <c r="C2386" s="9" t="s">
        <v>1309</v>
      </c>
    </row>
    <row r="2387" s="1" customFormat="1" spans="1:3">
      <c r="A2387" s="7">
        <v>2385</v>
      </c>
      <c r="B2387" s="8" t="str">
        <f>"黄亚旺"</f>
        <v>黄亚旺</v>
      </c>
      <c r="C2387" s="9" t="s">
        <v>1752</v>
      </c>
    </row>
    <row r="2388" s="1" customFormat="1" spans="1:3">
      <c r="A2388" s="7">
        <v>2386</v>
      </c>
      <c r="B2388" s="8" t="str">
        <f>"朱海贝"</f>
        <v>朱海贝</v>
      </c>
      <c r="C2388" s="9" t="s">
        <v>1904</v>
      </c>
    </row>
    <row r="2389" s="1" customFormat="1" spans="1:3">
      <c r="A2389" s="7">
        <v>2387</v>
      </c>
      <c r="B2389" s="8" t="str">
        <f>"陈文瑾"</f>
        <v>陈文瑾</v>
      </c>
      <c r="C2389" s="9" t="s">
        <v>1905</v>
      </c>
    </row>
    <row r="2390" s="1" customFormat="1" spans="1:3">
      <c r="A2390" s="7">
        <v>2388</v>
      </c>
      <c r="B2390" s="8" t="str">
        <f>"陈梦婷"</f>
        <v>陈梦婷</v>
      </c>
      <c r="C2390" s="9" t="s">
        <v>1641</v>
      </c>
    </row>
    <row r="2391" s="1" customFormat="1" spans="1:3">
      <c r="A2391" s="7">
        <v>2389</v>
      </c>
      <c r="B2391" s="8" t="str">
        <f>"蔡舒爽"</f>
        <v>蔡舒爽</v>
      </c>
      <c r="C2391" s="9" t="s">
        <v>421</v>
      </c>
    </row>
    <row r="2392" s="1" customFormat="1" spans="1:3">
      <c r="A2392" s="7">
        <v>2390</v>
      </c>
      <c r="B2392" s="8" t="str">
        <f>"王文豪"</f>
        <v>王文豪</v>
      </c>
      <c r="C2392" s="9" t="s">
        <v>1906</v>
      </c>
    </row>
    <row r="2393" s="1" customFormat="1" spans="1:3">
      <c r="A2393" s="7">
        <v>2391</v>
      </c>
      <c r="B2393" s="8" t="str">
        <f>"林欣"</f>
        <v>林欣</v>
      </c>
      <c r="C2393" s="9" t="s">
        <v>864</v>
      </c>
    </row>
    <row r="2394" s="1" customFormat="1" spans="1:3">
      <c r="A2394" s="7">
        <v>2392</v>
      </c>
      <c r="B2394" s="8" t="str">
        <f>"陈荻"</f>
        <v>陈荻</v>
      </c>
      <c r="C2394" s="9" t="s">
        <v>1320</v>
      </c>
    </row>
    <row r="2395" s="1" customFormat="1" spans="1:3">
      <c r="A2395" s="7">
        <v>2393</v>
      </c>
      <c r="B2395" s="8" t="str">
        <f>"林紫琳"</f>
        <v>林紫琳</v>
      </c>
      <c r="C2395" s="9" t="s">
        <v>834</v>
      </c>
    </row>
    <row r="2396" s="1" customFormat="1" spans="1:3">
      <c r="A2396" s="7">
        <v>2394</v>
      </c>
      <c r="B2396" s="8" t="str">
        <f>"吉贝贝"</f>
        <v>吉贝贝</v>
      </c>
      <c r="C2396" s="9" t="s">
        <v>821</v>
      </c>
    </row>
    <row r="2397" s="1" customFormat="1" spans="1:3">
      <c r="A2397" s="7">
        <v>2395</v>
      </c>
      <c r="B2397" s="8" t="str">
        <f>"黄天鹅"</f>
        <v>黄天鹅</v>
      </c>
      <c r="C2397" s="9" t="s">
        <v>755</v>
      </c>
    </row>
    <row r="2398" s="1" customFormat="1" spans="1:3">
      <c r="A2398" s="7">
        <v>2396</v>
      </c>
      <c r="B2398" s="8" t="str">
        <f>"胡启鹏"</f>
        <v>胡启鹏</v>
      </c>
      <c r="C2398" s="9" t="s">
        <v>772</v>
      </c>
    </row>
    <row r="2399" s="1" customFormat="1" spans="1:3">
      <c r="A2399" s="7">
        <v>2397</v>
      </c>
      <c r="B2399" s="8" t="str">
        <f>"梁荣格"</f>
        <v>梁荣格</v>
      </c>
      <c r="C2399" s="9" t="s">
        <v>818</v>
      </c>
    </row>
    <row r="2400" s="1" customFormat="1" spans="1:3">
      <c r="A2400" s="7">
        <v>2398</v>
      </c>
      <c r="B2400" s="8" t="str">
        <f>"黄栩广"</f>
        <v>黄栩广</v>
      </c>
      <c r="C2400" s="9" t="s">
        <v>796</v>
      </c>
    </row>
    <row r="2401" s="1" customFormat="1" spans="1:3">
      <c r="A2401" s="7">
        <v>2399</v>
      </c>
      <c r="B2401" s="8" t="str">
        <f>"黄嘉妮"</f>
        <v>黄嘉妮</v>
      </c>
      <c r="C2401" s="9" t="s">
        <v>1907</v>
      </c>
    </row>
    <row r="2402" s="1" customFormat="1" spans="1:3">
      <c r="A2402" s="7">
        <v>2400</v>
      </c>
      <c r="B2402" s="8" t="str">
        <f>"胡爽"</f>
        <v>胡爽</v>
      </c>
      <c r="C2402" s="9" t="s">
        <v>907</v>
      </c>
    </row>
    <row r="2403" s="1" customFormat="1" spans="1:3">
      <c r="A2403" s="7">
        <v>2401</v>
      </c>
      <c r="B2403" s="8" t="str">
        <f>"李丽婷"</f>
        <v>李丽婷</v>
      </c>
      <c r="C2403" s="9" t="s">
        <v>1908</v>
      </c>
    </row>
    <row r="2404" s="1" customFormat="1" spans="1:3">
      <c r="A2404" s="7">
        <v>2402</v>
      </c>
      <c r="B2404" s="8" t="str">
        <f>"何姗珊"</f>
        <v>何姗珊</v>
      </c>
      <c r="C2404" s="9" t="s">
        <v>197</v>
      </c>
    </row>
    <row r="2405" s="1" customFormat="1" spans="1:3">
      <c r="A2405" s="7">
        <v>2403</v>
      </c>
      <c r="B2405" s="8" t="str">
        <f>"黄飞"</f>
        <v>黄飞</v>
      </c>
      <c r="C2405" s="9" t="s">
        <v>1406</v>
      </c>
    </row>
    <row r="2406" s="1" customFormat="1" spans="1:3">
      <c r="A2406" s="7">
        <v>2404</v>
      </c>
      <c r="B2406" s="8" t="str">
        <f>"刘硕文"</f>
        <v>刘硕文</v>
      </c>
      <c r="C2406" s="9" t="s">
        <v>1909</v>
      </c>
    </row>
    <row r="2407" s="1" customFormat="1" spans="1:3">
      <c r="A2407" s="7">
        <v>2405</v>
      </c>
      <c r="B2407" s="8" t="str">
        <f>"黄旭俊"</f>
        <v>黄旭俊</v>
      </c>
      <c r="C2407" s="9" t="s">
        <v>396</v>
      </c>
    </row>
    <row r="2408" s="1" customFormat="1" spans="1:3">
      <c r="A2408" s="7">
        <v>2406</v>
      </c>
      <c r="B2408" s="8" t="str">
        <f>"黄巧荣"</f>
        <v>黄巧荣</v>
      </c>
      <c r="C2408" s="9" t="s">
        <v>1332</v>
      </c>
    </row>
    <row r="2409" s="1" customFormat="1" spans="1:3">
      <c r="A2409" s="7">
        <v>2407</v>
      </c>
      <c r="B2409" s="8" t="str">
        <f>"郑国"</f>
        <v>郑国</v>
      </c>
      <c r="C2409" s="9" t="s">
        <v>770</v>
      </c>
    </row>
    <row r="2410" s="1" customFormat="1" spans="1:3">
      <c r="A2410" s="7">
        <v>2408</v>
      </c>
      <c r="B2410" s="8" t="str">
        <f>"邓丽美"</f>
        <v>邓丽美</v>
      </c>
      <c r="C2410" s="9" t="s">
        <v>803</v>
      </c>
    </row>
    <row r="2411" s="1" customFormat="1" spans="1:3">
      <c r="A2411" s="7">
        <v>2409</v>
      </c>
      <c r="B2411" s="8" t="str">
        <f>"黄孟刚"</f>
        <v>黄孟刚</v>
      </c>
      <c r="C2411" s="9" t="s">
        <v>770</v>
      </c>
    </row>
    <row r="2412" s="1" customFormat="1" spans="1:3">
      <c r="A2412" s="7">
        <v>2410</v>
      </c>
      <c r="B2412" s="8" t="str">
        <f>"黄锦虹"</f>
        <v>黄锦虹</v>
      </c>
      <c r="C2412" s="9" t="s">
        <v>1910</v>
      </c>
    </row>
    <row r="2413" s="1" customFormat="1" spans="1:3">
      <c r="A2413" s="7">
        <v>2411</v>
      </c>
      <c r="B2413" s="8" t="str">
        <f>"王晓薇"</f>
        <v>王晓薇</v>
      </c>
      <c r="C2413" s="9" t="s">
        <v>746</v>
      </c>
    </row>
    <row r="2414" s="1" customFormat="1" spans="1:3">
      <c r="A2414" s="7">
        <v>2412</v>
      </c>
      <c r="B2414" s="8" t="str">
        <f>"吴福龙"</f>
        <v>吴福龙</v>
      </c>
      <c r="C2414" s="9" t="s">
        <v>1636</v>
      </c>
    </row>
    <row r="2415" s="1" customFormat="1" spans="1:3">
      <c r="A2415" s="7">
        <v>2413</v>
      </c>
      <c r="B2415" s="8" t="str">
        <f>"朱福珍"</f>
        <v>朱福珍</v>
      </c>
      <c r="C2415" s="9" t="s">
        <v>203</v>
      </c>
    </row>
    <row r="2416" s="1" customFormat="1" spans="1:3">
      <c r="A2416" s="7">
        <v>2414</v>
      </c>
      <c r="B2416" s="8" t="str">
        <f>"符其耀"</f>
        <v>符其耀</v>
      </c>
      <c r="C2416" s="9" t="s">
        <v>1557</v>
      </c>
    </row>
    <row r="2417" s="1" customFormat="1" spans="1:3">
      <c r="A2417" s="7">
        <v>2415</v>
      </c>
      <c r="B2417" s="8" t="str">
        <f>"黄圆圆"</f>
        <v>黄圆圆</v>
      </c>
      <c r="C2417" s="9" t="s">
        <v>1101</v>
      </c>
    </row>
    <row r="2418" s="1" customFormat="1" spans="1:3">
      <c r="A2418" s="7">
        <v>2416</v>
      </c>
      <c r="B2418" s="8" t="str">
        <f>"林柔柔"</f>
        <v>林柔柔</v>
      </c>
      <c r="C2418" s="9" t="s">
        <v>746</v>
      </c>
    </row>
    <row r="2419" s="1" customFormat="1" spans="1:3">
      <c r="A2419" s="7">
        <v>2417</v>
      </c>
      <c r="B2419" s="8" t="str">
        <f>"王智迎"</f>
        <v>王智迎</v>
      </c>
      <c r="C2419" s="9" t="s">
        <v>749</v>
      </c>
    </row>
    <row r="2420" s="1" customFormat="1" spans="1:3">
      <c r="A2420" s="7">
        <v>2418</v>
      </c>
      <c r="B2420" s="8" t="str">
        <f>"卓肖玉"</f>
        <v>卓肖玉</v>
      </c>
      <c r="C2420" s="9" t="s">
        <v>1907</v>
      </c>
    </row>
    <row r="2421" s="1" customFormat="1" spans="1:3">
      <c r="A2421" s="7">
        <v>2419</v>
      </c>
      <c r="B2421" s="8" t="str">
        <f>"黄靖雅"</f>
        <v>黄靖雅</v>
      </c>
      <c r="C2421" s="9" t="s">
        <v>1911</v>
      </c>
    </row>
    <row r="2422" s="1" customFormat="1" spans="1:3">
      <c r="A2422" s="7">
        <v>2420</v>
      </c>
      <c r="B2422" s="8" t="str">
        <f>"黄彩密"</f>
        <v>黄彩密</v>
      </c>
      <c r="C2422" s="9" t="s">
        <v>1912</v>
      </c>
    </row>
    <row r="2423" s="1" customFormat="1" spans="1:3">
      <c r="A2423" s="7">
        <v>2421</v>
      </c>
      <c r="B2423" s="8" t="str">
        <f>"黄冬影"</f>
        <v>黄冬影</v>
      </c>
      <c r="C2423" s="9" t="s">
        <v>1913</v>
      </c>
    </row>
    <row r="2424" s="1" customFormat="1" spans="1:3">
      <c r="A2424" s="7">
        <v>2422</v>
      </c>
      <c r="B2424" s="8" t="str">
        <f>"黄舒杰"</f>
        <v>黄舒杰</v>
      </c>
      <c r="C2424" s="9" t="s">
        <v>744</v>
      </c>
    </row>
    <row r="2425" s="1" customFormat="1" spans="1:3">
      <c r="A2425" s="7">
        <v>2423</v>
      </c>
      <c r="B2425" s="8" t="str">
        <f>"黄晓浩"</f>
        <v>黄晓浩</v>
      </c>
      <c r="C2425" s="9" t="s">
        <v>1311</v>
      </c>
    </row>
    <row r="2426" s="1" customFormat="1" spans="1:3">
      <c r="A2426" s="7">
        <v>2424</v>
      </c>
      <c r="B2426" s="8" t="str">
        <f>"黄燕虹"</f>
        <v>黄燕虹</v>
      </c>
      <c r="C2426" s="9" t="s">
        <v>853</v>
      </c>
    </row>
    <row r="2427" s="1" customFormat="1" spans="1:3">
      <c r="A2427" s="7">
        <v>2425</v>
      </c>
      <c r="B2427" s="8" t="str">
        <f>"卓侨灵"</f>
        <v>卓侨灵</v>
      </c>
      <c r="C2427" s="9" t="s">
        <v>385</v>
      </c>
    </row>
    <row r="2428" s="1" customFormat="1" spans="1:3">
      <c r="A2428" s="7">
        <v>2426</v>
      </c>
      <c r="B2428" s="8" t="str">
        <f>"杨珊"</f>
        <v>杨珊</v>
      </c>
      <c r="C2428" s="9" t="s">
        <v>812</v>
      </c>
    </row>
    <row r="2429" s="1" customFormat="1" spans="1:3">
      <c r="A2429" s="7">
        <v>2427</v>
      </c>
      <c r="B2429" s="8" t="str">
        <f>"黄海智"</f>
        <v>黄海智</v>
      </c>
      <c r="C2429" s="9" t="s">
        <v>1901</v>
      </c>
    </row>
    <row r="2430" s="1" customFormat="1" spans="1:3">
      <c r="A2430" s="7">
        <v>2428</v>
      </c>
      <c r="B2430" s="8" t="str">
        <f>"黄露瑶"</f>
        <v>黄露瑶</v>
      </c>
      <c r="C2430" s="9" t="s">
        <v>1914</v>
      </c>
    </row>
    <row r="2431" s="1" customFormat="1" spans="1:3">
      <c r="A2431" s="7">
        <v>2429</v>
      </c>
      <c r="B2431" s="8" t="str">
        <f>"陈紫莹"</f>
        <v>陈紫莹</v>
      </c>
      <c r="C2431" s="9" t="s">
        <v>402</v>
      </c>
    </row>
    <row r="2432" s="1" customFormat="1" spans="1:3">
      <c r="A2432" s="7">
        <v>2430</v>
      </c>
      <c r="B2432" s="8" t="str">
        <f>"黄茹颖"</f>
        <v>黄茹颖</v>
      </c>
      <c r="C2432" s="9" t="s">
        <v>741</v>
      </c>
    </row>
    <row r="2433" s="1" customFormat="1" spans="1:3">
      <c r="A2433" s="7">
        <v>2431</v>
      </c>
      <c r="B2433" s="8" t="str">
        <f>"李承利"</f>
        <v>李承利</v>
      </c>
      <c r="C2433" s="9" t="s">
        <v>799</v>
      </c>
    </row>
    <row r="2434" s="1" customFormat="1" spans="1:3">
      <c r="A2434" s="7">
        <v>2432</v>
      </c>
      <c r="B2434" s="8" t="str">
        <f>"曾倞婧"</f>
        <v>曾倞婧</v>
      </c>
      <c r="C2434" s="9" t="s">
        <v>197</v>
      </c>
    </row>
    <row r="2435" s="1" customFormat="1" spans="1:3">
      <c r="A2435" s="7">
        <v>2433</v>
      </c>
      <c r="B2435" s="8" t="str">
        <f>"梁思羽"</f>
        <v>梁思羽</v>
      </c>
      <c r="C2435" s="9" t="s">
        <v>1915</v>
      </c>
    </row>
    <row r="2436" s="1" customFormat="1" spans="1:3">
      <c r="A2436" s="7">
        <v>2434</v>
      </c>
      <c r="B2436" s="8" t="str">
        <f>"陈如意"</f>
        <v>陈如意</v>
      </c>
      <c r="C2436" s="9" t="s">
        <v>803</v>
      </c>
    </row>
    <row r="2437" s="1" customFormat="1" spans="1:3">
      <c r="A2437" s="7">
        <v>2435</v>
      </c>
      <c r="B2437" s="8" t="str">
        <f>"黄广琛"</f>
        <v>黄广琛</v>
      </c>
      <c r="C2437" s="9" t="s">
        <v>1916</v>
      </c>
    </row>
    <row r="2438" s="1" customFormat="1" spans="1:3">
      <c r="A2438" s="7">
        <v>2436</v>
      </c>
      <c r="B2438" s="8" t="str">
        <f>"王佳情"</f>
        <v>王佳情</v>
      </c>
      <c r="C2438" s="9" t="s">
        <v>1917</v>
      </c>
    </row>
    <row r="2439" s="1" customFormat="1" spans="1:3">
      <c r="A2439" s="7">
        <v>2437</v>
      </c>
      <c r="B2439" s="8" t="str">
        <f>"李鹤"</f>
        <v>李鹤</v>
      </c>
      <c r="C2439" s="9" t="s">
        <v>688</v>
      </c>
    </row>
    <row r="2440" s="1" customFormat="1" spans="1:3">
      <c r="A2440" s="7">
        <v>2438</v>
      </c>
      <c r="B2440" s="8" t="str">
        <f>"高子强"</f>
        <v>高子强</v>
      </c>
      <c r="C2440" s="9" t="s">
        <v>799</v>
      </c>
    </row>
    <row r="2441" s="1" customFormat="1" spans="1:3">
      <c r="A2441" s="7">
        <v>2439</v>
      </c>
      <c r="B2441" s="8" t="str">
        <f>"胡晓娜"</f>
        <v>胡晓娜</v>
      </c>
      <c r="C2441" s="9" t="s">
        <v>741</v>
      </c>
    </row>
    <row r="2442" s="1" customFormat="1" spans="1:3">
      <c r="A2442" s="7">
        <v>2440</v>
      </c>
      <c r="B2442" s="8" t="str">
        <f>"陈小珍"</f>
        <v>陈小珍</v>
      </c>
      <c r="C2442" s="9" t="s">
        <v>1918</v>
      </c>
    </row>
    <row r="2443" s="1" customFormat="1" spans="1:3">
      <c r="A2443" s="7">
        <v>2441</v>
      </c>
      <c r="B2443" s="8" t="str">
        <f>"黄源"</f>
        <v>黄源</v>
      </c>
      <c r="C2443" s="9" t="s">
        <v>1919</v>
      </c>
    </row>
    <row r="2444" s="1" customFormat="1" spans="1:3">
      <c r="A2444" s="7">
        <v>2442</v>
      </c>
      <c r="B2444" s="8" t="str">
        <f>"王家宁"</f>
        <v>王家宁</v>
      </c>
      <c r="C2444" s="9" t="s">
        <v>887</v>
      </c>
    </row>
    <row r="2445" s="1" customFormat="1" spans="1:3">
      <c r="A2445" s="7">
        <v>2443</v>
      </c>
      <c r="B2445" s="8" t="str">
        <f>"符晓昱"</f>
        <v>符晓昱</v>
      </c>
      <c r="C2445" s="9" t="s">
        <v>1920</v>
      </c>
    </row>
    <row r="2446" s="1" customFormat="1" spans="1:3">
      <c r="A2446" s="7">
        <v>2444</v>
      </c>
      <c r="B2446" s="8" t="str">
        <f>"唐丽"</f>
        <v>唐丽</v>
      </c>
      <c r="C2446" s="9" t="s">
        <v>978</v>
      </c>
    </row>
    <row r="2447" s="1" customFormat="1" spans="1:3">
      <c r="A2447" s="7">
        <v>2445</v>
      </c>
      <c r="B2447" s="8" t="str">
        <f>"黄一婷"</f>
        <v>黄一婷</v>
      </c>
      <c r="C2447" s="9" t="s">
        <v>1632</v>
      </c>
    </row>
    <row r="2448" s="1" customFormat="1" spans="1:3">
      <c r="A2448" s="7">
        <v>2446</v>
      </c>
      <c r="B2448" s="8" t="str">
        <f>"王玉金"</f>
        <v>王玉金</v>
      </c>
      <c r="C2448" s="9" t="s">
        <v>886</v>
      </c>
    </row>
    <row r="2449" s="1" customFormat="1" spans="1:3">
      <c r="A2449" s="7">
        <v>2447</v>
      </c>
      <c r="B2449" s="8" t="str">
        <f>"黎健翮"</f>
        <v>黎健翮</v>
      </c>
      <c r="C2449" s="9" t="s">
        <v>799</v>
      </c>
    </row>
    <row r="2450" s="1" customFormat="1" spans="1:3">
      <c r="A2450" s="7">
        <v>2448</v>
      </c>
      <c r="B2450" s="8" t="str">
        <f>"黄紫颜"</f>
        <v>黄紫颜</v>
      </c>
      <c r="C2450" s="9" t="s">
        <v>951</v>
      </c>
    </row>
    <row r="2451" s="1" customFormat="1" spans="1:3">
      <c r="A2451" s="7">
        <v>2449</v>
      </c>
      <c r="B2451" s="8" t="str">
        <f>"王文烈"</f>
        <v>王文烈</v>
      </c>
      <c r="C2451" s="9" t="s">
        <v>1636</v>
      </c>
    </row>
    <row r="2452" s="1" customFormat="1" spans="1:3">
      <c r="A2452" s="7">
        <v>2450</v>
      </c>
      <c r="B2452" s="8" t="str">
        <f>"黄罕婧"</f>
        <v>黄罕婧</v>
      </c>
      <c r="C2452" s="9" t="s">
        <v>766</v>
      </c>
    </row>
    <row r="2453" s="1" customFormat="1" spans="1:3">
      <c r="A2453" s="7">
        <v>2451</v>
      </c>
      <c r="B2453" s="8" t="str">
        <f>"王晓晗"</f>
        <v>王晓晗</v>
      </c>
      <c r="C2453" s="9" t="s">
        <v>396</v>
      </c>
    </row>
    <row r="2454" s="1" customFormat="1" spans="1:3">
      <c r="A2454" s="7">
        <v>2452</v>
      </c>
      <c r="B2454" s="8" t="str">
        <f>"张依珏"</f>
        <v>张依珏</v>
      </c>
      <c r="C2454" s="9" t="s">
        <v>258</v>
      </c>
    </row>
    <row r="2455" s="1" customFormat="1" spans="1:3">
      <c r="A2455" s="7">
        <v>2453</v>
      </c>
      <c r="B2455" s="8" t="str">
        <f>"梁荣婕"</f>
        <v>梁荣婕</v>
      </c>
      <c r="C2455" s="9" t="s">
        <v>855</v>
      </c>
    </row>
    <row r="2456" s="1" customFormat="1" spans="1:3">
      <c r="A2456" s="7">
        <v>2454</v>
      </c>
      <c r="B2456" s="8" t="str">
        <f>"林歆歆"</f>
        <v>林歆歆</v>
      </c>
      <c r="C2456" s="9" t="s">
        <v>1914</v>
      </c>
    </row>
    <row r="2457" s="1" customFormat="1" spans="1:3">
      <c r="A2457" s="7">
        <v>2455</v>
      </c>
      <c r="B2457" s="8" t="str">
        <f>"朱维莹"</f>
        <v>朱维莹</v>
      </c>
      <c r="C2457" s="9" t="s">
        <v>1921</v>
      </c>
    </row>
    <row r="2458" s="1" customFormat="1" spans="1:3">
      <c r="A2458" s="7">
        <v>2456</v>
      </c>
      <c r="B2458" s="8" t="str">
        <f>"林慧娇"</f>
        <v>林慧娇</v>
      </c>
      <c r="C2458" s="9" t="s">
        <v>1922</v>
      </c>
    </row>
    <row r="2459" s="1" customFormat="1" spans="1:3">
      <c r="A2459" s="7">
        <v>2457</v>
      </c>
      <c r="B2459" s="8" t="str">
        <f>"黄妹"</f>
        <v>黄妹</v>
      </c>
      <c r="C2459" s="9" t="s">
        <v>1923</v>
      </c>
    </row>
    <row r="2460" s="1" customFormat="1" spans="1:3">
      <c r="A2460" s="7">
        <v>2458</v>
      </c>
      <c r="B2460" s="8" t="str">
        <f>"董日森"</f>
        <v>董日森</v>
      </c>
      <c r="C2460" s="9" t="s">
        <v>1924</v>
      </c>
    </row>
    <row r="2461" s="1" customFormat="1" spans="1:3">
      <c r="A2461" s="7">
        <v>2459</v>
      </c>
      <c r="B2461" s="8" t="str">
        <f>"黄小纯"</f>
        <v>黄小纯</v>
      </c>
      <c r="C2461" s="9" t="s">
        <v>1332</v>
      </c>
    </row>
    <row r="2462" s="1" customFormat="1" spans="1:3">
      <c r="A2462" s="7">
        <v>2460</v>
      </c>
      <c r="B2462" s="8" t="str">
        <f>"黄孟伟"</f>
        <v>黄孟伟</v>
      </c>
      <c r="C2462" s="9" t="s">
        <v>853</v>
      </c>
    </row>
    <row r="2463" s="1" customFormat="1" spans="1:3">
      <c r="A2463" s="7">
        <v>2461</v>
      </c>
      <c r="B2463" s="8" t="str">
        <f>"王声"</f>
        <v>王声</v>
      </c>
      <c r="C2463" s="9" t="s">
        <v>1925</v>
      </c>
    </row>
    <row r="2464" s="1" customFormat="1" spans="1:3">
      <c r="A2464" s="7">
        <v>2462</v>
      </c>
      <c r="B2464" s="8" t="str">
        <f>"黄丹颖"</f>
        <v>黄丹颖</v>
      </c>
      <c r="C2464" s="9" t="s">
        <v>891</v>
      </c>
    </row>
    <row r="2465" s="1" customFormat="1" spans="1:3">
      <c r="A2465" s="7">
        <v>2463</v>
      </c>
      <c r="B2465" s="8" t="str">
        <f>"李蔓"</f>
        <v>李蔓</v>
      </c>
      <c r="C2465" s="9" t="s">
        <v>821</v>
      </c>
    </row>
    <row r="2466" s="1" customFormat="1" spans="1:3">
      <c r="A2466" s="7">
        <v>2464</v>
      </c>
      <c r="B2466" s="8" t="str">
        <f>"王晶晶"</f>
        <v>王晶晶</v>
      </c>
      <c r="C2466" s="9" t="s">
        <v>1273</v>
      </c>
    </row>
    <row r="2467" s="1" customFormat="1" spans="1:3">
      <c r="A2467" s="7">
        <v>2465</v>
      </c>
      <c r="B2467" s="8" t="str">
        <f>"郑小甜"</f>
        <v>郑小甜</v>
      </c>
      <c r="C2467" s="9" t="s">
        <v>781</v>
      </c>
    </row>
    <row r="2468" s="1" customFormat="1" spans="1:3">
      <c r="A2468" s="7">
        <v>2466</v>
      </c>
      <c r="B2468" s="8" t="str">
        <f>"王吉豪"</f>
        <v>王吉豪</v>
      </c>
      <c r="C2468" s="9" t="s">
        <v>396</v>
      </c>
    </row>
    <row r="2469" s="1" customFormat="1" spans="1:3">
      <c r="A2469" s="7">
        <v>2467</v>
      </c>
      <c r="B2469" s="8" t="str">
        <f>"黄嘉纯"</f>
        <v>黄嘉纯</v>
      </c>
      <c r="C2469" s="9" t="s">
        <v>885</v>
      </c>
    </row>
    <row r="2470" s="1" customFormat="1" spans="1:3">
      <c r="A2470" s="7">
        <v>2468</v>
      </c>
      <c r="B2470" s="8" t="str">
        <f>"苏运发"</f>
        <v>苏运发</v>
      </c>
      <c r="C2470" s="9" t="s">
        <v>799</v>
      </c>
    </row>
    <row r="2471" s="1" customFormat="1" spans="1:3">
      <c r="A2471" s="7">
        <v>2469</v>
      </c>
      <c r="B2471" s="8" t="str">
        <f>"钱晓婷"</f>
        <v>钱晓婷</v>
      </c>
      <c r="C2471" s="9" t="s">
        <v>421</v>
      </c>
    </row>
    <row r="2472" s="1" customFormat="1" spans="1:3">
      <c r="A2472" s="7">
        <v>2470</v>
      </c>
      <c r="B2472" s="8" t="str">
        <f>"邓帆"</f>
        <v>邓帆</v>
      </c>
      <c r="C2472" s="9" t="s">
        <v>1926</v>
      </c>
    </row>
    <row r="2473" s="1" customFormat="1" spans="1:3">
      <c r="A2473" s="7">
        <v>2471</v>
      </c>
      <c r="B2473" s="8" t="str">
        <f>"朱万英"</f>
        <v>朱万英</v>
      </c>
      <c r="C2473" s="9" t="s">
        <v>1927</v>
      </c>
    </row>
    <row r="2474" s="1" customFormat="1" spans="1:3">
      <c r="A2474" s="7">
        <v>2472</v>
      </c>
      <c r="B2474" s="8" t="str">
        <f>"王春跟"</f>
        <v>王春跟</v>
      </c>
      <c r="C2474" s="9" t="s">
        <v>1928</v>
      </c>
    </row>
    <row r="2475" s="1" customFormat="1" spans="1:3">
      <c r="A2475" s="7">
        <v>2473</v>
      </c>
      <c r="B2475" s="8" t="str">
        <f>"李艳"</f>
        <v>李艳</v>
      </c>
      <c r="C2475" s="9" t="s">
        <v>1929</v>
      </c>
    </row>
    <row r="2476" s="1" customFormat="1" spans="1:3">
      <c r="A2476" s="7">
        <v>2474</v>
      </c>
      <c r="B2476" s="8" t="str">
        <f>"黄依晴"</f>
        <v>黄依晴</v>
      </c>
      <c r="C2476" s="9" t="s">
        <v>736</v>
      </c>
    </row>
    <row r="2477" s="1" customFormat="1" spans="1:3">
      <c r="A2477" s="7">
        <v>2475</v>
      </c>
      <c r="B2477" s="8" t="str">
        <f>"陈韬"</f>
        <v>陈韬</v>
      </c>
      <c r="C2477" s="9" t="s">
        <v>907</v>
      </c>
    </row>
    <row r="2478" s="1" customFormat="1" spans="1:3">
      <c r="A2478" s="7">
        <v>2476</v>
      </c>
      <c r="B2478" s="8" t="str">
        <f>"黄雪贞"</f>
        <v>黄雪贞</v>
      </c>
      <c r="C2478" s="9" t="s">
        <v>810</v>
      </c>
    </row>
    <row r="2479" s="1" customFormat="1" spans="1:3">
      <c r="A2479" s="7">
        <v>2477</v>
      </c>
      <c r="B2479" s="8" t="str">
        <f>"黄晓菲"</f>
        <v>黄晓菲</v>
      </c>
      <c r="C2479" s="9" t="s">
        <v>797</v>
      </c>
    </row>
    <row r="2480" s="1" customFormat="1" spans="1:3">
      <c r="A2480" s="7">
        <v>2478</v>
      </c>
      <c r="B2480" s="8" t="str">
        <f>"黄海妹"</f>
        <v>黄海妹</v>
      </c>
      <c r="C2480" s="9" t="s">
        <v>896</v>
      </c>
    </row>
    <row r="2481" s="1" customFormat="1" spans="1:3">
      <c r="A2481" s="7">
        <v>2479</v>
      </c>
      <c r="B2481" s="8" t="str">
        <f>"朱扬江"</f>
        <v>朱扬江</v>
      </c>
      <c r="C2481" s="9" t="s">
        <v>688</v>
      </c>
    </row>
    <row r="2482" s="1" customFormat="1" spans="1:3">
      <c r="A2482" s="7">
        <v>2480</v>
      </c>
      <c r="B2482" s="8" t="str">
        <f>"李佳营"</f>
        <v>李佳营</v>
      </c>
      <c r="C2482" s="9" t="s">
        <v>797</v>
      </c>
    </row>
    <row r="2483" s="1" customFormat="1" spans="1:3">
      <c r="A2483" s="7">
        <v>2481</v>
      </c>
      <c r="B2483" s="8" t="str">
        <f>"王妹"</f>
        <v>王妹</v>
      </c>
      <c r="C2483" s="9" t="s">
        <v>951</v>
      </c>
    </row>
    <row r="2484" s="1" customFormat="1" spans="1:3">
      <c r="A2484" s="7">
        <v>2482</v>
      </c>
      <c r="B2484" s="8" t="str">
        <f>"李庆嘉"</f>
        <v>李庆嘉</v>
      </c>
      <c r="C2484" s="9" t="s">
        <v>1930</v>
      </c>
    </row>
    <row r="2485" s="1" customFormat="1" spans="1:3">
      <c r="A2485" s="7">
        <v>2483</v>
      </c>
      <c r="B2485" s="8" t="str">
        <f>"王卷佳"</f>
        <v>王卷佳</v>
      </c>
      <c r="C2485" s="9" t="s">
        <v>402</v>
      </c>
    </row>
    <row r="2486" s="1" customFormat="1" spans="1:3">
      <c r="A2486" s="7">
        <v>2484</v>
      </c>
      <c r="B2486" s="8" t="str">
        <f>"陈雪妮"</f>
        <v>陈雪妮</v>
      </c>
      <c r="C2486" s="9" t="s">
        <v>788</v>
      </c>
    </row>
    <row r="2487" s="1" customFormat="1" spans="1:3">
      <c r="A2487" s="7">
        <v>2485</v>
      </c>
      <c r="B2487" s="8" t="str">
        <f>"黄习"</f>
        <v>黄习</v>
      </c>
      <c r="C2487" s="9" t="s">
        <v>789</v>
      </c>
    </row>
    <row r="2488" s="1" customFormat="1" spans="1:3">
      <c r="A2488" s="7">
        <v>2486</v>
      </c>
      <c r="B2488" s="8" t="str">
        <f>"陈雅倩"</f>
        <v>陈雅倩</v>
      </c>
      <c r="C2488" s="9" t="s">
        <v>896</v>
      </c>
    </row>
    <row r="2489" s="1" customFormat="1" spans="1:3">
      <c r="A2489" s="7">
        <v>2487</v>
      </c>
      <c r="B2489" s="8" t="str">
        <f>"陈怡"</f>
        <v>陈怡</v>
      </c>
      <c r="C2489" s="9" t="s">
        <v>868</v>
      </c>
    </row>
    <row r="2490" s="1" customFormat="1" spans="1:3">
      <c r="A2490" s="7">
        <v>2488</v>
      </c>
      <c r="B2490" s="8" t="str">
        <f>"陈秋婷"</f>
        <v>陈秋婷</v>
      </c>
      <c r="C2490" s="9" t="s">
        <v>1895</v>
      </c>
    </row>
    <row r="2491" s="1" customFormat="1" spans="1:3">
      <c r="A2491" s="7">
        <v>2489</v>
      </c>
      <c r="B2491" s="8" t="str">
        <f>"周海川"</f>
        <v>周海川</v>
      </c>
      <c r="C2491" s="9" t="s">
        <v>756</v>
      </c>
    </row>
    <row r="2492" s="1" customFormat="1" spans="1:3">
      <c r="A2492" s="7">
        <v>2490</v>
      </c>
      <c r="B2492" s="8" t="str">
        <f>"周丽珠"</f>
        <v>周丽珠</v>
      </c>
      <c r="C2492" s="9" t="s">
        <v>1931</v>
      </c>
    </row>
    <row r="2493" s="1" customFormat="1" spans="1:3">
      <c r="A2493" s="7">
        <v>2491</v>
      </c>
      <c r="B2493" s="8" t="str">
        <f>"董娇"</f>
        <v>董娇</v>
      </c>
      <c r="C2493" s="9" t="s">
        <v>1642</v>
      </c>
    </row>
    <row r="2494" s="1" customFormat="1" spans="1:3">
      <c r="A2494" s="7">
        <v>2492</v>
      </c>
      <c r="B2494" s="8" t="str">
        <f>"黄学富"</f>
        <v>黄学富</v>
      </c>
      <c r="C2494" s="9" t="s">
        <v>1932</v>
      </c>
    </row>
    <row r="2495" s="1" customFormat="1" spans="1:3">
      <c r="A2495" s="7">
        <v>2493</v>
      </c>
      <c r="B2495" s="8" t="str">
        <f>"王林"</f>
        <v>王林</v>
      </c>
      <c r="C2495" s="9" t="s">
        <v>1899</v>
      </c>
    </row>
    <row r="2496" s="1" customFormat="1" spans="1:3">
      <c r="A2496" s="7">
        <v>2494</v>
      </c>
      <c r="B2496" s="8" t="str">
        <f>"张运吉"</f>
        <v>张运吉</v>
      </c>
      <c r="C2496" s="9" t="s">
        <v>799</v>
      </c>
    </row>
    <row r="2497" s="1" customFormat="1" spans="1:3">
      <c r="A2497" s="7">
        <v>2495</v>
      </c>
      <c r="B2497" s="8" t="str">
        <f>"王仪曼"</f>
        <v>王仪曼</v>
      </c>
      <c r="C2497" s="9" t="s">
        <v>800</v>
      </c>
    </row>
    <row r="2498" s="1" customFormat="1" spans="1:3">
      <c r="A2498" s="7">
        <v>2496</v>
      </c>
      <c r="B2498" s="8" t="str">
        <f>"黄燕环"</f>
        <v>黄燕环</v>
      </c>
      <c r="C2498" s="9" t="s">
        <v>493</v>
      </c>
    </row>
    <row r="2499" s="1" customFormat="1" spans="1:3">
      <c r="A2499" s="7">
        <v>2497</v>
      </c>
      <c r="B2499" s="8" t="str">
        <f>"黄鸿斌"</f>
        <v>黄鸿斌</v>
      </c>
      <c r="C2499" s="9" t="s">
        <v>1933</v>
      </c>
    </row>
    <row r="2500" s="1" customFormat="1" spans="1:3">
      <c r="A2500" s="7">
        <v>2498</v>
      </c>
      <c r="B2500" s="8" t="str">
        <f>"程晓灵"</f>
        <v>程晓灵</v>
      </c>
      <c r="C2500" s="9" t="s">
        <v>197</v>
      </c>
    </row>
    <row r="2501" s="1" customFormat="1" spans="1:3">
      <c r="A2501" s="7">
        <v>2499</v>
      </c>
      <c r="B2501" s="8" t="str">
        <f>"黄恩祺"</f>
        <v>黄恩祺</v>
      </c>
      <c r="C2501" s="9" t="s">
        <v>749</v>
      </c>
    </row>
    <row r="2502" s="1" customFormat="1" spans="1:3">
      <c r="A2502" s="7">
        <v>2500</v>
      </c>
      <c r="B2502" s="8" t="str">
        <f>"胡小部"</f>
        <v>胡小部</v>
      </c>
      <c r="C2502" s="9" t="s">
        <v>1934</v>
      </c>
    </row>
    <row r="2503" s="1" customFormat="1" spans="1:3">
      <c r="A2503" s="7">
        <v>2501</v>
      </c>
      <c r="B2503" s="8" t="str">
        <f>"黄文婧"</f>
        <v>黄文婧</v>
      </c>
      <c r="C2503" s="9" t="s">
        <v>1935</v>
      </c>
    </row>
    <row r="2504" s="1" customFormat="1" spans="1:3">
      <c r="A2504" s="7">
        <v>2502</v>
      </c>
      <c r="B2504" s="8" t="str">
        <f>"刘婉莹"</f>
        <v>刘婉莹</v>
      </c>
      <c r="C2504" s="9" t="s">
        <v>869</v>
      </c>
    </row>
    <row r="2505" s="1" customFormat="1" spans="1:3">
      <c r="A2505" s="7">
        <v>2503</v>
      </c>
      <c r="B2505" s="8" t="str">
        <f>"黄敏"</f>
        <v>黄敏</v>
      </c>
      <c r="C2505" s="9" t="s">
        <v>1936</v>
      </c>
    </row>
    <row r="2506" s="1" customFormat="1" spans="1:3">
      <c r="A2506" s="7">
        <v>2504</v>
      </c>
      <c r="B2506" s="8" t="str">
        <f>"张志妃"</f>
        <v>张志妃</v>
      </c>
      <c r="C2506" s="9" t="s">
        <v>1841</v>
      </c>
    </row>
    <row r="2507" s="1" customFormat="1" spans="1:3">
      <c r="A2507" s="7">
        <v>2505</v>
      </c>
      <c r="B2507" s="8" t="str">
        <f>"宁秋"</f>
        <v>宁秋</v>
      </c>
      <c r="C2507" s="9" t="s">
        <v>1937</v>
      </c>
    </row>
    <row r="2508" s="1" customFormat="1" spans="1:3">
      <c r="A2508" s="7">
        <v>2506</v>
      </c>
      <c r="B2508" s="8" t="str">
        <f>"黄方灵"</f>
        <v>黄方灵</v>
      </c>
      <c r="C2508" s="9" t="s">
        <v>1325</v>
      </c>
    </row>
    <row r="2509" s="1" customFormat="1" spans="1:3">
      <c r="A2509" s="7">
        <v>2507</v>
      </c>
      <c r="B2509" s="8" t="str">
        <f>"陈婵婵"</f>
        <v>陈婵婵</v>
      </c>
      <c r="C2509" s="9" t="s">
        <v>1914</v>
      </c>
    </row>
    <row r="2510" s="1" customFormat="1" spans="1:3">
      <c r="A2510" s="7">
        <v>2508</v>
      </c>
      <c r="B2510" s="8" t="str">
        <f>"黄惠敏"</f>
        <v>黄惠敏</v>
      </c>
      <c r="C2510" s="9" t="s">
        <v>1938</v>
      </c>
    </row>
    <row r="2511" s="1" customFormat="1" spans="1:3">
      <c r="A2511" s="7">
        <v>2509</v>
      </c>
      <c r="B2511" s="8" t="str">
        <f>"王康瑛"</f>
        <v>王康瑛</v>
      </c>
      <c r="C2511" s="9" t="s">
        <v>799</v>
      </c>
    </row>
    <row r="2512" s="1" customFormat="1" spans="1:3">
      <c r="A2512" s="7">
        <v>2510</v>
      </c>
      <c r="B2512" s="8" t="str">
        <f>"吉舒婕"</f>
        <v>吉舒婕</v>
      </c>
      <c r="C2512" s="9" t="s">
        <v>892</v>
      </c>
    </row>
    <row r="2513" s="1" customFormat="1" spans="1:3">
      <c r="A2513" s="7">
        <v>2511</v>
      </c>
      <c r="B2513" s="8" t="str">
        <f>"胡圆圆"</f>
        <v>胡圆圆</v>
      </c>
      <c r="C2513" s="9" t="s">
        <v>1638</v>
      </c>
    </row>
    <row r="2514" s="1" customFormat="1" spans="1:3">
      <c r="A2514" s="7">
        <v>2512</v>
      </c>
      <c r="B2514" s="8" t="str">
        <f>"王佳佳"</f>
        <v>王佳佳</v>
      </c>
      <c r="C2514" s="9" t="s">
        <v>1939</v>
      </c>
    </row>
    <row r="2515" s="1" customFormat="1" spans="1:3">
      <c r="A2515" s="7">
        <v>2513</v>
      </c>
      <c r="B2515" s="8" t="str">
        <f>"陈江明"</f>
        <v>陈江明</v>
      </c>
      <c r="C2515" s="9" t="s">
        <v>1309</v>
      </c>
    </row>
    <row r="2516" s="1" customFormat="1" spans="1:3">
      <c r="A2516" s="7">
        <v>2514</v>
      </c>
      <c r="B2516" s="8" t="str">
        <f>"符铮"</f>
        <v>符铮</v>
      </c>
      <c r="C2516" s="9" t="s">
        <v>744</v>
      </c>
    </row>
    <row r="2517" s="1" customFormat="1" spans="1:3">
      <c r="A2517" s="7">
        <v>2515</v>
      </c>
      <c r="B2517" s="8" t="str">
        <f>"黄冰"</f>
        <v>黄冰</v>
      </c>
      <c r="C2517" s="9" t="s">
        <v>797</v>
      </c>
    </row>
    <row r="2518" s="1" customFormat="1" spans="1:3">
      <c r="A2518" s="7">
        <v>2516</v>
      </c>
      <c r="B2518" s="8" t="str">
        <f>"朱施儒"</f>
        <v>朱施儒</v>
      </c>
      <c r="C2518" s="9" t="s">
        <v>1940</v>
      </c>
    </row>
    <row r="2519" s="1" customFormat="1" spans="1:3">
      <c r="A2519" s="7">
        <v>2517</v>
      </c>
      <c r="B2519" s="8" t="str">
        <f>"蒋琼丽"</f>
        <v>蒋琼丽</v>
      </c>
      <c r="C2519" s="9" t="s">
        <v>1646</v>
      </c>
    </row>
    <row r="2520" s="1" customFormat="1" spans="1:3">
      <c r="A2520" s="7">
        <v>2518</v>
      </c>
      <c r="B2520" s="8" t="str">
        <f>"何晴"</f>
        <v>何晴</v>
      </c>
      <c r="C2520" s="9" t="s">
        <v>855</v>
      </c>
    </row>
    <row r="2521" s="1" customFormat="1" spans="1:3">
      <c r="A2521" s="7">
        <v>2519</v>
      </c>
      <c r="B2521" s="8" t="str">
        <f>"黄天然"</f>
        <v>黄天然</v>
      </c>
      <c r="C2521" s="9" t="s">
        <v>834</v>
      </c>
    </row>
    <row r="2522" s="1" customFormat="1" spans="1:3">
      <c r="A2522" s="7">
        <v>2520</v>
      </c>
      <c r="B2522" s="8" t="str">
        <f>"黄婷菲"</f>
        <v>黄婷菲</v>
      </c>
      <c r="C2522" s="9" t="s">
        <v>1941</v>
      </c>
    </row>
    <row r="2523" s="1" customFormat="1" spans="1:3">
      <c r="A2523" s="7">
        <v>2521</v>
      </c>
      <c r="B2523" s="8" t="str">
        <f>"胡壮"</f>
        <v>胡壮</v>
      </c>
      <c r="C2523" s="9" t="s">
        <v>879</v>
      </c>
    </row>
    <row r="2524" s="1" customFormat="1" spans="1:3">
      <c r="A2524" s="7">
        <v>2522</v>
      </c>
      <c r="B2524" s="8" t="str">
        <f>"黄晓倩"</f>
        <v>黄晓倩</v>
      </c>
      <c r="C2524" s="9" t="s">
        <v>1942</v>
      </c>
    </row>
    <row r="2525" s="1" customFormat="1" spans="1:3">
      <c r="A2525" s="7">
        <v>2523</v>
      </c>
      <c r="B2525" s="8" t="str">
        <f>"黄小霞"</f>
        <v>黄小霞</v>
      </c>
      <c r="C2525" s="9" t="s">
        <v>905</v>
      </c>
    </row>
    <row r="2526" s="1" customFormat="1" spans="1:3">
      <c r="A2526" s="7">
        <v>2524</v>
      </c>
      <c r="B2526" s="8" t="str">
        <f>"符银银"</f>
        <v>符银银</v>
      </c>
      <c r="C2526" s="9" t="s">
        <v>817</v>
      </c>
    </row>
    <row r="2527" s="1" customFormat="1" spans="1:3">
      <c r="A2527" s="7">
        <v>2525</v>
      </c>
      <c r="B2527" s="8" t="str">
        <f>"王兰珠"</f>
        <v>王兰珠</v>
      </c>
      <c r="C2527" s="9" t="s">
        <v>1101</v>
      </c>
    </row>
    <row r="2528" s="1" customFormat="1" spans="1:3">
      <c r="A2528" s="7">
        <v>2526</v>
      </c>
      <c r="B2528" s="8" t="str">
        <f>"卢小龄"</f>
        <v>卢小龄</v>
      </c>
      <c r="C2528" s="9" t="s">
        <v>868</v>
      </c>
    </row>
    <row r="2529" s="1" customFormat="1" spans="1:3">
      <c r="A2529" s="7">
        <v>2527</v>
      </c>
      <c r="B2529" s="8" t="str">
        <f>"黄佳琪"</f>
        <v>黄佳琪</v>
      </c>
      <c r="C2529" s="9" t="s">
        <v>756</v>
      </c>
    </row>
    <row r="2530" s="1" customFormat="1" spans="1:3">
      <c r="A2530" s="7">
        <v>2528</v>
      </c>
      <c r="B2530" s="8" t="str">
        <f>"黄伟倩"</f>
        <v>黄伟倩</v>
      </c>
      <c r="C2530" s="9" t="s">
        <v>1943</v>
      </c>
    </row>
    <row r="2531" s="1" customFormat="1" spans="1:3">
      <c r="A2531" s="7">
        <v>2529</v>
      </c>
      <c r="B2531" s="8" t="str">
        <f>"王精精"</f>
        <v>王精精</v>
      </c>
      <c r="C2531" s="9" t="s">
        <v>562</v>
      </c>
    </row>
    <row r="2532" s="1" customFormat="1" spans="1:3">
      <c r="A2532" s="7">
        <v>2530</v>
      </c>
      <c r="B2532" s="8" t="str">
        <f>"胡启涛"</f>
        <v>胡启涛</v>
      </c>
      <c r="C2532" s="9" t="s">
        <v>750</v>
      </c>
    </row>
    <row r="2533" s="1" customFormat="1" spans="1:3">
      <c r="A2533" s="7">
        <v>2531</v>
      </c>
      <c r="B2533" s="8" t="str">
        <f>"李孙慧"</f>
        <v>李孙慧</v>
      </c>
      <c r="C2533" s="9" t="s">
        <v>883</v>
      </c>
    </row>
    <row r="2534" s="1" customFormat="1" spans="1:3">
      <c r="A2534" s="7">
        <v>2532</v>
      </c>
      <c r="B2534" s="8" t="str">
        <f>"符家和"</f>
        <v>符家和</v>
      </c>
      <c r="C2534" s="9" t="s">
        <v>1944</v>
      </c>
    </row>
    <row r="2535" s="1" customFormat="1" spans="1:3">
      <c r="A2535" s="7">
        <v>2533</v>
      </c>
      <c r="B2535" s="8" t="str">
        <f>"蔡莹"</f>
        <v>蔡莹</v>
      </c>
      <c r="C2535" s="9" t="s">
        <v>741</v>
      </c>
    </row>
    <row r="2536" s="1" customFormat="1" spans="1:3">
      <c r="A2536" s="7">
        <v>2534</v>
      </c>
      <c r="B2536" s="8" t="str">
        <f>"黄夏莹"</f>
        <v>黄夏莹</v>
      </c>
      <c r="C2536" s="9" t="s">
        <v>767</v>
      </c>
    </row>
    <row r="2537" s="1" customFormat="1" spans="1:3">
      <c r="A2537" s="7">
        <v>2535</v>
      </c>
      <c r="B2537" s="8" t="str">
        <f>"严文书"</f>
        <v>严文书</v>
      </c>
      <c r="C2537" s="9" t="s">
        <v>1945</v>
      </c>
    </row>
    <row r="2538" s="1" customFormat="1" spans="1:3">
      <c r="A2538" s="7">
        <v>2536</v>
      </c>
      <c r="B2538" s="8" t="str">
        <f>"胡美蝶"</f>
        <v>胡美蝶</v>
      </c>
      <c r="C2538" s="9" t="s">
        <v>1938</v>
      </c>
    </row>
    <row r="2539" s="1" customFormat="1" spans="1:3">
      <c r="A2539" s="7">
        <v>2537</v>
      </c>
      <c r="B2539" s="8" t="str">
        <f>"刘昊"</f>
        <v>刘昊</v>
      </c>
      <c r="C2539" s="9" t="s">
        <v>744</v>
      </c>
    </row>
    <row r="2540" s="1" customFormat="1" spans="1:3">
      <c r="A2540" s="7">
        <v>2538</v>
      </c>
      <c r="B2540" s="8" t="str">
        <f>"黄建亿"</f>
        <v>黄建亿</v>
      </c>
      <c r="C2540" s="9" t="s">
        <v>1946</v>
      </c>
    </row>
    <row r="2541" s="1" customFormat="1" spans="1:3">
      <c r="A2541" s="7">
        <v>2539</v>
      </c>
      <c r="B2541" s="8" t="str">
        <f>"黄俊诚"</f>
        <v>黄俊诚</v>
      </c>
      <c r="C2541" s="9" t="s">
        <v>1088</v>
      </c>
    </row>
    <row r="2542" s="1" customFormat="1" spans="1:3">
      <c r="A2542" s="7">
        <v>2540</v>
      </c>
      <c r="B2542" s="8" t="str">
        <f>"陈菁"</f>
        <v>陈菁</v>
      </c>
      <c r="C2542" s="9" t="s">
        <v>421</v>
      </c>
    </row>
    <row r="2543" s="1" customFormat="1" spans="1:3">
      <c r="A2543" s="7">
        <v>2541</v>
      </c>
      <c r="B2543" s="8" t="str">
        <f>"潘美思"</f>
        <v>潘美思</v>
      </c>
      <c r="C2543" s="9" t="s">
        <v>868</v>
      </c>
    </row>
    <row r="2544" s="1" customFormat="1" spans="1:3">
      <c r="A2544" s="7">
        <v>2542</v>
      </c>
      <c r="B2544" s="8" t="str">
        <f>"陈实"</f>
        <v>陈实</v>
      </c>
      <c r="C2544" s="9" t="s">
        <v>1947</v>
      </c>
    </row>
    <row r="2545" s="1" customFormat="1" spans="1:3">
      <c r="A2545" s="7">
        <v>2543</v>
      </c>
      <c r="B2545" s="8" t="str">
        <f>"郭远斌"</f>
        <v>郭远斌</v>
      </c>
      <c r="C2545" s="9" t="s">
        <v>799</v>
      </c>
    </row>
    <row r="2546" s="1" customFormat="1" spans="1:3">
      <c r="A2546" s="7">
        <v>2544</v>
      </c>
      <c r="B2546" s="8" t="str">
        <f>"赖辉艳"</f>
        <v>赖辉艳</v>
      </c>
      <c r="C2546" s="9" t="s">
        <v>863</v>
      </c>
    </row>
    <row r="2547" s="1" customFormat="1" spans="1:3">
      <c r="A2547" s="7">
        <v>2545</v>
      </c>
      <c r="B2547" s="8" t="str">
        <f>"潘美玲"</f>
        <v>潘美玲</v>
      </c>
      <c r="C2547" s="9" t="s">
        <v>868</v>
      </c>
    </row>
    <row r="2548" s="1" customFormat="1" spans="1:3">
      <c r="A2548" s="7">
        <v>2546</v>
      </c>
      <c r="B2548" s="8" t="str">
        <f>"黄慧颖"</f>
        <v>黄慧颖</v>
      </c>
      <c r="C2548" s="9" t="s">
        <v>1910</v>
      </c>
    </row>
    <row r="2549" s="1" customFormat="1" spans="1:3">
      <c r="A2549" s="7">
        <v>2547</v>
      </c>
      <c r="B2549" s="8" t="str">
        <f>"吉蕾"</f>
        <v>吉蕾</v>
      </c>
      <c r="C2549" s="9" t="s">
        <v>1948</v>
      </c>
    </row>
    <row r="2550" s="1" customFormat="1" spans="1:3">
      <c r="A2550" s="7">
        <v>2548</v>
      </c>
      <c r="B2550" s="8" t="str">
        <f>"王洪"</f>
        <v>王洪</v>
      </c>
      <c r="C2550" s="9" t="s">
        <v>882</v>
      </c>
    </row>
    <row r="2551" s="1" customFormat="1" spans="1:3">
      <c r="A2551" s="7">
        <v>2549</v>
      </c>
      <c r="B2551" s="8" t="str">
        <f>"符曼曼"</f>
        <v>符曼曼</v>
      </c>
      <c r="C2551" s="9" t="s">
        <v>754</v>
      </c>
    </row>
    <row r="2552" s="1" customFormat="1" spans="1:3">
      <c r="A2552" s="7">
        <v>2550</v>
      </c>
      <c r="B2552" s="8" t="str">
        <f>"李鸿"</f>
        <v>李鸿</v>
      </c>
      <c r="C2552" s="9" t="s">
        <v>907</v>
      </c>
    </row>
    <row r="2553" s="1" customFormat="1" spans="1:3">
      <c r="A2553" s="7">
        <v>2551</v>
      </c>
      <c r="B2553" s="8" t="str">
        <f>"胡伊珊"</f>
        <v>胡伊珊</v>
      </c>
      <c r="C2553" s="9" t="s">
        <v>1949</v>
      </c>
    </row>
    <row r="2554" s="1" customFormat="1" spans="1:3">
      <c r="A2554" s="7">
        <v>2552</v>
      </c>
      <c r="B2554" s="8" t="str">
        <f>"黄昌南"</f>
        <v>黄昌南</v>
      </c>
      <c r="C2554" s="9" t="s">
        <v>172</v>
      </c>
    </row>
    <row r="2555" s="1" customFormat="1" spans="1:3">
      <c r="A2555" s="7">
        <v>2553</v>
      </c>
      <c r="B2555" s="8" t="str">
        <f>"吉小梅"</f>
        <v>吉小梅</v>
      </c>
      <c r="C2555" s="9" t="s">
        <v>1950</v>
      </c>
    </row>
    <row r="2556" s="1" customFormat="1" spans="1:3">
      <c r="A2556" s="7">
        <v>2554</v>
      </c>
      <c r="B2556" s="8" t="str">
        <f>"黄成忠"</f>
        <v>黄成忠</v>
      </c>
      <c r="C2556" s="9" t="s">
        <v>1284</v>
      </c>
    </row>
    <row r="2557" s="1" customFormat="1" spans="1:3">
      <c r="A2557" s="7">
        <v>2555</v>
      </c>
      <c r="B2557" s="8" t="str">
        <f>"黄文婷"</f>
        <v>黄文婷</v>
      </c>
      <c r="C2557" s="9" t="s">
        <v>1920</v>
      </c>
    </row>
    <row r="2558" s="1" customFormat="1" spans="1:3">
      <c r="A2558" s="7">
        <v>2556</v>
      </c>
      <c r="B2558" s="8" t="str">
        <f>"王富湧"</f>
        <v>王富湧</v>
      </c>
      <c r="C2558" s="9" t="s">
        <v>1951</v>
      </c>
    </row>
    <row r="2559" s="1" customFormat="1" spans="1:3">
      <c r="A2559" s="7">
        <v>2557</v>
      </c>
      <c r="B2559" s="8" t="str">
        <f>"左青梅"</f>
        <v>左青梅</v>
      </c>
      <c r="C2559" s="9" t="s">
        <v>1952</v>
      </c>
    </row>
    <row r="2560" s="1" customFormat="1" spans="1:3">
      <c r="A2560" s="7">
        <v>2558</v>
      </c>
      <c r="B2560" s="8" t="str">
        <f>"张凤尧"</f>
        <v>张凤尧</v>
      </c>
      <c r="C2560" s="9" t="s">
        <v>1820</v>
      </c>
    </row>
    <row r="2561" s="1" customFormat="1" spans="1:3">
      <c r="A2561" s="7">
        <v>2559</v>
      </c>
      <c r="B2561" s="8" t="str">
        <f>"黄欣欣"</f>
        <v>黄欣欣</v>
      </c>
      <c r="C2561" s="9" t="s">
        <v>1953</v>
      </c>
    </row>
    <row r="2562" s="1" customFormat="1" spans="1:3">
      <c r="A2562" s="7">
        <v>2560</v>
      </c>
      <c r="B2562" s="8" t="str">
        <f>"许观胜"</f>
        <v>许观胜</v>
      </c>
      <c r="C2562" s="9" t="s">
        <v>1865</v>
      </c>
    </row>
    <row r="2563" s="1" customFormat="1" spans="1:3">
      <c r="A2563" s="7">
        <v>2561</v>
      </c>
      <c r="B2563" s="8" t="str">
        <f>"陈福多"</f>
        <v>陈福多</v>
      </c>
      <c r="C2563" s="9" t="s">
        <v>1954</v>
      </c>
    </row>
    <row r="2564" s="1" customFormat="1" spans="1:3">
      <c r="A2564" s="7">
        <v>2562</v>
      </c>
      <c r="B2564" s="8" t="str">
        <f>"杨珊"</f>
        <v>杨珊</v>
      </c>
      <c r="C2564" s="9" t="s">
        <v>1955</v>
      </c>
    </row>
    <row r="2565" s="1" customFormat="1" spans="1:3">
      <c r="A2565" s="7">
        <v>2563</v>
      </c>
      <c r="B2565" s="8" t="str">
        <f>"黄佳"</f>
        <v>黄佳</v>
      </c>
      <c r="C2565" s="9" t="s">
        <v>1956</v>
      </c>
    </row>
    <row r="2566" s="1" customFormat="1" spans="1:3">
      <c r="A2566" s="7">
        <v>2564</v>
      </c>
      <c r="B2566" s="8" t="str">
        <f>"杨达"</f>
        <v>杨达</v>
      </c>
      <c r="C2566" s="9" t="s">
        <v>750</v>
      </c>
    </row>
    <row r="2567" s="1" customFormat="1" spans="1:3">
      <c r="A2567" s="7">
        <v>2565</v>
      </c>
      <c r="B2567" s="8" t="str">
        <f>"王志威"</f>
        <v>王志威</v>
      </c>
      <c r="C2567" s="9" t="s">
        <v>1324</v>
      </c>
    </row>
    <row r="2568" s="1" customFormat="1" spans="1:3">
      <c r="A2568" s="7">
        <v>2566</v>
      </c>
      <c r="B2568" s="8" t="str">
        <f>"王良升"</f>
        <v>王良升</v>
      </c>
      <c r="C2568" s="9" t="s">
        <v>1436</v>
      </c>
    </row>
    <row r="2569" s="1" customFormat="1" spans="1:3">
      <c r="A2569" s="7">
        <v>2567</v>
      </c>
      <c r="B2569" s="8" t="str">
        <f>"黄圣基"</f>
        <v>黄圣基</v>
      </c>
      <c r="C2569" s="9" t="s">
        <v>787</v>
      </c>
    </row>
    <row r="2570" s="1" customFormat="1" spans="1:3">
      <c r="A2570" s="7">
        <v>2568</v>
      </c>
      <c r="B2570" s="8" t="str">
        <f>"沙宇航"</f>
        <v>沙宇航</v>
      </c>
      <c r="C2570" s="9" t="s">
        <v>1957</v>
      </c>
    </row>
    <row r="2571" s="1" customFormat="1" spans="1:3">
      <c r="A2571" s="7">
        <v>2569</v>
      </c>
      <c r="B2571" s="8" t="str">
        <f>"莫绪月"</f>
        <v>莫绪月</v>
      </c>
      <c r="C2571" s="9" t="s">
        <v>1958</v>
      </c>
    </row>
    <row r="2572" s="1" customFormat="1" spans="1:3">
      <c r="A2572" s="7">
        <v>2570</v>
      </c>
      <c r="B2572" s="8" t="str">
        <f>"王家俊"</f>
        <v>王家俊</v>
      </c>
      <c r="C2572" s="9" t="s">
        <v>1959</v>
      </c>
    </row>
    <row r="2573" s="1" customFormat="1" spans="1:3">
      <c r="A2573" s="7">
        <v>2571</v>
      </c>
      <c r="B2573" s="8" t="str">
        <f>"符小姗"</f>
        <v>符小姗</v>
      </c>
      <c r="C2573" s="9" t="s">
        <v>1960</v>
      </c>
    </row>
    <row r="2574" s="1" customFormat="1" spans="1:3">
      <c r="A2574" s="7">
        <v>2572</v>
      </c>
      <c r="B2574" s="8" t="str">
        <f>"李周明"</f>
        <v>李周明</v>
      </c>
      <c r="C2574" s="9" t="s">
        <v>1961</v>
      </c>
    </row>
    <row r="2575" s="1" customFormat="1" spans="1:3">
      <c r="A2575" s="7">
        <v>2573</v>
      </c>
      <c r="B2575" s="8" t="str">
        <f>"钟前高"</f>
        <v>钟前高</v>
      </c>
      <c r="C2575" s="9" t="s">
        <v>1962</v>
      </c>
    </row>
    <row r="2576" s="1" customFormat="1" spans="1:3">
      <c r="A2576" s="7">
        <v>2574</v>
      </c>
      <c r="B2576" s="8" t="str">
        <f>"符堆胜"</f>
        <v>符堆胜</v>
      </c>
      <c r="C2576" s="9" t="s">
        <v>1963</v>
      </c>
    </row>
    <row r="2577" s="1" customFormat="1" spans="1:3">
      <c r="A2577" s="7">
        <v>2575</v>
      </c>
      <c r="B2577" s="8" t="str">
        <f>"周才能"</f>
        <v>周才能</v>
      </c>
      <c r="C2577" s="9" t="s">
        <v>1964</v>
      </c>
    </row>
    <row r="2578" s="1" customFormat="1" spans="1:3">
      <c r="A2578" s="7">
        <v>2576</v>
      </c>
      <c r="B2578" s="8" t="str">
        <f>"廖月容"</f>
        <v>廖月容</v>
      </c>
      <c r="C2578" s="9" t="s">
        <v>1965</v>
      </c>
    </row>
    <row r="2579" s="1" customFormat="1" spans="1:3">
      <c r="A2579" s="7">
        <v>2577</v>
      </c>
      <c r="B2579" s="8" t="str">
        <f>"苏文海"</f>
        <v>苏文海</v>
      </c>
      <c r="C2579" s="9" t="s">
        <v>1966</v>
      </c>
    </row>
    <row r="2580" s="1" customFormat="1" spans="1:3">
      <c r="A2580" s="7">
        <v>2578</v>
      </c>
      <c r="B2580" s="8" t="str">
        <f>"俞惠芝"</f>
        <v>俞惠芝</v>
      </c>
      <c r="C2580" s="9" t="s">
        <v>818</v>
      </c>
    </row>
    <row r="2581" s="1" customFormat="1" spans="1:3">
      <c r="A2581" s="7">
        <v>2579</v>
      </c>
      <c r="B2581" s="8" t="str">
        <f>"陈泰斌"</f>
        <v>陈泰斌</v>
      </c>
      <c r="C2581" s="9" t="s">
        <v>1967</v>
      </c>
    </row>
    <row r="2582" s="1" customFormat="1" spans="1:3">
      <c r="A2582" s="7">
        <v>2580</v>
      </c>
      <c r="B2582" s="8" t="str">
        <f>"何慧慧"</f>
        <v>何慧慧</v>
      </c>
      <c r="C2582" s="9" t="s">
        <v>1968</v>
      </c>
    </row>
    <row r="2583" s="1" customFormat="1" spans="1:3">
      <c r="A2583" s="7">
        <v>2581</v>
      </c>
      <c r="B2583" s="8" t="str">
        <f>"冯桃"</f>
        <v>冯桃</v>
      </c>
      <c r="C2583" s="9" t="s">
        <v>1969</v>
      </c>
    </row>
    <row r="2584" s="1" customFormat="1" spans="1:3">
      <c r="A2584" s="7">
        <v>2582</v>
      </c>
      <c r="B2584" s="8" t="str">
        <f>"黄鸿宇"</f>
        <v>黄鸿宇</v>
      </c>
      <c r="C2584" s="9" t="s">
        <v>907</v>
      </c>
    </row>
    <row r="2585" s="1" customFormat="1" spans="1:3">
      <c r="A2585" s="7">
        <v>2583</v>
      </c>
      <c r="B2585" s="8" t="str">
        <f>"黄世雄"</f>
        <v>黄世雄</v>
      </c>
      <c r="C2585" s="9" t="s">
        <v>1970</v>
      </c>
    </row>
    <row r="2586" s="1" customFormat="1" spans="1:3">
      <c r="A2586" s="7">
        <v>2584</v>
      </c>
      <c r="B2586" s="8" t="str">
        <f>"方艺洁"</f>
        <v>方艺洁</v>
      </c>
      <c r="C2586" s="9" t="s">
        <v>1971</v>
      </c>
    </row>
    <row r="2587" s="1" customFormat="1" spans="1:3">
      <c r="A2587" s="7">
        <v>2585</v>
      </c>
      <c r="B2587" s="8" t="str">
        <f>"庄礼捷"</f>
        <v>庄礼捷</v>
      </c>
      <c r="C2587" s="9" t="s">
        <v>1972</v>
      </c>
    </row>
    <row r="2588" s="1" customFormat="1" spans="1:3">
      <c r="A2588" s="7">
        <v>2586</v>
      </c>
      <c r="B2588" s="8" t="str">
        <f>"李振强"</f>
        <v>李振强</v>
      </c>
      <c r="C2588" s="9" t="s">
        <v>1973</v>
      </c>
    </row>
    <row r="2589" s="1" customFormat="1" spans="1:3">
      <c r="A2589" s="7">
        <v>2587</v>
      </c>
      <c r="B2589" s="8" t="str">
        <f>"李日泽"</f>
        <v>李日泽</v>
      </c>
      <c r="C2589" s="9" t="s">
        <v>1966</v>
      </c>
    </row>
    <row r="2590" s="1" customFormat="1" spans="1:3">
      <c r="A2590" s="7">
        <v>2588</v>
      </c>
      <c r="B2590" s="8" t="str">
        <f>"卓依琳"</f>
        <v>卓依琳</v>
      </c>
      <c r="C2590" s="9" t="s">
        <v>1974</v>
      </c>
    </row>
    <row r="2591" s="1" customFormat="1" spans="1:3">
      <c r="A2591" s="7">
        <v>2589</v>
      </c>
      <c r="B2591" s="8" t="str">
        <f>"钟海连"</f>
        <v>钟海连</v>
      </c>
      <c r="C2591" s="9" t="s">
        <v>1975</v>
      </c>
    </row>
    <row r="2592" s="1" customFormat="1" spans="1:3">
      <c r="A2592" s="7">
        <v>2590</v>
      </c>
      <c r="B2592" s="8" t="str">
        <f>"王娇樱"</f>
        <v>王娇樱</v>
      </c>
      <c r="C2592" s="9" t="s">
        <v>1976</v>
      </c>
    </row>
    <row r="2593" s="1" customFormat="1" spans="1:3">
      <c r="A2593" s="7">
        <v>2591</v>
      </c>
      <c r="B2593" s="8" t="str">
        <f>"张意妹"</f>
        <v>张意妹</v>
      </c>
      <c r="C2593" s="9" t="s">
        <v>1968</v>
      </c>
    </row>
    <row r="2594" s="1" customFormat="1" spans="1:3">
      <c r="A2594" s="7">
        <v>2592</v>
      </c>
      <c r="B2594" s="8" t="str">
        <f>"钟捷绍"</f>
        <v>钟捷绍</v>
      </c>
      <c r="C2594" s="9" t="s">
        <v>1977</v>
      </c>
    </row>
    <row r="2595" s="1" customFormat="1" spans="1:3">
      <c r="A2595" s="7">
        <v>2593</v>
      </c>
      <c r="B2595" s="8" t="str">
        <f>"韦小妹"</f>
        <v>韦小妹</v>
      </c>
      <c r="C2595" s="9" t="s">
        <v>1978</v>
      </c>
    </row>
    <row r="2596" s="1" customFormat="1" spans="1:3">
      <c r="A2596" s="7">
        <v>2594</v>
      </c>
      <c r="B2596" s="8" t="str">
        <f>"谢朝奉"</f>
        <v>谢朝奉</v>
      </c>
      <c r="C2596" s="9" t="s">
        <v>1979</v>
      </c>
    </row>
    <row r="2597" s="1" customFormat="1" spans="1:3">
      <c r="A2597" s="7">
        <v>2595</v>
      </c>
      <c r="B2597" s="8" t="str">
        <f>"符抒静"</f>
        <v>符抒静</v>
      </c>
      <c r="C2597" s="9" t="s">
        <v>1980</v>
      </c>
    </row>
    <row r="2598" s="1" customFormat="1" spans="1:3">
      <c r="A2598" s="7">
        <v>2596</v>
      </c>
      <c r="B2598" s="8" t="str">
        <f>"黎灵璞"</f>
        <v>黎灵璞</v>
      </c>
      <c r="C2598" s="9" t="s">
        <v>1981</v>
      </c>
    </row>
    <row r="2599" s="1" customFormat="1" spans="1:3">
      <c r="A2599" s="7">
        <v>2597</v>
      </c>
      <c r="B2599" s="8" t="str">
        <f>"吉思静"</f>
        <v>吉思静</v>
      </c>
      <c r="C2599" s="9" t="s">
        <v>1982</v>
      </c>
    </row>
    <row r="2600" s="1" customFormat="1" spans="1:3">
      <c r="A2600" s="7">
        <v>2598</v>
      </c>
      <c r="B2600" s="8" t="str">
        <f>"谢智伟"</f>
        <v>谢智伟</v>
      </c>
      <c r="C2600" s="9" t="s">
        <v>1983</v>
      </c>
    </row>
    <row r="2601" s="1" customFormat="1" spans="1:3">
      <c r="A2601" s="7">
        <v>2599</v>
      </c>
      <c r="B2601" s="8" t="str">
        <f>"钟小星"</f>
        <v>钟小星</v>
      </c>
      <c r="C2601" s="9" t="s">
        <v>1984</v>
      </c>
    </row>
    <row r="2602" s="1" customFormat="1" spans="1:3">
      <c r="A2602" s="7">
        <v>2600</v>
      </c>
      <c r="B2602" s="8" t="str">
        <f>"陈彬"</f>
        <v>陈彬</v>
      </c>
      <c r="C2602" s="9" t="s">
        <v>1985</v>
      </c>
    </row>
    <row r="2603" s="1" customFormat="1" spans="1:3">
      <c r="A2603" s="7">
        <v>2601</v>
      </c>
      <c r="B2603" s="8" t="str">
        <f>"莫兴全"</f>
        <v>莫兴全</v>
      </c>
      <c r="C2603" s="9" t="s">
        <v>1986</v>
      </c>
    </row>
    <row r="2604" s="1" customFormat="1" spans="1:3">
      <c r="A2604" s="7">
        <v>2602</v>
      </c>
      <c r="B2604" s="8" t="str">
        <f>"李绮"</f>
        <v>李绮</v>
      </c>
      <c r="C2604" s="9" t="s">
        <v>1987</v>
      </c>
    </row>
    <row r="2605" s="1" customFormat="1" spans="1:3">
      <c r="A2605" s="7">
        <v>2603</v>
      </c>
      <c r="B2605" s="8" t="str">
        <f>"高冠羿"</f>
        <v>高冠羿</v>
      </c>
      <c r="C2605" s="9" t="s">
        <v>1988</v>
      </c>
    </row>
    <row r="2606" s="1" customFormat="1" spans="1:3">
      <c r="A2606" s="7">
        <v>2604</v>
      </c>
      <c r="B2606" s="8" t="str">
        <f>"周华"</f>
        <v>周华</v>
      </c>
      <c r="C2606" s="9" t="s">
        <v>1989</v>
      </c>
    </row>
    <row r="2607" s="1" customFormat="1" spans="1:3">
      <c r="A2607" s="7">
        <v>2605</v>
      </c>
      <c r="B2607" s="8" t="str">
        <f>"陈进霞"</f>
        <v>陈进霞</v>
      </c>
      <c r="C2607" s="9" t="s">
        <v>1990</v>
      </c>
    </row>
    <row r="2608" s="1" customFormat="1" spans="1:3">
      <c r="A2608" s="7">
        <v>2606</v>
      </c>
      <c r="B2608" s="8" t="str">
        <f>"周始瑞"</f>
        <v>周始瑞</v>
      </c>
      <c r="C2608" s="9" t="s">
        <v>1991</v>
      </c>
    </row>
    <row r="2609" s="1" customFormat="1" spans="1:3">
      <c r="A2609" s="7">
        <v>2607</v>
      </c>
      <c r="B2609" s="8" t="str">
        <f>"王芳"</f>
        <v>王芳</v>
      </c>
      <c r="C2609" s="9" t="s">
        <v>1992</v>
      </c>
    </row>
    <row r="2610" s="1" customFormat="1" spans="1:3">
      <c r="A2610" s="7">
        <v>2608</v>
      </c>
      <c r="B2610" s="8" t="str">
        <f>"罗妍"</f>
        <v>罗妍</v>
      </c>
      <c r="C2610" s="9" t="s">
        <v>1993</v>
      </c>
    </row>
    <row r="2611" s="1" customFormat="1" spans="1:3">
      <c r="A2611" s="7">
        <v>2609</v>
      </c>
      <c r="B2611" s="8" t="str">
        <f>"符诒洪"</f>
        <v>符诒洪</v>
      </c>
      <c r="C2611" s="9" t="s">
        <v>1994</v>
      </c>
    </row>
    <row r="2612" s="1" customFormat="1" spans="1:3">
      <c r="A2612" s="7">
        <v>2610</v>
      </c>
      <c r="B2612" s="8" t="str">
        <f>"黄宗文"</f>
        <v>黄宗文</v>
      </c>
      <c r="C2612" s="9" t="s">
        <v>1995</v>
      </c>
    </row>
    <row r="2613" s="1" customFormat="1" spans="1:3">
      <c r="A2613" s="7">
        <v>2611</v>
      </c>
      <c r="B2613" s="8" t="str">
        <f>"蔡精腾"</f>
        <v>蔡精腾</v>
      </c>
      <c r="C2613" s="9" t="s">
        <v>1996</v>
      </c>
    </row>
    <row r="2614" s="1" customFormat="1" spans="1:3">
      <c r="A2614" s="7">
        <v>2612</v>
      </c>
      <c r="B2614" s="8" t="str">
        <f>"颜仕伟"</f>
        <v>颜仕伟</v>
      </c>
      <c r="C2614" s="9" t="s">
        <v>1997</v>
      </c>
    </row>
    <row r="2615" s="1" customFormat="1" spans="1:3">
      <c r="A2615" s="7">
        <v>2613</v>
      </c>
      <c r="B2615" s="8" t="str">
        <f>"卢裕然"</f>
        <v>卢裕然</v>
      </c>
      <c r="C2615" s="9" t="s">
        <v>1102</v>
      </c>
    </row>
    <row r="2616" s="1" customFormat="1" spans="1:3">
      <c r="A2616" s="7">
        <v>2614</v>
      </c>
      <c r="B2616" s="8" t="str">
        <f>"邓小芳"</f>
        <v>邓小芳</v>
      </c>
      <c r="C2616" s="9" t="s">
        <v>1101</v>
      </c>
    </row>
    <row r="2617" s="1" customFormat="1" spans="1:3">
      <c r="A2617" s="7">
        <v>2615</v>
      </c>
      <c r="B2617" s="8" t="str">
        <f>"陈佛城"</f>
        <v>陈佛城</v>
      </c>
      <c r="C2617" s="9" t="s">
        <v>1454</v>
      </c>
    </row>
    <row r="2618" s="1" customFormat="1" spans="1:3">
      <c r="A2618" s="7">
        <v>2616</v>
      </c>
      <c r="B2618" s="8" t="str">
        <f>"欧阳文凯"</f>
        <v>欧阳文凯</v>
      </c>
      <c r="C2618" s="9" t="s">
        <v>1998</v>
      </c>
    </row>
    <row r="2619" s="1" customFormat="1" spans="1:3">
      <c r="A2619" s="7">
        <v>2617</v>
      </c>
      <c r="B2619" s="8" t="str">
        <f>"文秀密"</f>
        <v>文秀密</v>
      </c>
      <c r="C2619" s="9" t="s">
        <v>1145</v>
      </c>
    </row>
    <row r="2620" s="1" customFormat="1" spans="1:3">
      <c r="A2620" s="7">
        <v>2618</v>
      </c>
      <c r="B2620" s="8" t="str">
        <f>"苏颖娇"</f>
        <v>苏颖娇</v>
      </c>
      <c r="C2620" s="9" t="s">
        <v>1999</v>
      </c>
    </row>
    <row r="2621" s="1" customFormat="1" spans="1:3">
      <c r="A2621" s="7">
        <v>2619</v>
      </c>
      <c r="B2621" s="8" t="str">
        <f>"林道睿"</f>
        <v>林道睿</v>
      </c>
      <c r="C2621" s="9" t="s">
        <v>2000</v>
      </c>
    </row>
    <row r="2622" s="1" customFormat="1" spans="1:3">
      <c r="A2622" s="7">
        <v>2620</v>
      </c>
      <c r="B2622" s="8" t="str">
        <f>"吴汉妍"</f>
        <v>吴汉妍</v>
      </c>
      <c r="C2622" s="9" t="s">
        <v>2001</v>
      </c>
    </row>
    <row r="2623" s="1" customFormat="1" spans="1:3">
      <c r="A2623" s="7">
        <v>2621</v>
      </c>
      <c r="B2623" s="8" t="str">
        <f>"符玲惠"</f>
        <v>符玲惠</v>
      </c>
      <c r="C2623" s="9" t="s">
        <v>2002</v>
      </c>
    </row>
    <row r="2624" s="1" customFormat="1" spans="1:3">
      <c r="A2624" s="7">
        <v>2622</v>
      </c>
      <c r="B2624" s="8" t="str">
        <f>"吉海望"</f>
        <v>吉海望</v>
      </c>
      <c r="C2624" s="9" t="s">
        <v>2003</v>
      </c>
    </row>
    <row r="2625" s="1" customFormat="1" spans="1:3">
      <c r="A2625" s="7">
        <v>2623</v>
      </c>
      <c r="B2625" s="8" t="str">
        <f>"王小芳"</f>
        <v>王小芳</v>
      </c>
      <c r="C2625" s="9" t="s">
        <v>2004</v>
      </c>
    </row>
    <row r="2626" s="1" customFormat="1" spans="1:3">
      <c r="A2626" s="7">
        <v>2624</v>
      </c>
      <c r="B2626" s="8" t="str">
        <f>"符孟妮"</f>
        <v>符孟妮</v>
      </c>
      <c r="C2626" s="9" t="s">
        <v>2005</v>
      </c>
    </row>
    <row r="2627" s="1" customFormat="1" spans="1:3">
      <c r="A2627" s="7">
        <v>2625</v>
      </c>
      <c r="B2627" s="8" t="str">
        <f>"王运辉"</f>
        <v>王运辉</v>
      </c>
      <c r="C2627" s="9" t="s">
        <v>2006</v>
      </c>
    </row>
    <row r="2628" s="1" customFormat="1" spans="1:3">
      <c r="A2628" s="7">
        <v>2626</v>
      </c>
      <c r="B2628" s="8" t="str">
        <f>"林芳妹"</f>
        <v>林芳妹</v>
      </c>
      <c r="C2628" s="9" t="s">
        <v>2007</v>
      </c>
    </row>
    <row r="2629" s="1" customFormat="1" spans="1:3">
      <c r="A2629" s="7">
        <v>2627</v>
      </c>
      <c r="B2629" s="8" t="str">
        <f>"梁振东"</f>
        <v>梁振东</v>
      </c>
      <c r="C2629" s="9" t="s">
        <v>2008</v>
      </c>
    </row>
    <row r="2630" s="1" customFormat="1" spans="1:3">
      <c r="A2630" s="7">
        <v>2628</v>
      </c>
      <c r="B2630" s="8" t="str">
        <f>"李雅仙"</f>
        <v>李雅仙</v>
      </c>
      <c r="C2630" s="9" t="s">
        <v>2009</v>
      </c>
    </row>
    <row r="2631" s="1" customFormat="1" spans="1:3">
      <c r="A2631" s="7">
        <v>2629</v>
      </c>
      <c r="B2631" s="8" t="str">
        <f>"李瑞佳"</f>
        <v>李瑞佳</v>
      </c>
      <c r="C2631" s="9" t="s">
        <v>421</v>
      </c>
    </row>
    <row r="2632" s="1" customFormat="1" spans="1:3">
      <c r="A2632" s="7">
        <v>2630</v>
      </c>
      <c r="B2632" s="8" t="str">
        <f>"陈敏"</f>
        <v>陈敏</v>
      </c>
      <c r="C2632" s="9" t="s">
        <v>2010</v>
      </c>
    </row>
    <row r="2633" s="1" customFormat="1" spans="1:3">
      <c r="A2633" s="7">
        <v>2631</v>
      </c>
      <c r="B2633" s="8" t="str">
        <f>"林隆豪"</f>
        <v>林隆豪</v>
      </c>
      <c r="C2633" s="9" t="s">
        <v>2011</v>
      </c>
    </row>
    <row r="2634" s="1" customFormat="1" spans="1:3">
      <c r="A2634" s="7">
        <v>2632</v>
      </c>
      <c r="B2634" s="8" t="str">
        <f>"许林静"</f>
        <v>许林静</v>
      </c>
      <c r="C2634" s="9" t="s">
        <v>2012</v>
      </c>
    </row>
    <row r="2635" s="1" customFormat="1" spans="1:3">
      <c r="A2635" s="7">
        <v>2633</v>
      </c>
      <c r="B2635" s="8" t="str">
        <f>"陈艳丽"</f>
        <v>陈艳丽</v>
      </c>
      <c r="C2635" s="9" t="s">
        <v>2013</v>
      </c>
    </row>
    <row r="2636" s="1" customFormat="1" spans="1:3">
      <c r="A2636" s="7">
        <v>2634</v>
      </c>
      <c r="B2636" s="8" t="str">
        <f>"赵沁"</f>
        <v>赵沁</v>
      </c>
      <c r="C2636" s="9" t="s">
        <v>2014</v>
      </c>
    </row>
    <row r="2637" s="1" customFormat="1" spans="1:3">
      <c r="A2637" s="7">
        <v>2635</v>
      </c>
      <c r="B2637" s="8" t="str">
        <f>"谢佳颖"</f>
        <v>谢佳颖</v>
      </c>
      <c r="C2637" s="9" t="s">
        <v>2015</v>
      </c>
    </row>
    <row r="2638" s="1" customFormat="1" spans="1:3">
      <c r="A2638" s="7">
        <v>2636</v>
      </c>
      <c r="B2638" s="8" t="str">
        <f>"谢晓薇"</f>
        <v>谢晓薇</v>
      </c>
      <c r="C2638" s="9" t="s">
        <v>431</v>
      </c>
    </row>
    <row r="2639" s="1" customFormat="1" spans="1:3">
      <c r="A2639" s="7">
        <v>2637</v>
      </c>
      <c r="B2639" s="8" t="str">
        <f>"李丽转"</f>
        <v>李丽转</v>
      </c>
      <c r="C2639" s="9" t="s">
        <v>2016</v>
      </c>
    </row>
    <row r="2640" s="1" customFormat="1" spans="1:3">
      <c r="A2640" s="7">
        <v>2638</v>
      </c>
      <c r="B2640" s="8" t="str">
        <f>"陈凯"</f>
        <v>陈凯</v>
      </c>
      <c r="C2640" s="9" t="s">
        <v>2017</v>
      </c>
    </row>
    <row r="2641" s="1" customFormat="1" spans="1:3">
      <c r="A2641" s="7">
        <v>2639</v>
      </c>
      <c r="B2641" s="8" t="str">
        <f>"黎仁富"</f>
        <v>黎仁富</v>
      </c>
      <c r="C2641" s="9" t="s">
        <v>2018</v>
      </c>
    </row>
    <row r="2642" s="1" customFormat="1" spans="1:3">
      <c r="A2642" s="7">
        <v>2640</v>
      </c>
      <c r="B2642" s="8" t="str">
        <f>"卓海广"</f>
        <v>卓海广</v>
      </c>
      <c r="C2642" s="9" t="s">
        <v>2019</v>
      </c>
    </row>
    <row r="2643" s="1" customFormat="1" spans="1:3">
      <c r="A2643" s="7">
        <v>2641</v>
      </c>
      <c r="B2643" s="8" t="str">
        <f>"l\林鸿媚"</f>
        <v>l\林鸿媚</v>
      </c>
      <c r="C2643" s="9" t="s">
        <v>2020</v>
      </c>
    </row>
    <row r="2644" s="1" customFormat="1" spans="1:3">
      <c r="A2644" s="7">
        <v>2642</v>
      </c>
      <c r="B2644" s="8" t="str">
        <f>"刘楠"</f>
        <v>刘楠</v>
      </c>
      <c r="C2644" s="9" t="s">
        <v>1871</v>
      </c>
    </row>
    <row r="2645" s="1" customFormat="1" spans="1:3">
      <c r="A2645" s="7">
        <v>2643</v>
      </c>
      <c r="B2645" s="8" t="str">
        <f>"吴坤雄"</f>
        <v>吴坤雄</v>
      </c>
      <c r="C2645" s="9" t="s">
        <v>2021</v>
      </c>
    </row>
    <row r="2646" s="1" customFormat="1" spans="1:3">
      <c r="A2646" s="7">
        <v>2644</v>
      </c>
      <c r="B2646" s="8" t="str">
        <f>"董昌杨"</f>
        <v>董昌杨</v>
      </c>
      <c r="C2646" s="9" t="s">
        <v>2022</v>
      </c>
    </row>
    <row r="2647" s="1" customFormat="1" spans="1:3">
      <c r="A2647" s="7">
        <v>2645</v>
      </c>
      <c r="B2647" s="8" t="str">
        <f>"卓白玉"</f>
        <v>卓白玉</v>
      </c>
      <c r="C2647" s="9" t="s">
        <v>2023</v>
      </c>
    </row>
    <row r="2648" s="1" customFormat="1" spans="1:3">
      <c r="A2648" s="7">
        <v>2646</v>
      </c>
      <c r="B2648" s="8" t="str">
        <f>"符青艳"</f>
        <v>符青艳</v>
      </c>
      <c r="C2648" s="9" t="s">
        <v>2024</v>
      </c>
    </row>
    <row r="2649" s="1" customFormat="1" spans="1:3">
      <c r="A2649" s="7">
        <v>2647</v>
      </c>
      <c r="B2649" s="8" t="str">
        <f>"符晓芬"</f>
        <v>符晓芬</v>
      </c>
      <c r="C2649" s="9" t="s">
        <v>2025</v>
      </c>
    </row>
    <row r="2650" s="1" customFormat="1" spans="1:3">
      <c r="A2650" s="7">
        <v>2648</v>
      </c>
      <c r="B2650" s="8" t="str">
        <f>"陈芳婷"</f>
        <v>陈芳婷</v>
      </c>
      <c r="C2650" s="9" t="s">
        <v>2026</v>
      </c>
    </row>
    <row r="2651" s="1" customFormat="1" spans="1:3">
      <c r="A2651" s="7">
        <v>2649</v>
      </c>
      <c r="B2651" s="8" t="str">
        <f>"许乾维"</f>
        <v>许乾维</v>
      </c>
      <c r="C2651" s="9" t="s">
        <v>2027</v>
      </c>
    </row>
    <row r="2652" s="1" customFormat="1" spans="1:3">
      <c r="A2652" s="7">
        <v>2650</v>
      </c>
      <c r="B2652" s="8" t="str">
        <f>"符盛达"</f>
        <v>符盛达</v>
      </c>
      <c r="C2652" s="9" t="s">
        <v>2028</v>
      </c>
    </row>
    <row r="2653" s="1" customFormat="1" spans="1:3">
      <c r="A2653" s="7">
        <v>2651</v>
      </c>
      <c r="B2653" s="8" t="str">
        <f>"陈江磊"</f>
        <v>陈江磊</v>
      </c>
      <c r="C2653" s="9" t="s">
        <v>2029</v>
      </c>
    </row>
    <row r="2654" s="1" customFormat="1" spans="1:3">
      <c r="A2654" s="7">
        <v>2652</v>
      </c>
      <c r="B2654" s="8" t="str">
        <f>"文福"</f>
        <v>文福</v>
      </c>
      <c r="C2654" s="9" t="s">
        <v>2030</v>
      </c>
    </row>
    <row r="2655" s="1" customFormat="1" spans="1:3">
      <c r="A2655" s="7">
        <v>2653</v>
      </c>
      <c r="B2655" s="8" t="str">
        <f>"何美玲"</f>
        <v>何美玲</v>
      </c>
      <c r="C2655" s="9" t="s">
        <v>736</v>
      </c>
    </row>
    <row r="2656" s="1" customFormat="1" spans="1:3">
      <c r="A2656" s="7">
        <v>2654</v>
      </c>
      <c r="B2656" s="8" t="str">
        <f>"曾翠娇"</f>
        <v>曾翠娇</v>
      </c>
      <c r="C2656" s="9" t="s">
        <v>2031</v>
      </c>
    </row>
    <row r="2657" s="1" customFormat="1" spans="1:3">
      <c r="A2657" s="7">
        <v>2655</v>
      </c>
      <c r="B2657" s="8" t="str">
        <f>"邓雯夏"</f>
        <v>邓雯夏</v>
      </c>
      <c r="C2657" s="9" t="s">
        <v>1377</v>
      </c>
    </row>
    <row r="2658" s="1" customFormat="1" spans="1:3">
      <c r="A2658" s="7">
        <v>2656</v>
      </c>
      <c r="B2658" s="8" t="str">
        <f>"胡少政"</f>
        <v>胡少政</v>
      </c>
      <c r="C2658" s="9" t="s">
        <v>2032</v>
      </c>
    </row>
    <row r="2659" s="1" customFormat="1" spans="1:3">
      <c r="A2659" s="7">
        <v>2657</v>
      </c>
      <c r="B2659" s="8" t="str">
        <f>"王雄斌"</f>
        <v>王雄斌</v>
      </c>
      <c r="C2659" s="9" t="s">
        <v>2033</v>
      </c>
    </row>
    <row r="2660" s="1" customFormat="1" spans="1:3">
      <c r="A2660" s="7">
        <v>2658</v>
      </c>
      <c r="B2660" s="8" t="str">
        <f>"卓圆梦"</f>
        <v>卓圆梦</v>
      </c>
      <c r="C2660" s="9" t="s">
        <v>2034</v>
      </c>
    </row>
    <row r="2661" s="1" customFormat="1" spans="1:3">
      <c r="A2661" s="7">
        <v>2659</v>
      </c>
      <c r="B2661" s="8" t="str">
        <f>"黄昌非"</f>
        <v>黄昌非</v>
      </c>
      <c r="C2661" s="9" t="s">
        <v>1820</v>
      </c>
    </row>
    <row r="2662" s="1" customFormat="1" spans="1:3">
      <c r="A2662" s="7">
        <v>2660</v>
      </c>
      <c r="B2662" s="8" t="str">
        <f>"何婷婷"</f>
        <v>何婷婷</v>
      </c>
      <c r="C2662" s="9" t="s">
        <v>2035</v>
      </c>
    </row>
    <row r="2663" s="1" customFormat="1" spans="1:3">
      <c r="A2663" s="7">
        <v>2661</v>
      </c>
      <c r="B2663" s="8" t="str">
        <f>"符琼喜"</f>
        <v>符琼喜</v>
      </c>
      <c r="C2663" s="9" t="s">
        <v>2036</v>
      </c>
    </row>
    <row r="2664" s="1" customFormat="1" spans="1:3">
      <c r="A2664" s="7">
        <v>2662</v>
      </c>
      <c r="B2664" s="8" t="str">
        <f>"林晨露"</f>
        <v>林晨露</v>
      </c>
      <c r="C2664" s="9" t="s">
        <v>1647</v>
      </c>
    </row>
    <row r="2665" s="1" customFormat="1" spans="1:3">
      <c r="A2665" s="7">
        <v>2663</v>
      </c>
      <c r="B2665" s="8" t="str">
        <f>"陈劲宇"</f>
        <v>陈劲宇</v>
      </c>
      <c r="C2665" s="9" t="s">
        <v>799</v>
      </c>
    </row>
    <row r="2666" s="1" customFormat="1" spans="1:3">
      <c r="A2666" s="7">
        <v>2664</v>
      </c>
      <c r="B2666" s="8" t="str">
        <f>"胡俊柳"</f>
        <v>胡俊柳</v>
      </c>
      <c r="C2666" s="9" t="s">
        <v>2037</v>
      </c>
    </row>
    <row r="2667" s="1" customFormat="1" spans="1:3">
      <c r="A2667" s="7">
        <v>2665</v>
      </c>
      <c r="B2667" s="8" t="str">
        <f>"刘旺"</f>
        <v>刘旺</v>
      </c>
      <c r="C2667" s="9" t="s">
        <v>768</v>
      </c>
    </row>
    <row r="2668" s="1" customFormat="1" spans="1:3">
      <c r="A2668" s="7">
        <v>2666</v>
      </c>
      <c r="B2668" s="8" t="str">
        <f>"黄舒静"</f>
        <v>黄舒静</v>
      </c>
      <c r="C2668" s="9" t="s">
        <v>789</v>
      </c>
    </row>
    <row r="2669" s="1" customFormat="1" spans="1:3">
      <c r="A2669" s="7">
        <v>2667</v>
      </c>
      <c r="B2669" s="8" t="str">
        <f>"王润虹"</f>
        <v>王润虹</v>
      </c>
      <c r="C2669" s="9" t="s">
        <v>1614</v>
      </c>
    </row>
    <row r="2670" s="1" customFormat="1" spans="1:3">
      <c r="A2670" s="7">
        <v>2668</v>
      </c>
      <c r="B2670" s="8" t="str">
        <f>"李莹"</f>
        <v>李莹</v>
      </c>
      <c r="C2670" s="9" t="s">
        <v>740</v>
      </c>
    </row>
    <row r="2671" s="1" customFormat="1" spans="1:3">
      <c r="A2671" s="7">
        <v>2669</v>
      </c>
      <c r="B2671" s="8" t="str">
        <f>"王芝芝"</f>
        <v>王芝芝</v>
      </c>
      <c r="C2671" s="9" t="s">
        <v>1633</v>
      </c>
    </row>
    <row r="2672" s="1" customFormat="1" spans="1:3">
      <c r="A2672" s="7">
        <v>2670</v>
      </c>
      <c r="B2672" s="8" t="str">
        <f>"黄晓葵"</f>
        <v>黄晓葵</v>
      </c>
      <c r="C2672" s="9" t="s">
        <v>2038</v>
      </c>
    </row>
    <row r="2673" s="1" customFormat="1" spans="1:3">
      <c r="A2673" s="7">
        <v>2671</v>
      </c>
      <c r="B2673" s="8" t="str">
        <f>"阮昭蓉"</f>
        <v>阮昭蓉</v>
      </c>
      <c r="C2673" s="9" t="s">
        <v>1638</v>
      </c>
    </row>
    <row r="2674" s="1" customFormat="1" spans="1:3">
      <c r="A2674" s="7">
        <v>2672</v>
      </c>
      <c r="B2674" s="8" t="str">
        <f>"黄曼淇"</f>
        <v>黄曼淇</v>
      </c>
      <c r="C2674" s="9" t="s">
        <v>810</v>
      </c>
    </row>
    <row r="2675" s="1" customFormat="1" spans="1:3">
      <c r="A2675" s="7">
        <v>2673</v>
      </c>
      <c r="B2675" s="8" t="str">
        <f>"黄学番"</f>
        <v>黄学番</v>
      </c>
      <c r="C2675" s="9" t="s">
        <v>910</v>
      </c>
    </row>
    <row r="2676" s="1" customFormat="1" spans="1:3">
      <c r="A2676" s="7">
        <v>2674</v>
      </c>
      <c r="B2676" s="8" t="str">
        <f>"高宇"</f>
        <v>高宇</v>
      </c>
      <c r="C2676" s="9" t="s">
        <v>744</v>
      </c>
    </row>
    <row r="2677" s="1" customFormat="1" spans="1:3">
      <c r="A2677" s="7">
        <v>2675</v>
      </c>
      <c r="B2677" s="8" t="str">
        <f>"胡良奖"</f>
        <v>胡良奖</v>
      </c>
      <c r="C2677" s="9" t="s">
        <v>2039</v>
      </c>
    </row>
    <row r="2678" s="1" customFormat="1" spans="1:3">
      <c r="A2678" s="7">
        <v>2676</v>
      </c>
      <c r="B2678" s="8" t="str">
        <f>"黄佳佳"</f>
        <v>黄佳佳</v>
      </c>
      <c r="C2678" s="9" t="s">
        <v>1638</v>
      </c>
    </row>
    <row r="2679" s="1" customFormat="1" spans="1:3">
      <c r="A2679" s="7">
        <v>2677</v>
      </c>
      <c r="B2679" s="8" t="str">
        <f>"王蕾"</f>
        <v>王蕾</v>
      </c>
      <c r="C2679" s="9" t="s">
        <v>821</v>
      </c>
    </row>
    <row r="2680" s="1" customFormat="1" spans="1:3">
      <c r="A2680" s="7">
        <v>2678</v>
      </c>
      <c r="B2680" s="8" t="str">
        <f>"林爱桥"</f>
        <v>林爱桥</v>
      </c>
      <c r="C2680" s="9" t="s">
        <v>752</v>
      </c>
    </row>
    <row r="2681" s="1" customFormat="1" spans="1:3">
      <c r="A2681" s="7">
        <v>2679</v>
      </c>
      <c r="B2681" s="8" t="str">
        <f>"吴茂汉"</f>
        <v>吴茂汉</v>
      </c>
      <c r="C2681" s="9" t="s">
        <v>768</v>
      </c>
    </row>
    <row r="2682" s="1" customFormat="1" spans="1:3">
      <c r="A2682" s="7">
        <v>2680</v>
      </c>
      <c r="B2682" s="8" t="str">
        <f>"胡然智"</f>
        <v>胡然智</v>
      </c>
      <c r="C2682" s="9" t="s">
        <v>744</v>
      </c>
    </row>
    <row r="2683" s="1" customFormat="1" spans="1:3">
      <c r="A2683" s="7">
        <v>2681</v>
      </c>
      <c r="B2683" s="8" t="str">
        <f>"胡芳菱"</f>
        <v>胡芳菱</v>
      </c>
      <c r="C2683" s="9" t="s">
        <v>746</v>
      </c>
    </row>
    <row r="2684" s="1" customFormat="1" spans="1:3">
      <c r="A2684" s="7">
        <v>2682</v>
      </c>
      <c r="B2684" s="8" t="str">
        <f>"黄凯鑫"</f>
        <v>黄凯鑫</v>
      </c>
      <c r="C2684" s="9" t="s">
        <v>2040</v>
      </c>
    </row>
    <row r="2685" s="1" customFormat="1" spans="1:3">
      <c r="A2685" s="7">
        <v>2683</v>
      </c>
      <c r="B2685" s="8" t="str">
        <f>"魏佳佳"</f>
        <v>魏佳佳</v>
      </c>
      <c r="C2685" s="9" t="s">
        <v>421</v>
      </c>
    </row>
    <row r="2686" s="1" customFormat="1" spans="1:3">
      <c r="A2686" s="7">
        <v>2684</v>
      </c>
      <c r="B2686" s="8" t="str">
        <f>"王巧巧"</f>
        <v>王巧巧</v>
      </c>
      <c r="C2686" s="9" t="s">
        <v>736</v>
      </c>
    </row>
    <row r="2687" s="1" customFormat="1" spans="1:3">
      <c r="A2687" s="7">
        <v>2685</v>
      </c>
      <c r="B2687" s="8" t="str">
        <f>"黄克武"</f>
        <v>黄克武</v>
      </c>
      <c r="C2687" s="9" t="s">
        <v>405</v>
      </c>
    </row>
    <row r="2688" s="1" customFormat="1" spans="1:3">
      <c r="A2688" s="7">
        <v>2686</v>
      </c>
      <c r="B2688" s="8" t="str">
        <f>"马兴隆"</f>
        <v>马兴隆</v>
      </c>
      <c r="C2688" s="9" t="s">
        <v>770</v>
      </c>
    </row>
    <row r="2689" s="1" customFormat="1" spans="1:3">
      <c r="A2689" s="7">
        <v>2687</v>
      </c>
      <c r="B2689" s="8" t="str">
        <f>"李光剑"</f>
        <v>李光剑</v>
      </c>
      <c r="C2689" s="9" t="s">
        <v>1752</v>
      </c>
    </row>
    <row r="2690" s="1" customFormat="1" spans="1:3">
      <c r="A2690" s="7">
        <v>2688</v>
      </c>
      <c r="B2690" s="8" t="str">
        <f>"黄倩"</f>
        <v>黄倩</v>
      </c>
      <c r="C2690" s="9" t="s">
        <v>72</v>
      </c>
    </row>
    <row r="2691" s="1" customFormat="1" spans="1:3">
      <c r="A2691" s="7">
        <v>2689</v>
      </c>
      <c r="B2691" s="8" t="str">
        <f>"胡小雪"</f>
        <v>胡小雪</v>
      </c>
      <c r="C2691" s="9" t="s">
        <v>493</v>
      </c>
    </row>
    <row r="2692" s="1" customFormat="1" spans="1:3">
      <c r="A2692" s="7">
        <v>2690</v>
      </c>
      <c r="B2692" s="8" t="str">
        <f>"卓海妹"</f>
        <v>卓海妹</v>
      </c>
      <c r="C2692" s="9" t="s">
        <v>2035</v>
      </c>
    </row>
    <row r="2693" s="1" customFormat="1" spans="1:3">
      <c r="A2693" s="7">
        <v>2691</v>
      </c>
      <c r="B2693" s="8" t="str">
        <f>"黄海智"</f>
        <v>黄海智</v>
      </c>
      <c r="C2693" s="9" t="s">
        <v>2041</v>
      </c>
    </row>
    <row r="2694" s="1" customFormat="1" spans="1:3">
      <c r="A2694" s="7">
        <v>2692</v>
      </c>
      <c r="B2694" s="8" t="str">
        <f>"林晨"</f>
        <v>林晨</v>
      </c>
      <c r="C2694" s="9" t="s">
        <v>2042</v>
      </c>
    </row>
    <row r="2695" s="1" customFormat="1" spans="1:3">
      <c r="A2695" s="7">
        <v>2693</v>
      </c>
      <c r="B2695" s="8" t="str">
        <f>"陈邦聪"</f>
        <v>陈邦聪</v>
      </c>
      <c r="C2695" s="9" t="s">
        <v>2043</v>
      </c>
    </row>
    <row r="2696" s="1" customFormat="1" spans="1:3">
      <c r="A2696" s="7">
        <v>2694</v>
      </c>
      <c r="B2696" s="8" t="str">
        <f>"陈小雀"</f>
        <v>陈小雀</v>
      </c>
      <c r="C2696" s="9" t="s">
        <v>869</v>
      </c>
    </row>
    <row r="2697" s="1" customFormat="1" spans="1:3">
      <c r="A2697" s="7">
        <v>2695</v>
      </c>
      <c r="B2697" s="8" t="str">
        <f>"韦倩"</f>
        <v>韦倩</v>
      </c>
      <c r="C2697" s="9" t="s">
        <v>468</v>
      </c>
    </row>
    <row r="2698" s="1" customFormat="1" spans="1:3">
      <c r="A2698" s="7">
        <v>2696</v>
      </c>
      <c r="B2698" s="8" t="str">
        <f>"林琳"</f>
        <v>林琳</v>
      </c>
      <c r="C2698" s="9" t="s">
        <v>2044</v>
      </c>
    </row>
    <row r="2699" s="1" customFormat="1" spans="1:3">
      <c r="A2699" s="7">
        <v>2697</v>
      </c>
      <c r="B2699" s="8" t="str">
        <f>"胡欢欢"</f>
        <v>胡欢欢</v>
      </c>
      <c r="C2699" s="9" t="s">
        <v>197</v>
      </c>
    </row>
    <row r="2700" s="1" customFormat="1" spans="1:3">
      <c r="A2700" s="7">
        <v>2698</v>
      </c>
      <c r="B2700" s="8" t="str">
        <f>"黄艳萍"</f>
        <v>黄艳萍</v>
      </c>
      <c r="C2700" s="9" t="s">
        <v>2045</v>
      </c>
    </row>
    <row r="2701" s="1" customFormat="1" spans="1:3">
      <c r="A2701" s="7">
        <v>2699</v>
      </c>
      <c r="B2701" s="8" t="str">
        <f>"黄燕娜"</f>
        <v>黄燕娜</v>
      </c>
      <c r="C2701" s="9" t="s">
        <v>743</v>
      </c>
    </row>
    <row r="2702" s="1" customFormat="1" spans="1:3">
      <c r="A2702" s="7">
        <v>2700</v>
      </c>
      <c r="B2702" s="8" t="str">
        <f>"钱佳琳"</f>
        <v>钱佳琳</v>
      </c>
      <c r="C2702" s="9" t="s">
        <v>1632</v>
      </c>
    </row>
    <row r="2703" s="1" customFormat="1" spans="1:3">
      <c r="A2703" s="7">
        <v>2701</v>
      </c>
      <c r="B2703" s="8" t="str">
        <f>"胡勇慧"</f>
        <v>胡勇慧</v>
      </c>
      <c r="C2703" s="9" t="s">
        <v>2046</v>
      </c>
    </row>
    <row r="2704" s="1" customFormat="1" spans="1:3">
      <c r="A2704" s="7">
        <v>2702</v>
      </c>
      <c r="B2704" s="8" t="str">
        <f>"邓海燕"</f>
        <v>邓海燕</v>
      </c>
      <c r="C2704" s="9" t="s">
        <v>868</v>
      </c>
    </row>
    <row r="2705" s="1" customFormat="1" spans="1:3">
      <c r="A2705" s="7">
        <v>2703</v>
      </c>
      <c r="B2705" s="8" t="str">
        <f>"陈学辉"</f>
        <v>陈学辉</v>
      </c>
      <c r="C2705" s="9" t="s">
        <v>2047</v>
      </c>
    </row>
    <row r="2706" s="1" customFormat="1" spans="1:3">
      <c r="A2706" s="7">
        <v>2704</v>
      </c>
      <c r="B2706" s="8" t="str">
        <f>"钟晓倩"</f>
        <v>钟晓倩</v>
      </c>
      <c r="C2706" s="9" t="s">
        <v>391</v>
      </c>
    </row>
    <row r="2707" s="1" customFormat="1" spans="1:3">
      <c r="A2707" s="7">
        <v>2705</v>
      </c>
      <c r="B2707" s="8" t="str">
        <f>"黄露霞"</f>
        <v>黄露霞</v>
      </c>
      <c r="C2707" s="9" t="s">
        <v>2048</v>
      </c>
    </row>
    <row r="2708" s="1" customFormat="1" spans="1:3">
      <c r="A2708" s="7">
        <v>2706</v>
      </c>
      <c r="B2708" s="8" t="str">
        <f>"郑吉环"</f>
        <v>郑吉环</v>
      </c>
      <c r="C2708" s="9" t="s">
        <v>1638</v>
      </c>
    </row>
    <row r="2709" s="1" customFormat="1" spans="1:3">
      <c r="A2709" s="7">
        <v>2707</v>
      </c>
      <c r="B2709" s="8" t="str">
        <f>"黄静"</f>
        <v>黄静</v>
      </c>
      <c r="C2709" s="9" t="s">
        <v>800</v>
      </c>
    </row>
    <row r="2710" s="1" customFormat="1" spans="1:3">
      <c r="A2710" s="7">
        <v>2708</v>
      </c>
      <c r="B2710" s="8" t="str">
        <f>"黄冬梅"</f>
        <v>黄冬梅</v>
      </c>
      <c r="C2710" s="9" t="s">
        <v>897</v>
      </c>
    </row>
    <row r="2711" s="1" customFormat="1" spans="1:3">
      <c r="A2711" s="7">
        <v>2709</v>
      </c>
      <c r="B2711" s="8" t="str">
        <f>"高海霞"</f>
        <v>高海霞</v>
      </c>
      <c r="C2711" s="9" t="s">
        <v>2049</v>
      </c>
    </row>
    <row r="2712" s="1" customFormat="1" spans="1:3">
      <c r="A2712" s="7">
        <v>2710</v>
      </c>
      <c r="B2712" s="8" t="str">
        <f>"胡子贤"</f>
        <v>胡子贤</v>
      </c>
      <c r="C2712" s="9" t="s">
        <v>2050</v>
      </c>
    </row>
    <row r="2713" s="1" customFormat="1" spans="1:3">
      <c r="A2713" s="7">
        <v>2711</v>
      </c>
      <c r="B2713" s="8" t="str">
        <f>"黄燕卡"</f>
        <v>黄燕卡</v>
      </c>
      <c r="C2713" s="9" t="s">
        <v>2051</v>
      </c>
    </row>
    <row r="2714" s="1" customFormat="1" spans="1:3">
      <c r="A2714" s="7">
        <v>2712</v>
      </c>
      <c r="B2714" s="8" t="str">
        <f>"文秋霞"</f>
        <v>文秋霞</v>
      </c>
      <c r="C2714" s="9" t="s">
        <v>1953</v>
      </c>
    </row>
    <row r="2715" s="1" customFormat="1" spans="1:3">
      <c r="A2715" s="7">
        <v>2713</v>
      </c>
      <c r="B2715" s="8" t="str">
        <f>"胡莹莹"</f>
        <v>胡莹莹</v>
      </c>
      <c r="C2715" s="9" t="s">
        <v>1938</v>
      </c>
    </row>
    <row r="2716" s="1" customFormat="1" spans="1:3">
      <c r="A2716" s="7">
        <v>2714</v>
      </c>
      <c r="B2716" s="8" t="str">
        <f>"黄秋曼"</f>
        <v>黄秋曼</v>
      </c>
      <c r="C2716" s="9" t="s">
        <v>756</v>
      </c>
    </row>
    <row r="2717" s="1" customFormat="1" spans="1:3">
      <c r="A2717" s="7">
        <v>2715</v>
      </c>
      <c r="B2717" s="8" t="str">
        <f>"石佳佳"</f>
        <v>石佳佳</v>
      </c>
      <c r="C2717" s="9" t="s">
        <v>1921</v>
      </c>
    </row>
    <row r="2718" s="1" customFormat="1" spans="1:3">
      <c r="A2718" s="7">
        <v>2716</v>
      </c>
      <c r="B2718" s="8" t="str">
        <f>"郑洁"</f>
        <v>郑洁</v>
      </c>
      <c r="C2718" s="9" t="s">
        <v>788</v>
      </c>
    </row>
    <row r="2719" s="1" customFormat="1" spans="1:3">
      <c r="A2719" s="7">
        <v>2717</v>
      </c>
      <c r="B2719" s="8" t="str">
        <f>"黄紫芬"</f>
        <v>黄紫芬</v>
      </c>
      <c r="C2719" s="9" t="s">
        <v>857</v>
      </c>
    </row>
    <row r="2720" s="1" customFormat="1" spans="1:3">
      <c r="A2720" s="7">
        <v>2718</v>
      </c>
      <c r="B2720" s="8" t="str">
        <f>"黄燕莹"</f>
        <v>黄燕莹</v>
      </c>
      <c r="C2720" s="9" t="s">
        <v>1921</v>
      </c>
    </row>
    <row r="2721" s="1" customFormat="1" spans="1:3">
      <c r="A2721" s="7">
        <v>2719</v>
      </c>
      <c r="B2721" s="8" t="str">
        <f>"黄燕媛"</f>
        <v>黄燕媛</v>
      </c>
      <c r="C2721" s="9" t="s">
        <v>875</v>
      </c>
    </row>
    <row r="2722" s="1" customFormat="1" spans="1:3">
      <c r="A2722" s="7">
        <v>2720</v>
      </c>
      <c r="B2722" s="8" t="str">
        <f>"胡小琪"</f>
        <v>胡小琪</v>
      </c>
      <c r="C2722" s="9" t="s">
        <v>881</v>
      </c>
    </row>
    <row r="2723" s="1" customFormat="1" spans="1:3">
      <c r="A2723" s="7">
        <v>2721</v>
      </c>
      <c r="B2723" s="8" t="str">
        <f>"黄思瑜"</f>
        <v>黄思瑜</v>
      </c>
      <c r="C2723" s="9" t="s">
        <v>2052</v>
      </c>
    </row>
    <row r="2724" s="1" customFormat="1" spans="1:3">
      <c r="A2724" s="7">
        <v>2722</v>
      </c>
      <c r="B2724" s="8" t="str">
        <f>"高秋霞"</f>
        <v>高秋霞</v>
      </c>
      <c r="C2724" s="9" t="s">
        <v>862</v>
      </c>
    </row>
    <row r="2725" s="1" customFormat="1" spans="1:3">
      <c r="A2725" s="7">
        <v>2723</v>
      </c>
      <c r="B2725" s="8" t="str">
        <f>"胡鹏艳"</f>
        <v>胡鹏艳</v>
      </c>
      <c r="C2725" s="9" t="s">
        <v>1947</v>
      </c>
    </row>
    <row r="2726" s="1" customFormat="1" spans="1:3">
      <c r="A2726" s="7">
        <v>2724</v>
      </c>
      <c r="B2726" s="8" t="str">
        <f>"陈碧"</f>
        <v>陈碧</v>
      </c>
      <c r="C2726" s="9" t="s">
        <v>468</v>
      </c>
    </row>
    <row r="2727" s="1" customFormat="1" spans="1:3">
      <c r="A2727" s="7">
        <v>2725</v>
      </c>
      <c r="B2727" s="8" t="str">
        <f>"陈晓颖"</f>
        <v>陈晓颖</v>
      </c>
      <c r="C2727" s="9" t="s">
        <v>580</v>
      </c>
    </row>
    <row r="2728" s="1" customFormat="1" spans="1:3">
      <c r="A2728" s="7">
        <v>2726</v>
      </c>
      <c r="B2728" s="8" t="str">
        <f>"石海康"</f>
        <v>石海康</v>
      </c>
      <c r="C2728" s="9" t="s">
        <v>2053</v>
      </c>
    </row>
    <row r="2729" s="1" customFormat="1" spans="1:3">
      <c r="A2729" s="7">
        <v>2727</v>
      </c>
      <c r="B2729" s="8" t="str">
        <f>"陈梅"</f>
        <v>陈梅</v>
      </c>
      <c r="C2729" s="9" t="s">
        <v>1641</v>
      </c>
    </row>
    <row r="2730" s="1" customFormat="1" spans="1:3">
      <c r="A2730" s="7">
        <v>2728</v>
      </c>
      <c r="B2730" s="8" t="str">
        <f>"陈庆赟"</f>
        <v>陈庆赟</v>
      </c>
      <c r="C2730" s="9" t="s">
        <v>2054</v>
      </c>
    </row>
    <row r="2731" s="1" customFormat="1" spans="1:3">
      <c r="A2731" s="7">
        <v>2729</v>
      </c>
      <c r="B2731" s="8" t="str">
        <f>"王梦兰"</f>
        <v>王梦兰</v>
      </c>
      <c r="C2731" s="9" t="s">
        <v>834</v>
      </c>
    </row>
    <row r="2732" s="1" customFormat="1" spans="1:3">
      <c r="A2732" s="7">
        <v>2730</v>
      </c>
      <c r="B2732" s="8" t="str">
        <f>"王凌翔"</f>
        <v>王凌翔</v>
      </c>
      <c r="C2732" s="9" t="s">
        <v>2055</v>
      </c>
    </row>
    <row r="2733" s="1" customFormat="1" spans="1:3">
      <c r="A2733" s="7">
        <v>2731</v>
      </c>
      <c r="B2733" s="8" t="str">
        <f>"胡刚"</f>
        <v>胡刚</v>
      </c>
      <c r="C2733" s="9" t="s">
        <v>2056</v>
      </c>
    </row>
    <row r="2734" s="1" customFormat="1" spans="1:3">
      <c r="A2734" s="7">
        <v>2732</v>
      </c>
      <c r="B2734" s="8" t="str">
        <f>"黄妹花"</f>
        <v>黄妹花</v>
      </c>
      <c r="C2734" s="9" t="s">
        <v>2057</v>
      </c>
    </row>
    <row r="2735" s="1" customFormat="1" spans="1:3">
      <c r="A2735" s="7">
        <v>2733</v>
      </c>
      <c r="B2735" s="8" t="str">
        <f>"卓冬萍"</f>
        <v>卓冬萍</v>
      </c>
      <c r="C2735" s="9" t="s">
        <v>810</v>
      </c>
    </row>
    <row r="2736" s="1" customFormat="1" spans="1:3">
      <c r="A2736" s="7">
        <v>2734</v>
      </c>
      <c r="B2736" s="8" t="str">
        <f>"吉韵琪"</f>
        <v>吉韵琪</v>
      </c>
      <c r="C2736" s="9" t="s">
        <v>2058</v>
      </c>
    </row>
    <row r="2737" s="1" customFormat="1" spans="1:3">
      <c r="A2737" s="7">
        <v>2735</v>
      </c>
      <c r="B2737" s="8" t="str">
        <f>"陈方雨"</f>
        <v>陈方雨</v>
      </c>
      <c r="C2737" s="9" t="s">
        <v>910</v>
      </c>
    </row>
    <row r="2738" s="1" customFormat="1" spans="1:3">
      <c r="A2738" s="7">
        <v>2736</v>
      </c>
      <c r="B2738" s="8" t="str">
        <f>"黄进强"</f>
        <v>黄进强</v>
      </c>
      <c r="C2738" s="9" t="s">
        <v>786</v>
      </c>
    </row>
    <row r="2739" s="1" customFormat="1" spans="1:3">
      <c r="A2739" s="7">
        <v>2737</v>
      </c>
      <c r="B2739" s="8" t="str">
        <f>"张慧鹃"</f>
        <v>张慧鹃</v>
      </c>
      <c r="C2739" s="9" t="s">
        <v>812</v>
      </c>
    </row>
    <row r="2740" s="1" customFormat="1" spans="1:3">
      <c r="A2740" s="7">
        <v>2738</v>
      </c>
      <c r="B2740" s="8" t="str">
        <f>"黄陆鹏"</f>
        <v>黄陆鹏</v>
      </c>
      <c r="C2740" s="9" t="s">
        <v>2046</v>
      </c>
    </row>
    <row r="2741" s="1" customFormat="1" spans="1:3">
      <c r="A2741" s="7">
        <v>2739</v>
      </c>
      <c r="B2741" s="8" t="str">
        <f>"陈桂华"</f>
        <v>陈桂华</v>
      </c>
      <c r="C2741" s="9" t="s">
        <v>815</v>
      </c>
    </row>
    <row r="2742" s="1" customFormat="1" spans="1:3">
      <c r="A2742" s="7">
        <v>2740</v>
      </c>
      <c r="B2742" s="8" t="str">
        <f>"陈亚剑"</f>
        <v>陈亚剑</v>
      </c>
      <c r="C2742" s="9" t="s">
        <v>2059</v>
      </c>
    </row>
    <row r="2743" s="1" customFormat="1" spans="1:3">
      <c r="A2743" s="7">
        <v>2741</v>
      </c>
      <c r="B2743" s="8" t="str">
        <f>"王婷"</f>
        <v>王婷</v>
      </c>
      <c r="C2743" s="9" t="s">
        <v>746</v>
      </c>
    </row>
    <row r="2744" s="1" customFormat="1" spans="1:3">
      <c r="A2744" s="7">
        <v>2742</v>
      </c>
      <c r="B2744" s="8" t="str">
        <f>"林振武"</f>
        <v>林振武</v>
      </c>
      <c r="C2744" s="9" t="s">
        <v>2043</v>
      </c>
    </row>
    <row r="2745" s="1" customFormat="1" spans="1:3">
      <c r="A2745" s="7">
        <v>2743</v>
      </c>
      <c r="B2745" s="8" t="str">
        <f>"闵兴盛"</f>
        <v>闵兴盛</v>
      </c>
      <c r="C2745" s="9" t="s">
        <v>901</v>
      </c>
    </row>
    <row r="2746" s="1" customFormat="1" spans="1:3">
      <c r="A2746" s="7">
        <v>2744</v>
      </c>
      <c r="B2746" s="8" t="str">
        <f>"黄崇"</f>
        <v>黄崇</v>
      </c>
      <c r="C2746" s="9" t="s">
        <v>907</v>
      </c>
    </row>
    <row r="2747" s="1" customFormat="1" spans="1:3">
      <c r="A2747" s="7">
        <v>2745</v>
      </c>
      <c r="B2747" s="8" t="str">
        <f>"陈昊"</f>
        <v>陈昊</v>
      </c>
      <c r="C2747" s="9" t="s">
        <v>638</v>
      </c>
    </row>
    <row r="2748" s="1" customFormat="1" spans="1:3">
      <c r="A2748" s="7">
        <v>2746</v>
      </c>
      <c r="B2748" s="8" t="str">
        <f>"蒋振廷"</f>
        <v>蒋振廷</v>
      </c>
      <c r="C2748" s="9" t="s">
        <v>879</v>
      </c>
    </row>
    <row r="2749" s="1" customFormat="1" spans="1:3">
      <c r="A2749" s="7">
        <v>2747</v>
      </c>
      <c r="B2749" s="8" t="str">
        <f>"黄文际"</f>
        <v>黄文际</v>
      </c>
      <c r="C2749" s="9" t="s">
        <v>2060</v>
      </c>
    </row>
    <row r="2750" s="1" customFormat="1" spans="1:3">
      <c r="A2750" s="7">
        <v>2748</v>
      </c>
      <c r="B2750" s="8" t="str">
        <f>"王书"</f>
        <v>王书</v>
      </c>
      <c r="C2750" s="9" t="s">
        <v>2061</v>
      </c>
    </row>
    <row r="2751" s="1" customFormat="1" spans="1:3">
      <c r="A2751" s="7">
        <v>2749</v>
      </c>
      <c r="B2751" s="8" t="str">
        <f>"郑志淋"</f>
        <v>郑志淋</v>
      </c>
      <c r="C2751" s="9" t="s">
        <v>2062</v>
      </c>
    </row>
    <row r="2752" s="1" customFormat="1" spans="1:3">
      <c r="A2752" s="7">
        <v>2750</v>
      </c>
      <c r="B2752" s="8" t="str">
        <f>"符芳菊"</f>
        <v>符芳菊</v>
      </c>
      <c r="C2752" s="9" t="s">
        <v>2063</v>
      </c>
    </row>
    <row r="2753" s="1" customFormat="1" spans="1:3">
      <c r="A2753" s="7">
        <v>2751</v>
      </c>
      <c r="B2753" s="8" t="str">
        <f>"王咸弟"</f>
        <v>王咸弟</v>
      </c>
      <c r="C2753" s="9" t="s">
        <v>2064</v>
      </c>
    </row>
    <row r="2754" s="1" customFormat="1" spans="1:3">
      <c r="A2754" s="7">
        <v>2752</v>
      </c>
      <c r="B2754" s="8" t="str">
        <f>"王孔俊"</f>
        <v>王孔俊</v>
      </c>
      <c r="C2754" s="9" t="s">
        <v>2065</v>
      </c>
    </row>
    <row r="2755" s="1" customFormat="1" spans="1:3">
      <c r="A2755" s="7">
        <v>2753</v>
      </c>
      <c r="B2755" s="8" t="str">
        <f>"李锋海"</f>
        <v>李锋海</v>
      </c>
      <c r="C2755" s="9" t="s">
        <v>1994</v>
      </c>
    </row>
    <row r="2756" s="1" customFormat="1" spans="1:3">
      <c r="A2756" s="7">
        <v>2754</v>
      </c>
      <c r="B2756" s="8" t="str">
        <f>"梁生培"</f>
        <v>梁生培</v>
      </c>
      <c r="C2756" s="9" t="s">
        <v>2066</v>
      </c>
    </row>
    <row r="2757" s="1" customFormat="1" spans="1:3">
      <c r="A2757" s="7">
        <v>2755</v>
      </c>
      <c r="B2757" s="8" t="str">
        <f>"王双兴"</f>
        <v>王双兴</v>
      </c>
      <c r="C2757" s="9" t="s">
        <v>787</v>
      </c>
    </row>
    <row r="2758" s="1" customFormat="1" spans="1:3">
      <c r="A2758" s="7">
        <v>2756</v>
      </c>
      <c r="B2758" s="8" t="str">
        <f>"许弘文"</f>
        <v>许弘文</v>
      </c>
      <c r="C2758" s="9" t="s">
        <v>2067</v>
      </c>
    </row>
    <row r="2759" s="1" customFormat="1" spans="1:3">
      <c r="A2759" s="7">
        <v>2757</v>
      </c>
      <c r="B2759" s="8" t="str">
        <f>"冯东娇"</f>
        <v>冯东娇</v>
      </c>
      <c r="C2759" s="9" t="s">
        <v>2068</v>
      </c>
    </row>
    <row r="2760" s="1" customFormat="1" spans="1:3">
      <c r="A2760" s="7">
        <v>2758</v>
      </c>
      <c r="B2760" s="8" t="str">
        <f>"陈积能"</f>
        <v>陈积能</v>
      </c>
      <c r="C2760" s="9" t="s">
        <v>2069</v>
      </c>
    </row>
    <row r="2761" s="1" customFormat="1" spans="1:3">
      <c r="A2761" s="7">
        <v>2759</v>
      </c>
      <c r="B2761" s="8" t="str">
        <f>"慕容妃"</f>
        <v>慕容妃</v>
      </c>
      <c r="C2761" s="9" t="s">
        <v>2070</v>
      </c>
    </row>
    <row r="2762" s="1" customFormat="1" spans="1:3">
      <c r="A2762" s="7">
        <v>2760</v>
      </c>
      <c r="B2762" s="8" t="str">
        <f>"董国帅"</f>
        <v>董国帅</v>
      </c>
      <c r="C2762" s="9" t="s">
        <v>2071</v>
      </c>
    </row>
    <row r="2763" s="1" customFormat="1" spans="1:3">
      <c r="A2763" s="7">
        <v>2761</v>
      </c>
      <c r="B2763" s="8" t="str">
        <f>"陈亚剑"</f>
        <v>陈亚剑</v>
      </c>
      <c r="C2763" s="9" t="s">
        <v>2072</v>
      </c>
    </row>
    <row r="2764" s="1" customFormat="1" spans="1:3">
      <c r="A2764" s="7">
        <v>2762</v>
      </c>
      <c r="B2764" s="8" t="str">
        <f>"邱名糠"</f>
        <v>邱名糠</v>
      </c>
      <c r="C2764" s="9" t="s">
        <v>2073</v>
      </c>
    </row>
    <row r="2765" s="1" customFormat="1" spans="1:3">
      <c r="A2765" s="7">
        <v>2763</v>
      </c>
      <c r="B2765" s="8" t="str">
        <f>"林小妹"</f>
        <v>林小妹</v>
      </c>
      <c r="C2765" s="9" t="s">
        <v>2074</v>
      </c>
    </row>
    <row r="2766" s="1" customFormat="1" spans="1:3">
      <c r="A2766" s="7">
        <v>2764</v>
      </c>
      <c r="B2766" s="8" t="str">
        <f>"邓露"</f>
        <v>邓露</v>
      </c>
      <c r="C2766" s="9" t="s">
        <v>2075</v>
      </c>
    </row>
    <row r="2767" s="1" customFormat="1" spans="1:3">
      <c r="A2767" s="7">
        <v>2765</v>
      </c>
      <c r="B2767" s="8" t="str">
        <f>"苏绿"</f>
        <v>苏绿</v>
      </c>
      <c r="C2767" s="9" t="s">
        <v>564</v>
      </c>
    </row>
    <row r="2768" s="1" customFormat="1" spans="1:3">
      <c r="A2768" s="7">
        <v>2766</v>
      </c>
      <c r="B2768" s="8" t="str">
        <f>"谢月星"</f>
        <v>谢月星</v>
      </c>
      <c r="C2768" s="9" t="s">
        <v>2076</v>
      </c>
    </row>
    <row r="2769" s="1" customFormat="1" spans="1:3">
      <c r="A2769" s="7">
        <v>2767</v>
      </c>
      <c r="B2769" s="8" t="str">
        <f>"王群驹"</f>
        <v>王群驹</v>
      </c>
      <c r="C2769" s="9" t="s">
        <v>2077</v>
      </c>
    </row>
    <row r="2770" s="1" customFormat="1" spans="1:3">
      <c r="A2770" s="7">
        <v>2768</v>
      </c>
      <c r="B2770" s="8" t="str">
        <f>"王小娇"</f>
        <v>王小娇</v>
      </c>
      <c r="C2770" s="9" t="s">
        <v>2078</v>
      </c>
    </row>
    <row r="2771" s="1" customFormat="1" spans="1:3">
      <c r="A2771" s="7">
        <v>2769</v>
      </c>
      <c r="B2771" s="8" t="str">
        <f>"符琼琼"</f>
        <v>符琼琼</v>
      </c>
      <c r="C2771" s="9" t="s">
        <v>2079</v>
      </c>
    </row>
    <row r="2772" s="1" customFormat="1" spans="1:3">
      <c r="A2772" s="7">
        <v>2770</v>
      </c>
      <c r="B2772" s="8" t="str">
        <f>"黄家双"</f>
        <v>黄家双</v>
      </c>
      <c r="C2772" s="9" t="s">
        <v>2080</v>
      </c>
    </row>
    <row r="2773" s="1" customFormat="1" spans="1:3">
      <c r="A2773" s="7">
        <v>2771</v>
      </c>
      <c r="B2773" s="8" t="str">
        <f>"范晓康"</f>
        <v>范晓康</v>
      </c>
      <c r="C2773" s="9" t="s">
        <v>321</v>
      </c>
    </row>
    <row r="2774" s="1" customFormat="1" spans="1:3">
      <c r="A2774" s="7">
        <v>2772</v>
      </c>
      <c r="B2774" s="8" t="str">
        <f>"罗冰歆"</f>
        <v>罗冰歆</v>
      </c>
      <c r="C2774" s="9" t="s">
        <v>2081</v>
      </c>
    </row>
    <row r="2775" s="1" customFormat="1" spans="1:3">
      <c r="A2775" s="7">
        <v>2773</v>
      </c>
      <c r="B2775" s="8" t="str">
        <f>"林昌兴"</f>
        <v>林昌兴</v>
      </c>
      <c r="C2775" s="9" t="s">
        <v>2082</v>
      </c>
    </row>
    <row r="2776" s="1" customFormat="1" spans="1:3">
      <c r="A2776" s="7">
        <v>2774</v>
      </c>
      <c r="B2776" s="8" t="str">
        <f>"符建海"</f>
        <v>符建海</v>
      </c>
      <c r="C2776" s="9" t="s">
        <v>2083</v>
      </c>
    </row>
    <row r="2777" s="1" customFormat="1" spans="1:3">
      <c r="A2777" s="7">
        <v>2775</v>
      </c>
      <c r="B2777" s="8" t="str">
        <f>"陈育芳"</f>
        <v>陈育芳</v>
      </c>
      <c r="C2777" s="9" t="s">
        <v>2084</v>
      </c>
    </row>
    <row r="2778" s="1" customFormat="1" spans="1:3">
      <c r="A2778" s="7">
        <v>2776</v>
      </c>
      <c r="B2778" s="8" t="str">
        <f>"钟皇丰"</f>
        <v>钟皇丰</v>
      </c>
      <c r="C2778" s="9" t="s">
        <v>2085</v>
      </c>
    </row>
    <row r="2779" s="1" customFormat="1" spans="1:3">
      <c r="A2779" s="7">
        <v>2777</v>
      </c>
      <c r="B2779" s="8" t="str">
        <f>"王连娇"</f>
        <v>王连娇</v>
      </c>
      <c r="C2779" s="9" t="s">
        <v>2086</v>
      </c>
    </row>
    <row r="2780" s="1" customFormat="1" spans="1:3">
      <c r="A2780" s="7">
        <v>2778</v>
      </c>
      <c r="B2780" s="8" t="str">
        <f>"符科"</f>
        <v>符科</v>
      </c>
      <c r="C2780" s="9" t="s">
        <v>2054</v>
      </c>
    </row>
    <row r="2781" s="1" customFormat="1" spans="1:3">
      <c r="A2781" s="7">
        <v>2779</v>
      </c>
      <c r="B2781" s="8" t="str">
        <f>"黄章俊"</f>
        <v>黄章俊</v>
      </c>
      <c r="C2781" s="9" t="s">
        <v>2087</v>
      </c>
    </row>
    <row r="2782" s="1" customFormat="1" spans="1:3">
      <c r="A2782" s="7">
        <v>2780</v>
      </c>
      <c r="B2782" s="8" t="str">
        <f>"王获树"</f>
        <v>王获树</v>
      </c>
      <c r="C2782" s="9" t="s">
        <v>1797</v>
      </c>
    </row>
    <row r="2783" s="1" customFormat="1" spans="1:3">
      <c r="A2783" s="7">
        <v>2781</v>
      </c>
      <c r="B2783" s="8" t="str">
        <f>"林秋瑶"</f>
        <v>林秋瑶</v>
      </c>
      <c r="C2783" s="9" t="s">
        <v>2088</v>
      </c>
    </row>
    <row r="2784" s="1" customFormat="1" spans="1:3">
      <c r="A2784" s="7">
        <v>2782</v>
      </c>
      <c r="B2784" s="8" t="str">
        <f>"许善匀"</f>
        <v>许善匀</v>
      </c>
      <c r="C2784" s="9" t="s">
        <v>2089</v>
      </c>
    </row>
    <row r="2785" s="1" customFormat="1" spans="1:3">
      <c r="A2785" s="7">
        <v>2783</v>
      </c>
      <c r="B2785" s="8" t="str">
        <f>"林先成"</f>
        <v>林先成</v>
      </c>
      <c r="C2785" s="9" t="s">
        <v>2090</v>
      </c>
    </row>
    <row r="2786" s="1" customFormat="1" spans="1:3">
      <c r="A2786" s="7">
        <v>2784</v>
      </c>
      <c r="B2786" s="8" t="str">
        <f>"李承佐"</f>
        <v>李承佐</v>
      </c>
      <c r="C2786" s="9" t="s">
        <v>2091</v>
      </c>
    </row>
    <row r="2787" s="1" customFormat="1" spans="1:3">
      <c r="A2787" s="7">
        <v>2785</v>
      </c>
      <c r="B2787" s="8" t="str">
        <f>"林子萍"</f>
        <v>林子萍</v>
      </c>
      <c r="C2787" s="9" t="s">
        <v>738</v>
      </c>
    </row>
    <row r="2788" s="1" customFormat="1" spans="1:3">
      <c r="A2788" s="7">
        <v>2786</v>
      </c>
      <c r="B2788" s="8" t="str">
        <f>"羊积万"</f>
        <v>羊积万</v>
      </c>
      <c r="C2788" s="9" t="s">
        <v>2092</v>
      </c>
    </row>
    <row r="2789" s="1" customFormat="1" spans="1:3">
      <c r="A2789" s="7">
        <v>2787</v>
      </c>
      <c r="B2789" s="8" t="str">
        <f>"黄沉原"</f>
        <v>黄沉原</v>
      </c>
      <c r="C2789" s="9" t="s">
        <v>1907</v>
      </c>
    </row>
    <row r="2790" s="1" customFormat="1" spans="1:3">
      <c r="A2790" s="7">
        <v>2788</v>
      </c>
      <c r="B2790" s="8" t="str">
        <f>"黄彩情"</f>
        <v>黄彩情</v>
      </c>
      <c r="C2790" s="9" t="s">
        <v>813</v>
      </c>
    </row>
    <row r="2791" s="1" customFormat="1" spans="1:3">
      <c r="A2791" s="7">
        <v>2789</v>
      </c>
      <c r="B2791" s="8" t="str">
        <f>"王紫梅"</f>
        <v>王紫梅</v>
      </c>
      <c r="C2791" s="9" t="s">
        <v>852</v>
      </c>
    </row>
    <row r="2792" s="1" customFormat="1" spans="1:3">
      <c r="A2792" s="7">
        <v>2790</v>
      </c>
      <c r="B2792" s="8" t="str">
        <f>"廖景华"</f>
        <v>廖景华</v>
      </c>
      <c r="C2792" s="9" t="s">
        <v>1612</v>
      </c>
    </row>
    <row r="2793" s="1" customFormat="1" spans="1:3">
      <c r="A2793" s="7">
        <v>2791</v>
      </c>
      <c r="B2793" s="8" t="str">
        <f>"张小姜"</f>
        <v>张小姜</v>
      </c>
      <c r="C2793" s="9" t="s">
        <v>2093</v>
      </c>
    </row>
    <row r="2794" s="1" customFormat="1" spans="1:3">
      <c r="A2794" s="7">
        <v>2792</v>
      </c>
      <c r="B2794" s="8" t="str">
        <f>"朱洪基"</f>
        <v>朱洪基</v>
      </c>
      <c r="C2794" s="9" t="s">
        <v>1710</v>
      </c>
    </row>
    <row r="2795" s="1" customFormat="1" spans="1:3">
      <c r="A2795" s="7">
        <v>2793</v>
      </c>
      <c r="B2795" s="8" t="str">
        <f>"王静娴"</f>
        <v>王静娴</v>
      </c>
      <c r="C2795" s="9" t="s">
        <v>203</v>
      </c>
    </row>
    <row r="2796" s="1" customFormat="1" spans="1:3">
      <c r="A2796" s="7">
        <v>2794</v>
      </c>
      <c r="B2796" s="8" t="str">
        <f>"蒋兰方"</f>
        <v>蒋兰方</v>
      </c>
      <c r="C2796" s="9" t="s">
        <v>808</v>
      </c>
    </row>
    <row r="2797" s="1" customFormat="1" spans="1:3">
      <c r="A2797" s="7">
        <v>2795</v>
      </c>
      <c r="B2797" s="8" t="str">
        <f>"黄冬梅"</f>
        <v>黄冬梅</v>
      </c>
      <c r="C2797" s="9" t="s">
        <v>493</v>
      </c>
    </row>
    <row r="2798" s="1" customFormat="1" spans="1:3">
      <c r="A2798" s="7">
        <v>2796</v>
      </c>
      <c r="B2798" s="8" t="str">
        <f>"卓江柳"</f>
        <v>卓江柳</v>
      </c>
      <c r="C2798" s="9" t="s">
        <v>1912</v>
      </c>
    </row>
    <row r="2799" s="1" customFormat="1" spans="1:3">
      <c r="A2799" s="7">
        <v>2797</v>
      </c>
      <c r="B2799" s="8" t="str">
        <f>"林之飞"</f>
        <v>林之飞</v>
      </c>
      <c r="C2799" s="9" t="s">
        <v>2094</v>
      </c>
    </row>
    <row r="2800" s="1" customFormat="1" spans="1:3">
      <c r="A2800" s="7">
        <v>2798</v>
      </c>
      <c r="B2800" s="8" t="str">
        <f>"欧阳弘睿"</f>
        <v>欧阳弘睿</v>
      </c>
      <c r="C2800" s="9" t="s">
        <v>172</v>
      </c>
    </row>
    <row r="2801" s="1" customFormat="1" spans="1:3">
      <c r="A2801" s="7">
        <v>2799</v>
      </c>
      <c r="B2801" s="8" t="str">
        <f>"石紫艳"</f>
        <v>石紫艳</v>
      </c>
      <c r="C2801" s="9" t="s">
        <v>1925</v>
      </c>
    </row>
    <row r="2802" s="1" customFormat="1" spans="1:3">
      <c r="A2802" s="7">
        <v>2800</v>
      </c>
      <c r="B2802" s="8" t="str">
        <f>"陈起任"</f>
        <v>陈起任</v>
      </c>
      <c r="C2802" s="9" t="s">
        <v>2047</v>
      </c>
    </row>
    <row r="2803" s="1" customFormat="1" spans="1:3">
      <c r="A2803" s="7">
        <v>2801</v>
      </c>
      <c r="B2803" s="8" t="str">
        <f>"杨嘉嘉"</f>
        <v>杨嘉嘉</v>
      </c>
      <c r="C2803" s="9" t="s">
        <v>2095</v>
      </c>
    </row>
    <row r="2804" s="1" customFormat="1" spans="1:3">
      <c r="A2804" s="7">
        <v>2802</v>
      </c>
      <c r="B2804" s="8" t="str">
        <f>"董耀"</f>
        <v>董耀</v>
      </c>
      <c r="C2804" s="9" t="s">
        <v>806</v>
      </c>
    </row>
    <row r="2805" s="1" customFormat="1" spans="1:3">
      <c r="A2805" s="7">
        <v>2803</v>
      </c>
      <c r="B2805" s="8" t="str">
        <f>"王芳梅"</f>
        <v>王芳梅</v>
      </c>
      <c r="C2805" s="9" t="s">
        <v>2096</v>
      </c>
    </row>
    <row r="2806" s="1" customFormat="1" spans="1:3">
      <c r="A2806" s="7">
        <v>2804</v>
      </c>
      <c r="B2806" s="8" t="str">
        <f>"高秋雨"</f>
        <v>高秋雨</v>
      </c>
      <c r="C2806" s="9" t="s">
        <v>1614</v>
      </c>
    </row>
    <row r="2807" s="1" customFormat="1" spans="1:3">
      <c r="A2807" s="7">
        <v>2805</v>
      </c>
      <c r="B2807" s="8" t="str">
        <f>"陈景论"</f>
        <v>陈景论</v>
      </c>
      <c r="C2807" s="9" t="s">
        <v>1612</v>
      </c>
    </row>
    <row r="2808" s="1" customFormat="1" spans="1:3">
      <c r="A2808" s="7">
        <v>2806</v>
      </c>
      <c r="B2808" s="8" t="str">
        <f>"王湖"</f>
        <v>王湖</v>
      </c>
      <c r="C2808" s="9" t="s">
        <v>834</v>
      </c>
    </row>
    <row r="2809" s="1" customFormat="1" spans="1:3">
      <c r="A2809" s="7">
        <v>2807</v>
      </c>
      <c r="B2809" s="8" t="str">
        <f>"黄胜"</f>
        <v>黄胜</v>
      </c>
      <c r="C2809" s="9" t="s">
        <v>1493</v>
      </c>
    </row>
    <row r="2810" s="1" customFormat="1" spans="1:3">
      <c r="A2810" s="7">
        <v>2808</v>
      </c>
      <c r="B2810" s="8" t="str">
        <f>"朱景秀"</f>
        <v>朱景秀</v>
      </c>
      <c r="C2810" s="9" t="s">
        <v>2097</v>
      </c>
    </row>
    <row r="2811" s="1" customFormat="1" spans="1:3">
      <c r="A2811" s="7">
        <v>2809</v>
      </c>
      <c r="B2811" s="8" t="str">
        <f>"苏仁杰"</f>
        <v>苏仁杰</v>
      </c>
      <c r="C2811" s="9" t="s">
        <v>1946</v>
      </c>
    </row>
    <row r="2812" s="1" customFormat="1" spans="1:3">
      <c r="A2812" s="7">
        <v>2810</v>
      </c>
      <c r="B2812" s="8" t="str">
        <f>"黄燕梅"</f>
        <v>黄燕梅</v>
      </c>
      <c r="C2812" s="9" t="s">
        <v>2098</v>
      </c>
    </row>
    <row r="2813" s="1" customFormat="1" spans="1:3">
      <c r="A2813" s="7">
        <v>2811</v>
      </c>
      <c r="B2813" s="8" t="str">
        <f>"陈婷婷"</f>
        <v>陈婷婷</v>
      </c>
      <c r="C2813" s="9" t="s">
        <v>1921</v>
      </c>
    </row>
    <row r="2814" s="1" customFormat="1" spans="1:3">
      <c r="A2814" s="7">
        <v>2812</v>
      </c>
      <c r="B2814" s="8" t="str">
        <f>"石佼梅"</f>
        <v>石佼梅</v>
      </c>
      <c r="C2814" s="9" t="s">
        <v>808</v>
      </c>
    </row>
    <row r="2815" s="1" customFormat="1" spans="1:3">
      <c r="A2815" s="7">
        <v>2813</v>
      </c>
      <c r="B2815" s="8" t="str">
        <f>"黄国伟"</f>
        <v>黄国伟</v>
      </c>
      <c r="C2815" s="9" t="s">
        <v>748</v>
      </c>
    </row>
    <row r="2816" s="1" customFormat="1" spans="1:3">
      <c r="A2816" s="7">
        <v>2814</v>
      </c>
      <c r="B2816" s="8" t="str">
        <f>"胡德学"</f>
        <v>胡德学</v>
      </c>
      <c r="C2816" s="9" t="s">
        <v>2099</v>
      </c>
    </row>
    <row r="2817" s="1" customFormat="1" spans="1:3">
      <c r="A2817" s="7">
        <v>2815</v>
      </c>
      <c r="B2817" s="8" t="str">
        <f>"冯浩乘"</f>
        <v>冯浩乘</v>
      </c>
      <c r="C2817" s="9" t="s">
        <v>2100</v>
      </c>
    </row>
    <row r="2818" s="1" customFormat="1" spans="1:3">
      <c r="A2818" s="7">
        <v>2816</v>
      </c>
      <c r="B2818" s="8" t="str">
        <f>"王莹"</f>
        <v>王莹</v>
      </c>
      <c r="C2818" s="9" t="s">
        <v>468</v>
      </c>
    </row>
    <row r="2819" s="1" customFormat="1" spans="1:3">
      <c r="A2819" s="7">
        <v>2817</v>
      </c>
      <c r="B2819" s="8" t="str">
        <f>"莫业灵"</f>
        <v>莫业灵</v>
      </c>
      <c r="C2819" s="9" t="s">
        <v>2101</v>
      </c>
    </row>
    <row r="2820" s="1" customFormat="1" spans="1:3">
      <c r="A2820" s="7">
        <v>2818</v>
      </c>
      <c r="B2820" s="8" t="str">
        <f>"高喜红"</f>
        <v>高喜红</v>
      </c>
      <c r="C2820" s="9" t="s">
        <v>2102</v>
      </c>
    </row>
    <row r="2821" s="1" customFormat="1" spans="1:3">
      <c r="A2821" s="7">
        <v>2819</v>
      </c>
      <c r="B2821" s="8" t="str">
        <f>"王清"</f>
        <v>王清</v>
      </c>
      <c r="C2821" s="9" t="s">
        <v>799</v>
      </c>
    </row>
    <row r="2822" s="1" customFormat="1" spans="1:3">
      <c r="A2822" s="7">
        <v>2820</v>
      </c>
      <c r="B2822" s="8" t="str">
        <f>"黄意"</f>
        <v>黄意</v>
      </c>
      <c r="C2822" s="9" t="s">
        <v>883</v>
      </c>
    </row>
    <row r="2823" s="1" customFormat="1" spans="1:3">
      <c r="A2823" s="7">
        <v>2821</v>
      </c>
      <c r="B2823" s="8" t="str">
        <f>"黄明泽"</f>
        <v>黄明泽</v>
      </c>
      <c r="C2823" s="9" t="s">
        <v>1311</v>
      </c>
    </row>
    <row r="2824" s="1" customFormat="1" spans="1:3">
      <c r="A2824" s="7">
        <v>2822</v>
      </c>
      <c r="B2824" s="8" t="str">
        <f>"黎壮"</f>
        <v>黎壮</v>
      </c>
      <c r="C2824" s="9" t="s">
        <v>2103</v>
      </c>
    </row>
    <row r="2825" s="1" customFormat="1" spans="1:3">
      <c r="A2825" s="7">
        <v>2823</v>
      </c>
      <c r="B2825" s="8" t="str">
        <f>"卓琳琳"</f>
        <v>卓琳琳</v>
      </c>
      <c r="C2825" s="9" t="s">
        <v>752</v>
      </c>
    </row>
    <row r="2826" s="1" customFormat="1" spans="1:3">
      <c r="A2826" s="7">
        <v>2824</v>
      </c>
      <c r="B2826" s="8" t="str">
        <f>"李海凡"</f>
        <v>李海凡</v>
      </c>
      <c r="C2826" s="9" t="s">
        <v>897</v>
      </c>
    </row>
    <row r="2827" s="1" customFormat="1" spans="1:3">
      <c r="A2827" s="7">
        <v>2825</v>
      </c>
      <c r="B2827" s="8" t="str">
        <f>"卓政南"</f>
        <v>卓政南</v>
      </c>
      <c r="C2827" s="9" t="s">
        <v>2104</v>
      </c>
    </row>
    <row r="2828" s="1" customFormat="1" spans="1:3">
      <c r="A2828" s="7">
        <v>2826</v>
      </c>
      <c r="B2828" s="8" t="str">
        <f>"黄腾龙"</f>
        <v>黄腾龙</v>
      </c>
      <c r="C2828" s="9" t="s">
        <v>2047</v>
      </c>
    </row>
    <row r="2829" s="1" customFormat="1" spans="1:3">
      <c r="A2829" s="7">
        <v>2827</v>
      </c>
      <c r="B2829" s="8" t="str">
        <f>"黄颜"</f>
        <v>黄颜</v>
      </c>
      <c r="C2829" s="9" t="s">
        <v>951</v>
      </c>
    </row>
    <row r="2830" s="1" customFormat="1" spans="1:3">
      <c r="A2830" s="7">
        <v>2828</v>
      </c>
      <c r="B2830" s="8" t="str">
        <f>"王俏静"</f>
        <v>王俏静</v>
      </c>
      <c r="C2830" s="9" t="s">
        <v>1647</v>
      </c>
    </row>
    <row r="2831" s="1" customFormat="1" spans="1:3">
      <c r="A2831" s="7">
        <v>2829</v>
      </c>
      <c r="B2831" s="8" t="str">
        <f>"卓丽慧"</f>
        <v>卓丽慧</v>
      </c>
      <c r="C2831" s="9" t="s">
        <v>2105</v>
      </c>
    </row>
    <row r="2832" s="1" customFormat="1" spans="1:3">
      <c r="A2832" s="7">
        <v>2830</v>
      </c>
      <c r="B2832" s="8" t="str">
        <f>"石杰"</f>
        <v>石杰</v>
      </c>
      <c r="C2832" s="9" t="s">
        <v>2106</v>
      </c>
    </row>
    <row r="2833" s="1" customFormat="1" spans="1:3">
      <c r="A2833" s="7">
        <v>2831</v>
      </c>
      <c r="B2833" s="8" t="str">
        <f>"黄文聪"</f>
        <v>黄文聪</v>
      </c>
      <c r="C2833" s="9" t="s">
        <v>172</v>
      </c>
    </row>
    <row r="2834" s="1" customFormat="1" spans="1:3">
      <c r="A2834" s="7">
        <v>2832</v>
      </c>
      <c r="B2834" s="8" t="str">
        <f>"卓子薇"</f>
        <v>卓子薇</v>
      </c>
      <c r="C2834" s="9" t="s">
        <v>2107</v>
      </c>
    </row>
    <row r="2835" s="1" customFormat="1" spans="1:3">
      <c r="A2835" s="7">
        <v>2833</v>
      </c>
      <c r="B2835" s="8" t="str">
        <f>"郑燕超"</f>
        <v>郑燕超</v>
      </c>
      <c r="C2835" s="9" t="s">
        <v>2108</v>
      </c>
    </row>
    <row r="2836" s="1" customFormat="1" spans="1:3">
      <c r="A2836" s="7">
        <v>2834</v>
      </c>
      <c r="B2836" s="8" t="str">
        <f>"陈芳玲"</f>
        <v>陈芳玲</v>
      </c>
      <c r="C2836" s="9" t="s">
        <v>792</v>
      </c>
    </row>
    <row r="2837" s="1" customFormat="1" spans="1:3">
      <c r="A2837" s="7">
        <v>2835</v>
      </c>
      <c r="B2837" s="8" t="str">
        <f>"石必成"</f>
        <v>石必成</v>
      </c>
      <c r="C2837" s="9" t="s">
        <v>2109</v>
      </c>
    </row>
    <row r="2838" s="1" customFormat="1" spans="1:3">
      <c r="A2838" s="7">
        <v>2836</v>
      </c>
      <c r="B2838" s="8" t="str">
        <f>"王婕妃"</f>
        <v>王婕妃</v>
      </c>
      <c r="C2838" s="9" t="s">
        <v>1313</v>
      </c>
    </row>
    <row r="2839" s="1" customFormat="1" spans="1:3">
      <c r="A2839" s="7">
        <v>2837</v>
      </c>
      <c r="B2839" s="8" t="str">
        <f>"黄嘉洁"</f>
        <v>黄嘉洁</v>
      </c>
      <c r="C2839" s="9" t="s">
        <v>891</v>
      </c>
    </row>
    <row r="2840" s="1" customFormat="1" spans="1:3">
      <c r="A2840" s="7">
        <v>2838</v>
      </c>
      <c r="B2840" s="8" t="str">
        <f>"石莹"</f>
        <v>石莹</v>
      </c>
      <c r="C2840" s="9" t="s">
        <v>2110</v>
      </c>
    </row>
    <row r="2841" s="1" customFormat="1" spans="1:3">
      <c r="A2841" s="7">
        <v>2839</v>
      </c>
      <c r="B2841" s="8" t="str">
        <f>"石清爽"</f>
        <v>石清爽</v>
      </c>
      <c r="C2841" s="9" t="s">
        <v>2111</v>
      </c>
    </row>
    <row r="2842" s="1" customFormat="1" spans="1:3">
      <c r="A2842" s="7">
        <v>2840</v>
      </c>
      <c r="B2842" s="8" t="str">
        <f>"吉晶"</f>
        <v>吉晶</v>
      </c>
      <c r="C2842" s="9" t="s">
        <v>781</v>
      </c>
    </row>
    <row r="2843" s="1" customFormat="1" spans="1:3">
      <c r="A2843" s="7">
        <v>2841</v>
      </c>
      <c r="B2843" s="8" t="str">
        <f>"邢孟婷"</f>
        <v>邢孟婷</v>
      </c>
      <c r="C2843" s="9" t="s">
        <v>800</v>
      </c>
    </row>
    <row r="2844" s="1" customFormat="1" spans="1:3">
      <c r="A2844" s="7">
        <v>2842</v>
      </c>
      <c r="B2844" s="8" t="str">
        <f>"朱成"</f>
        <v>朱成</v>
      </c>
      <c r="C2844" s="9" t="s">
        <v>2112</v>
      </c>
    </row>
    <row r="2845" s="1" customFormat="1" spans="1:3">
      <c r="A2845" s="7">
        <v>2843</v>
      </c>
      <c r="B2845" s="8" t="str">
        <f>"王先杰"</f>
        <v>王先杰</v>
      </c>
      <c r="C2845" s="9" t="s">
        <v>2113</v>
      </c>
    </row>
    <row r="2846" s="1" customFormat="1" spans="1:3">
      <c r="A2846" s="7">
        <v>2844</v>
      </c>
      <c r="B2846" s="8" t="str">
        <f>"赵艺艺"</f>
        <v>赵艺艺</v>
      </c>
      <c r="C2846" s="9" t="s">
        <v>391</v>
      </c>
    </row>
    <row r="2847" s="1" customFormat="1" spans="1:3">
      <c r="A2847" s="7">
        <v>2845</v>
      </c>
      <c r="B2847" s="8" t="str">
        <f>"陈甜甜"</f>
        <v>陈甜甜</v>
      </c>
      <c r="C2847" s="9" t="s">
        <v>580</v>
      </c>
    </row>
    <row r="2848" s="1" customFormat="1" spans="1:3">
      <c r="A2848" s="7">
        <v>2846</v>
      </c>
      <c r="B2848" s="8" t="str">
        <f>"王子雯"</f>
        <v>王子雯</v>
      </c>
      <c r="C2848" s="9" t="s">
        <v>808</v>
      </c>
    </row>
    <row r="2849" s="1" customFormat="1" spans="1:3">
      <c r="A2849" s="7">
        <v>2847</v>
      </c>
      <c r="B2849" s="8" t="str">
        <f>"陈子培"</f>
        <v>陈子培</v>
      </c>
      <c r="C2849" s="9" t="s">
        <v>2114</v>
      </c>
    </row>
    <row r="2850" s="1" customFormat="1" spans="1:3">
      <c r="A2850" s="7">
        <v>2848</v>
      </c>
      <c r="B2850" s="8" t="str">
        <f>"林明怀"</f>
        <v>林明怀</v>
      </c>
      <c r="C2850" s="9" t="s">
        <v>2115</v>
      </c>
    </row>
    <row r="2851" s="1" customFormat="1" spans="1:3">
      <c r="A2851" s="7">
        <v>2849</v>
      </c>
      <c r="B2851" s="8" t="str">
        <f>"黄彦婷"</f>
        <v>黄彦婷</v>
      </c>
      <c r="C2851" s="9" t="s">
        <v>812</v>
      </c>
    </row>
    <row r="2852" s="1" customFormat="1" spans="1:3">
      <c r="A2852" s="7">
        <v>2850</v>
      </c>
      <c r="B2852" s="8" t="str">
        <f>"蒋海成"</f>
        <v>蒋海成</v>
      </c>
      <c r="C2852" s="9" t="s">
        <v>2116</v>
      </c>
    </row>
    <row r="2853" s="1" customFormat="1" spans="1:3">
      <c r="A2853" s="7">
        <v>2851</v>
      </c>
      <c r="B2853" s="8" t="str">
        <f>"黄罕孟"</f>
        <v>黄罕孟</v>
      </c>
      <c r="C2853" s="9" t="s">
        <v>2117</v>
      </c>
    </row>
    <row r="2854" s="1" customFormat="1" spans="1:3">
      <c r="A2854" s="7">
        <v>2852</v>
      </c>
      <c r="B2854" s="8" t="str">
        <f>"黄豪"</f>
        <v>黄豪</v>
      </c>
      <c r="C2854" s="9" t="s">
        <v>907</v>
      </c>
    </row>
    <row r="2855" s="1" customFormat="1" spans="1:3">
      <c r="A2855" s="7">
        <v>2853</v>
      </c>
      <c r="B2855" s="8" t="str">
        <f>"黄晟昊"</f>
        <v>黄晟昊</v>
      </c>
      <c r="C2855" s="9" t="s">
        <v>825</v>
      </c>
    </row>
    <row r="2856" s="1" customFormat="1" spans="1:3">
      <c r="A2856" s="7">
        <v>2854</v>
      </c>
      <c r="B2856" s="8" t="str">
        <f>"黄秋婷"</f>
        <v>黄秋婷</v>
      </c>
      <c r="C2856" s="9" t="s">
        <v>2118</v>
      </c>
    </row>
    <row r="2857" s="1" customFormat="1" spans="1:3">
      <c r="A2857" s="7">
        <v>2855</v>
      </c>
      <c r="B2857" s="8" t="str">
        <f>"王绿琪"</f>
        <v>王绿琪</v>
      </c>
      <c r="C2857" s="9" t="s">
        <v>562</v>
      </c>
    </row>
    <row r="2858" s="1" customFormat="1" spans="1:3">
      <c r="A2858" s="7">
        <v>2856</v>
      </c>
      <c r="B2858" s="8" t="str">
        <f>"朱丽菲"</f>
        <v>朱丽菲</v>
      </c>
      <c r="C2858" s="9" t="s">
        <v>203</v>
      </c>
    </row>
    <row r="2859" s="1" customFormat="1" spans="1:3">
      <c r="A2859" s="7">
        <v>2857</v>
      </c>
      <c r="B2859" s="8" t="str">
        <f>"黄涛"</f>
        <v>黄涛</v>
      </c>
      <c r="C2859" s="9" t="s">
        <v>924</v>
      </c>
    </row>
    <row r="2860" s="1" customFormat="1" spans="1:3">
      <c r="A2860" s="7">
        <v>2858</v>
      </c>
      <c r="B2860" s="8" t="str">
        <f>"石喜红"</f>
        <v>石喜红</v>
      </c>
      <c r="C2860" s="9" t="s">
        <v>808</v>
      </c>
    </row>
    <row r="2861" s="1" customFormat="1" spans="1:3">
      <c r="A2861" s="7">
        <v>2859</v>
      </c>
      <c r="B2861" s="8" t="str">
        <f>"陈泽流"</f>
        <v>陈泽流</v>
      </c>
      <c r="C2861" s="9" t="s">
        <v>2119</v>
      </c>
    </row>
    <row r="2862" s="1" customFormat="1" spans="1:3">
      <c r="A2862" s="7">
        <v>2860</v>
      </c>
      <c r="B2862" s="8" t="str">
        <f>"吴晓云"</f>
        <v>吴晓云</v>
      </c>
      <c r="C2862" s="9" t="s">
        <v>2120</v>
      </c>
    </row>
    <row r="2863" s="1" customFormat="1" spans="1:3">
      <c r="A2863" s="7">
        <v>2861</v>
      </c>
      <c r="B2863" s="8" t="str">
        <f>"谢式邮"</f>
        <v>谢式邮</v>
      </c>
      <c r="C2863" s="9" t="s">
        <v>2121</v>
      </c>
    </row>
    <row r="2864" s="1" customFormat="1" spans="1:3">
      <c r="A2864" s="7">
        <v>2862</v>
      </c>
      <c r="B2864" s="8" t="str">
        <f>"黄小凡"</f>
        <v>黄小凡</v>
      </c>
      <c r="C2864" s="9" t="s">
        <v>2122</v>
      </c>
    </row>
    <row r="2865" s="1" customFormat="1" spans="1:3">
      <c r="A2865" s="7">
        <v>2863</v>
      </c>
      <c r="B2865" s="8" t="str">
        <f>"姚兴梅"</f>
        <v>姚兴梅</v>
      </c>
      <c r="C2865" s="9" t="s">
        <v>2123</v>
      </c>
    </row>
    <row r="2866" s="1" customFormat="1" spans="1:3">
      <c r="A2866" s="7">
        <v>2864</v>
      </c>
      <c r="B2866" s="8" t="str">
        <f>"黄蓉"</f>
        <v>黄蓉</v>
      </c>
      <c r="C2866" s="9" t="s">
        <v>806</v>
      </c>
    </row>
    <row r="2867" s="1" customFormat="1" spans="1:3">
      <c r="A2867" s="7">
        <v>2865</v>
      </c>
      <c r="B2867" s="8" t="str">
        <f>"李霞"</f>
        <v>李霞</v>
      </c>
      <c r="C2867" s="9" t="s">
        <v>2124</v>
      </c>
    </row>
    <row r="2868" s="1" customFormat="1" spans="1:3">
      <c r="A2868" s="7">
        <v>2866</v>
      </c>
      <c r="B2868" s="8" t="str">
        <f>"叶高斌"</f>
        <v>叶高斌</v>
      </c>
      <c r="C2868" s="9" t="s">
        <v>2125</v>
      </c>
    </row>
    <row r="2869" s="1" customFormat="1" spans="1:3">
      <c r="A2869" s="7">
        <v>2867</v>
      </c>
      <c r="B2869" s="8" t="str">
        <f>"吴天法"</f>
        <v>吴天法</v>
      </c>
      <c r="C2869" s="9" t="s">
        <v>2126</v>
      </c>
    </row>
    <row r="2870" s="1" customFormat="1" spans="1:3">
      <c r="A2870" s="7">
        <v>2868</v>
      </c>
      <c r="B2870" s="8" t="str">
        <f>"吉美玲"</f>
        <v>吉美玲</v>
      </c>
      <c r="C2870" s="9" t="s">
        <v>2127</v>
      </c>
    </row>
    <row r="2871" s="1" customFormat="1" spans="1:3">
      <c r="A2871" s="7">
        <v>2869</v>
      </c>
      <c r="B2871" s="8" t="str">
        <f>"张彩瑶"</f>
        <v>张彩瑶</v>
      </c>
      <c r="C2871" s="9" t="s">
        <v>1109</v>
      </c>
    </row>
    <row r="2872" s="1" customFormat="1" spans="1:3">
      <c r="A2872" s="7">
        <v>2870</v>
      </c>
      <c r="B2872" s="8" t="str">
        <f>"黄莹芝"</f>
        <v>黄莹芝</v>
      </c>
      <c r="C2872" s="9" t="s">
        <v>798</v>
      </c>
    </row>
    <row r="2873" s="1" customFormat="1" spans="1:3">
      <c r="A2873" s="7">
        <v>2871</v>
      </c>
      <c r="B2873" s="8" t="str">
        <f>"罗小琪"</f>
        <v>罗小琪</v>
      </c>
      <c r="C2873" s="9" t="s">
        <v>892</v>
      </c>
    </row>
    <row r="2874" s="1" customFormat="1" spans="1:3">
      <c r="A2874" s="7">
        <v>2872</v>
      </c>
      <c r="B2874" s="8" t="str">
        <f>"黄靖育"</f>
        <v>黄靖育</v>
      </c>
      <c r="C2874" s="9" t="s">
        <v>859</v>
      </c>
    </row>
    <row r="2875" s="1" customFormat="1" spans="1:3">
      <c r="A2875" s="7">
        <v>2873</v>
      </c>
      <c r="B2875" s="8" t="str">
        <f>"高晓欣"</f>
        <v>高晓欣</v>
      </c>
      <c r="C2875" s="9" t="s">
        <v>2128</v>
      </c>
    </row>
    <row r="2876" s="1" customFormat="1" spans="1:3">
      <c r="A2876" s="7">
        <v>2874</v>
      </c>
      <c r="B2876" s="8" t="str">
        <f>"吉洪招"</f>
        <v>吉洪招</v>
      </c>
      <c r="C2876" s="9" t="s">
        <v>2129</v>
      </c>
    </row>
    <row r="2877" s="1" customFormat="1" spans="1:3">
      <c r="A2877" s="7">
        <v>2875</v>
      </c>
      <c r="B2877" s="8" t="str">
        <f>"程燕"</f>
        <v>程燕</v>
      </c>
      <c r="C2877" s="9" t="s">
        <v>923</v>
      </c>
    </row>
    <row r="2878" s="1" customFormat="1" spans="1:3">
      <c r="A2878" s="7">
        <v>2876</v>
      </c>
      <c r="B2878" s="8" t="str">
        <f>"陈迷兰"</f>
        <v>陈迷兰</v>
      </c>
      <c r="C2878" s="9" t="s">
        <v>769</v>
      </c>
    </row>
    <row r="2879" s="1" customFormat="1" spans="1:3">
      <c r="A2879" s="7">
        <v>2877</v>
      </c>
      <c r="B2879" s="8" t="str">
        <f>"符政壮"</f>
        <v>符政壮</v>
      </c>
      <c r="C2879" s="9" t="s">
        <v>2130</v>
      </c>
    </row>
    <row r="2880" s="1" customFormat="1" spans="1:3">
      <c r="A2880" s="7">
        <v>2878</v>
      </c>
      <c r="B2880" s="8" t="str">
        <f>"梁勇戴"</f>
        <v>梁勇戴</v>
      </c>
      <c r="C2880" s="9" t="s">
        <v>907</v>
      </c>
    </row>
    <row r="2881" s="1" customFormat="1" spans="1:3">
      <c r="A2881" s="7">
        <v>2879</v>
      </c>
      <c r="B2881" s="8" t="str">
        <f>"陈臧雯"</f>
        <v>陈臧雯</v>
      </c>
      <c r="C2881" s="9" t="s">
        <v>781</v>
      </c>
    </row>
    <row r="2882" s="1" customFormat="1" spans="1:3">
      <c r="A2882" s="7">
        <v>2880</v>
      </c>
      <c r="B2882" s="8" t="str">
        <f>"黄敬标"</f>
        <v>黄敬标</v>
      </c>
      <c r="C2882" s="9" t="s">
        <v>796</v>
      </c>
    </row>
    <row r="2883" s="1" customFormat="1" spans="1:3">
      <c r="A2883" s="7">
        <v>2881</v>
      </c>
      <c r="B2883" s="8" t="str">
        <f>"高漫联"</f>
        <v>高漫联</v>
      </c>
      <c r="C2883" s="9" t="s">
        <v>1895</v>
      </c>
    </row>
    <row r="2884" s="1" customFormat="1" spans="1:3">
      <c r="A2884" s="7">
        <v>2882</v>
      </c>
      <c r="B2884" s="8" t="str">
        <f>"黄秀珍"</f>
        <v>黄秀珍</v>
      </c>
      <c r="C2884" s="9" t="s">
        <v>1938</v>
      </c>
    </row>
    <row r="2885" s="1" customFormat="1" spans="1:3">
      <c r="A2885" s="7">
        <v>2883</v>
      </c>
      <c r="B2885" s="8" t="str">
        <f>"陈侣君"</f>
        <v>陈侣君</v>
      </c>
      <c r="C2885" s="9" t="s">
        <v>1953</v>
      </c>
    </row>
    <row r="2886" s="1" customFormat="1" spans="1:3">
      <c r="A2886" s="7">
        <v>2884</v>
      </c>
      <c r="B2886" s="8" t="str">
        <f>"黄媛媛"</f>
        <v>黄媛媛</v>
      </c>
      <c r="C2886" s="9" t="s">
        <v>2131</v>
      </c>
    </row>
    <row r="2887" s="1" customFormat="1" spans="1:3">
      <c r="A2887" s="7">
        <v>2885</v>
      </c>
      <c r="B2887" s="8" t="str">
        <f>"黄萍珍"</f>
        <v>黄萍珍</v>
      </c>
      <c r="C2887" s="9" t="s">
        <v>904</v>
      </c>
    </row>
    <row r="2888" s="1" customFormat="1" spans="1:3">
      <c r="A2888" s="7">
        <v>2886</v>
      </c>
      <c r="B2888" s="8" t="str">
        <f>"石若新"</f>
        <v>石若新</v>
      </c>
      <c r="C2888" s="9" t="s">
        <v>1633</v>
      </c>
    </row>
    <row r="2889" s="1" customFormat="1" spans="1:3">
      <c r="A2889" s="7">
        <v>2887</v>
      </c>
      <c r="B2889" s="8" t="str">
        <f>"黄警望"</f>
        <v>黄警望</v>
      </c>
      <c r="C2889" s="9" t="s">
        <v>405</v>
      </c>
    </row>
    <row r="2890" s="1" customFormat="1" spans="1:3">
      <c r="A2890" s="7">
        <v>2888</v>
      </c>
      <c r="B2890" s="8" t="str">
        <f>"谭晓菁"</f>
        <v>谭晓菁</v>
      </c>
      <c r="C2890" s="9" t="s">
        <v>2042</v>
      </c>
    </row>
    <row r="2891" s="1" customFormat="1" spans="1:3">
      <c r="A2891" s="7">
        <v>2889</v>
      </c>
      <c r="B2891" s="8" t="str">
        <f>"吉造"</f>
        <v>吉造</v>
      </c>
      <c r="C2891" s="9" t="s">
        <v>2132</v>
      </c>
    </row>
    <row r="2892" s="1" customFormat="1" spans="1:3">
      <c r="A2892" s="7">
        <v>2890</v>
      </c>
      <c r="B2892" s="8" t="str">
        <f>"黄鸿康"</f>
        <v>黄鸿康</v>
      </c>
      <c r="C2892" s="9" t="s">
        <v>1817</v>
      </c>
    </row>
    <row r="2893" s="1" customFormat="1" spans="1:3">
      <c r="A2893" s="7">
        <v>2891</v>
      </c>
      <c r="B2893" s="8" t="str">
        <f>"陈俊卓"</f>
        <v>陈俊卓</v>
      </c>
      <c r="C2893" s="9" t="s">
        <v>791</v>
      </c>
    </row>
    <row r="2894" s="1" customFormat="1" spans="1:3">
      <c r="A2894" s="7">
        <v>2892</v>
      </c>
      <c r="B2894" s="8" t="str">
        <f>"黄曼金"</f>
        <v>黄曼金</v>
      </c>
      <c r="C2894" s="9" t="s">
        <v>1310</v>
      </c>
    </row>
    <row r="2895" s="1" customFormat="1" spans="1:3">
      <c r="A2895" s="7">
        <v>2893</v>
      </c>
      <c r="B2895" s="8" t="str">
        <f>"陈振华"</f>
        <v>陈振华</v>
      </c>
      <c r="C2895" s="9" t="s">
        <v>801</v>
      </c>
    </row>
    <row r="2896" s="1" customFormat="1" spans="1:3">
      <c r="A2896" s="7">
        <v>2894</v>
      </c>
      <c r="B2896" s="8" t="str">
        <f>"高心怡"</f>
        <v>高心怡</v>
      </c>
      <c r="C2896" s="9" t="s">
        <v>910</v>
      </c>
    </row>
    <row r="2897" s="1" customFormat="1" spans="1:3">
      <c r="A2897" s="7">
        <v>2895</v>
      </c>
      <c r="B2897" s="8" t="str">
        <f>"陈扬科"</f>
        <v>陈扬科</v>
      </c>
      <c r="C2897" s="9" t="s">
        <v>2133</v>
      </c>
    </row>
    <row r="2898" s="1" customFormat="1" spans="1:3">
      <c r="A2898" s="7">
        <v>2896</v>
      </c>
      <c r="B2898" s="8" t="str">
        <f>"吉义辰"</f>
        <v>吉义辰</v>
      </c>
      <c r="C2898" s="9" t="s">
        <v>2134</v>
      </c>
    </row>
    <row r="2899" s="1" customFormat="1" spans="1:3">
      <c r="A2899" s="7">
        <v>2897</v>
      </c>
      <c r="B2899" s="8" t="str">
        <f>"王进才"</f>
        <v>王进才</v>
      </c>
      <c r="C2899" s="9" t="s">
        <v>801</v>
      </c>
    </row>
    <row r="2900" s="1" customFormat="1" spans="1:3">
      <c r="A2900" s="7">
        <v>2898</v>
      </c>
      <c r="B2900" s="8" t="str">
        <f>"吴海波"</f>
        <v>吴海波</v>
      </c>
      <c r="C2900" s="9" t="s">
        <v>2135</v>
      </c>
    </row>
    <row r="2901" s="1" customFormat="1" spans="1:3">
      <c r="A2901" s="7">
        <v>2899</v>
      </c>
      <c r="B2901" s="8" t="str">
        <f>"黄孟婷"</f>
        <v>黄孟婷</v>
      </c>
      <c r="C2901" s="9" t="s">
        <v>2096</v>
      </c>
    </row>
    <row r="2902" s="1" customFormat="1" spans="1:3">
      <c r="A2902" s="7">
        <v>2900</v>
      </c>
      <c r="B2902" s="8" t="str">
        <f>"邓小宁"</f>
        <v>邓小宁</v>
      </c>
      <c r="C2902" s="9" t="s">
        <v>2136</v>
      </c>
    </row>
    <row r="2903" s="1" customFormat="1" spans="1:3">
      <c r="A2903" s="7">
        <v>2901</v>
      </c>
      <c r="B2903" s="8" t="str">
        <f>"黄佳佳"</f>
        <v>黄佳佳</v>
      </c>
      <c r="C2903" s="9" t="s">
        <v>391</v>
      </c>
    </row>
    <row r="2904" s="1" customFormat="1" spans="1:3">
      <c r="A2904" s="7">
        <v>2902</v>
      </c>
      <c r="B2904" s="8" t="str">
        <f>"杨艳"</f>
        <v>杨艳</v>
      </c>
      <c r="C2904" s="9" t="s">
        <v>449</v>
      </c>
    </row>
    <row r="2905" s="1" customFormat="1" spans="1:3">
      <c r="A2905" s="7">
        <v>2903</v>
      </c>
      <c r="B2905" s="8" t="str">
        <f>"王艺斯"</f>
        <v>王艺斯</v>
      </c>
      <c r="C2905" s="9" t="s">
        <v>880</v>
      </c>
    </row>
    <row r="2906" s="1" customFormat="1" spans="1:3">
      <c r="A2906" s="7">
        <v>2904</v>
      </c>
      <c r="B2906" s="8" t="str">
        <f>"王辉东"</f>
        <v>王辉东</v>
      </c>
      <c r="C2906" s="9" t="s">
        <v>2137</v>
      </c>
    </row>
    <row r="2907" s="1" customFormat="1" spans="1:3">
      <c r="A2907" s="7">
        <v>2905</v>
      </c>
      <c r="B2907" s="8" t="str">
        <f>"黄丽妹"</f>
        <v>黄丽妹</v>
      </c>
      <c r="C2907" s="9" t="s">
        <v>910</v>
      </c>
    </row>
    <row r="2908" s="1" customFormat="1" spans="1:3">
      <c r="A2908" s="7">
        <v>2906</v>
      </c>
      <c r="B2908" s="8" t="str">
        <f>"黄明强"</f>
        <v>黄明强</v>
      </c>
      <c r="C2908" s="9" t="s">
        <v>787</v>
      </c>
    </row>
    <row r="2909" s="1" customFormat="1" spans="1:3">
      <c r="A2909" s="7">
        <v>2907</v>
      </c>
      <c r="B2909" s="8" t="str">
        <f>"胡惠君"</f>
        <v>胡惠君</v>
      </c>
      <c r="C2909" s="9" t="s">
        <v>2138</v>
      </c>
    </row>
    <row r="2910" s="1" customFormat="1" spans="1:3">
      <c r="A2910" s="7">
        <v>2908</v>
      </c>
      <c r="B2910" s="8" t="str">
        <f>"石宛鑫"</f>
        <v>石宛鑫</v>
      </c>
      <c r="C2910" s="9" t="s">
        <v>203</v>
      </c>
    </row>
    <row r="2911" s="1" customFormat="1" spans="1:3">
      <c r="A2911" s="7">
        <v>2909</v>
      </c>
      <c r="B2911" s="8" t="str">
        <f>"张达"</f>
        <v>张达</v>
      </c>
      <c r="C2911" s="9" t="s">
        <v>2114</v>
      </c>
    </row>
    <row r="2912" s="1" customFormat="1" spans="1:3">
      <c r="A2912" s="7">
        <v>2910</v>
      </c>
      <c r="B2912" s="8" t="str">
        <f>"林媚"</f>
        <v>林媚</v>
      </c>
      <c r="C2912" s="9" t="s">
        <v>810</v>
      </c>
    </row>
    <row r="2913" s="1" customFormat="1" spans="1:3">
      <c r="A2913" s="7">
        <v>2911</v>
      </c>
      <c r="B2913" s="8" t="str">
        <f>"张叶倍"</f>
        <v>张叶倍</v>
      </c>
      <c r="C2913" s="9" t="s">
        <v>761</v>
      </c>
    </row>
    <row r="2914" s="1" customFormat="1" spans="1:3">
      <c r="A2914" s="7">
        <v>2912</v>
      </c>
      <c r="B2914" s="8" t="str">
        <f>"黄敬"</f>
        <v>黄敬</v>
      </c>
      <c r="C2914" s="9" t="s">
        <v>631</v>
      </c>
    </row>
    <row r="2915" s="1" customFormat="1" spans="1:3">
      <c r="A2915" s="7">
        <v>2913</v>
      </c>
      <c r="B2915" s="8" t="str">
        <f>"吉青芸"</f>
        <v>吉青芸</v>
      </c>
      <c r="C2915" s="9" t="s">
        <v>754</v>
      </c>
    </row>
    <row r="2916" s="1" customFormat="1" spans="1:3">
      <c r="A2916" s="7">
        <v>2914</v>
      </c>
      <c r="B2916" s="8" t="str">
        <f>"林松松"</f>
        <v>林松松</v>
      </c>
      <c r="C2916" s="9" t="s">
        <v>907</v>
      </c>
    </row>
    <row r="2917" s="1" customFormat="1" spans="1:3">
      <c r="A2917" s="7">
        <v>2915</v>
      </c>
      <c r="B2917" s="8" t="str">
        <f>"高翠婷"</f>
        <v>高翠婷</v>
      </c>
      <c r="C2917" s="9" t="s">
        <v>883</v>
      </c>
    </row>
    <row r="2918" s="1" customFormat="1" spans="1:3">
      <c r="A2918" s="7">
        <v>2916</v>
      </c>
      <c r="B2918" s="8" t="str">
        <f>"王文灿"</f>
        <v>王文灿</v>
      </c>
      <c r="C2918" s="9" t="s">
        <v>761</v>
      </c>
    </row>
    <row r="2919" s="1" customFormat="1" spans="1:3">
      <c r="A2919" s="7">
        <v>2917</v>
      </c>
      <c r="B2919" s="8" t="str">
        <f>"黄叶芳"</f>
        <v>黄叶芳</v>
      </c>
      <c r="C2919" s="9" t="s">
        <v>761</v>
      </c>
    </row>
    <row r="2920" s="1" customFormat="1" spans="1:3">
      <c r="A2920" s="7">
        <v>2918</v>
      </c>
      <c r="B2920" s="8" t="str">
        <f>"黄芯慈"</f>
        <v>黄芯慈</v>
      </c>
      <c r="C2920" s="9" t="s">
        <v>904</v>
      </c>
    </row>
    <row r="2921" s="1" customFormat="1" spans="1:3">
      <c r="A2921" s="7">
        <v>2919</v>
      </c>
      <c r="B2921" s="8" t="str">
        <f>"朱好雯"</f>
        <v>朱好雯</v>
      </c>
      <c r="C2921" s="9" t="s">
        <v>859</v>
      </c>
    </row>
    <row r="2922" s="1" customFormat="1" spans="1:3">
      <c r="A2922" s="7">
        <v>2920</v>
      </c>
      <c r="B2922" s="8" t="str">
        <f>"黄宇森"</f>
        <v>黄宇森</v>
      </c>
      <c r="C2922" s="9" t="s">
        <v>770</v>
      </c>
    </row>
    <row r="2923" s="1" customFormat="1" spans="1:3">
      <c r="A2923" s="7">
        <v>2921</v>
      </c>
      <c r="B2923" s="8" t="str">
        <f>"吉晓亮"</f>
        <v>吉晓亮</v>
      </c>
      <c r="C2923" s="9" t="s">
        <v>1895</v>
      </c>
    </row>
    <row r="2924" s="1" customFormat="1" spans="1:3">
      <c r="A2924" s="7">
        <v>2922</v>
      </c>
      <c r="B2924" s="8" t="str">
        <f>"黄艳群"</f>
        <v>黄艳群</v>
      </c>
      <c r="C2924" s="9" t="s">
        <v>862</v>
      </c>
    </row>
    <row r="2925" s="1" customFormat="1" spans="1:3">
      <c r="A2925" s="7">
        <v>2923</v>
      </c>
      <c r="B2925" s="8" t="str">
        <f>"黄召群"</f>
        <v>黄召群</v>
      </c>
      <c r="C2925" s="9" t="s">
        <v>1391</v>
      </c>
    </row>
    <row r="2926" s="1" customFormat="1" spans="1:3">
      <c r="A2926" s="7">
        <v>2924</v>
      </c>
      <c r="B2926" s="8" t="str">
        <f>"吉蝶梅"</f>
        <v>吉蝶梅</v>
      </c>
      <c r="C2926" s="9" t="s">
        <v>910</v>
      </c>
    </row>
    <row r="2927" s="1" customFormat="1" spans="1:3">
      <c r="A2927" s="7">
        <v>2925</v>
      </c>
      <c r="B2927" s="8" t="str">
        <f>"王斌倩"</f>
        <v>王斌倩</v>
      </c>
      <c r="C2927" s="9" t="s">
        <v>1905</v>
      </c>
    </row>
    <row r="2928" s="1" customFormat="1" spans="1:3">
      <c r="A2928" s="7">
        <v>2926</v>
      </c>
      <c r="B2928" s="8" t="str">
        <f>"王果"</f>
        <v>王果</v>
      </c>
      <c r="C2928" s="9" t="s">
        <v>1901</v>
      </c>
    </row>
    <row r="2929" s="1" customFormat="1" spans="1:3">
      <c r="A2929" s="7">
        <v>2927</v>
      </c>
      <c r="B2929" s="8" t="str">
        <f>"黄磊"</f>
        <v>黄磊</v>
      </c>
      <c r="C2929" s="9" t="s">
        <v>2139</v>
      </c>
    </row>
    <row r="2930" s="1" customFormat="1" spans="1:3">
      <c r="A2930" s="7">
        <v>2928</v>
      </c>
      <c r="B2930" s="8" t="str">
        <f>"高映霞"</f>
        <v>高映霞</v>
      </c>
      <c r="C2930" s="9" t="s">
        <v>892</v>
      </c>
    </row>
    <row r="2931" s="1" customFormat="1" spans="1:3">
      <c r="A2931" s="7">
        <v>2929</v>
      </c>
      <c r="B2931" s="8" t="str">
        <f>"王志孔"</f>
        <v>王志孔</v>
      </c>
      <c r="C2931" s="9" t="s">
        <v>2140</v>
      </c>
    </row>
    <row r="2932" s="1" customFormat="1" spans="1:3">
      <c r="A2932" s="7">
        <v>2930</v>
      </c>
      <c r="B2932" s="8" t="str">
        <f>"胡志学"</f>
        <v>胡志学</v>
      </c>
      <c r="C2932" s="9" t="s">
        <v>2141</v>
      </c>
    </row>
    <row r="2933" s="1" customFormat="1" spans="1:3">
      <c r="A2933" s="7">
        <v>2931</v>
      </c>
      <c r="B2933" s="8" t="str">
        <f>"石少蔚"</f>
        <v>石少蔚</v>
      </c>
      <c r="C2933" s="9" t="s">
        <v>2142</v>
      </c>
    </row>
    <row r="2934" s="1" customFormat="1" spans="1:3">
      <c r="A2934" s="7">
        <v>2932</v>
      </c>
      <c r="B2934" s="8" t="str">
        <f>"黄霞"</f>
        <v>黄霞</v>
      </c>
      <c r="C2934" s="9" t="s">
        <v>809</v>
      </c>
    </row>
    <row r="2935" s="1" customFormat="1" spans="1:3">
      <c r="A2935" s="7">
        <v>2933</v>
      </c>
      <c r="B2935" s="8" t="str">
        <f>"黄者"</f>
        <v>黄者</v>
      </c>
      <c r="C2935" s="9" t="s">
        <v>904</v>
      </c>
    </row>
    <row r="2936" s="1" customFormat="1" spans="1:3">
      <c r="A2936" s="7">
        <v>2934</v>
      </c>
      <c r="B2936" s="8" t="str">
        <f>"曾海燕"</f>
        <v>曾海燕</v>
      </c>
      <c r="C2936" s="9" t="s">
        <v>897</v>
      </c>
    </row>
    <row r="2937" s="1" customFormat="1" spans="1:3">
      <c r="A2937" s="7">
        <v>2935</v>
      </c>
      <c r="B2937" s="8" t="str">
        <f>"邢艳"</f>
        <v>邢艳</v>
      </c>
      <c r="C2937" s="9" t="s">
        <v>2143</v>
      </c>
    </row>
    <row r="2938" s="1" customFormat="1" spans="1:3">
      <c r="A2938" s="7">
        <v>2936</v>
      </c>
      <c r="B2938" s="8" t="str">
        <f>"黄瑞"</f>
        <v>黄瑞</v>
      </c>
      <c r="C2938" s="9" t="s">
        <v>2144</v>
      </c>
    </row>
    <row r="2939" s="1" customFormat="1" spans="1:3">
      <c r="A2939" s="7">
        <v>2937</v>
      </c>
      <c r="B2939" s="8" t="str">
        <f>"高朝娓"</f>
        <v>高朝娓</v>
      </c>
      <c r="C2939" s="9" t="s">
        <v>904</v>
      </c>
    </row>
    <row r="2940" s="1" customFormat="1" spans="1:3">
      <c r="A2940" s="7">
        <v>2938</v>
      </c>
      <c r="B2940" s="8" t="str">
        <f>"陈忠康"</f>
        <v>陈忠康</v>
      </c>
      <c r="C2940" s="9" t="s">
        <v>2134</v>
      </c>
    </row>
    <row r="2941" s="1" customFormat="1" spans="1:3">
      <c r="A2941" s="7">
        <v>2939</v>
      </c>
      <c r="B2941" s="8" t="str">
        <f>"文婷"</f>
        <v>文婷</v>
      </c>
      <c r="C2941" s="9" t="s">
        <v>1953</v>
      </c>
    </row>
    <row r="2942" s="1" customFormat="1" spans="1:3">
      <c r="A2942" s="7">
        <v>2940</v>
      </c>
      <c r="B2942" s="8" t="str">
        <f>"陈小强"</f>
        <v>陈小强</v>
      </c>
      <c r="C2942" s="9" t="s">
        <v>2145</v>
      </c>
    </row>
    <row r="2943" s="1" customFormat="1" spans="1:3">
      <c r="A2943" s="7">
        <v>2941</v>
      </c>
      <c r="B2943" s="8" t="str">
        <f>"黄丹"</f>
        <v>黄丹</v>
      </c>
      <c r="C2943" s="9" t="s">
        <v>896</v>
      </c>
    </row>
    <row r="2944" s="1" customFormat="1" spans="1:3">
      <c r="A2944" s="7">
        <v>2942</v>
      </c>
      <c r="B2944" s="8" t="str">
        <f>"吉美净"</f>
        <v>吉美净</v>
      </c>
      <c r="C2944" s="9" t="s">
        <v>883</v>
      </c>
    </row>
    <row r="2945" s="1" customFormat="1" spans="1:3">
      <c r="A2945" s="7">
        <v>2943</v>
      </c>
      <c r="B2945" s="8" t="str">
        <f>"黄静静"</f>
        <v>黄静静</v>
      </c>
      <c r="C2945" s="9" t="s">
        <v>906</v>
      </c>
    </row>
    <row r="2946" s="1" customFormat="1" spans="1:3">
      <c r="A2946" s="7">
        <v>2944</v>
      </c>
      <c r="B2946" s="8" t="str">
        <f>"林慧霞"</f>
        <v>林慧霞</v>
      </c>
      <c r="C2946" s="9" t="s">
        <v>1319</v>
      </c>
    </row>
    <row r="2947" s="1" customFormat="1" spans="1:3">
      <c r="A2947" s="7">
        <v>2945</v>
      </c>
      <c r="B2947" s="8" t="str">
        <f>"王雪"</f>
        <v>王雪</v>
      </c>
      <c r="C2947" s="9" t="s">
        <v>890</v>
      </c>
    </row>
    <row r="2948" s="1" customFormat="1" spans="1:3">
      <c r="A2948" s="7">
        <v>2946</v>
      </c>
      <c r="B2948" s="8" t="str">
        <f>"梁定群"</f>
        <v>梁定群</v>
      </c>
      <c r="C2948" s="9" t="s">
        <v>1953</v>
      </c>
    </row>
    <row r="2949" s="1" customFormat="1" spans="1:3">
      <c r="A2949" s="7">
        <v>2947</v>
      </c>
      <c r="B2949" s="8" t="str">
        <f>"王佳佳"</f>
        <v>王佳佳</v>
      </c>
      <c r="C2949" s="9" t="s">
        <v>821</v>
      </c>
    </row>
    <row r="2950" s="1" customFormat="1" spans="1:3">
      <c r="A2950" s="7">
        <v>2948</v>
      </c>
      <c r="B2950" s="8" t="str">
        <f>"卓海玲"</f>
        <v>卓海玲</v>
      </c>
      <c r="C2950" s="9" t="s">
        <v>493</v>
      </c>
    </row>
    <row r="2951" s="1" customFormat="1" spans="1:3">
      <c r="A2951" s="7">
        <v>2949</v>
      </c>
      <c r="B2951" s="8" t="str">
        <f>"杨鑫"</f>
        <v>杨鑫</v>
      </c>
      <c r="C2951" s="9" t="s">
        <v>761</v>
      </c>
    </row>
    <row r="2952" s="1" customFormat="1" spans="1:3">
      <c r="A2952" s="7">
        <v>2950</v>
      </c>
      <c r="B2952" s="8" t="str">
        <f>"曾显茗"</f>
        <v>曾显茗</v>
      </c>
      <c r="C2952" s="9" t="s">
        <v>1907</v>
      </c>
    </row>
    <row r="2953" s="1" customFormat="1" spans="1:3">
      <c r="A2953" s="7">
        <v>2951</v>
      </c>
      <c r="B2953" s="8" t="str">
        <f>"石熙熙"</f>
        <v>石熙熙</v>
      </c>
      <c r="C2953" s="9" t="s">
        <v>1921</v>
      </c>
    </row>
    <row r="2954" s="1" customFormat="1" spans="1:3">
      <c r="A2954" s="7">
        <v>2952</v>
      </c>
      <c r="B2954" s="8" t="str">
        <f>"王达健"</f>
        <v>王达健</v>
      </c>
      <c r="C2954" s="9" t="s">
        <v>2146</v>
      </c>
    </row>
    <row r="2955" s="1" customFormat="1" spans="1:3">
      <c r="A2955" s="7">
        <v>2953</v>
      </c>
      <c r="B2955" s="8" t="str">
        <f>"王丽莉"</f>
        <v>王丽莉</v>
      </c>
      <c r="C2955" s="9" t="s">
        <v>2147</v>
      </c>
    </row>
    <row r="2956" s="1" customFormat="1" spans="1:3">
      <c r="A2956" s="7">
        <v>2954</v>
      </c>
      <c r="B2956" s="8" t="str">
        <f>"黄举标"</f>
        <v>黄举标</v>
      </c>
      <c r="C2956" s="9" t="s">
        <v>814</v>
      </c>
    </row>
    <row r="2957" s="1" customFormat="1" spans="1:3">
      <c r="A2957" s="7">
        <v>2955</v>
      </c>
      <c r="B2957" s="8" t="str">
        <f>"陈丹萍"</f>
        <v>陈丹萍</v>
      </c>
      <c r="C2957" s="9" t="s">
        <v>1641</v>
      </c>
    </row>
    <row r="2958" s="1" customFormat="1" spans="1:3">
      <c r="A2958" s="7">
        <v>2956</v>
      </c>
      <c r="B2958" s="8" t="str">
        <f>"盆兰萍"</f>
        <v>盆兰萍</v>
      </c>
      <c r="C2958" s="9" t="s">
        <v>580</v>
      </c>
    </row>
    <row r="2959" s="1" customFormat="1" spans="1:3">
      <c r="A2959" s="7">
        <v>2957</v>
      </c>
      <c r="B2959" s="8" t="str">
        <f>"黄少玲"</f>
        <v>黄少玲</v>
      </c>
      <c r="C2959" s="9" t="s">
        <v>746</v>
      </c>
    </row>
    <row r="2960" s="1" customFormat="1" spans="1:3">
      <c r="A2960" s="7">
        <v>2958</v>
      </c>
      <c r="B2960" s="8" t="str">
        <f>"陈灵霞"</f>
        <v>陈灵霞</v>
      </c>
      <c r="C2960" s="9" t="s">
        <v>798</v>
      </c>
    </row>
    <row r="2961" s="1" customFormat="1" spans="1:3">
      <c r="A2961" s="7">
        <v>2959</v>
      </c>
      <c r="B2961" s="8" t="str">
        <f>"陈叶婷"</f>
        <v>陈叶婷</v>
      </c>
      <c r="C2961" s="9" t="s">
        <v>1641</v>
      </c>
    </row>
    <row r="2962" s="1" customFormat="1" spans="1:3">
      <c r="A2962" s="7">
        <v>2960</v>
      </c>
      <c r="B2962" s="8" t="str">
        <f>"高慧"</f>
        <v>高慧</v>
      </c>
      <c r="C2962" s="9" t="s">
        <v>1908</v>
      </c>
    </row>
    <row r="2963" s="1" customFormat="1" spans="1:3">
      <c r="A2963" s="7">
        <v>2961</v>
      </c>
      <c r="B2963" s="8" t="str">
        <f>"余漫灵"</f>
        <v>余漫灵</v>
      </c>
      <c r="C2963" s="9" t="s">
        <v>2148</v>
      </c>
    </row>
    <row r="2964" s="1" customFormat="1" spans="1:3">
      <c r="A2964" s="7">
        <v>2962</v>
      </c>
      <c r="B2964" s="8" t="str">
        <f>"曾繁杰"</f>
        <v>曾繁杰</v>
      </c>
      <c r="C2964" s="9" t="s">
        <v>2149</v>
      </c>
    </row>
    <row r="2965" s="1" customFormat="1" spans="1:3">
      <c r="A2965" s="7">
        <v>2963</v>
      </c>
      <c r="B2965" s="8" t="str">
        <f>"吴忠敬"</f>
        <v>吴忠敬</v>
      </c>
      <c r="C2965" s="9" t="s">
        <v>2150</v>
      </c>
    </row>
    <row r="2966" s="1" customFormat="1" spans="1:3">
      <c r="A2966" s="7">
        <v>2964</v>
      </c>
      <c r="B2966" s="8" t="str">
        <f>"胡小科"</f>
        <v>胡小科</v>
      </c>
      <c r="C2966" s="9" t="s">
        <v>2151</v>
      </c>
    </row>
    <row r="2967" s="1" customFormat="1" spans="1:3">
      <c r="A2967" s="7">
        <v>2965</v>
      </c>
      <c r="B2967" s="8" t="str">
        <f>"苏亚俊"</f>
        <v>苏亚俊</v>
      </c>
      <c r="C2967" s="9" t="s">
        <v>2152</v>
      </c>
    </row>
    <row r="2968" s="1" customFormat="1" spans="1:3">
      <c r="A2968" s="7">
        <v>2966</v>
      </c>
      <c r="B2968" s="8" t="str">
        <f>"卢塘飞"</f>
        <v>卢塘飞</v>
      </c>
      <c r="C2968" s="9" t="s">
        <v>2153</v>
      </c>
    </row>
    <row r="2969" s="1" customFormat="1" spans="1:3">
      <c r="A2969" s="7">
        <v>2967</v>
      </c>
      <c r="B2969" s="8" t="str">
        <f>"符小平"</f>
        <v>符小平</v>
      </c>
      <c r="C2969" s="9" t="s">
        <v>2154</v>
      </c>
    </row>
    <row r="2970" s="1" customFormat="1" spans="1:3">
      <c r="A2970" s="7">
        <v>2968</v>
      </c>
      <c r="B2970" s="8" t="str">
        <f>"杨天章"</f>
        <v>杨天章</v>
      </c>
      <c r="C2970" s="9" t="s">
        <v>2155</v>
      </c>
    </row>
    <row r="2971" s="1" customFormat="1" spans="1:3">
      <c r="A2971" s="7">
        <v>2969</v>
      </c>
      <c r="B2971" s="8" t="str">
        <f>"郑维龙"</f>
        <v>郑维龙</v>
      </c>
      <c r="C2971" s="9" t="s">
        <v>2156</v>
      </c>
    </row>
    <row r="2972" s="1" customFormat="1" spans="1:3">
      <c r="A2972" s="7">
        <v>2970</v>
      </c>
      <c r="B2972" s="8" t="str">
        <f>"黄彩芬"</f>
        <v>黄彩芬</v>
      </c>
      <c r="C2972" s="9" t="s">
        <v>2058</v>
      </c>
    </row>
    <row r="2973" s="1" customFormat="1" spans="1:3">
      <c r="A2973" s="7">
        <v>2971</v>
      </c>
      <c r="B2973" s="8" t="str">
        <f>"方彩朱"</f>
        <v>方彩朱</v>
      </c>
      <c r="C2973" s="9" t="s">
        <v>2157</v>
      </c>
    </row>
    <row r="2974" s="1" customFormat="1" spans="1:3">
      <c r="A2974" s="7">
        <v>2972</v>
      </c>
      <c r="B2974" s="8" t="str">
        <f>"邓翠琴"</f>
        <v>邓翠琴</v>
      </c>
      <c r="C2974" s="9" t="s">
        <v>2158</v>
      </c>
    </row>
    <row r="2975" s="1" customFormat="1" spans="1:3">
      <c r="A2975" s="7">
        <v>2973</v>
      </c>
      <c r="B2975" s="8" t="str">
        <f>"黄妹玉"</f>
        <v>黄妹玉</v>
      </c>
      <c r="C2975" s="9" t="s">
        <v>2159</v>
      </c>
    </row>
    <row r="2976" s="1" customFormat="1" spans="1:3">
      <c r="A2976" s="7">
        <v>2974</v>
      </c>
      <c r="B2976" s="8" t="str">
        <f>"朱树帜"</f>
        <v>朱树帜</v>
      </c>
      <c r="C2976" s="9" t="s">
        <v>2160</v>
      </c>
    </row>
    <row r="2977" s="1" customFormat="1" spans="1:3">
      <c r="A2977" s="7">
        <v>2975</v>
      </c>
      <c r="B2977" s="8" t="str">
        <f>"曾望"</f>
        <v>曾望</v>
      </c>
      <c r="C2977" s="9" t="s">
        <v>2161</v>
      </c>
    </row>
    <row r="2978" s="1" customFormat="1" spans="1:3">
      <c r="A2978" s="7">
        <v>2976</v>
      </c>
      <c r="B2978" s="8" t="str">
        <f>"傅立俊"</f>
        <v>傅立俊</v>
      </c>
      <c r="C2978" s="9" t="s">
        <v>2162</v>
      </c>
    </row>
    <row r="2979" s="1" customFormat="1" spans="1:3">
      <c r="A2979" s="7">
        <v>2977</v>
      </c>
      <c r="B2979" s="8" t="str">
        <f>"郑一梅"</f>
        <v>郑一梅</v>
      </c>
      <c r="C2979" s="9" t="s">
        <v>2163</v>
      </c>
    </row>
    <row r="2980" s="1" customFormat="1" spans="1:3">
      <c r="A2980" s="7">
        <v>2978</v>
      </c>
      <c r="B2980" s="8" t="str">
        <f>"陈晓玲"</f>
        <v>陈晓玲</v>
      </c>
      <c r="C2980" s="9" t="s">
        <v>850</v>
      </c>
    </row>
    <row r="2981" s="1" customFormat="1" spans="1:3">
      <c r="A2981" s="7">
        <v>2979</v>
      </c>
      <c r="B2981" s="8" t="str">
        <f>"夏港生"</f>
        <v>夏港生</v>
      </c>
      <c r="C2981" s="9" t="s">
        <v>2164</v>
      </c>
    </row>
    <row r="2982" s="1" customFormat="1" spans="1:3">
      <c r="A2982" s="7">
        <v>2980</v>
      </c>
      <c r="B2982" s="8" t="str">
        <f>"林思婷"</f>
        <v>林思婷</v>
      </c>
      <c r="C2982" s="9" t="s">
        <v>575</v>
      </c>
    </row>
    <row r="2983" s="1" customFormat="1" spans="1:3">
      <c r="A2983" s="7">
        <v>2981</v>
      </c>
      <c r="B2983" s="8" t="str">
        <f>"罗凯诚"</f>
        <v>罗凯诚</v>
      </c>
      <c r="C2983" s="9" t="s">
        <v>2165</v>
      </c>
    </row>
    <row r="2984" s="1" customFormat="1" spans="1:3">
      <c r="A2984" s="7">
        <v>2982</v>
      </c>
      <c r="B2984" s="8" t="str">
        <f>"黄俊能"</f>
        <v>黄俊能</v>
      </c>
      <c r="C2984" s="9" t="s">
        <v>172</v>
      </c>
    </row>
    <row r="2985" s="1" customFormat="1" spans="1:3">
      <c r="A2985" s="7">
        <v>2983</v>
      </c>
      <c r="B2985" s="8" t="str">
        <f>"苏红"</f>
        <v>苏红</v>
      </c>
      <c r="C2985" s="9" t="s">
        <v>2166</v>
      </c>
    </row>
    <row r="2986" s="1" customFormat="1" spans="1:3">
      <c r="A2986" s="7">
        <v>2984</v>
      </c>
      <c r="B2986" s="8" t="str">
        <f>"王秋萍"</f>
        <v>王秋萍</v>
      </c>
      <c r="C2986" s="9" t="s">
        <v>747</v>
      </c>
    </row>
    <row r="2987" s="1" customFormat="1" spans="1:3">
      <c r="A2987" s="7">
        <v>2985</v>
      </c>
      <c r="B2987" s="8" t="str">
        <f>"黄丽娇"</f>
        <v>黄丽娇</v>
      </c>
      <c r="C2987" s="9" t="s">
        <v>806</v>
      </c>
    </row>
    <row r="2988" s="1" customFormat="1" spans="1:3">
      <c r="A2988" s="7">
        <v>2986</v>
      </c>
      <c r="B2988" s="8" t="str">
        <f>"黄菲"</f>
        <v>黄菲</v>
      </c>
      <c r="C2988" s="9" t="s">
        <v>2167</v>
      </c>
    </row>
    <row r="2989" s="1" customFormat="1" spans="1:3">
      <c r="A2989" s="7">
        <v>2987</v>
      </c>
      <c r="B2989" s="8" t="str">
        <f>"卢木燕"</f>
        <v>卢木燕</v>
      </c>
      <c r="C2989" s="9" t="s">
        <v>2168</v>
      </c>
    </row>
    <row r="2990" s="1" customFormat="1" spans="1:3">
      <c r="A2990" s="7">
        <v>2988</v>
      </c>
      <c r="B2990" s="8" t="str">
        <f>"黄艳伲"</f>
        <v>黄艳伲</v>
      </c>
      <c r="C2990" s="9" t="s">
        <v>806</v>
      </c>
    </row>
    <row r="2991" s="1" customFormat="1" spans="1:3">
      <c r="A2991" s="7">
        <v>2989</v>
      </c>
      <c r="B2991" s="8" t="str">
        <f>"黄静"</f>
        <v>黄静</v>
      </c>
      <c r="C2991" s="9" t="s">
        <v>777</v>
      </c>
    </row>
    <row r="2992" s="1" customFormat="1" spans="1:3">
      <c r="A2992" s="7">
        <v>2990</v>
      </c>
      <c r="B2992" s="8" t="str">
        <f>"高春梅"</f>
        <v>高春梅</v>
      </c>
      <c r="C2992" s="9" t="s">
        <v>1950</v>
      </c>
    </row>
    <row r="2993" s="1" customFormat="1" spans="1:3">
      <c r="A2993" s="7">
        <v>2991</v>
      </c>
      <c r="B2993" s="8" t="str">
        <f>"黄连春"</f>
        <v>黄连春</v>
      </c>
      <c r="C2993" s="9" t="s">
        <v>2169</v>
      </c>
    </row>
    <row r="2994" s="1" customFormat="1" spans="1:3">
      <c r="A2994" s="7">
        <v>2992</v>
      </c>
      <c r="B2994" s="8" t="str">
        <f>"陈达泽"</f>
        <v>陈达泽</v>
      </c>
      <c r="C2994" s="9" t="s">
        <v>825</v>
      </c>
    </row>
    <row r="2995" s="1" customFormat="1" spans="1:3">
      <c r="A2995" s="7">
        <v>2993</v>
      </c>
      <c r="B2995" s="8" t="str">
        <f>"卓越"</f>
        <v>卓越</v>
      </c>
      <c r="C2995" s="9" t="s">
        <v>2170</v>
      </c>
    </row>
    <row r="2996" s="1" customFormat="1" spans="1:3">
      <c r="A2996" s="7">
        <v>2994</v>
      </c>
      <c r="B2996" s="8" t="str">
        <f>"张静晓"</f>
        <v>张静晓</v>
      </c>
      <c r="C2996" s="9" t="s">
        <v>798</v>
      </c>
    </row>
    <row r="2997" s="1" customFormat="1" spans="1:3">
      <c r="A2997" s="7">
        <v>2995</v>
      </c>
      <c r="B2997" s="8" t="str">
        <f>"陈妍慈"</f>
        <v>陈妍慈</v>
      </c>
      <c r="C2997" s="9" t="s">
        <v>798</v>
      </c>
    </row>
    <row r="2998" s="1" customFormat="1" spans="1:3">
      <c r="A2998" s="7">
        <v>2996</v>
      </c>
      <c r="B2998" s="8" t="str">
        <f>"梅梅"</f>
        <v>梅梅</v>
      </c>
      <c r="C2998" s="9" t="s">
        <v>803</v>
      </c>
    </row>
    <row r="2999" s="1" customFormat="1" spans="1:3">
      <c r="A2999" s="7">
        <v>2997</v>
      </c>
      <c r="B2999" s="8" t="str">
        <f>"黄文伟"</f>
        <v>黄文伟</v>
      </c>
      <c r="C2999" s="9" t="s">
        <v>895</v>
      </c>
    </row>
    <row r="3000" s="1" customFormat="1" spans="1:3">
      <c r="A3000" s="7">
        <v>2998</v>
      </c>
      <c r="B3000" s="8" t="str">
        <f>"黄之之"</f>
        <v>黄之之</v>
      </c>
      <c r="C3000" s="9" t="s">
        <v>806</v>
      </c>
    </row>
    <row r="3001" s="1" customFormat="1" spans="1:3">
      <c r="A3001" s="7">
        <v>2999</v>
      </c>
      <c r="B3001" s="8" t="str">
        <f>"李翠花"</f>
        <v>李翠花</v>
      </c>
      <c r="C3001" s="9" t="s">
        <v>778</v>
      </c>
    </row>
    <row r="3002" s="1" customFormat="1" spans="1:3">
      <c r="A3002" s="7">
        <v>3000</v>
      </c>
      <c r="B3002" s="8" t="str">
        <f>"黄紫婷"</f>
        <v>黄紫婷</v>
      </c>
      <c r="C3002" s="9" t="s">
        <v>897</v>
      </c>
    </row>
    <row r="3003" s="1" customFormat="1" spans="1:3">
      <c r="A3003" s="7">
        <v>3001</v>
      </c>
      <c r="B3003" s="8" t="str">
        <f>"卓啟鼎"</f>
        <v>卓啟鼎</v>
      </c>
      <c r="C3003" s="9" t="s">
        <v>770</v>
      </c>
    </row>
    <row r="3004" s="1" customFormat="1" spans="1:3">
      <c r="A3004" s="7">
        <v>3002</v>
      </c>
      <c r="B3004" s="8" t="str">
        <f>"文韵"</f>
        <v>文韵</v>
      </c>
      <c r="C3004" s="9" t="s">
        <v>746</v>
      </c>
    </row>
    <row r="3005" s="1" customFormat="1" spans="1:3">
      <c r="A3005" s="7">
        <v>3003</v>
      </c>
      <c r="B3005" s="8" t="str">
        <f>"符梦洁"</f>
        <v>符梦洁</v>
      </c>
      <c r="C3005" s="9" t="s">
        <v>2171</v>
      </c>
    </row>
    <row r="3006" s="1" customFormat="1" spans="1:3">
      <c r="A3006" s="7">
        <v>3004</v>
      </c>
      <c r="B3006" s="8" t="str">
        <f>"黄雅露"</f>
        <v>黄雅露</v>
      </c>
      <c r="C3006" s="9" t="s">
        <v>738</v>
      </c>
    </row>
    <row r="3007" s="1" customFormat="1" spans="1:3">
      <c r="A3007" s="7">
        <v>3005</v>
      </c>
      <c r="B3007" s="8" t="str">
        <f>"黄慧妹"</f>
        <v>黄慧妹</v>
      </c>
      <c r="C3007" s="9" t="s">
        <v>777</v>
      </c>
    </row>
    <row r="3008" s="1" customFormat="1" spans="1:3">
      <c r="A3008" s="7">
        <v>3006</v>
      </c>
      <c r="B3008" s="8" t="str">
        <f>"吉冰冰"</f>
        <v>吉冰冰</v>
      </c>
      <c r="C3008" s="9" t="s">
        <v>1950</v>
      </c>
    </row>
    <row r="3009" s="1" customFormat="1" spans="1:3">
      <c r="A3009" s="7">
        <v>3007</v>
      </c>
      <c r="B3009" s="8" t="str">
        <f>"吉茁荣"</f>
        <v>吉茁荣</v>
      </c>
      <c r="C3009" s="9" t="s">
        <v>396</v>
      </c>
    </row>
    <row r="3010" s="1" customFormat="1" spans="1:3">
      <c r="A3010" s="7">
        <v>3008</v>
      </c>
      <c r="B3010" s="8" t="str">
        <f>"廖声旭"</f>
        <v>廖声旭</v>
      </c>
      <c r="C3010" s="9" t="s">
        <v>1752</v>
      </c>
    </row>
    <row r="3011" s="1" customFormat="1" spans="1:3">
      <c r="A3011" s="7">
        <v>3009</v>
      </c>
      <c r="B3011" s="8" t="str">
        <f>"吴多政"</f>
        <v>吴多政</v>
      </c>
      <c r="C3011" s="9" t="s">
        <v>2172</v>
      </c>
    </row>
    <row r="3012" s="1" customFormat="1" spans="1:3">
      <c r="A3012" s="7">
        <v>3010</v>
      </c>
      <c r="B3012" s="8" t="str">
        <f>"陈梦思"</f>
        <v>陈梦思</v>
      </c>
      <c r="C3012" s="9" t="s">
        <v>904</v>
      </c>
    </row>
    <row r="3013" s="1" customFormat="1" spans="1:3">
      <c r="A3013" s="7">
        <v>3011</v>
      </c>
      <c r="B3013" s="8" t="str">
        <f>"陈杨鑫"</f>
        <v>陈杨鑫</v>
      </c>
      <c r="C3013" s="9" t="s">
        <v>825</v>
      </c>
    </row>
    <row r="3014" s="1" customFormat="1" spans="1:3">
      <c r="A3014" s="7">
        <v>3012</v>
      </c>
      <c r="B3014" s="8" t="str">
        <f>"卓海蜜"</f>
        <v>卓海蜜</v>
      </c>
      <c r="C3014" s="9" t="s">
        <v>803</v>
      </c>
    </row>
    <row r="3015" s="1" customFormat="1" spans="1:3">
      <c r="A3015" s="7">
        <v>3013</v>
      </c>
      <c r="B3015" s="8" t="str">
        <f>"王浩任"</f>
        <v>王浩任</v>
      </c>
      <c r="C3015" s="9" t="s">
        <v>1809</v>
      </c>
    </row>
    <row r="3016" s="1" customFormat="1" spans="1:3">
      <c r="A3016" s="7">
        <v>3014</v>
      </c>
      <c r="B3016" s="8" t="str">
        <f>"谭小霞"</f>
        <v>谭小霞</v>
      </c>
      <c r="C3016" s="9" t="s">
        <v>1908</v>
      </c>
    </row>
    <row r="3017" s="1" customFormat="1" spans="1:3">
      <c r="A3017" s="7">
        <v>3015</v>
      </c>
      <c r="B3017" s="8" t="str">
        <f>"黄青慧"</f>
        <v>黄青慧</v>
      </c>
      <c r="C3017" s="9" t="s">
        <v>2173</v>
      </c>
    </row>
    <row r="3018" s="1" customFormat="1" spans="1:3">
      <c r="A3018" s="7">
        <v>3016</v>
      </c>
      <c r="B3018" s="8" t="str">
        <f>"陈旺达"</f>
        <v>陈旺达</v>
      </c>
      <c r="C3018" s="9" t="s">
        <v>748</v>
      </c>
    </row>
    <row r="3019" s="1" customFormat="1" spans="1:3">
      <c r="A3019" s="7">
        <v>3017</v>
      </c>
      <c r="B3019" s="8" t="str">
        <f>"黄成华"</f>
        <v>黄成华</v>
      </c>
      <c r="C3019" s="9" t="s">
        <v>2003</v>
      </c>
    </row>
    <row r="3020" s="1" customFormat="1" spans="1:3">
      <c r="A3020" s="7">
        <v>3018</v>
      </c>
      <c r="B3020" s="8" t="str">
        <f>"杨欣怡"</f>
        <v>杨欣怡</v>
      </c>
      <c r="C3020" s="9" t="s">
        <v>391</v>
      </c>
    </row>
    <row r="3021" s="1" customFormat="1" spans="1:3">
      <c r="A3021" s="7">
        <v>3019</v>
      </c>
      <c r="B3021" s="8" t="str">
        <f>"黄晓明"</f>
        <v>黄晓明</v>
      </c>
      <c r="C3021" s="9" t="s">
        <v>493</v>
      </c>
    </row>
    <row r="3022" s="1" customFormat="1" spans="1:3">
      <c r="A3022" s="7">
        <v>3020</v>
      </c>
      <c r="B3022" s="8" t="str">
        <f>"黄茂林"</f>
        <v>黄茂林</v>
      </c>
      <c r="C3022" s="9" t="s">
        <v>2047</v>
      </c>
    </row>
    <row r="3023" s="1" customFormat="1" spans="1:3">
      <c r="A3023" s="7">
        <v>3021</v>
      </c>
      <c r="B3023" s="8" t="str">
        <f>"李德"</f>
        <v>李德</v>
      </c>
      <c r="C3023" s="9" t="s">
        <v>2174</v>
      </c>
    </row>
    <row r="3024" s="1" customFormat="1" spans="1:3">
      <c r="A3024" s="7">
        <v>3022</v>
      </c>
      <c r="B3024" s="8" t="str">
        <f>"黄晨洛"</f>
        <v>黄晨洛</v>
      </c>
      <c r="C3024" s="9" t="s">
        <v>801</v>
      </c>
    </row>
    <row r="3025" s="1" customFormat="1" spans="1:3">
      <c r="A3025" s="7">
        <v>3023</v>
      </c>
      <c r="B3025" s="8" t="str">
        <f>"王明豪"</f>
        <v>王明豪</v>
      </c>
      <c r="C3025" s="9" t="s">
        <v>396</v>
      </c>
    </row>
    <row r="3026" s="1" customFormat="1" spans="1:3">
      <c r="A3026" s="7">
        <v>3024</v>
      </c>
      <c r="B3026" s="8" t="str">
        <f>"李贵峰"</f>
        <v>李贵峰</v>
      </c>
      <c r="C3026" s="9" t="s">
        <v>172</v>
      </c>
    </row>
    <row r="3027" s="1" customFormat="1" spans="1:3">
      <c r="A3027" s="7">
        <v>3025</v>
      </c>
      <c r="B3027" s="8" t="str">
        <f>"高杰玉"</f>
        <v>高杰玉</v>
      </c>
      <c r="C3027" s="9" t="s">
        <v>755</v>
      </c>
    </row>
    <row r="3028" s="1" customFormat="1" spans="1:3">
      <c r="A3028" s="7">
        <v>3026</v>
      </c>
      <c r="B3028" s="8" t="str">
        <f>"董晓琪"</f>
        <v>董晓琪</v>
      </c>
      <c r="C3028" s="9" t="s">
        <v>1235</v>
      </c>
    </row>
    <row r="3029" s="1" customFormat="1" spans="1:3">
      <c r="A3029" s="7">
        <v>3027</v>
      </c>
      <c r="B3029" s="8" t="str">
        <f>"祝孝宏"</f>
        <v>祝孝宏</v>
      </c>
      <c r="C3029" s="9" t="s">
        <v>2175</v>
      </c>
    </row>
    <row r="3030" s="1" customFormat="1" spans="1:3">
      <c r="A3030" s="7">
        <v>3028</v>
      </c>
      <c r="B3030" s="8" t="str">
        <f>"林兴"</f>
        <v>林兴</v>
      </c>
      <c r="C3030" s="9" t="s">
        <v>1646</v>
      </c>
    </row>
    <row r="3031" s="1" customFormat="1" spans="1:3">
      <c r="A3031" s="7">
        <v>3029</v>
      </c>
      <c r="B3031" s="8" t="str">
        <f>"曾庆贺"</f>
        <v>曾庆贺</v>
      </c>
      <c r="C3031" s="9" t="s">
        <v>405</v>
      </c>
    </row>
    <row r="3032" s="1" customFormat="1" spans="1:3">
      <c r="A3032" s="7">
        <v>3030</v>
      </c>
      <c r="B3032" s="8" t="str">
        <f>"蓝小伟"</f>
        <v>蓝小伟</v>
      </c>
      <c r="C3032" s="9" t="s">
        <v>2176</v>
      </c>
    </row>
    <row r="3033" s="1" customFormat="1" spans="1:3">
      <c r="A3033" s="7">
        <v>3031</v>
      </c>
      <c r="B3033" s="8" t="str">
        <f>"吉友恋"</f>
        <v>吉友恋</v>
      </c>
      <c r="C3033" s="9" t="s">
        <v>904</v>
      </c>
    </row>
    <row r="3034" s="1" customFormat="1" spans="1:3">
      <c r="A3034" s="7">
        <v>3032</v>
      </c>
      <c r="B3034" s="8" t="str">
        <f>"黄贝贝"</f>
        <v>黄贝贝</v>
      </c>
      <c r="C3034" s="9" t="s">
        <v>1950</v>
      </c>
    </row>
    <row r="3035" s="1" customFormat="1" spans="1:3">
      <c r="A3035" s="7">
        <v>3033</v>
      </c>
      <c r="B3035" s="8" t="str">
        <f>"翁业东"</f>
        <v>翁业东</v>
      </c>
      <c r="C3035" s="9" t="s">
        <v>825</v>
      </c>
    </row>
    <row r="3036" s="1" customFormat="1" spans="1:3">
      <c r="A3036" s="7">
        <v>3034</v>
      </c>
      <c r="B3036" s="8" t="str">
        <f>"高紫慧"</f>
        <v>高紫慧</v>
      </c>
      <c r="C3036" s="9" t="s">
        <v>742</v>
      </c>
    </row>
    <row r="3037" s="1" customFormat="1" spans="1:3">
      <c r="A3037" s="7">
        <v>3035</v>
      </c>
      <c r="B3037" s="8" t="str">
        <f>"陈梦影"</f>
        <v>陈梦影</v>
      </c>
      <c r="C3037" s="9" t="s">
        <v>795</v>
      </c>
    </row>
    <row r="3038" s="1" customFormat="1" spans="1:3">
      <c r="A3038" s="7">
        <v>3036</v>
      </c>
      <c r="B3038" s="8" t="str">
        <f>"陈小谢"</f>
        <v>陈小谢</v>
      </c>
      <c r="C3038" s="9" t="s">
        <v>758</v>
      </c>
    </row>
    <row r="3039" s="1" customFormat="1" spans="1:3">
      <c r="A3039" s="7">
        <v>3037</v>
      </c>
      <c r="B3039" s="8" t="str">
        <f>"林伟"</f>
        <v>林伟</v>
      </c>
      <c r="C3039" s="9" t="s">
        <v>2177</v>
      </c>
    </row>
    <row r="3040" s="1" customFormat="1" spans="1:3">
      <c r="A3040" s="7">
        <v>3038</v>
      </c>
      <c r="B3040" s="8" t="str">
        <f>"吉尔锐"</f>
        <v>吉尔锐</v>
      </c>
      <c r="C3040" s="9" t="s">
        <v>2178</v>
      </c>
    </row>
    <row r="3041" s="1" customFormat="1" spans="1:3">
      <c r="A3041" s="7">
        <v>3039</v>
      </c>
      <c r="B3041" s="8" t="str">
        <f>"陈俏莹"</f>
        <v>陈俏莹</v>
      </c>
      <c r="C3041" s="9" t="s">
        <v>817</v>
      </c>
    </row>
    <row r="3042" s="1" customFormat="1" spans="1:3">
      <c r="A3042" s="7">
        <v>3040</v>
      </c>
      <c r="B3042" s="8" t="str">
        <f>"黄恒念"</f>
        <v>黄恒念</v>
      </c>
      <c r="C3042" s="9" t="s">
        <v>2107</v>
      </c>
    </row>
    <row r="3043" s="1" customFormat="1" spans="1:3">
      <c r="A3043" s="7">
        <v>3041</v>
      </c>
      <c r="B3043" s="8" t="str">
        <f>"高丽敏"</f>
        <v>高丽敏</v>
      </c>
      <c r="C3043" s="9" t="s">
        <v>883</v>
      </c>
    </row>
    <row r="3044" s="1" customFormat="1" spans="1:3">
      <c r="A3044" s="7">
        <v>3042</v>
      </c>
      <c r="B3044" s="8" t="str">
        <f>"黄龙誉"</f>
        <v>黄龙誉</v>
      </c>
      <c r="C3044" s="9" t="s">
        <v>2179</v>
      </c>
    </row>
    <row r="3045" s="1" customFormat="1" spans="1:3">
      <c r="A3045" s="7">
        <v>3043</v>
      </c>
      <c r="B3045" s="8" t="str">
        <f>"黄宇晴"</f>
        <v>黄宇晴</v>
      </c>
      <c r="C3045" s="9" t="s">
        <v>755</v>
      </c>
    </row>
    <row r="3046" s="1" customFormat="1" spans="1:3">
      <c r="A3046" s="7">
        <v>3044</v>
      </c>
      <c r="B3046" s="8" t="str">
        <f>"杨贞"</f>
        <v>杨贞</v>
      </c>
      <c r="C3046" s="9" t="s">
        <v>785</v>
      </c>
    </row>
    <row r="3047" s="1" customFormat="1" spans="1:3">
      <c r="A3047" s="7">
        <v>3045</v>
      </c>
      <c r="B3047" s="8" t="str">
        <f>"董有富"</f>
        <v>董有富</v>
      </c>
      <c r="C3047" s="9" t="s">
        <v>1304</v>
      </c>
    </row>
    <row r="3048" s="1" customFormat="1" spans="1:3">
      <c r="A3048" s="7">
        <v>3046</v>
      </c>
      <c r="B3048" s="8" t="str">
        <f>"邢云"</f>
        <v>邢云</v>
      </c>
      <c r="C3048" s="9" t="s">
        <v>2180</v>
      </c>
    </row>
    <row r="3049" s="1" customFormat="1" spans="1:3">
      <c r="A3049" s="7">
        <v>3047</v>
      </c>
      <c r="B3049" s="8" t="str">
        <f>"林海玲"</f>
        <v>林海玲</v>
      </c>
      <c r="C3049" s="9" t="s">
        <v>792</v>
      </c>
    </row>
    <row r="3050" s="1" customFormat="1" spans="1:3">
      <c r="A3050" s="7">
        <v>3048</v>
      </c>
      <c r="B3050" s="8" t="str">
        <f>"符银玲"</f>
        <v>符银玲</v>
      </c>
      <c r="C3050" s="9" t="s">
        <v>580</v>
      </c>
    </row>
    <row r="3051" s="1" customFormat="1" spans="1:3">
      <c r="A3051" s="7">
        <v>3049</v>
      </c>
      <c r="B3051" s="8" t="str">
        <f>"黄嘉瑜"</f>
        <v>黄嘉瑜</v>
      </c>
      <c r="C3051" s="9" t="s">
        <v>752</v>
      </c>
    </row>
    <row r="3052" s="1" customFormat="1" spans="1:3">
      <c r="A3052" s="7">
        <v>3050</v>
      </c>
      <c r="B3052" s="8" t="str">
        <f>"林莹莹"</f>
        <v>林莹莹</v>
      </c>
      <c r="C3052" s="9" t="s">
        <v>1641</v>
      </c>
    </row>
    <row r="3053" s="1" customFormat="1" spans="1:3">
      <c r="A3053" s="7">
        <v>3051</v>
      </c>
      <c r="B3053" s="8" t="str">
        <f>"黄宇宝"</f>
        <v>黄宇宝</v>
      </c>
      <c r="C3053" s="9" t="s">
        <v>631</v>
      </c>
    </row>
    <row r="3054" s="1" customFormat="1" spans="1:3">
      <c r="A3054" s="7">
        <v>3052</v>
      </c>
      <c r="B3054" s="8" t="str">
        <f>"吴依莎"</f>
        <v>吴依莎</v>
      </c>
      <c r="C3054" s="9" t="s">
        <v>2042</v>
      </c>
    </row>
    <row r="3055" s="1" customFormat="1" spans="1:3">
      <c r="A3055" s="7">
        <v>3053</v>
      </c>
      <c r="B3055" s="8" t="str">
        <f>"黄意鋆"</f>
        <v>黄意鋆</v>
      </c>
      <c r="C3055" s="9" t="s">
        <v>2181</v>
      </c>
    </row>
    <row r="3056" s="1" customFormat="1" spans="1:3">
      <c r="A3056" s="7">
        <v>3054</v>
      </c>
      <c r="B3056" s="8" t="str">
        <f>"陈希"</f>
        <v>陈希</v>
      </c>
      <c r="C3056" s="9" t="s">
        <v>421</v>
      </c>
    </row>
    <row r="3057" s="1" customFormat="1" spans="1:3">
      <c r="A3057" s="7">
        <v>3055</v>
      </c>
      <c r="B3057" s="8" t="str">
        <f>"崔伟奇"</f>
        <v>崔伟奇</v>
      </c>
      <c r="C3057" s="9" t="s">
        <v>891</v>
      </c>
    </row>
    <row r="3058" s="1" customFormat="1" spans="1:3">
      <c r="A3058" s="7">
        <v>3056</v>
      </c>
      <c r="B3058" s="8" t="str">
        <f>"黄莹莹"</f>
        <v>黄莹莹</v>
      </c>
      <c r="C3058" s="9" t="s">
        <v>2182</v>
      </c>
    </row>
    <row r="3059" s="1" customFormat="1" spans="1:3">
      <c r="A3059" s="7">
        <v>3057</v>
      </c>
      <c r="B3059" s="8" t="str">
        <f>"黄黎慧"</f>
        <v>黄黎慧</v>
      </c>
      <c r="C3059" s="9" t="s">
        <v>580</v>
      </c>
    </row>
    <row r="3060" s="1" customFormat="1" spans="1:3">
      <c r="A3060" s="7">
        <v>3058</v>
      </c>
      <c r="B3060" s="8" t="str">
        <f>"黄晨宏"</f>
        <v>黄晨宏</v>
      </c>
      <c r="C3060" s="9" t="s">
        <v>2183</v>
      </c>
    </row>
    <row r="3061" s="1" customFormat="1" spans="1:3">
      <c r="A3061" s="7">
        <v>3059</v>
      </c>
      <c r="B3061" s="8" t="str">
        <f>"杨秀婷"</f>
        <v>杨秀婷</v>
      </c>
      <c r="C3061" s="9" t="s">
        <v>1316</v>
      </c>
    </row>
    <row r="3062" s="1" customFormat="1" spans="1:3">
      <c r="A3062" s="7">
        <v>3060</v>
      </c>
      <c r="B3062" s="8" t="str">
        <f>"胡小灿"</f>
        <v>胡小灿</v>
      </c>
      <c r="C3062" s="9" t="s">
        <v>751</v>
      </c>
    </row>
    <row r="3063" s="1" customFormat="1" spans="1:3">
      <c r="A3063" s="7">
        <v>3061</v>
      </c>
      <c r="B3063" s="8" t="str">
        <f>"陈冠航"</f>
        <v>陈冠航</v>
      </c>
      <c r="C3063" s="9" t="s">
        <v>801</v>
      </c>
    </row>
    <row r="3064" s="1" customFormat="1" spans="1:3">
      <c r="A3064" s="7">
        <v>3062</v>
      </c>
      <c r="B3064" s="8" t="str">
        <f>"吉少科"</f>
        <v>吉少科</v>
      </c>
      <c r="C3064" s="9" t="s">
        <v>771</v>
      </c>
    </row>
    <row r="3065" s="1" customFormat="1" spans="1:3">
      <c r="A3065" s="7">
        <v>3063</v>
      </c>
      <c r="B3065" s="8" t="str">
        <f>"林腾"</f>
        <v>林腾</v>
      </c>
      <c r="C3065" s="9" t="s">
        <v>766</v>
      </c>
    </row>
    <row r="3066" s="1" customFormat="1" spans="1:3">
      <c r="A3066" s="7">
        <v>3064</v>
      </c>
      <c r="B3066" s="8" t="str">
        <f>"石紫颖"</f>
        <v>石紫颖</v>
      </c>
      <c r="C3066" s="9" t="s">
        <v>2184</v>
      </c>
    </row>
    <row r="3067" s="1" customFormat="1" spans="1:3">
      <c r="A3067" s="7">
        <v>3065</v>
      </c>
      <c r="B3067" s="8" t="str">
        <f>"吉巧节"</f>
        <v>吉巧节</v>
      </c>
      <c r="C3067" s="9" t="s">
        <v>2185</v>
      </c>
    </row>
    <row r="3068" s="1" customFormat="1" spans="1:3">
      <c r="A3068" s="7">
        <v>3066</v>
      </c>
      <c r="B3068" s="8" t="str">
        <f>"王海运"</f>
        <v>王海运</v>
      </c>
      <c r="C3068" s="9" t="s">
        <v>859</v>
      </c>
    </row>
    <row r="3069" s="1" customFormat="1" spans="1:3">
      <c r="A3069" s="7">
        <v>3067</v>
      </c>
      <c r="B3069" s="8" t="str">
        <f>"邓妹香"</f>
        <v>邓妹香</v>
      </c>
      <c r="C3069" s="9" t="s">
        <v>2186</v>
      </c>
    </row>
    <row r="3070" s="1" customFormat="1" spans="1:3">
      <c r="A3070" s="7">
        <v>3068</v>
      </c>
      <c r="B3070" s="8" t="str">
        <f>"方壮杰"</f>
        <v>方壮杰</v>
      </c>
      <c r="C3070" s="9" t="s">
        <v>2054</v>
      </c>
    </row>
    <row r="3071" s="1" customFormat="1" spans="1:3">
      <c r="A3071" s="7">
        <v>3069</v>
      </c>
      <c r="B3071" s="8" t="str">
        <f>"黄丽晶"</f>
        <v>黄丽晶</v>
      </c>
      <c r="C3071" s="9" t="s">
        <v>2187</v>
      </c>
    </row>
    <row r="3072" s="1" customFormat="1" spans="1:3">
      <c r="A3072" s="7">
        <v>3070</v>
      </c>
      <c r="B3072" s="8" t="str">
        <f>"卓汉妹"</f>
        <v>卓汉妹</v>
      </c>
      <c r="C3072" s="9" t="s">
        <v>2107</v>
      </c>
    </row>
    <row r="3073" s="1" customFormat="1" spans="1:3">
      <c r="A3073" s="7">
        <v>3071</v>
      </c>
      <c r="B3073" s="8" t="str">
        <f>"高芳梅"</f>
        <v>高芳梅</v>
      </c>
      <c r="C3073" s="9" t="s">
        <v>806</v>
      </c>
    </row>
    <row r="3074" s="1" customFormat="1" spans="1:3">
      <c r="A3074" s="7">
        <v>3072</v>
      </c>
      <c r="B3074" s="8" t="str">
        <f>"董少慧"</f>
        <v>董少慧</v>
      </c>
      <c r="C3074" s="9" t="s">
        <v>792</v>
      </c>
    </row>
    <row r="3075" s="1" customFormat="1" spans="1:3">
      <c r="A3075" s="7">
        <v>3073</v>
      </c>
      <c r="B3075" s="8" t="str">
        <f>"盆丽珍"</f>
        <v>盆丽珍</v>
      </c>
      <c r="C3075" s="9" t="s">
        <v>798</v>
      </c>
    </row>
    <row r="3076" s="1" customFormat="1" spans="1:3">
      <c r="A3076" s="7">
        <v>3074</v>
      </c>
      <c r="B3076" s="8" t="str">
        <f>"邱雪苗"</f>
        <v>邱雪苗</v>
      </c>
      <c r="C3076" s="9" t="s">
        <v>806</v>
      </c>
    </row>
    <row r="3077" s="1" customFormat="1" spans="1:3">
      <c r="A3077" s="7">
        <v>3075</v>
      </c>
      <c r="B3077" s="8" t="str">
        <f>"黄学元"</f>
        <v>黄学元</v>
      </c>
      <c r="C3077" s="9" t="s">
        <v>786</v>
      </c>
    </row>
    <row r="3078" s="1" customFormat="1" spans="1:3">
      <c r="A3078" s="7">
        <v>3076</v>
      </c>
      <c r="B3078" s="8" t="str">
        <f>"盘腾斌"</f>
        <v>盘腾斌</v>
      </c>
      <c r="C3078" s="9" t="s">
        <v>1903</v>
      </c>
    </row>
    <row r="3079" s="1" customFormat="1" spans="1:3">
      <c r="A3079" s="7">
        <v>3077</v>
      </c>
      <c r="B3079" s="8" t="str">
        <f>"吉子靖"</f>
        <v>吉子靖</v>
      </c>
      <c r="C3079" s="9" t="s">
        <v>2102</v>
      </c>
    </row>
    <row r="3080" s="1" customFormat="1" spans="1:3">
      <c r="A3080" s="7">
        <v>3078</v>
      </c>
      <c r="B3080" s="8" t="str">
        <f>"林超"</f>
        <v>林超</v>
      </c>
      <c r="C3080" s="9" t="s">
        <v>1817</v>
      </c>
    </row>
    <row r="3081" s="1" customFormat="1" spans="1:3">
      <c r="A3081" s="7">
        <v>3079</v>
      </c>
      <c r="B3081" s="8" t="str">
        <f>"黄妹"</f>
        <v>黄妹</v>
      </c>
      <c r="C3081" s="9" t="s">
        <v>2188</v>
      </c>
    </row>
    <row r="3082" s="1" customFormat="1" spans="1:3">
      <c r="A3082" s="7">
        <v>3080</v>
      </c>
      <c r="B3082" s="8" t="str">
        <f>"林慧紫"</f>
        <v>林慧紫</v>
      </c>
      <c r="C3082" s="9" t="s">
        <v>1950</v>
      </c>
    </row>
    <row r="3083" s="1" customFormat="1" spans="1:3">
      <c r="A3083" s="7">
        <v>3081</v>
      </c>
      <c r="B3083" s="8" t="str">
        <f>"胡乙捷"</f>
        <v>胡乙捷</v>
      </c>
      <c r="C3083" s="9" t="s">
        <v>1638</v>
      </c>
    </row>
    <row r="3084" s="1" customFormat="1" spans="1:3">
      <c r="A3084" s="7">
        <v>3082</v>
      </c>
      <c r="B3084" s="8" t="str">
        <f>"林子怡"</f>
        <v>林子怡</v>
      </c>
      <c r="C3084" s="9" t="s">
        <v>897</v>
      </c>
    </row>
    <row r="3085" s="1" customFormat="1" spans="1:3">
      <c r="A3085" s="7">
        <v>3083</v>
      </c>
      <c r="B3085" s="8" t="str">
        <f>"黄梦蝶"</f>
        <v>黄梦蝶</v>
      </c>
      <c r="C3085" s="9" t="s">
        <v>2189</v>
      </c>
    </row>
    <row r="3086" s="1" customFormat="1" spans="1:3">
      <c r="A3086" s="7">
        <v>3084</v>
      </c>
      <c r="B3086" s="8" t="str">
        <f>"黄天培"</f>
        <v>黄天培</v>
      </c>
      <c r="C3086" s="9" t="s">
        <v>2190</v>
      </c>
    </row>
    <row r="3087" s="1" customFormat="1" spans="1:3">
      <c r="A3087" s="7">
        <v>3085</v>
      </c>
      <c r="B3087" s="8" t="str">
        <f>"吉朝川"</f>
        <v>吉朝川</v>
      </c>
      <c r="C3087" s="9" t="s">
        <v>2113</v>
      </c>
    </row>
    <row r="3088" s="1" customFormat="1" spans="1:3">
      <c r="A3088" s="7">
        <v>3086</v>
      </c>
      <c r="B3088" s="8" t="str">
        <f>"黄阿妹"</f>
        <v>黄阿妹</v>
      </c>
      <c r="C3088" s="9" t="s">
        <v>1332</v>
      </c>
    </row>
    <row r="3089" s="1" customFormat="1" spans="1:3">
      <c r="A3089" s="7">
        <v>3087</v>
      </c>
      <c r="B3089" s="8" t="str">
        <f>"吉秀怡"</f>
        <v>吉秀怡</v>
      </c>
      <c r="C3089" s="9" t="s">
        <v>391</v>
      </c>
    </row>
    <row r="3090" s="1" customFormat="1" spans="1:3">
      <c r="A3090" s="7">
        <v>3088</v>
      </c>
      <c r="B3090" s="8" t="str">
        <f>"黄萱萱"</f>
        <v>黄萱萱</v>
      </c>
      <c r="C3090" s="9" t="s">
        <v>834</v>
      </c>
    </row>
    <row r="3091" s="1" customFormat="1" spans="1:3">
      <c r="A3091" s="7">
        <v>3089</v>
      </c>
      <c r="B3091" s="8" t="str">
        <f>"王紫芹"</f>
        <v>王紫芹</v>
      </c>
      <c r="C3091" s="9" t="s">
        <v>883</v>
      </c>
    </row>
    <row r="3092" s="1" customFormat="1" spans="1:3">
      <c r="A3092" s="7">
        <v>3090</v>
      </c>
      <c r="B3092" s="8" t="str">
        <f>"吴在倩"</f>
        <v>吴在倩</v>
      </c>
      <c r="C3092" s="9" t="s">
        <v>875</v>
      </c>
    </row>
    <row r="3093" s="1" customFormat="1" spans="1:3">
      <c r="A3093" s="7">
        <v>3091</v>
      </c>
      <c r="B3093" s="8" t="str">
        <f>"李正泽"</f>
        <v>李正泽</v>
      </c>
      <c r="C3093" s="9" t="s">
        <v>770</v>
      </c>
    </row>
    <row r="3094" s="1" customFormat="1" spans="1:3">
      <c r="A3094" s="7">
        <v>3092</v>
      </c>
      <c r="B3094" s="8" t="str">
        <f>"高永亮"</f>
        <v>高永亮</v>
      </c>
      <c r="C3094" s="9" t="s">
        <v>1933</v>
      </c>
    </row>
    <row r="3095" s="1" customFormat="1" spans="1:3">
      <c r="A3095" s="7">
        <v>3093</v>
      </c>
      <c r="B3095" s="8" t="str">
        <f>"邓小妹"</f>
        <v>邓小妹</v>
      </c>
      <c r="C3095" s="9" t="s">
        <v>72</v>
      </c>
    </row>
    <row r="3096" s="1" customFormat="1" spans="1:3">
      <c r="A3096" s="7">
        <v>3094</v>
      </c>
      <c r="B3096" s="8" t="str">
        <f>"董梅"</f>
        <v>董梅</v>
      </c>
      <c r="C3096" s="9" t="s">
        <v>1235</v>
      </c>
    </row>
    <row r="3097" s="1" customFormat="1" spans="1:3">
      <c r="A3097" s="7">
        <v>3095</v>
      </c>
      <c r="B3097" s="8" t="str">
        <f>"庄紫芸"</f>
        <v>庄紫芸</v>
      </c>
      <c r="C3097" s="9" t="s">
        <v>2191</v>
      </c>
    </row>
    <row r="3098" s="1" customFormat="1" spans="1:3">
      <c r="A3098" s="7">
        <v>3096</v>
      </c>
      <c r="B3098" s="8" t="str">
        <f>"许叶"</f>
        <v>许叶</v>
      </c>
      <c r="C3098" s="9" t="s">
        <v>2192</v>
      </c>
    </row>
    <row r="3099" s="1" customFormat="1" spans="1:3">
      <c r="A3099" s="7">
        <v>3097</v>
      </c>
      <c r="B3099" s="8" t="str">
        <f>"黄惠婷"</f>
        <v>黄惠婷</v>
      </c>
      <c r="C3099" s="9" t="s">
        <v>797</v>
      </c>
    </row>
    <row r="3100" s="1" customFormat="1" spans="1:3">
      <c r="A3100" s="7">
        <v>3098</v>
      </c>
      <c r="B3100" s="8" t="str">
        <f>"林小庆"</f>
        <v>林小庆</v>
      </c>
      <c r="C3100" s="9" t="s">
        <v>854</v>
      </c>
    </row>
    <row r="3101" s="1" customFormat="1" spans="1:3">
      <c r="A3101" s="7">
        <v>3099</v>
      </c>
      <c r="B3101" s="8" t="str">
        <f>"王诗棋"</f>
        <v>王诗棋</v>
      </c>
      <c r="C3101" s="9" t="s">
        <v>391</v>
      </c>
    </row>
    <row r="3102" s="1" customFormat="1" spans="1:3">
      <c r="A3102" s="7">
        <v>3100</v>
      </c>
      <c r="B3102" s="8" t="str">
        <f>"黄子莹"</f>
        <v>黄子莹</v>
      </c>
      <c r="C3102" s="9" t="s">
        <v>862</v>
      </c>
    </row>
    <row r="3103" s="1" customFormat="1" spans="1:3">
      <c r="A3103" s="7">
        <v>3101</v>
      </c>
      <c r="B3103" s="8" t="str">
        <f>"仉膺栋"</f>
        <v>仉膺栋</v>
      </c>
      <c r="C3103" s="9" t="s">
        <v>1612</v>
      </c>
    </row>
    <row r="3104" s="1" customFormat="1" spans="1:3">
      <c r="A3104" s="7">
        <v>3102</v>
      </c>
      <c r="B3104" s="8" t="str">
        <f>"刘宏"</f>
        <v>刘宏</v>
      </c>
      <c r="C3104" s="9" t="s">
        <v>1849</v>
      </c>
    </row>
    <row r="3105" s="1" customFormat="1" spans="1:3">
      <c r="A3105" s="7">
        <v>3103</v>
      </c>
      <c r="B3105" s="8" t="str">
        <f>"何建松"</f>
        <v>何建松</v>
      </c>
      <c r="C3105" s="9" t="s">
        <v>2193</v>
      </c>
    </row>
    <row r="3106" s="1" customFormat="1" spans="1:3">
      <c r="A3106" s="7">
        <v>3104</v>
      </c>
      <c r="B3106" s="8" t="str">
        <f>"李千德"</f>
        <v>李千德</v>
      </c>
      <c r="C3106" s="9" t="s">
        <v>509</v>
      </c>
    </row>
    <row r="3107" s="1" customFormat="1" spans="1:3">
      <c r="A3107" s="7">
        <v>3105</v>
      </c>
      <c r="B3107" s="8" t="str">
        <f>"苏臣"</f>
        <v>苏臣</v>
      </c>
      <c r="C3107" s="9" t="s">
        <v>2194</v>
      </c>
    </row>
    <row r="3108" s="1" customFormat="1" spans="1:3">
      <c r="A3108" s="7">
        <v>3106</v>
      </c>
      <c r="B3108" s="8" t="str">
        <f>"岑举龙"</f>
        <v>岑举龙</v>
      </c>
      <c r="C3108" s="9" t="s">
        <v>1878</v>
      </c>
    </row>
    <row r="3109" s="1" customFormat="1" spans="1:3">
      <c r="A3109" s="7">
        <v>3107</v>
      </c>
      <c r="B3109" s="8" t="str">
        <f>"陈培杰"</f>
        <v>陈培杰</v>
      </c>
      <c r="C3109" s="9" t="s">
        <v>2195</v>
      </c>
    </row>
    <row r="3110" s="1" customFormat="1" spans="1:3">
      <c r="A3110" s="7">
        <v>3108</v>
      </c>
      <c r="B3110" s="8" t="str">
        <f>"唐英姿"</f>
        <v>唐英姿</v>
      </c>
      <c r="C3110" s="9" t="s">
        <v>741</v>
      </c>
    </row>
    <row r="3111" s="1" customFormat="1" spans="1:3">
      <c r="A3111" s="7">
        <v>3109</v>
      </c>
      <c r="B3111" s="8" t="str">
        <f>"韦智翔"</f>
        <v>韦智翔</v>
      </c>
      <c r="C3111" s="9" t="s">
        <v>1886</v>
      </c>
    </row>
    <row r="3112" s="1" customFormat="1" spans="1:3">
      <c r="A3112" s="7">
        <v>3110</v>
      </c>
      <c r="B3112" s="8" t="str">
        <f>"韦汉磊"</f>
        <v>韦汉磊</v>
      </c>
      <c r="C3112" s="9" t="s">
        <v>2196</v>
      </c>
    </row>
    <row r="3113" s="1" customFormat="1" spans="1:3">
      <c r="A3113" s="7">
        <v>3111</v>
      </c>
      <c r="B3113" s="8" t="str">
        <f>"李潇怡"</f>
        <v>李潇怡</v>
      </c>
      <c r="C3113" s="9" t="s">
        <v>1316</v>
      </c>
    </row>
    <row r="3114" s="1" customFormat="1" spans="1:3">
      <c r="A3114" s="7">
        <v>3112</v>
      </c>
      <c r="B3114" s="8" t="str">
        <f>"蔡文杰"</f>
        <v>蔡文杰</v>
      </c>
      <c r="C3114" s="9" t="s">
        <v>2106</v>
      </c>
    </row>
    <row r="3115" s="1" customFormat="1" spans="1:3">
      <c r="A3115" s="7">
        <v>3113</v>
      </c>
      <c r="B3115" s="8" t="str">
        <f>"蒋海城"</f>
        <v>蒋海城</v>
      </c>
      <c r="C3115" s="9" t="s">
        <v>1820</v>
      </c>
    </row>
    <row r="3116" s="1" customFormat="1" spans="1:3">
      <c r="A3116" s="7">
        <v>3114</v>
      </c>
      <c r="B3116" s="8" t="str">
        <f>"蔡任远"</f>
        <v>蔡任远</v>
      </c>
      <c r="C3116" s="9" t="s">
        <v>1870</v>
      </c>
    </row>
    <row r="3117" s="1" customFormat="1" spans="1:3">
      <c r="A3117" s="7">
        <v>3115</v>
      </c>
      <c r="B3117" s="8" t="str">
        <f>"翁候杰"</f>
        <v>翁候杰</v>
      </c>
      <c r="C3117" s="9" t="s">
        <v>2197</v>
      </c>
    </row>
    <row r="3118" s="1" customFormat="1" spans="1:3">
      <c r="A3118" s="7">
        <v>3116</v>
      </c>
      <c r="B3118" s="8" t="str">
        <f>"钟振升"</f>
        <v>钟振升</v>
      </c>
      <c r="C3118" s="9" t="s">
        <v>1870</v>
      </c>
    </row>
    <row r="3119" s="1" customFormat="1" spans="1:3">
      <c r="A3119" s="7">
        <v>3117</v>
      </c>
      <c r="B3119" s="8" t="str">
        <f>"周成章"</f>
        <v>周成章</v>
      </c>
      <c r="C3119" s="9" t="s">
        <v>2198</v>
      </c>
    </row>
    <row r="3120" s="1" customFormat="1" spans="1:3">
      <c r="A3120" s="7">
        <v>3118</v>
      </c>
      <c r="B3120" s="8" t="str">
        <f>"陈奇超"</f>
        <v>陈奇超</v>
      </c>
      <c r="C3120" s="9" t="s">
        <v>2199</v>
      </c>
    </row>
    <row r="3121" s="1" customFormat="1" spans="1:3">
      <c r="A3121" s="7">
        <v>3119</v>
      </c>
      <c r="B3121" s="8" t="str">
        <f>"吉尔皇"</f>
        <v>吉尔皇</v>
      </c>
      <c r="C3121" s="9" t="s">
        <v>2200</v>
      </c>
    </row>
    <row r="3122" s="1" customFormat="1" spans="1:3">
      <c r="A3122" s="7">
        <v>3120</v>
      </c>
      <c r="B3122" s="8" t="str">
        <f>"符启燕"</f>
        <v>符启燕</v>
      </c>
      <c r="C3122" s="9" t="s">
        <v>2201</v>
      </c>
    </row>
    <row r="3123" s="1" customFormat="1" spans="1:3">
      <c r="A3123" s="7">
        <v>3121</v>
      </c>
      <c r="B3123" s="8" t="str">
        <f>"董安莉"</f>
        <v>董安莉</v>
      </c>
      <c r="C3123" s="9" t="s">
        <v>2202</v>
      </c>
    </row>
    <row r="3124" s="1" customFormat="1" spans="1:3">
      <c r="A3124" s="7">
        <v>3122</v>
      </c>
      <c r="B3124" s="8" t="str">
        <f>"林茜茜"</f>
        <v>林茜茜</v>
      </c>
      <c r="C3124" s="9" t="s">
        <v>812</v>
      </c>
    </row>
    <row r="3125" s="1" customFormat="1" spans="1:3">
      <c r="A3125" s="7">
        <v>3123</v>
      </c>
      <c r="B3125" s="8" t="str">
        <f>"梁珈源"</f>
        <v>梁珈源</v>
      </c>
      <c r="C3125" s="9" t="s">
        <v>2203</v>
      </c>
    </row>
    <row r="3126" s="1" customFormat="1" spans="1:3">
      <c r="A3126" s="7">
        <v>3124</v>
      </c>
      <c r="B3126" s="8" t="str">
        <f>"张明超"</f>
        <v>张明超</v>
      </c>
      <c r="C3126" s="9" t="s">
        <v>1293</v>
      </c>
    </row>
    <row r="3127" s="1" customFormat="1" spans="1:3">
      <c r="A3127" s="7">
        <v>3125</v>
      </c>
      <c r="B3127" s="8" t="str">
        <f>"杜晓晖"</f>
        <v>杜晓晖</v>
      </c>
      <c r="C3127" s="9" t="s">
        <v>2204</v>
      </c>
    </row>
    <row r="3128" s="1" customFormat="1" spans="1:3">
      <c r="A3128" s="7">
        <v>3126</v>
      </c>
      <c r="B3128" s="8" t="str">
        <f>"李玫玲"</f>
        <v>李玫玲</v>
      </c>
      <c r="C3128" s="9" t="s">
        <v>2205</v>
      </c>
    </row>
    <row r="3129" s="1" customFormat="1" spans="1:3">
      <c r="A3129" s="7">
        <v>3127</v>
      </c>
      <c r="B3129" s="8" t="str">
        <f>"苟雨浓"</f>
        <v>苟雨浓</v>
      </c>
      <c r="C3129" s="9" t="s">
        <v>2206</v>
      </c>
    </row>
    <row r="3130" s="1" customFormat="1" spans="1:3">
      <c r="A3130" s="7">
        <v>3128</v>
      </c>
      <c r="B3130" s="8" t="str">
        <f>"黄程青"</f>
        <v>黄程青</v>
      </c>
      <c r="C3130" s="9" t="s">
        <v>1332</v>
      </c>
    </row>
    <row r="3131" s="1" customFormat="1" spans="1:3">
      <c r="A3131" s="7">
        <v>3129</v>
      </c>
      <c r="B3131" s="8" t="str">
        <f>"梅志伟"</f>
        <v>梅志伟</v>
      </c>
      <c r="C3131" s="9" t="s">
        <v>819</v>
      </c>
    </row>
    <row r="3132" s="1" customFormat="1" spans="1:3">
      <c r="A3132" s="7">
        <v>3130</v>
      </c>
      <c r="B3132" s="8" t="str">
        <f>"王红妹"</f>
        <v>王红妹</v>
      </c>
      <c r="C3132" s="9" t="s">
        <v>2207</v>
      </c>
    </row>
    <row r="3133" s="1" customFormat="1" spans="1:3">
      <c r="A3133" s="7">
        <v>3131</v>
      </c>
      <c r="B3133" s="8" t="str">
        <f>"蔡亲宝"</f>
        <v>蔡亲宝</v>
      </c>
      <c r="C3133" s="9" t="s">
        <v>2208</v>
      </c>
    </row>
    <row r="3134" s="1" customFormat="1" spans="1:3">
      <c r="A3134" s="7">
        <v>3132</v>
      </c>
      <c r="B3134" s="8" t="str">
        <f>"钟毅"</f>
        <v>钟毅</v>
      </c>
      <c r="C3134" s="9" t="s">
        <v>2209</v>
      </c>
    </row>
    <row r="3135" s="1" customFormat="1" spans="1:3">
      <c r="A3135" s="7">
        <v>3133</v>
      </c>
      <c r="B3135" s="8" t="str">
        <f>"陈婆仁"</f>
        <v>陈婆仁</v>
      </c>
      <c r="C3135" s="9" t="s">
        <v>2210</v>
      </c>
    </row>
    <row r="3136" s="1" customFormat="1" spans="1:3">
      <c r="A3136" s="7">
        <v>3134</v>
      </c>
      <c r="B3136" s="8" t="str">
        <f>"冯海龙"</f>
        <v>冯海龙</v>
      </c>
      <c r="C3136" s="9" t="s">
        <v>182</v>
      </c>
    </row>
    <row r="3137" s="1" customFormat="1" spans="1:3">
      <c r="A3137" s="7">
        <v>3135</v>
      </c>
      <c r="B3137" s="8" t="str">
        <f>"梁晓春"</f>
        <v>梁晓春</v>
      </c>
      <c r="C3137" s="9" t="s">
        <v>2211</v>
      </c>
    </row>
    <row r="3138" s="1" customFormat="1" spans="1:3">
      <c r="A3138" s="7">
        <v>3136</v>
      </c>
      <c r="B3138" s="8" t="str">
        <f>"邢艳冰"</f>
        <v>邢艳冰</v>
      </c>
      <c r="C3138" s="9" t="s">
        <v>938</v>
      </c>
    </row>
    <row r="3139" s="1" customFormat="1" spans="1:3">
      <c r="A3139" s="7">
        <v>3137</v>
      </c>
      <c r="B3139" s="8" t="str">
        <f>"黄卧龙"</f>
        <v>黄卧龙</v>
      </c>
      <c r="C3139" s="9" t="s">
        <v>2142</v>
      </c>
    </row>
    <row r="3140" s="1" customFormat="1" spans="1:3">
      <c r="A3140" s="7">
        <v>3138</v>
      </c>
      <c r="B3140" s="8" t="str">
        <f>"陈欢欢"</f>
        <v>陈欢欢</v>
      </c>
      <c r="C3140" s="9" t="s">
        <v>2212</v>
      </c>
    </row>
    <row r="3141" s="1" customFormat="1" spans="1:3">
      <c r="A3141" s="7">
        <v>3139</v>
      </c>
      <c r="B3141" s="8" t="str">
        <f>"龙柳霜"</f>
        <v>龙柳霜</v>
      </c>
      <c r="C3141" s="9" t="s">
        <v>2213</v>
      </c>
    </row>
    <row r="3142" s="1" customFormat="1" spans="1:3">
      <c r="A3142" s="7">
        <v>3140</v>
      </c>
      <c r="B3142" s="8" t="str">
        <f>"王娇燕"</f>
        <v>王娇燕</v>
      </c>
      <c r="C3142" s="9" t="s">
        <v>2214</v>
      </c>
    </row>
    <row r="3143" s="1" customFormat="1" spans="1:3">
      <c r="A3143" s="7">
        <v>3141</v>
      </c>
      <c r="B3143" s="8" t="str">
        <f>"覃伟明"</f>
        <v>覃伟明</v>
      </c>
      <c r="C3143" s="9" t="s">
        <v>2215</v>
      </c>
    </row>
    <row r="3144" s="1" customFormat="1" spans="1:3">
      <c r="A3144" s="7">
        <v>3142</v>
      </c>
      <c r="B3144" s="8" t="str">
        <f>"麦娜"</f>
        <v>麦娜</v>
      </c>
      <c r="C3144" s="9" t="s">
        <v>2216</v>
      </c>
    </row>
    <row r="3145" s="1" customFormat="1" spans="1:3">
      <c r="A3145" s="7">
        <v>3143</v>
      </c>
      <c r="B3145" s="8" t="str">
        <f>"陈日花"</f>
        <v>陈日花</v>
      </c>
      <c r="C3145" s="9" t="s">
        <v>945</v>
      </c>
    </row>
    <row r="3146" s="1" customFormat="1" spans="1:3">
      <c r="A3146" s="7">
        <v>3144</v>
      </c>
      <c r="B3146" s="8" t="str">
        <f>"林明孔"</f>
        <v>林明孔</v>
      </c>
      <c r="C3146" s="9" t="s">
        <v>2217</v>
      </c>
    </row>
    <row r="3147" s="1" customFormat="1" spans="1:3">
      <c r="A3147" s="7">
        <v>3145</v>
      </c>
      <c r="B3147" s="8" t="str">
        <f>"黄荣"</f>
        <v>黄荣</v>
      </c>
      <c r="C3147" s="9" t="s">
        <v>2218</v>
      </c>
    </row>
    <row r="3148" s="1" customFormat="1" spans="1:3">
      <c r="A3148" s="7">
        <v>3146</v>
      </c>
      <c r="B3148" s="8" t="str">
        <f>"陈方利"</f>
        <v>陈方利</v>
      </c>
      <c r="C3148" s="9" t="s">
        <v>1025</v>
      </c>
    </row>
    <row r="3149" s="1" customFormat="1" spans="1:3">
      <c r="A3149" s="7">
        <v>3147</v>
      </c>
      <c r="B3149" s="8" t="str">
        <f>"莫宛"</f>
        <v>莫宛</v>
      </c>
      <c r="C3149" s="9" t="s">
        <v>2219</v>
      </c>
    </row>
    <row r="3150" s="1" customFormat="1" spans="1:3">
      <c r="A3150" s="7">
        <v>3148</v>
      </c>
      <c r="B3150" s="8" t="str">
        <f>"梁如竟"</f>
        <v>梁如竟</v>
      </c>
      <c r="C3150" s="9" t="s">
        <v>2220</v>
      </c>
    </row>
    <row r="3151" s="1" customFormat="1" spans="1:3">
      <c r="A3151" s="7">
        <v>3149</v>
      </c>
      <c r="B3151" s="8" t="str">
        <f>"刘兴华"</f>
        <v>刘兴华</v>
      </c>
      <c r="C3151" s="9" t="s">
        <v>2221</v>
      </c>
    </row>
    <row r="3152" s="1" customFormat="1" spans="1:3">
      <c r="A3152" s="7">
        <v>3150</v>
      </c>
      <c r="B3152" s="8" t="str">
        <f>"朱厚宣"</f>
        <v>朱厚宣</v>
      </c>
      <c r="C3152" s="9" t="s">
        <v>698</v>
      </c>
    </row>
    <row r="3153" s="1" customFormat="1" spans="1:3">
      <c r="A3153" s="7">
        <v>3151</v>
      </c>
      <c r="B3153" s="8" t="str">
        <f>"林鸣芙"</f>
        <v>林鸣芙</v>
      </c>
      <c r="C3153" s="9" t="s">
        <v>190</v>
      </c>
    </row>
    <row r="3154" s="1" customFormat="1" spans="1:3">
      <c r="A3154" s="7">
        <v>3152</v>
      </c>
      <c r="B3154" s="8" t="str">
        <f>"张宇霞"</f>
        <v>张宇霞</v>
      </c>
      <c r="C3154" s="9" t="s">
        <v>2222</v>
      </c>
    </row>
    <row r="3155" s="1" customFormat="1" spans="1:3">
      <c r="A3155" s="7">
        <v>3153</v>
      </c>
      <c r="B3155" s="8" t="str">
        <f>"李琳"</f>
        <v>李琳</v>
      </c>
      <c r="C3155" s="9" t="s">
        <v>2223</v>
      </c>
    </row>
    <row r="3156" s="1" customFormat="1" spans="1:3">
      <c r="A3156" s="7">
        <v>3154</v>
      </c>
      <c r="B3156" s="8" t="str">
        <f>"杜俊俊"</f>
        <v>杜俊俊</v>
      </c>
      <c r="C3156" s="9" t="s">
        <v>2224</v>
      </c>
    </row>
    <row r="3157" s="1" customFormat="1" spans="1:3">
      <c r="A3157" s="7">
        <v>3155</v>
      </c>
      <c r="B3157" s="8" t="str">
        <f>"吕燕婷"</f>
        <v>吕燕婷</v>
      </c>
      <c r="C3157" s="9" t="s">
        <v>2225</v>
      </c>
    </row>
    <row r="3158" s="1" customFormat="1" spans="1:3">
      <c r="A3158" s="7">
        <v>3156</v>
      </c>
      <c r="B3158" s="8" t="str">
        <f>"陈尚鸾"</f>
        <v>陈尚鸾</v>
      </c>
      <c r="C3158" s="9" t="s">
        <v>2226</v>
      </c>
    </row>
    <row r="3159" s="1" customFormat="1" spans="1:3">
      <c r="A3159" s="7">
        <v>3157</v>
      </c>
      <c r="B3159" s="8" t="str">
        <f>"云永倩"</f>
        <v>云永倩</v>
      </c>
      <c r="C3159" s="9" t="s">
        <v>1318</v>
      </c>
    </row>
    <row r="3160" s="1" customFormat="1" spans="1:3">
      <c r="A3160" s="7">
        <v>3158</v>
      </c>
      <c r="B3160" s="8" t="str">
        <f>"曾茂民"</f>
        <v>曾茂民</v>
      </c>
      <c r="C3160" s="9" t="s">
        <v>2227</v>
      </c>
    </row>
    <row r="3161" s="1" customFormat="1" spans="1:3">
      <c r="A3161" s="7">
        <v>3159</v>
      </c>
      <c r="B3161" s="8" t="str">
        <f>"符小媛"</f>
        <v>符小媛</v>
      </c>
      <c r="C3161" s="9" t="s">
        <v>2228</v>
      </c>
    </row>
    <row r="3162" s="1" customFormat="1" spans="1:3">
      <c r="A3162" s="7">
        <v>3160</v>
      </c>
      <c r="B3162" s="8" t="str">
        <f>"王晓雅"</f>
        <v>王晓雅</v>
      </c>
      <c r="C3162" s="9" t="s">
        <v>2062</v>
      </c>
    </row>
    <row r="3163" s="1" customFormat="1" spans="1:3">
      <c r="A3163" s="7">
        <v>3161</v>
      </c>
      <c r="B3163" s="8" t="str">
        <f>"王运洪"</f>
        <v>王运洪</v>
      </c>
      <c r="C3163" s="9" t="s">
        <v>1366</v>
      </c>
    </row>
    <row r="3164" s="1" customFormat="1" spans="1:3">
      <c r="A3164" s="7">
        <v>3162</v>
      </c>
      <c r="B3164" s="8" t="str">
        <f>"许茉"</f>
        <v>许茉</v>
      </c>
      <c r="C3164" s="9" t="s">
        <v>2229</v>
      </c>
    </row>
    <row r="3165" s="1" customFormat="1" spans="1:3">
      <c r="A3165" s="7">
        <v>3163</v>
      </c>
      <c r="B3165" s="8" t="str">
        <f>"彭丹"</f>
        <v>彭丹</v>
      </c>
      <c r="C3165" s="9" t="s">
        <v>2230</v>
      </c>
    </row>
    <row r="3166" s="1" customFormat="1" spans="1:3">
      <c r="A3166" s="7">
        <v>3164</v>
      </c>
      <c r="B3166" s="8" t="str">
        <f>"林梅珠"</f>
        <v>林梅珠</v>
      </c>
      <c r="C3166" s="9" t="s">
        <v>2231</v>
      </c>
    </row>
    <row r="3167" s="1" customFormat="1" spans="1:3">
      <c r="A3167" s="7">
        <v>3165</v>
      </c>
      <c r="B3167" s="8" t="str">
        <f>"李雄起"</f>
        <v>李雄起</v>
      </c>
      <c r="C3167" s="9" t="s">
        <v>2232</v>
      </c>
    </row>
    <row r="3168" s="1" customFormat="1" spans="1:3">
      <c r="A3168" s="7">
        <v>3166</v>
      </c>
      <c r="B3168" s="8" t="str">
        <f>"羊燕萍"</f>
        <v>羊燕萍</v>
      </c>
      <c r="C3168" s="9" t="s">
        <v>2233</v>
      </c>
    </row>
    <row r="3169" s="1" customFormat="1" spans="1:3">
      <c r="A3169" s="7">
        <v>3167</v>
      </c>
      <c r="B3169" s="8" t="str">
        <f>"林政雄"</f>
        <v>林政雄</v>
      </c>
      <c r="C3169" s="9" t="s">
        <v>1466</v>
      </c>
    </row>
    <row r="3170" s="1" customFormat="1" spans="1:3">
      <c r="A3170" s="7">
        <v>3168</v>
      </c>
      <c r="B3170" s="8" t="str">
        <f>"刘思承"</f>
        <v>刘思承</v>
      </c>
      <c r="C3170" s="9" t="s">
        <v>2234</v>
      </c>
    </row>
    <row r="3171" s="1" customFormat="1" spans="1:3">
      <c r="A3171" s="7">
        <v>3169</v>
      </c>
      <c r="B3171" s="8" t="str">
        <f>"吴冠润"</f>
        <v>吴冠润</v>
      </c>
      <c r="C3171" s="9" t="s">
        <v>2235</v>
      </c>
    </row>
    <row r="3172" s="1" customFormat="1" spans="1:3">
      <c r="A3172" s="7">
        <v>3170</v>
      </c>
      <c r="B3172" s="8" t="str">
        <f>"黄文影"</f>
        <v>黄文影</v>
      </c>
      <c r="C3172" s="9" t="s">
        <v>736</v>
      </c>
    </row>
    <row r="3173" s="1" customFormat="1" spans="1:3">
      <c r="A3173" s="7">
        <v>3171</v>
      </c>
      <c r="B3173" s="8" t="str">
        <f>"王婉婷"</f>
        <v>王婉婷</v>
      </c>
      <c r="C3173" s="9" t="s">
        <v>2236</v>
      </c>
    </row>
    <row r="3174" s="1" customFormat="1" spans="1:3">
      <c r="A3174" s="7">
        <v>3172</v>
      </c>
      <c r="B3174" s="8" t="str">
        <f>"陈超凡"</f>
        <v>陈超凡</v>
      </c>
      <c r="C3174" s="9" t="s">
        <v>2237</v>
      </c>
    </row>
    <row r="3175" s="1" customFormat="1" spans="1:3">
      <c r="A3175" s="7">
        <v>3173</v>
      </c>
      <c r="B3175" s="8" t="str">
        <f>"卓上晶"</f>
        <v>卓上晶</v>
      </c>
      <c r="C3175" s="9" t="s">
        <v>641</v>
      </c>
    </row>
    <row r="3176" s="1" customFormat="1" spans="1:3">
      <c r="A3176" s="7">
        <v>3174</v>
      </c>
      <c r="B3176" s="8" t="str">
        <f>"林燕宁"</f>
        <v>林燕宁</v>
      </c>
      <c r="C3176" s="9" t="s">
        <v>2238</v>
      </c>
    </row>
    <row r="3177" s="1" customFormat="1" spans="1:3">
      <c r="A3177" s="7">
        <v>3175</v>
      </c>
      <c r="B3177" s="8" t="str">
        <f>"符楷"</f>
        <v>符楷</v>
      </c>
      <c r="C3177" s="9" t="s">
        <v>2239</v>
      </c>
    </row>
    <row r="3178" s="1" customFormat="1" spans="1:3">
      <c r="A3178" s="7">
        <v>3176</v>
      </c>
      <c r="B3178" s="8" t="str">
        <f>"洪家明"</f>
        <v>洪家明</v>
      </c>
      <c r="C3178" s="9" t="s">
        <v>2240</v>
      </c>
    </row>
    <row r="3179" s="1" customFormat="1" spans="1:3">
      <c r="A3179" s="7">
        <v>3177</v>
      </c>
      <c r="B3179" s="8" t="str">
        <f>"黄志文"</f>
        <v>黄志文</v>
      </c>
      <c r="C3179" s="9" t="s">
        <v>2003</v>
      </c>
    </row>
    <row r="3180" s="1" customFormat="1" spans="1:3">
      <c r="A3180" s="7">
        <v>3178</v>
      </c>
      <c r="B3180" s="8" t="str">
        <f>"王鹏"</f>
        <v>王鹏</v>
      </c>
      <c r="C3180" s="9" t="s">
        <v>2241</v>
      </c>
    </row>
    <row r="3181" s="1" customFormat="1" spans="1:3">
      <c r="A3181" s="7">
        <v>3179</v>
      </c>
      <c r="B3181" s="8" t="str">
        <f>"曾文德"</f>
        <v>曾文德</v>
      </c>
      <c r="C3181" s="9" t="s">
        <v>2242</v>
      </c>
    </row>
    <row r="3182" s="1" customFormat="1" spans="1:3">
      <c r="A3182" s="7">
        <v>3180</v>
      </c>
      <c r="B3182" s="8" t="str">
        <f>"吴乾玮"</f>
        <v>吴乾玮</v>
      </c>
      <c r="C3182" s="9" t="s">
        <v>2243</v>
      </c>
    </row>
    <row r="3183" s="1" customFormat="1" spans="1:3">
      <c r="A3183" s="7">
        <v>3181</v>
      </c>
      <c r="B3183" s="8" t="str">
        <f>"饶远"</f>
        <v>饶远</v>
      </c>
      <c r="C3183" s="9" t="s">
        <v>2244</v>
      </c>
    </row>
    <row r="3184" s="1" customFormat="1" spans="1:3">
      <c r="A3184" s="7">
        <v>3182</v>
      </c>
      <c r="B3184" s="8" t="str">
        <f>"谭健英"</f>
        <v>谭健英</v>
      </c>
      <c r="C3184" s="9" t="s">
        <v>2245</v>
      </c>
    </row>
    <row r="3185" s="1" customFormat="1" spans="1:3">
      <c r="A3185" s="7">
        <v>3183</v>
      </c>
      <c r="B3185" s="8" t="str">
        <f>"邢增智"</f>
        <v>邢增智</v>
      </c>
      <c r="C3185" s="9" t="s">
        <v>2183</v>
      </c>
    </row>
    <row r="3186" s="1" customFormat="1" spans="1:3">
      <c r="A3186" s="7">
        <v>3184</v>
      </c>
      <c r="B3186" s="8" t="str">
        <f>"陈浩"</f>
        <v>陈浩</v>
      </c>
      <c r="C3186" s="9" t="s">
        <v>1311</v>
      </c>
    </row>
    <row r="3187" s="1" customFormat="1" spans="1:3">
      <c r="A3187" s="7">
        <v>3185</v>
      </c>
      <c r="B3187" s="8" t="str">
        <f>"郑有斌"</f>
        <v>郑有斌</v>
      </c>
      <c r="C3187" s="9" t="s">
        <v>801</v>
      </c>
    </row>
    <row r="3188" s="1" customFormat="1" spans="1:3">
      <c r="A3188" s="7">
        <v>3186</v>
      </c>
      <c r="B3188" s="8" t="str">
        <f>"刘嘉乐"</f>
        <v>刘嘉乐</v>
      </c>
      <c r="C3188" s="9" t="s">
        <v>1621</v>
      </c>
    </row>
    <row r="3189" s="1" customFormat="1" spans="1:3">
      <c r="A3189" s="7">
        <v>3187</v>
      </c>
      <c r="B3189" s="8" t="str">
        <f>"王晓静"</f>
        <v>王晓静</v>
      </c>
      <c r="C3189" s="9" t="s">
        <v>1313</v>
      </c>
    </row>
    <row r="3190" s="1" customFormat="1" spans="1:3">
      <c r="A3190" s="7">
        <v>3188</v>
      </c>
      <c r="B3190" s="8" t="str">
        <f>"张淑贞"</f>
        <v>张淑贞</v>
      </c>
      <c r="C3190" s="9" t="s">
        <v>2246</v>
      </c>
    </row>
    <row r="3191" s="1" customFormat="1" spans="1:3">
      <c r="A3191" s="7">
        <v>3189</v>
      </c>
      <c r="B3191" s="8" t="str">
        <f>"黄兴"</f>
        <v>黄兴</v>
      </c>
      <c r="C3191" s="9" t="s">
        <v>2247</v>
      </c>
    </row>
    <row r="3192" s="1" customFormat="1" spans="1:3">
      <c r="A3192" s="7">
        <v>3190</v>
      </c>
      <c r="B3192" s="8" t="str">
        <f>"符霜"</f>
        <v>符霜</v>
      </c>
      <c r="C3192" s="9" t="s">
        <v>1307</v>
      </c>
    </row>
    <row r="3193" s="1" customFormat="1" spans="1:3">
      <c r="A3193" s="7">
        <v>3191</v>
      </c>
      <c r="B3193" s="8" t="str">
        <f>"李俊威"</f>
        <v>李俊威</v>
      </c>
      <c r="C3193" s="9" t="s">
        <v>2139</v>
      </c>
    </row>
    <row r="3194" s="1" customFormat="1" spans="1:3">
      <c r="A3194" s="7">
        <v>3192</v>
      </c>
      <c r="B3194" s="8" t="str">
        <f>"曾艾莹"</f>
        <v>曾艾莹</v>
      </c>
      <c r="C3194" s="9" t="s">
        <v>790</v>
      </c>
    </row>
    <row r="3195" s="1" customFormat="1" spans="1:3">
      <c r="A3195" s="7">
        <v>3193</v>
      </c>
      <c r="B3195" s="8" t="str">
        <f>"郑轩媚"</f>
        <v>郑轩媚</v>
      </c>
      <c r="C3195" s="9" t="s">
        <v>789</v>
      </c>
    </row>
    <row r="3196" s="1" customFormat="1" spans="1:3">
      <c r="A3196" s="7">
        <v>3194</v>
      </c>
      <c r="B3196" s="8" t="str">
        <f>"李俊捷"</f>
        <v>李俊捷</v>
      </c>
      <c r="C3196" s="9" t="s">
        <v>1324</v>
      </c>
    </row>
    <row r="3197" s="1" customFormat="1" spans="1:3">
      <c r="A3197" s="7">
        <v>3195</v>
      </c>
      <c r="B3197" s="8" t="str">
        <f>"叶苏乐"</f>
        <v>叶苏乐</v>
      </c>
      <c r="C3197" s="9" t="s">
        <v>1010</v>
      </c>
    </row>
    <row r="3198" s="1" customFormat="1" spans="1:3">
      <c r="A3198" s="7">
        <v>3196</v>
      </c>
      <c r="B3198" s="8" t="str">
        <f>"罗统超"</f>
        <v>罗统超</v>
      </c>
      <c r="C3198" s="9" t="s">
        <v>2248</v>
      </c>
    </row>
    <row r="3199" s="1" customFormat="1" spans="1:3">
      <c r="A3199" s="7">
        <v>3197</v>
      </c>
      <c r="B3199" s="8" t="str">
        <f>"谢春莉"</f>
        <v>谢春莉</v>
      </c>
      <c r="C3199" s="9" t="s">
        <v>1301</v>
      </c>
    </row>
    <row r="3200" s="1" customFormat="1" spans="1:3">
      <c r="A3200" s="7">
        <v>3198</v>
      </c>
      <c r="B3200" s="8" t="str">
        <f>"吴雅琪"</f>
        <v>吴雅琪</v>
      </c>
      <c r="C3200" s="9" t="s">
        <v>580</v>
      </c>
    </row>
    <row r="3201" s="1" customFormat="1" spans="1:3">
      <c r="A3201" s="7">
        <v>3199</v>
      </c>
      <c r="B3201" s="8" t="str">
        <f>"陈晓诗"</f>
        <v>陈晓诗</v>
      </c>
      <c r="C3201" s="9" t="s">
        <v>818</v>
      </c>
    </row>
    <row r="3202" s="1" customFormat="1" spans="1:3">
      <c r="A3202" s="7">
        <v>3200</v>
      </c>
      <c r="B3202" s="8" t="str">
        <f>"林献程"</f>
        <v>林献程</v>
      </c>
      <c r="C3202" s="9" t="s">
        <v>1335</v>
      </c>
    </row>
    <row r="3203" s="1" customFormat="1" spans="1:3">
      <c r="A3203" s="7">
        <v>3201</v>
      </c>
      <c r="B3203" s="8" t="str">
        <f>"李碧霞"</f>
        <v>李碧霞</v>
      </c>
      <c r="C3203" s="9" t="s">
        <v>2249</v>
      </c>
    </row>
    <row r="3204" s="1" customFormat="1" spans="1:3">
      <c r="A3204" s="7">
        <v>3202</v>
      </c>
      <c r="B3204" s="8" t="str">
        <f>"蒙黎明"</f>
        <v>蒙黎明</v>
      </c>
      <c r="C3204" s="9" t="s">
        <v>2250</v>
      </c>
    </row>
    <row r="3205" s="1" customFormat="1" spans="1:3">
      <c r="A3205" s="7">
        <v>3203</v>
      </c>
      <c r="B3205" s="8" t="str">
        <f>"禤达云"</f>
        <v>禤达云</v>
      </c>
      <c r="C3205" s="9" t="s">
        <v>1875</v>
      </c>
    </row>
    <row r="3206" s="1" customFormat="1" spans="1:3">
      <c r="A3206" s="7">
        <v>3204</v>
      </c>
      <c r="B3206" s="8" t="str">
        <f>"杜佳娟"</f>
        <v>杜佳娟</v>
      </c>
      <c r="C3206" s="9" t="s">
        <v>2251</v>
      </c>
    </row>
    <row r="3207" s="1" customFormat="1" spans="1:3">
      <c r="A3207" s="7">
        <v>3205</v>
      </c>
      <c r="B3207" s="8" t="str">
        <f>"吴祖彬"</f>
        <v>吴祖彬</v>
      </c>
      <c r="C3207" s="9" t="s">
        <v>2144</v>
      </c>
    </row>
    <row r="3208" s="1" customFormat="1" spans="1:3">
      <c r="A3208" s="7">
        <v>3206</v>
      </c>
      <c r="B3208" s="8" t="str">
        <f>"朱伟朋"</f>
        <v>朱伟朋</v>
      </c>
      <c r="C3208" s="9" t="s">
        <v>1493</v>
      </c>
    </row>
    <row r="3209" s="1" customFormat="1" spans="1:3">
      <c r="A3209" s="7">
        <v>3207</v>
      </c>
      <c r="B3209" s="8" t="str">
        <f>"陈辉"</f>
        <v>陈辉</v>
      </c>
      <c r="C3209" s="9" t="s">
        <v>2252</v>
      </c>
    </row>
    <row r="3210" s="1" customFormat="1" spans="1:3">
      <c r="A3210" s="7">
        <v>3208</v>
      </c>
      <c r="B3210" s="8" t="str">
        <f>"郑宏昌"</f>
        <v>郑宏昌</v>
      </c>
      <c r="C3210" s="9" t="s">
        <v>2253</v>
      </c>
    </row>
    <row r="3211" s="1" customFormat="1" spans="1:3">
      <c r="A3211" s="7">
        <v>3209</v>
      </c>
      <c r="B3211" s="8" t="str">
        <f>"王杨玉"</f>
        <v>王杨玉</v>
      </c>
      <c r="C3211" s="9" t="s">
        <v>761</v>
      </c>
    </row>
    <row r="3212" s="1" customFormat="1" spans="1:3">
      <c r="A3212" s="7">
        <v>3210</v>
      </c>
      <c r="B3212" s="8" t="str">
        <f>"符叶荷"</f>
        <v>符叶荷</v>
      </c>
      <c r="C3212" s="9" t="s">
        <v>1301</v>
      </c>
    </row>
    <row r="3213" s="1" customFormat="1" spans="1:3">
      <c r="A3213" s="7">
        <v>3211</v>
      </c>
      <c r="B3213" s="8" t="str">
        <f>"胡东清"</f>
        <v>胡东清</v>
      </c>
      <c r="C3213" s="9" t="s">
        <v>1621</v>
      </c>
    </row>
    <row r="3214" s="1" customFormat="1" spans="1:3">
      <c r="A3214" s="7">
        <v>3212</v>
      </c>
      <c r="B3214" s="8" t="str">
        <f>"时宁宁"</f>
        <v>时宁宁</v>
      </c>
      <c r="C3214" s="9" t="s">
        <v>1859</v>
      </c>
    </row>
    <row r="3215" s="1" customFormat="1" spans="1:3">
      <c r="A3215" s="7">
        <v>3213</v>
      </c>
      <c r="B3215" s="8" t="str">
        <f>"易洪冰"</f>
        <v>易洪冰</v>
      </c>
      <c r="C3215" s="9" t="s">
        <v>1331</v>
      </c>
    </row>
    <row r="3216" s="1" customFormat="1" spans="1:3">
      <c r="A3216" s="7">
        <v>3214</v>
      </c>
      <c r="B3216" s="8" t="str">
        <f>"邢烜"</f>
        <v>邢烜</v>
      </c>
      <c r="C3216" s="9" t="s">
        <v>2254</v>
      </c>
    </row>
    <row r="3217" s="1" customFormat="1" spans="1:3">
      <c r="A3217" s="7">
        <v>3215</v>
      </c>
      <c r="B3217" s="8" t="str">
        <f>"肖奇炆"</f>
        <v>肖奇炆</v>
      </c>
      <c r="C3217" s="9" t="s">
        <v>2255</v>
      </c>
    </row>
    <row r="3218" s="1" customFormat="1" spans="1:3">
      <c r="A3218" s="7">
        <v>3216</v>
      </c>
      <c r="B3218" s="8" t="str">
        <f>"蔡陈旋"</f>
        <v>蔡陈旋</v>
      </c>
      <c r="C3218" s="9" t="s">
        <v>825</v>
      </c>
    </row>
    <row r="3219" s="1" customFormat="1" spans="1:3">
      <c r="A3219" s="7">
        <v>3217</v>
      </c>
      <c r="B3219" s="8" t="str">
        <f>"黎道远"</f>
        <v>黎道远</v>
      </c>
      <c r="C3219" s="9" t="s">
        <v>799</v>
      </c>
    </row>
    <row r="3220" s="1" customFormat="1" spans="1:3">
      <c r="A3220" s="7">
        <v>3218</v>
      </c>
      <c r="B3220" s="8" t="str">
        <f>"卓献林"</f>
        <v>卓献林</v>
      </c>
      <c r="C3220" s="9" t="s">
        <v>1010</v>
      </c>
    </row>
    <row r="3221" s="1" customFormat="1" spans="1:3">
      <c r="A3221" s="7">
        <v>3219</v>
      </c>
      <c r="B3221" s="8" t="str">
        <f>"李韬"</f>
        <v>李韬</v>
      </c>
      <c r="C3221" s="9" t="s">
        <v>2194</v>
      </c>
    </row>
    <row r="3222" s="1" customFormat="1" spans="1:3">
      <c r="A3222" s="7">
        <v>3220</v>
      </c>
      <c r="B3222" s="8" t="str">
        <f>"张嘉妮"</f>
        <v>张嘉妮</v>
      </c>
      <c r="C3222" s="9" t="s">
        <v>2256</v>
      </c>
    </row>
    <row r="3223" s="1" customFormat="1" spans="1:3">
      <c r="A3223" s="7">
        <v>3221</v>
      </c>
      <c r="B3223" s="8" t="str">
        <f>"李姿莹"</f>
        <v>李姿莹</v>
      </c>
      <c r="C3223" s="9" t="s">
        <v>2257</v>
      </c>
    </row>
    <row r="3224" s="1" customFormat="1" spans="1:3">
      <c r="A3224" s="7">
        <v>3222</v>
      </c>
      <c r="B3224" s="8" t="str">
        <f>"陈婷"</f>
        <v>陈婷</v>
      </c>
      <c r="C3224" s="9" t="s">
        <v>2042</v>
      </c>
    </row>
    <row r="3225" s="1" customFormat="1" spans="1:3">
      <c r="A3225" s="7">
        <v>3223</v>
      </c>
      <c r="B3225" s="8" t="str">
        <f>"李宝莲"</f>
        <v>李宝莲</v>
      </c>
      <c r="C3225" s="9" t="s">
        <v>197</v>
      </c>
    </row>
    <row r="3226" s="1" customFormat="1" spans="1:3">
      <c r="A3226" s="7">
        <v>3224</v>
      </c>
      <c r="B3226" s="8" t="str">
        <f>"杨许巍"</f>
        <v>杨许巍</v>
      </c>
      <c r="C3226" s="9" t="s">
        <v>924</v>
      </c>
    </row>
    <row r="3227" s="1" customFormat="1" spans="1:3">
      <c r="A3227" s="7">
        <v>3225</v>
      </c>
      <c r="B3227" s="8" t="str">
        <f>"李耀宁"</f>
        <v>李耀宁</v>
      </c>
      <c r="C3227" s="9" t="s">
        <v>2258</v>
      </c>
    </row>
    <row r="3228" s="1" customFormat="1" spans="1:3">
      <c r="A3228" s="7">
        <v>3226</v>
      </c>
      <c r="B3228" s="8" t="str">
        <f>"罗兰萍"</f>
        <v>罗兰萍</v>
      </c>
      <c r="C3228" s="9" t="s">
        <v>2259</v>
      </c>
    </row>
    <row r="3229" s="1" customFormat="1" spans="1:3">
      <c r="A3229" s="7">
        <v>3227</v>
      </c>
      <c r="B3229" s="8" t="str">
        <f>"李杨超"</f>
        <v>李杨超</v>
      </c>
      <c r="C3229" s="9" t="s">
        <v>2260</v>
      </c>
    </row>
    <row r="3230" s="1" customFormat="1" spans="1:3">
      <c r="A3230" s="7">
        <v>3228</v>
      </c>
      <c r="B3230" s="8" t="str">
        <f>"梁蓓蓓"</f>
        <v>梁蓓蓓</v>
      </c>
      <c r="C3230" s="9" t="s">
        <v>1762</v>
      </c>
    </row>
    <row r="3231" s="1" customFormat="1" spans="1:3">
      <c r="A3231" s="7">
        <v>3229</v>
      </c>
      <c r="B3231" s="8" t="str">
        <f>"张祯烽"</f>
        <v>张祯烽</v>
      </c>
      <c r="C3231" s="9" t="s">
        <v>2261</v>
      </c>
    </row>
    <row r="3232" s="1" customFormat="1" spans="1:3">
      <c r="A3232" s="7">
        <v>3230</v>
      </c>
      <c r="B3232" s="8" t="str">
        <f>"李博阳"</f>
        <v>李博阳</v>
      </c>
      <c r="C3232" s="9" t="s">
        <v>2215</v>
      </c>
    </row>
    <row r="3233" s="1" customFormat="1" spans="1:3">
      <c r="A3233" s="7">
        <v>3231</v>
      </c>
      <c r="B3233" s="8" t="str">
        <f>"容进强"</f>
        <v>容进强</v>
      </c>
      <c r="C3233" s="9" t="s">
        <v>2262</v>
      </c>
    </row>
    <row r="3234" s="1" customFormat="1" spans="1:3">
      <c r="A3234" s="7">
        <v>3232</v>
      </c>
      <c r="B3234" s="8" t="str">
        <f>"李丽"</f>
        <v>李丽</v>
      </c>
      <c r="C3234" s="9" t="s">
        <v>681</v>
      </c>
    </row>
    <row r="3235" s="1" customFormat="1" spans="1:3">
      <c r="A3235" s="7">
        <v>3233</v>
      </c>
      <c r="B3235" s="8" t="str">
        <f>"邹尚武"</f>
        <v>邹尚武</v>
      </c>
      <c r="C3235" s="9" t="s">
        <v>2263</v>
      </c>
    </row>
    <row r="3236" s="1" customFormat="1" spans="1:3">
      <c r="A3236" s="7">
        <v>3234</v>
      </c>
      <c r="B3236" s="8" t="str">
        <f>"杜敏"</f>
        <v>杜敏</v>
      </c>
      <c r="C3236" s="9" t="s">
        <v>1640</v>
      </c>
    </row>
    <row r="3237" s="1" customFormat="1" spans="1:3">
      <c r="A3237" s="7">
        <v>3235</v>
      </c>
      <c r="B3237" s="8" t="str">
        <f>"董海琴"</f>
        <v>董海琴</v>
      </c>
      <c r="C3237" s="9" t="s">
        <v>997</v>
      </c>
    </row>
    <row r="3238" s="1" customFormat="1" spans="1:3">
      <c r="A3238" s="7">
        <v>3236</v>
      </c>
      <c r="B3238" s="8" t="str">
        <f>"林明艺"</f>
        <v>林明艺</v>
      </c>
      <c r="C3238" s="9" t="s">
        <v>740</v>
      </c>
    </row>
    <row r="3239" s="1" customFormat="1" spans="1:3">
      <c r="A3239" s="7">
        <v>3237</v>
      </c>
      <c r="B3239" s="8" t="str">
        <f>"吉祥诗"</f>
        <v>吉祥诗</v>
      </c>
      <c r="C3239" s="9" t="s">
        <v>1908</v>
      </c>
    </row>
    <row r="3240" s="1" customFormat="1" spans="1:3">
      <c r="A3240" s="7">
        <v>3238</v>
      </c>
      <c r="B3240" s="8" t="str">
        <f>"何剑豪"</f>
        <v>何剑豪</v>
      </c>
      <c r="C3240" s="9" t="s">
        <v>2264</v>
      </c>
    </row>
    <row r="3241" s="1" customFormat="1" spans="1:3">
      <c r="A3241" s="7">
        <v>3239</v>
      </c>
      <c r="B3241" s="8" t="str">
        <f>"罗通"</f>
        <v>罗通</v>
      </c>
      <c r="C3241" s="9" t="s">
        <v>2247</v>
      </c>
    </row>
    <row r="3242" s="1" customFormat="1" spans="1:3">
      <c r="A3242" s="7">
        <v>3240</v>
      </c>
      <c r="B3242" s="8" t="str">
        <f>"林道思"</f>
        <v>林道思</v>
      </c>
      <c r="C3242" s="9" t="s">
        <v>2181</v>
      </c>
    </row>
    <row r="3243" s="1" customFormat="1" spans="1:3">
      <c r="A3243" s="7">
        <v>3241</v>
      </c>
      <c r="B3243" s="8" t="str">
        <f>"符恺"</f>
        <v>符恺</v>
      </c>
      <c r="C3243" s="9" t="s">
        <v>825</v>
      </c>
    </row>
    <row r="3244" s="1" customFormat="1" spans="1:3">
      <c r="A3244" s="7">
        <v>3242</v>
      </c>
      <c r="B3244" s="8" t="str">
        <f>"韦良宗"</f>
        <v>韦良宗</v>
      </c>
      <c r="C3244" s="9" t="s">
        <v>768</v>
      </c>
    </row>
    <row r="3245" s="1" customFormat="1" spans="1:3">
      <c r="A3245" s="7">
        <v>3243</v>
      </c>
      <c r="B3245" s="8" t="str">
        <f>"葛思贝"</f>
        <v>葛思贝</v>
      </c>
      <c r="C3245" s="9" t="s">
        <v>861</v>
      </c>
    </row>
    <row r="3246" s="1" customFormat="1" spans="1:3">
      <c r="A3246" s="7">
        <v>3244</v>
      </c>
      <c r="B3246" s="8" t="str">
        <f>"李唯伟"</f>
        <v>李唯伟</v>
      </c>
      <c r="C3246" s="9" t="s">
        <v>2265</v>
      </c>
    </row>
    <row r="3247" s="1" customFormat="1" spans="1:3">
      <c r="A3247" s="7">
        <v>3245</v>
      </c>
      <c r="B3247" s="8" t="str">
        <f>"杨雪央"</f>
        <v>杨雪央</v>
      </c>
      <c r="C3247" s="9" t="s">
        <v>2266</v>
      </c>
    </row>
    <row r="3248" s="1" customFormat="1" spans="1:3">
      <c r="A3248" s="7">
        <v>3246</v>
      </c>
      <c r="B3248" s="8" t="str">
        <f>"符丰昌"</f>
        <v>符丰昌</v>
      </c>
      <c r="C3248" s="9" t="s">
        <v>2267</v>
      </c>
    </row>
    <row r="3249" s="1" customFormat="1" spans="1:3">
      <c r="A3249" s="7">
        <v>3247</v>
      </c>
      <c r="B3249" s="8" t="str">
        <f>"王妍"</f>
        <v>王妍</v>
      </c>
      <c r="C3249" s="9" t="s">
        <v>421</v>
      </c>
    </row>
    <row r="3250" s="1" customFormat="1" spans="1:3">
      <c r="A3250" s="7">
        <v>3248</v>
      </c>
      <c r="B3250" s="8" t="str">
        <f>"叶松胜"</f>
        <v>叶松胜</v>
      </c>
      <c r="C3250" s="9" t="s">
        <v>2262</v>
      </c>
    </row>
    <row r="3251" s="1" customFormat="1" spans="1:3">
      <c r="A3251" s="7">
        <v>3249</v>
      </c>
      <c r="B3251" s="8" t="str">
        <f>"吴萍"</f>
        <v>吴萍</v>
      </c>
      <c r="C3251" s="9" t="s">
        <v>421</v>
      </c>
    </row>
    <row r="3252" s="1" customFormat="1" spans="1:3">
      <c r="A3252" s="7">
        <v>3250</v>
      </c>
      <c r="B3252" s="8" t="str">
        <f>"林芯"</f>
        <v>林芯</v>
      </c>
      <c r="C3252" s="9" t="s">
        <v>726</v>
      </c>
    </row>
    <row r="3253" s="1" customFormat="1" spans="1:3">
      <c r="A3253" s="7">
        <v>3251</v>
      </c>
      <c r="B3253" s="8" t="str">
        <f>"钟治新"</f>
        <v>钟治新</v>
      </c>
      <c r="C3253" s="9" t="s">
        <v>172</v>
      </c>
    </row>
    <row r="3254" s="1" customFormat="1" spans="1:3">
      <c r="A3254" s="7">
        <v>3252</v>
      </c>
      <c r="B3254" s="8" t="str">
        <f>"莫美英"</f>
        <v>莫美英</v>
      </c>
      <c r="C3254" s="9" t="s">
        <v>2268</v>
      </c>
    </row>
    <row r="3255" s="1" customFormat="1" spans="1:3">
      <c r="A3255" s="7">
        <v>3253</v>
      </c>
      <c r="B3255" s="8" t="str">
        <f>"李云飞"</f>
        <v>李云飞</v>
      </c>
      <c r="C3255" s="9" t="s">
        <v>1331</v>
      </c>
    </row>
    <row r="3256" s="1" customFormat="1" spans="1:3">
      <c r="A3256" s="7">
        <v>3254</v>
      </c>
      <c r="B3256" s="8" t="str">
        <f>"王健"</f>
        <v>王健</v>
      </c>
      <c r="C3256" s="9" t="s">
        <v>787</v>
      </c>
    </row>
    <row r="3257" s="1" customFormat="1" spans="1:3">
      <c r="A3257" s="7">
        <v>3255</v>
      </c>
      <c r="B3257" s="8" t="str">
        <f>"高袁莉"</f>
        <v>高袁莉</v>
      </c>
      <c r="C3257" s="9" t="s">
        <v>1098</v>
      </c>
    </row>
    <row r="3258" s="1" customFormat="1" spans="1:3">
      <c r="A3258" s="7">
        <v>3256</v>
      </c>
      <c r="B3258" s="8" t="str">
        <f>"冯随豫"</f>
        <v>冯随豫</v>
      </c>
      <c r="C3258" s="9" t="s">
        <v>1752</v>
      </c>
    </row>
    <row r="3259" s="1" customFormat="1" spans="1:3">
      <c r="A3259" s="7">
        <v>3257</v>
      </c>
      <c r="B3259" s="8" t="str">
        <f>"吴尚军"</f>
        <v>吴尚军</v>
      </c>
      <c r="C3259" s="9" t="s">
        <v>1873</v>
      </c>
    </row>
    <row r="3260" s="1" customFormat="1" spans="1:3">
      <c r="A3260" s="7">
        <v>3258</v>
      </c>
      <c r="B3260" s="8" t="str">
        <f>"陈静雯"</f>
        <v>陈静雯</v>
      </c>
      <c r="C3260" s="9" t="s">
        <v>740</v>
      </c>
    </row>
    <row r="3261" s="1" customFormat="1" spans="1:3">
      <c r="A3261" s="7">
        <v>3259</v>
      </c>
      <c r="B3261" s="8" t="str">
        <f>"吴丽莹"</f>
        <v>吴丽莹</v>
      </c>
      <c r="C3261" s="9" t="s">
        <v>2042</v>
      </c>
    </row>
    <row r="3262" s="1" customFormat="1" spans="1:3">
      <c r="A3262" s="7">
        <v>3260</v>
      </c>
      <c r="B3262" s="8" t="str">
        <f>"钟茂华"</f>
        <v>钟茂华</v>
      </c>
      <c r="C3262" s="9" t="s">
        <v>1842</v>
      </c>
    </row>
    <row r="3263" s="1" customFormat="1" spans="1:3">
      <c r="A3263" s="7">
        <v>3261</v>
      </c>
      <c r="B3263" s="8" t="str">
        <f>"李金燕"</f>
        <v>李金燕</v>
      </c>
      <c r="C3263" s="9" t="s">
        <v>1896</v>
      </c>
    </row>
    <row r="3264" s="1" customFormat="1" spans="1:3">
      <c r="A3264" s="7">
        <v>3262</v>
      </c>
      <c r="B3264" s="8" t="str">
        <f>"林道武"</f>
        <v>林道武</v>
      </c>
      <c r="C3264" s="9" t="s">
        <v>396</v>
      </c>
    </row>
    <row r="3265" s="1" customFormat="1" spans="1:3">
      <c r="A3265" s="7">
        <v>3263</v>
      </c>
      <c r="B3265" s="8" t="str">
        <f>"陈润杰"</f>
        <v>陈润杰</v>
      </c>
      <c r="C3265" s="9" t="s">
        <v>1320</v>
      </c>
    </row>
    <row r="3266" s="1" customFormat="1" spans="1:3">
      <c r="A3266" s="7">
        <v>3264</v>
      </c>
      <c r="B3266" s="8" t="str">
        <f>"梁永曼"</f>
        <v>梁永曼</v>
      </c>
      <c r="C3266" s="9" t="s">
        <v>746</v>
      </c>
    </row>
    <row r="3267" s="1" customFormat="1" spans="1:3">
      <c r="A3267" s="7">
        <v>3265</v>
      </c>
      <c r="B3267" s="8" t="str">
        <f>"彭佩"</f>
        <v>彭佩</v>
      </c>
      <c r="C3267" s="9" t="s">
        <v>2269</v>
      </c>
    </row>
    <row r="3268" s="1" customFormat="1" spans="1:3">
      <c r="A3268" s="7">
        <v>3266</v>
      </c>
      <c r="B3268" s="8" t="str">
        <f>"关晓凤"</f>
        <v>关晓凤</v>
      </c>
      <c r="C3268" s="9" t="s">
        <v>1333</v>
      </c>
    </row>
    <row r="3269" s="1" customFormat="1" spans="1:3">
      <c r="A3269" s="7">
        <v>3267</v>
      </c>
      <c r="B3269" s="8" t="str">
        <f>"肖清"</f>
        <v>肖清</v>
      </c>
      <c r="C3269" s="9" t="s">
        <v>2193</v>
      </c>
    </row>
    <row r="3270" s="1" customFormat="1" spans="1:3">
      <c r="A3270" s="7">
        <v>3268</v>
      </c>
      <c r="B3270" s="8" t="str">
        <f>"林芝婷"</f>
        <v>林芝婷</v>
      </c>
      <c r="C3270" s="9" t="s">
        <v>903</v>
      </c>
    </row>
    <row r="3271" s="1" customFormat="1" spans="1:3">
      <c r="A3271" s="7">
        <v>3269</v>
      </c>
      <c r="B3271" s="8" t="str">
        <f>"梁明娟"</f>
        <v>梁明娟</v>
      </c>
      <c r="C3271" s="9" t="s">
        <v>2270</v>
      </c>
    </row>
    <row r="3272" s="1" customFormat="1" spans="1:3">
      <c r="A3272" s="7">
        <v>3270</v>
      </c>
      <c r="B3272" s="8" t="str">
        <f>"林晓红"</f>
        <v>林晓红</v>
      </c>
      <c r="C3272" s="9" t="s">
        <v>789</v>
      </c>
    </row>
    <row r="3273" s="1" customFormat="1" spans="1:3">
      <c r="A3273" s="7">
        <v>3271</v>
      </c>
      <c r="B3273" s="8" t="str">
        <f>"翁菜穗"</f>
        <v>翁菜穗</v>
      </c>
      <c r="C3273" s="9" t="s">
        <v>2271</v>
      </c>
    </row>
    <row r="3274" s="1" customFormat="1" spans="1:3">
      <c r="A3274" s="7">
        <v>3272</v>
      </c>
      <c r="B3274" s="8" t="str">
        <f>"肖俊志"</f>
        <v>肖俊志</v>
      </c>
      <c r="C3274" s="9" t="s">
        <v>172</v>
      </c>
    </row>
    <row r="3275" s="1" customFormat="1" spans="1:3">
      <c r="A3275" s="7">
        <v>3273</v>
      </c>
      <c r="B3275" s="8" t="str">
        <f>"黄晓仙"</f>
        <v>黄晓仙</v>
      </c>
      <c r="C3275" s="9" t="s">
        <v>853</v>
      </c>
    </row>
    <row r="3276" s="1" customFormat="1" spans="1:3">
      <c r="A3276" s="7">
        <v>3274</v>
      </c>
      <c r="B3276" s="8" t="str">
        <f>"任爱爱"</f>
        <v>任爱爱</v>
      </c>
      <c r="C3276" s="9" t="s">
        <v>2272</v>
      </c>
    </row>
    <row r="3277" s="1" customFormat="1" spans="1:3">
      <c r="A3277" s="7">
        <v>3275</v>
      </c>
      <c r="B3277" s="8" t="str">
        <f>"黎晓文"</f>
        <v>黎晓文</v>
      </c>
      <c r="C3277" s="9" t="s">
        <v>1297</v>
      </c>
    </row>
    <row r="3278" s="1" customFormat="1" spans="1:3">
      <c r="A3278" s="7">
        <v>3276</v>
      </c>
      <c r="B3278" s="8" t="str">
        <f>"吉才丹"</f>
        <v>吉才丹</v>
      </c>
      <c r="C3278" s="9" t="s">
        <v>2273</v>
      </c>
    </row>
    <row r="3279" s="1" customFormat="1" spans="1:3">
      <c r="A3279" s="7">
        <v>3277</v>
      </c>
      <c r="B3279" s="8" t="str">
        <f>"黄秋月"</f>
        <v>黄秋月</v>
      </c>
      <c r="C3279" s="9" t="s">
        <v>891</v>
      </c>
    </row>
    <row r="3280" s="1" customFormat="1" spans="1:3">
      <c r="A3280" s="7">
        <v>3278</v>
      </c>
      <c r="B3280" s="8" t="str">
        <f>"高永省"</f>
        <v>高永省</v>
      </c>
      <c r="C3280" s="9" t="s">
        <v>791</v>
      </c>
    </row>
    <row r="3281" s="1" customFormat="1" spans="1:3">
      <c r="A3281" s="7">
        <v>3279</v>
      </c>
      <c r="B3281" s="8" t="str">
        <f>"陈嘉树"</f>
        <v>陈嘉树</v>
      </c>
      <c r="C3281" s="9" t="s">
        <v>396</v>
      </c>
    </row>
    <row r="3282" s="1" customFormat="1" spans="1:3">
      <c r="A3282" s="7">
        <v>3280</v>
      </c>
      <c r="B3282" s="8" t="str">
        <f>"黄俊"</f>
        <v>黄俊</v>
      </c>
      <c r="C3282" s="9" t="s">
        <v>805</v>
      </c>
    </row>
    <row r="3283" s="1" customFormat="1" spans="1:3">
      <c r="A3283" s="7">
        <v>3281</v>
      </c>
      <c r="B3283" s="8" t="str">
        <f>"黄冠"</f>
        <v>黄冠</v>
      </c>
      <c r="C3283" s="9" t="s">
        <v>819</v>
      </c>
    </row>
    <row r="3284" s="1" customFormat="1" spans="1:3">
      <c r="A3284" s="7">
        <v>3282</v>
      </c>
      <c r="B3284" s="8" t="str">
        <f>"林圳"</f>
        <v>林圳</v>
      </c>
      <c r="C3284" s="9" t="s">
        <v>2274</v>
      </c>
    </row>
    <row r="3285" s="1" customFormat="1" spans="1:3">
      <c r="A3285" s="7">
        <v>3283</v>
      </c>
      <c r="B3285" s="8" t="str">
        <f>"陈辉森"</f>
        <v>陈辉森</v>
      </c>
      <c r="C3285" s="9" t="s">
        <v>2129</v>
      </c>
    </row>
    <row r="3286" s="1" customFormat="1" spans="1:3">
      <c r="A3286" s="7">
        <v>3284</v>
      </c>
      <c r="B3286" s="8" t="str">
        <f>"王敬桐"</f>
        <v>王敬桐</v>
      </c>
      <c r="C3286" s="9" t="s">
        <v>2109</v>
      </c>
    </row>
    <row r="3287" s="1" customFormat="1" spans="1:3">
      <c r="A3287" s="7">
        <v>3285</v>
      </c>
      <c r="B3287" s="8" t="str">
        <f>"张达耿"</f>
        <v>张达耿</v>
      </c>
      <c r="C3287" s="9" t="s">
        <v>631</v>
      </c>
    </row>
    <row r="3288" s="1" customFormat="1" spans="1:3">
      <c r="A3288" s="7">
        <v>3286</v>
      </c>
      <c r="B3288" s="8" t="str">
        <f>"黄克文"</f>
        <v>黄克文</v>
      </c>
      <c r="C3288" s="9" t="s">
        <v>874</v>
      </c>
    </row>
    <row r="3289" s="1" customFormat="1" spans="1:3">
      <c r="A3289" s="7">
        <v>3287</v>
      </c>
      <c r="B3289" s="8" t="str">
        <f>"石峰海"</f>
        <v>石峰海</v>
      </c>
      <c r="C3289" s="9" t="s">
        <v>2275</v>
      </c>
    </row>
    <row r="3290" s="1" customFormat="1" spans="1:3">
      <c r="A3290" s="7">
        <v>3288</v>
      </c>
      <c r="B3290" s="8" t="str">
        <f>"黄路伟"</f>
        <v>黄路伟</v>
      </c>
      <c r="C3290" s="9" t="s">
        <v>405</v>
      </c>
    </row>
    <row r="3291" s="1" customFormat="1" spans="1:3">
      <c r="A3291" s="7">
        <v>3289</v>
      </c>
      <c r="B3291" s="8" t="str">
        <f>"陈进财"</f>
        <v>陈进财</v>
      </c>
      <c r="C3291" s="9" t="s">
        <v>1088</v>
      </c>
    </row>
    <row r="3292" s="1" customFormat="1" spans="1:3">
      <c r="A3292" s="7">
        <v>3290</v>
      </c>
      <c r="B3292" s="8" t="str">
        <f>"文萱"</f>
        <v>文萱</v>
      </c>
      <c r="C3292" s="9" t="s">
        <v>1953</v>
      </c>
    </row>
    <row r="3293" s="1" customFormat="1" spans="1:3">
      <c r="A3293" s="7">
        <v>3291</v>
      </c>
      <c r="B3293" s="8" t="str">
        <f>"李舒芃"</f>
        <v>李舒芃</v>
      </c>
      <c r="C3293" s="9" t="s">
        <v>2276</v>
      </c>
    </row>
    <row r="3294" s="1" customFormat="1" spans="1:3">
      <c r="A3294" s="7">
        <v>3292</v>
      </c>
      <c r="B3294" s="8" t="str">
        <f>"韩汉杰"</f>
        <v>韩汉杰</v>
      </c>
      <c r="C3294" s="9" t="s">
        <v>2277</v>
      </c>
    </row>
    <row r="3295" s="1" customFormat="1" spans="1:3">
      <c r="A3295" s="7">
        <v>3293</v>
      </c>
      <c r="B3295" s="8" t="str">
        <f>"胡亚净"</f>
        <v>胡亚净</v>
      </c>
      <c r="C3295" s="9" t="s">
        <v>2278</v>
      </c>
    </row>
    <row r="3296" s="1" customFormat="1" spans="1:3">
      <c r="A3296" s="7">
        <v>3294</v>
      </c>
      <c r="B3296" s="8" t="str">
        <f>"黄夏果"</f>
        <v>黄夏果</v>
      </c>
      <c r="C3296" s="9" t="s">
        <v>2173</v>
      </c>
    </row>
    <row r="3297" s="1" customFormat="1" spans="1:3">
      <c r="A3297" s="7">
        <v>3295</v>
      </c>
      <c r="B3297" s="8" t="str">
        <f>"杨鸿"</f>
        <v>杨鸿</v>
      </c>
      <c r="C3297" s="9" t="s">
        <v>787</v>
      </c>
    </row>
    <row r="3298" s="1" customFormat="1" spans="1:3">
      <c r="A3298" s="7">
        <v>3296</v>
      </c>
      <c r="B3298" s="8" t="str">
        <f>"陈信洋"</f>
        <v>陈信洋</v>
      </c>
      <c r="C3298" s="9" t="s">
        <v>2253</v>
      </c>
    </row>
    <row r="3299" s="1" customFormat="1" spans="1:3">
      <c r="A3299" s="7">
        <v>3297</v>
      </c>
      <c r="B3299" s="8" t="str">
        <f>"黄晓旺"</f>
        <v>黄晓旺</v>
      </c>
      <c r="C3299" s="9" t="s">
        <v>1304</v>
      </c>
    </row>
    <row r="3300" s="1" customFormat="1" ht="15.15" spans="1:3">
      <c r="A3300" s="10">
        <v>3298</v>
      </c>
      <c r="B3300" s="11" t="str">
        <f>"吉仕宏"</f>
        <v>吉仕宏</v>
      </c>
      <c r="C3300" s="12" t="s">
        <v>768</v>
      </c>
    </row>
  </sheetData>
  <sheetProtection password="C058" sheet="1" objects="1"/>
  <mergeCells count="1">
    <mergeCell ref="A1:C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WPS_1657703666</cp:lastModifiedBy>
  <dcterms:created xsi:type="dcterms:W3CDTF">2022-07-27T10:03:00Z</dcterms:created>
  <dcterms:modified xsi:type="dcterms:W3CDTF">2022-07-27T10:18:23Z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9594B744CF3A4941A6C0100E73F19F45</vt:lpwstr>
  </property>
  <property fmtid="{D5CDD505-2E9C-101B-9397-08002B2CF9AE}" pid="3" name="KSOProductBuildVer">
    <vt:lpwstr>2052-11.1.0.11875</vt:lpwstr>
  </property>
</Properties>
</file>