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<sst xmlns="http://schemas.openxmlformats.org/spreadsheetml/2006/main" count="511" uniqueCount="19">
  <si>
    <t>附件</t>
  </si>
  <si>
    <t>2022年海南白沙中学面向社会公开招聘具有
高中教师资格教师（本科及以上学历）通过报名资格审查
考生名单</t>
  </si>
  <si>
    <t>序号</t>
  </si>
  <si>
    <t>报考号</t>
  </si>
  <si>
    <t>报考岗位</t>
  </si>
  <si>
    <t>姓名</t>
  </si>
  <si>
    <t>性别</t>
  </si>
  <si>
    <t>0201_语文（本科及以上学历岗位）</t>
  </si>
  <si>
    <t>0202_数学（本科及以上学历岗位）</t>
  </si>
  <si>
    <t>0203_英语（本科及以上学历岗位）</t>
  </si>
  <si>
    <t>0204_物理（本科及以上学历岗位）</t>
  </si>
  <si>
    <t>0205_化学（本科及以上学历岗位）</t>
  </si>
  <si>
    <t>0206_历史（本科及以上学历岗位）</t>
  </si>
  <si>
    <t>0207_地理（本科及以上学历岗位）</t>
  </si>
  <si>
    <t>0209_信息（本科及以上学历岗位）</t>
  </si>
  <si>
    <t>0210_音乐（本科及以上学历岗位）</t>
  </si>
  <si>
    <t>0211_美术（本科及以上学历岗位）</t>
  </si>
  <si>
    <t>0212_心理（本科及以上学历岗位）</t>
  </si>
  <si>
    <t>0213_体育（本科及以上学历岗位）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</si>
</sst>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7"/>
  <sheetViews>
    <sheetView tabSelected="1" workbookViewId="0" topLeftCell="A1">
      <selection activeCell="I518" sqref="I518"/>
    </sheetView>
  </sheetViews>
  <sheetFormatPr defaultColWidth="9.00390625" defaultRowHeight="15"/>
  <cols>
    <col min="2" max="2" width="27.140625" style="0" customWidth="1"/>
    <col min="3" max="3" width="33.140625" style="0" customWidth="1"/>
    <col min="4" max="4" width="8.00390625" style="0" customWidth="1"/>
    <col min="5" max="5" width="5.140625" style="0" customWidth="1"/>
  </cols>
  <sheetData>
    <row r="1" spans="1:5" ht="22.5" customHeight="1">
      <c r="A1" s="2" t="s">
        <v>0</v>
      </c>
      <c r="B1" s="2"/>
      <c r="C1" s="2"/>
      <c r="D1" s="2"/>
      <c r="E1" s="2"/>
    </row>
    <row r="2" spans="1:5" ht="78.75" customHeight="1">
      <c r="A2" s="3" t="s">
        <v>1</v>
      </c>
      <c r="B2" s="4"/>
      <c r="C2" s="4"/>
      <c r="D2" s="4"/>
      <c r="E2" s="4"/>
    </row>
    <row r="3" spans="1:5" s="1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ht="34.5" customHeight="1">
      <c r="A4" s="5">
        <v>1</v>
      </c>
      <c r="B4" s="5" t="str">
        <f>"413320220702132024129048"</f>
        <v>413320220702132024129048</v>
      </c>
      <c r="C4" s="5" t="s">
        <v>7</v>
      </c>
      <c r="D4" s="5" t="str">
        <f>"陈小慧"</f>
        <v>陈小慧</v>
      </c>
      <c r="E4" s="5" t="str">
        <f aca="true" t="shared" si="0" ref="E4:E16">"女"</f>
        <v>女</v>
      </c>
    </row>
    <row r="5" spans="1:5" s="1" customFormat="1" ht="34.5" customHeight="1">
      <c r="A5" s="5">
        <v>2</v>
      </c>
      <c r="B5" s="5" t="str">
        <f>"413320220702181022129689"</f>
        <v>413320220702181022129689</v>
      </c>
      <c r="C5" s="5" t="s">
        <v>7</v>
      </c>
      <c r="D5" s="5" t="str">
        <f>"王鹤立"</f>
        <v>王鹤立</v>
      </c>
      <c r="E5" s="5" t="str">
        <f t="shared" si="0"/>
        <v>女</v>
      </c>
    </row>
    <row r="6" spans="1:5" s="1" customFormat="1" ht="34.5" customHeight="1">
      <c r="A6" s="5">
        <v>3</v>
      </c>
      <c r="B6" s="5" t="str">
        <f>"413320220703112832131202"</f>
        <v>413320220703112832131202</v>
      </c>
      <c r="C6" s="5" t="s">
        <v>7</v>
      </c>
      <c r="D6" s="5" t="str">
        <f>"朱倩倩"</f>
        <v>朱倩倩</v>
      </c>
      <c r="E6" s="5" t="str">
        <f t="shared" si="0"/>
        <v>女</v>
      </c>
    </row>
    <row r="7" spans="1:5" s="1" customFormat="1" ht="34.5" customHeight="1">
      <c r="A7" s="5">
        <v>4</v>
      </c>
      <c r="B7" s="5" t="str">
        <f>"413320220704093802134140"</f>
        <v>413320220704093802134140</v>
      </c>
      <c r="C7" s="5" t="s">
        <v>7</v>
      </c>
      <c r="D7" s="5" t="str">
        <f>"吴冬琴"</f>
        <v>吴冬琴</v>
      </c>
      <c r="E7" s="5" t="str">
        <f t="shared" si="0"/>
        <v>女</v>
      </c>
    </row>
    <row r="8" spans="1:5" s="1" customFormat="1" ht="34.5" customHeight="1">
      <c r="A8" s="5">
        <v>5</v>
      </c>
      <c r="B8" s="5" t="str">
        <f>"413320220704100205134445"</f>
        <v>413320220704100205134445</v>
      </c>
      <c r="C8" s="5" t="s">
        <v>7</v>
      </c>
      <c r="D8" s="5" t="str">
        <f>"曾月香"</f>
        <v>曾月香</v>
      </c>
      <c r="E8" s="5" t="str">
        <f t="shared" si="0"/>
        <v>女</v>
      </c>
    </row>
    <row r="9" spans="1:5" s="1" customFormat="1" ht="34.5" customHeight="1">
      <c r="A9" s="5">
        <v>6</v>
      </c>
      <c r="B9" s="5" t="str">
        <f>"413320220704104427135490"</f>
        <v>413320220704104427135490</v>
      </c>
      <c r="C9" s="5" t="s">
        <v>7</v>
      </c>
      <c r="D9" s="5" t="str">
        <f>"吴育芬"</f>
        <v>吴育芬</v>
      </c>
      <c r="E9" s="5" t="str">
        <f t="shared" si="0"/>
        <v>女</v>
      </c>
    </row>
    <row r="10" spans="1:5" s="1" customFormat="1" ht="34.5" customHeight="1">
      <c r="A10" s="5">
        <v>7</v>
      </c>
      <c r="B10" s="5" t="str">
        <f>"413320220704124806137339"</f>
        <v>413320220704124806137339</v>
      </c>
      <c r="C10" s="5" t="s">
        <v>7</v>
      </c>
      <c r="D10" s="5" t="str">
        <f>"邢晓颖"</f>
        <v>邢晓颖</v>
      </c>
      <c r="E10" s="5" t="str">
        <f t="shared" si="0"/>
        <v>女</v>
      </c>
    </row>
    <row r="11" spans="1:5" s="1" customFormat="1" ht="34.5" customHeight="1">
      <c r="A11" s="5">
        <v>8</v>
      </c>
      <c r="B11" s="5" t="str">
        <f>"413320220704132802137532"</f>
        <v>413320220704132802137532</v>
      </c>
      <c r="C11" s="5" t="s">
        <v>7</v>
      </c>
      <c r="D11" s="5" t="str">
        <f>"何文文"</f>
        <v>何文文</v>
      </c>
      <c r="E11" s="5" t="str">
        <f t="shared" si="0"/>
        <v>女</v>
      </c>
    </row>
    <row r="12" spans="1:5" s="1" customFormat="1" ht="34.5" customHeight="1">
      <c r="A12" s="5">
        <v>9</v>
      </c>
      <c r="B12" s="5" t="str">
        <f>"413320220704155839138465"</f>
        <v>413320220704155839138465</v>
      </c>
      <c r="C12" s="5" t="s">
        <v>7</v>
      </c>
      <c r="D12" s="5" t="str">
        <f>"陈裕娴"</f>
        <v>陈裕娴</v>
      </c>
      <c r="E12" s="5" t="str">
        <f t="shared" si="0"/>
        <v>女</v>
      </c>
    </row>
    <row r="13" spans="1:5" s="1" customFormat="1" ht="34.5" customHeight="1">
      <c r="A13" s="5">
        <v>10</v>
      </c>
      <c r="B13" s="5" t="str">
        <f>"413320220704175017139527"</f>
        <v>413320220704175017139527</v>
      </c>
      <c r="C13" s="5" t="s">
        <v>7</v>
      </c>
      <c r="D13" s="5" t="str">
        <f>"赵荣花"</f>
        <v>赵荣花</v>
      </c>
      <c r="E13" s="5" t="str">
        <f t="shared" si="0"/>
        <v>女</v>
      </c>
    </row>
    <row r="14" spans="1:5" s="1" customFormat="1" ht="34.5" customHeight="1">
      <c r="A14" s="5">
        <v>11</v>
      </c>
      <c r="B14" s="5" t="str">
        <f>"413320220704181715139661"</f>
        <v>413320220704181715139661</v>
      </c>
      <c r="C14" s="5" t="s">
        <v>7</v>
      </c>
      <c r="D14" s="5" t="str">
        <f>"陈丽平"</f>
        <v>陈丽平</v>
      </c>
      <c r="E14" s="5" t="str">
        <f t="shared" si="0"/>
        <v>女</v>
      </c>
    </row>
    <row r="15" spans="1:5" s="1" customFormat="1" ht="34.5" customHeight="1">
      <c r="A15" s="5">
        <v>12</v>
      </c>
      <c r="B15" s="5" t="str">
        <f>"413320220704225001140802"</f>
        <v>413320220704225001140802</v>
      </c>
      <c r="C15" s="5" t="s">
        <v>7</v>
      </c>
      <c r="D15" s="5" t="str">
        <f>"赵学清"</f>
        <v>赵学清</v>
      </c>
      <c r="E15" s="5" t="str">
        <f t="shared" si="0"/>
        <v>女</v>
      </c>
    </row>
    <row r="16" spans="1:5" s="1" customFormat="1" ht="34.5" customHeight="1">
      <c r="A16" s="5">
        <v>13</v>
      </c>
      <c r="B16" s="5" t="str">
        <f>"413320220704230904140866"</f>
        <v>413320220704230904140866</v>
      </c>
      <c r="C16" s="5" t="s">
        <v>7</v>
      </c>
      <c r="D16" s="5" t="str">
        <f>"许玉婷"</f>
        <v>许玉婷</v>
      </c>
      <c r="E16" s="5" t="str">
        <f t="shared" si="0"/>
        <v>女</v>
      </c>
    </row>
    <row r="17" spans="1:5" s="1" customFormat="1" ht="34.5" customHeight="1">
      <c r="A17" s="5">
        <v>14</v>
      </c>
      <c r="B17" s="5" t="str">
        <f>"413320220705090123141412"</f>
        <v>413320220705090123141412</v>
      </c>
      <c r="C17" s="5" t="s">
        <v>7</v>
      </c>
      <c r="D17" s="5" t="str">
        <f>"曾其生"</f>
        <v>曾其生</v>
      </c>
      <c r="E17" s="5" t="str">
        <f>"男"</f>
        <v>男</v>
      </c>
    </row>
    <row r="18" spans="1:5" s="1" customFormat="1" ht="34.5" customHeight="1">
      <c r="A18" s="5">
        <v>15</v>
      </c>
      <c r="B18" s="5" t="str">
        <f>"413320220705092717141608"</f>
        <v>413320220705092717141608</v>
      </c>
      <c r="C18" s="5" t="s">
        <v>7</v>
      </c>
      <c r="D18" s="5" t="str">
        <f>"莫学友"</f>
        <v>莫学友</v>
      </c>
      <c r="E18" s="5" t="str">
        <f>"男"</f>
        <v>男</v>
      </c>
    </row>
    <row r="19" spans="1:5" s="1" customFormat="1" ht="34.5" customHeight="1">
      <c r="A19" s="5">
        <v>16</v>
      </c>
      <c r="B19" s="5" t="str">
        <f>"413320220705094609141761"</f>
        <v>413320220705094609141761</v>
      </c>
      <c r="C19" s="5" t="s">
        <v>7</v>
      </c>
      <c r="D19" s="5" t="str">
        <f>"符梦蝶"</f>
        <v>符梦蝶</v>
      </c>
      <c r="E19" s="5" t="str">
        <f aca="true" t="shared" si="1" ref="E19:E27">"女"</f>
        <v>女</v>
      </c>
    </row>
    <row r="20" spans="1:5" s="1" customFormat="1" ht="34.5" customHeight="1">
      <c r="A20" s="5">
        <v>17</v>
      </c>
      <c r="B20" s="5" t="str">
        <f>"413320220705112504142550"</f>
        <v>413320220705112504142550</v>
      </c>
      <c r="C20" s="5" t="s">
        <v>7</v>
      </c>
      <c r="D20" s="5" t="str">
        <f>"姚雨江"</f>
        <v>姚雨江</v>
      </c>
      <c r="E20" s="5" t="str">
        <f t="shared" si="1"/>
        <v>女</v>
      </c>
    </row>
    <row r="21" spans="1:5" s="1" customFormat="1" ht="34.5" customHeight="1">
      <c r="A21" s="5">
        <v>18</v>
      </c>
      <c r="B21" s="5" t="str">
        <f>"413320220705222839145762"</f>
        <v>413320220705222839145762</v>
      </c>
      <c r="C21" s="5" t="s">
        <v>7</v>
      </c>
      <c r="D21" s="5" t="str">
        <f>"彭靖懿"</f>
        <v>彭靖懿</v>
      </c>
      <c r="E21" s="5" t="str">
        <f t="shared" si="1"/>
        <v>女</v>
      </c>
    </row>
    <row r="22" spans="1:5" s="1" customFormat="1" ht="34.5" customHeight="1">
      <c r="A22" s="5">
        <v>19</v>
      </c>
      <c r="B22" s="5" t="str">
        <f>"413320220706103824148409"</f>
        <v>413320220706103824148409</v>
      </c>
      <c r="C22" s="5" t="s">
        <v>7</v>
      </c>
      <c r="D22" s="5" t="str">
        <f>"尹妃"</f>
        <v>尹妃</v>
      </c>
      <c r="E22" s="5" t="str">
        <f t="shared" si="1"/>
        <v>女</v>
      </c>
    </row>
    <row r="23" spans="1:5" s="1" customFormat="1" ht="34.5" customHeight="1">
      <c r="A23" s="5">
        <v>20</v>
      </c>
      <c r="B23" s="5" t="str">
        <f>"413320220706140244150031"</f>
        <v>413320220706140244150031</v>
      </c>
      <c r="C23" s="5" t="s">
        <v>7</v>
      </c>
      <c r="D23" s="5" t="str">
        <f>"朱美妃"</f>
        <v>朱美妃</v>
      </c>
      <c r="E23" s="5" t="str">
        <f t="shared" si="1"/>
        <v>女</v>
      </c>
    </row>
    <row r="24" spans="1:5" s="1" customFormat="1" ht="34.5" customHeight="1">
      <c r="A24" s="5">
        <v>21</v>
      </c>
      <c r="B24" s="5" t="str">
        <f>"413320220706171535151869"</f>
        <v>413320220706171535151869</v>
      </c>
      <c r="C24" s="5" t="s">
        <v>7</v>
      </c>
      <c r="D24" s="5" t="str">
        <f>"黎文宽"</f>
        <v>黎文宽</v>
      </c>
      <c r="E24" s="5" t="str">
        <f t="shared" si="1"/>
        <v>女</v>
      </c>
    </row>
    <row r="25" spans="1:5" s="1" customFormat="1" ht="34.5" customHeight="1">
      <c r="A25" s="5">
        <v>22</v>
      </c>
      <c r="B25" s="5" t="str">
        <f>"413320220706185759152547"</f>
        <v>413320220706185759152547</v>
      </c>
      <c r="C25" s="5" t="s">
        <v>7</v>
      </c>
      <c r="D25" s="5" t="str">
        <f>"刘晓英"</f>
        <v>刘晓英</v>
      </c>
      <c r="E25" s="5" t="str">
        <f t="shared" si="1"/>
        <v>女</v>
      </c>
    </row>
    <row r="26" spans="1:5" s="1" customFormat="1" ht="34.5" customHeight="1">
      <c r="A26" s="5">
        <v>23</v>
      </c>
      <c r="B26" s="5" t="str">
        <f>"413320220706193425152755"</f>
        <v>413320220706193425152755</v>
      </c>
      <c r="C26" s="5" t="s">
        <v>7</v>
      </c>
      <c r="D26" s="5" t="str">
        <f>"陈婆转"</f>
        <v>陈婆转</v>
      </c>
      <c r="E26" s="5" t="str">
        <f t="shared" si="1"/>
        <v>女</v>
      </c>
    </row>
    <row r="27" spans="1:5" s="1" customFormat="1" ht="34.5" customHeight="1">
      <c r="A27" s="5">
        <v>24</v>
      </c>
      <c r="B27" s="5" t="str">
        <f>"413320220706194305152816"</f>
        <v>413320220706194305152816</v>
      </c>
      <c r="C27" s="5" t="s">
        <v>7</v>
      </c>
      <c r="D27" s="5" t="str">
        <f>"陈婷婷"</f>
        <v>陈婷婷</v>
      </c>
      <c r="E27" s="5" t="str">
        <f t="shared" si="1"/>
        <v>女</v>
      </c>
    </row>
    <row r="28" spans="1:5" s="1" customFormat="1" ht="34.5" customHeight="1">
      <c r="A28" s="5">
        <v>25</v>
      </c>
      <c r="B28" s="5" t="str">
        <f>"413320220707111500156469"</f>
        <v>413320220707111500156469</v>
      </c>
      <c r="C28" s="5" t="s">
        <v>7</v>
      </c>
      <c r="D28" s="5" t="str">
        <f>"杨翔朋"</f>
        <v>杨翔朋</v>
      </c>
      <c r="E28" s="5" t="str">
        <f>"男"</f>
        <v>男</v>
      </c>
    </row>
    <row r="29" spans="1:5" s="1" customFormat="1" ht="34.5" customHeight="1">
      <c r="A29" s="5">
        <v>26</v>
      </c>
      <c r="B29" s="5" t="str">
        <f>"413320220707124415157223"</f>
        <v>413320220707124415157223</v>
      </c>
      <c r="C29" s="5" t="s">
        <v>7</v>
      </c>
      <c r="D29" s="5" t="str">
        <f>"黎秋宏"</f>
        <v>黎秋宏</v>
      </c>
      <c r="E29" s="5" t="str">
        <f>"女"</f>
        <v>女</v>
      </c>
    </row>
    <row r="30" spans="1:5" s="1" customFormat="1" ht="34.5" customHeight="1">
      <c r="A30" s="5">
        <v>27</v>
      </c>
      <c r="B30" s="5" t="str">
        <f>"413320220707150530158548"</f>
        <v>413320220707150530158548</v>
      </c>
      <c r="C30" s="5" t="s">
        <v>7</v>
      </c>
      <c r="D30" s="5" t="str">
        <f>"王芯颖"</f>
        <v>王芯颖</v>
      </c>
      <c r="E30" s="5" t="str">
        <f>"女"</f>
        <v>女</v>
      </c>
    </row>
    <row r="31" spans="1:5" s="1" customFormat="1" ht="34.5" customHeight="1">
      <c r="A31" s="5">
        <v>28</v>
      </c>
      <c r="B31" s="5" t="str">
        <f>"413320220707185314159832"</f>
        <v>413320220707185314159832</v>
      </c>
      <c r="C31" s="5" t="s">
        <v>7</v>
      </c>
      <c r="D31" s="5" t="str">
        <f>"蔡云飞"</f>
        <v>蔡云飞</v>
      </c>
      <c r="E31" s="5" t="str">
        <f>"男"</f>
        <v>男</v>
      </c>
    </row>
    <row r="32" spans="1:5" s="1" customFormat="1" ht="34.5" customHeight="1">
      <c r="A32" s="5">
        <v>29</v>
      </c>
      <c r="B32" s="5" t="str">
        <f>"413320220707195929160017"</f>
        <v>413320220707195929160017</v>
      </c>
      <c r="C32" s="5" t="s">
        <v>7</v>
      </c>
      <c r="D32" s="5" t="str">
        <f>"李东芳"</f>
        <v>李东芳</v>
      </c>
      <c r="E32" s="5" t="str">
        <f aca="true" t="shared" si="2" ref="E32:E42">"女"</f>
        <v>女</v>
      </c>
    </row>
    <row r="33" spans="1:5" s="1" customFormat="1" ht="34.5" customHeight="1">
      <c r="A33" s="5">
        <v>30</v>
      </c>
      <c r="B33" s="5" t="str">
        <f>"413320220707221346160445"</f>
        <v>413320220707221346160445</v>
      </c>
      <c r="C33" s="5" t="s">
        <v>7</v>
      </c>
      <c r="D33" s="5" t="str">
        <f>"蔡雯靖"</f>
        <v>蔡雯靖</v>
      </c>
      <c r="E33" s="5" t="str">
        <f t="shared" si="2"/>
        <v>女</v>
      </c>
    </row>
    <row r="34" spans="1:5" s="1" customFormat="1" ht="34.5" customHeight="1">
      <c r="A34" s="5">
        <v>31</v>
      </c>
      <c r="B34" s="5" t="str">
        <f>"413320220708110051162109"</f>
        <v>413320220708110051162109</v>
      </c>
      <c r="C34" s="5" t="s">
        <v>7</v>
      </c>
      <c r="D34" s="5" t="str">
        <f>"杨凯兰"</f>
        <v>杨凯兰</v>
      </c>
      <c r="E34" s="5" t="str">
        <f t="shared" si="2"/>
        <v>女</v>
      </c>
    </row>
    <row r="35" spans="1:5" s="1" customFormat="1" ht="34.5" customHeight="1">
      <c r="A35" s="5">
        <v>32</v>
      </c>
      <c r="B35" s="5" t="str">
        <f>"413320220708112712162554"</f>
        <v>413320220708112712162554</v>
      </c>
      <c r="C35" s="5" t="s">
        <v>7</v>
      </c>
      <c r="D35" s="5" t="str">
        <f>"钟秀珍"</f>
        <v>钟秀珍</v>
      </c>
      <c r="E35" s="5" t="str">
        <f t="shared" si="2"/>
        <v>女</v>
      </c>
    </row>
    <row r="36" spans="1:5" s="1" customFormat="1" ht="34.5" customHeight="1">
      <c r="A36" s="5">
        <v>33</v>
      </c>
      <c r="B36" s="5" t="str">
        <f>"413320220708123810162791"</f>
        <v>413320220708123810162791</v>
      </c>
      <c r="C36" s="5" t="s">
        <v>7</v>
      </c>
      <c r="D36" s="5" t="str">
        <f>"吴晓虹"</f>
        <v>吴晓虹</v>
      </c>
      <c r="E36" s="5" t="str">
        <f t="shared" si="2"/>
        <v>女</v>
      </c>
    </row>
    <row r="37" spans="1:5" s="1" customFormat="1" ht="34.5" customHeight="1">
      <c r="A37" s="5">
        <v>34</v>
      </c>
      <c r="B37" s="5" t="str">
        <f>"413320220708124303162807"</f>
        <v>413320220708124303162807</v>
      </c>
      <c r="C37" s="5" t="s">
        <v>7</v>
      </c>
      <c r="D37" s="5" t="str">
        <f>"何慧琳"</f>
        <v>何慧琳</v>
      </c>
      <c r="E37" s="5" t="str">
        <f t="shared" si="2"/>
        <v>女</v>
      </c>
    </row>
    <row r="38" spans="1:5" s="1" customFormat="1" ht="34.5" customHeight="1">
      <c r="A38" s="5">
        <v>35</v>
      </c>
      <c r="B38" s="5" t="str">
        <f>"413320220708150612163270"</f>
        <v>413320220708150612163270</v>
      </c>
      <c r="C38" s="5" t="s">
        <v>7</v>
      </c>
      <c r="D38" s="5" t="str">
        <f>"叶紫"</f>
        <v>叶紫</v>
      </c>
      <c r="E38" s="5" t="str">
        <f t="shared" si="2"/>
        <v>女</v>
      </c>
    </row>
    <row r="39" spans="1:5" s="1" customFormat="1" ht="34.5" customHeight="1">
      <c r="A39" s="5">
        <v>36</v>
      </c>
      <c r="B39" s="5" t="str">
        <f>"413320220717090312172724"</f>
        <v>413320220717090312172724</v>
      </c>
      <c r="C39" s="5" t="s">
        <v>7</v>
      </c>
      <c r="D39" s="5" t="str">
        <f>"林世芳"</f>
        <v>林世芳</v>
      </c>
      <c r="E39" s="5" t="str">
        <f t="shared" si="2"/>
        <v>女</v>
      </c>
    </row>
    <row r="40" spans="1:5" s="1" customFormat="1" ht="34.5" customHeight="1">
      <c r="A40" s="5">
        <v>37</v>
      </c>
      <c r="B40" s="5" t="str">
        <f>"413320220717161026172802"</f>
        <v>413320220717161026172802</v>
      </c>
      <c r="C40" s="5" t="s">
        <v>7</v>
      </c>
      <c r="D40" s="5" t="str">
        <f>"符玉玲"</f>
        <v>符玉玲</v>
      </c>
      <c r="E40" s="5" t="str">
        <f t="shared" si="2"/>
        <v>女</v>
      </c>
    </row>
    <row r="41" spans="1:5" s="1" customFormat="1" ht="34.5" customHeight="1">
      <c r="A41" s="5">
        <v>38</v>
      </c>
      <c r="B41" s="5" t="str">
        <f>"413320220717212436172841"</f>
        <v>413320220717212436172841</v>
      </c>
      <c r="C41" s="5" t="s">
        <v>7</v>
      </c>
      <c r="D41" s="5" t="str">
        <f>"林铭晶"</f>
        <v>林铭晶</v>
      </c>
      <c r="E41" s="5" t="str">
        <f t="shared" si="2"/>
        <v>女</v>
      </c>
    </row>
    <row r="42" spans="1:5" s="1" customFormat="1" ht="34.5" customHeight="1">
      <c r="A42" s="5">
        <v>39</v>
      </c>
      <c r="B42" s="5" t="str">
        <f>"413320220718114346172867"</f>
        <v>413320220718114346172867</v>
      </c>
      <c r="C42" s="5" t="s">
        <v>7</v>
      </c>
      <c r="D42" s="5" t="str">
        <f>"黎万霞"</f>
        <v>黎万霞</v>
      </c>
      <c r="E42" s="5" t="str">
        <f t="shared" si="2"/>
        <v>女</v>
      </c>
    </row>
    <row r="43" spans="1:5" s="1" customFormat="1" ht="34.5" customHeight="1">
      <c r="A43" s="5">
        <v>40</v>
      </c>
      <c r="B43" s="5" t="str">
        <f>"413320220718175403172900"</f>
        <v>413320220718175403172900</v>
      </c>
      <c r="C43" s="5" t="s">
        <v>7</v>
      </c>
      <c r="D43" s="5" t="str">
        <f>"翁清"</f>
        <v>翁清</v>
      </c>
      <c r="E43" s="5" t="str">
        <f>"男"</f>
        <v>男</v>
      </c>
    </row>
    <row r="44" spans="1:5" s="1" customFormat="1" ht="34.5" customHeight="1">
      <c r="A44" s="5">
        <v>41</v>
      </c>
      <c r="B44" s="5" t="str">
        <f>"413320220718201910172908"</f>
        <v>413320220718201910172908</v>
      </c>
      <c r="C44" s="5" t="s">
        <v>7</v>
      </c>
      <c r="D44" s="5" t="str">
        <f>"李莉芬"</f>
        <v>李莉芬</v>
      </c>
      <c r="E44" s="5" t="str">
        <f aca="true" t="shared" si="3" ref="E44:E50">"女"</f>
        <v>女</v>
      </c>
    </row>
    <row r="45" spans="1:5" s="1" customFormat="1" ht="34.5" customHeight="1">
      <c r="A45" s="5">
        <v>42</v>
      </c>
      <c r="B45" s="5" t="str">
        <f>"413320220718203616172909"</f>
        <v>413320220718203616172909</v>
      </c>
      <c r="C45" s="5" t="s">
        <v>7</v>
      </c>
      <c r="D45" s="5" t="str">
        <f>"陈未"</f>
        <v>陈未</v>
      </c>
      <c r="E45" s="5" t="str">
        <f t="shared" si="3"/>
        <v>女</v>
      </c>
    </row>
    <row r="46" spans="1:5" s="1" customFormat="1" ht="34.5" customHeight="1">
      <c r="A46" s="5">
        <v>43</v>
      </c>
      <c r="B46" s="5" t="str">
        <f>"413320220719102604173880"</f>
        <v>413320220719102604173880</v>
      </c>
      <c r="C46" s="5" t="s">
        <v>7</v>
      </c>
      <c r="D46" s="5" t="str">
        <f>"董朝燕"</f>
        <v>董朝燕</v>
      </c>
      <c r="E46" s="5" t="str">
        <f t="shared" si="3"/>
        <v>女</v>
      </c>
    </row>
    <row r="47" spans="1:5" s="1" customFormat="1" ht="34.5" customHeight="1">
      <c r="A47" s="5">
        <v>44</v>
      </c>
      <c r="B47" s="5" t="str">
        <f>"413320220719130108174922"</f>
        <v>413320220719130108174922</v>
      </c>
      <c r="C47" s="5" t="s">
        <v>7</v>
      </c>
      <c r="D47" s="5" t="str">
        <f>"陈秀妃"</f>
        <v>陈秀妃</v>
      </c>
      <c r="E47" s="5" t="str">
        <f t="shared" si="3"/>
        <v>女</v>
      </c>
    </row>
    <row r="48" spans="1:5" s="1" customFormat="1" ht="34.5" customHeight="1">
      <c r="A48" s="5">
        <v>45</v>
      </c>
      <c r="B48" s="5" t="str">
        <f>"413320220719170442175941"</f>
        <v>413320220719170442175941</v>
      </c>
      <c r="C48" s="5" t="s">
        <v>7</v>
      </c>
      <c r="D48" s="5" t="str">
        <f>"王凡"</f>
        <v>王凡</v>
      </c>
      <c r="E48" s="5" t="str">
        <f t="shared" si="3"/>
        <v>女</v>
      </c>
    </row>
    <row r="49" spans="1:5" s="1" customFormat="1" ht="34.5" customHeight="1">
      <c r="A49" s="5">
        <v>46</v>
      </c>
      <c r="B49" s="5" t="str">
        <f>"413320220719205338176707"</f>
        <v>413320220719205338176707</v>
      </c>
      <c r="C49" s="5" t="s">
        <v>7</v>
      </c>
      <c r="D49" s="5" t="str">
        <f>"许宜帆"</f>
        <v>许宜帆</v>
      </c>
      <c r="E49" s="5" t="str">
        <f t="shared" si="3"/>
        <v>女</v>
      </c>
    </row>
    <row r="50" spans="1:5" s="1" customFormat="1" ht="34.5" customHeight="1">
      <c r="A50" s="5">
        <v>47</v>
      </c>
      <c r="B50" s="5" t="str">
        <f>"413320220719221559176971"</f>
        <v>413320220719221559176971</v>
      </c>
      <c r="C50" s="5" t="s">
        <v>7</v>
      </c>
      <c r="D50" s="5" t="str">
        <f>"王微"</f>
        <v>王微</v>
      </c>
      <c r="E50" s="5" t="str">
        <f t="shared" si="3"/>
        <v>女</v>
      </c>
    </row>
    <row r="51" spans="1:5" s="1" customFormat="1" ht="34.5" customHeight="1">
      <c r="A51" s="5">
        <v>48</v>
      </c>
      <c r="B51" s="5" t="str">
        <f>"413320220720121917178121"</f>
        <v>413320220720121917178121</v>
      </c>
      <c r="C51" s="5" t="s">
        <v>7</v>
      </c>
      <c r="D51" s="5" t="str">
        <f>"黎焕堂"</f>
        <v>黎焕堂</v>
      </c>
      <c r="E51" s="5" t="str">
        <f>"男"</f>
        <v>男</v>
      </c>
    </row>
    <row r="52" spans="1:5" s="1" customFormat="1" ht="34.5" customHeight="1">
      <c r="A52" s="5">
        <v>49</v>
      </c>
      <c r="B52" s="5" t="str">
        <f>"413320220720154745178639"</f>
        <v>413320220720154745178639</v>
      </c>
      <c r="C52" s="5" t="s">
        <v>7</v>
      </c>
      <c r="D52" s="5" t="str">
        <f>"林欣"</f>
        <v>林欣</v>
      </c>
      <c r="E52" s="5" t="str">
        <f aca="true" t="shared" si="4" ref="E52:E60">"女"</f>
        <v>女</v>
      </c>
    </row>
    <row r="53" spans="1:5" s="1" customFormat="1" ht="34.5" customHeight="1">
      <c r="A53" s="5">
        <v>50</v>
      </c>
      <c r="B53" s="5" t="str">
        <f>"413320220720174053178999"</f>
        <v>413320220720174053178999</v>
      </c>
      <c r="C53" s="5" t="s">
        <v>7</v>
      </c>
      <c r="D53" s="5" t="str">
        <f>"刘虹杏"</f>
        <v>刘虹杏</v>
      </c>
      <c r="E53" s="5" t="str">
        <f t="shared" si="4"/>
        <v>女</v>
      </c>
    </row>
    <row r="54" spans="1:5" s="1" customFormat="1" ht="34.5" customHeight="1">
      <c r="A54" s="5">
        <v>51</v>
      </c>
      <c r="B54" s="5" t="str">
        <f>"413320220720174616179013"</f>
        <v>413320220720174616179013</v>
      </c>
      <c r="C54" s="5" t="s">
        <v>7</v>
      </c>
      <c r="D54" s="5" t="str">
        <f>"黄云清"</f>
        <v>黄云清</v>
      </c>
      <c r="E54" s="5" t="str">
        <f t="shared" si="4"/>
        <v>女</v>
      </c>
    </row>
    <row r="55" spans="1:5" s="1" customFormat="1" ht="34.5" customHeight="1">
      <c r="A55" s="5">
        <v>52</v>
      </c>
      <c r="B55" s="5" t="str">
        <f>"413320220720193814179263"</f>
        <v>413320220720193814179263</v>
      </c>
      <c r="C55" s="5" t="s">
        <v>7</v>
      </c>
      <c r="D55" s="5" t="str">
        <f>"冯锦春"</f>
        <v>冯锦春</v>
      </c>
      <c r="E55" s="5" t="str">
        <f t="shared" si="4"/>
        <v>女</v>
      </c>
    </row>
    <row r="56" spans="1:5" s="1" customFormat="1" ht="34.5" customHeight="1">
      <c r="A56" s="5">
        <v>53</v>
      </c>
      <c r="B56" s="5" t="str">
        <f>"413320220720215356179622"</f>
        <v>413320220720215356179622</v>
      </c>
      <c r="C56" s="5" t="s">
        <v>7</v>
      </c>
      <c r="D56" s="5" t="str">
        <f>"吴飞飞"</f>
        <v>吴飞飞</v>
      </c>
      <c r="E56" s="5" t="str">
        <f t="shared" si="4"/>
        <v>女</v>
      </c>
    </row>
    <row r="57" spans="1:5" s="1" customFormat="1" ht="34.5" customHeight="1">
      <c r="A57" s="5">
        <v>54</v>
      </c>
      <c r="B57" s="5" t="str">
        <f>"413320220720220908179662"</f>
        <v>413320220720220908179662</v>
      </c>
      <c r="C57" s="5" t="s">
        <v>7</v>
      </c>
      <c r="D57" s="5" t="str">
        <f>"王侨源"</f>
        <v>王侨源</v>
      </c>
      <c r="E57" s="5" t="str">
        <f t="shared" si="4"/>
        <v>女</v>
      </c>
    </row>
    <row r="58" spans="1:5" s="1" customFormat="1" ht="34.5" customHeight="1">
      <c r="A58" s="5">
        <v>55</v>
      </c>
      <c r="B58" s="5" t="str">
        <f>"413320220720224610179776"</f>
        <v>413320220720224610179776</v>
      </c>
      <c r="C58" s="5" t="s">
        <v>7</v>
      </c>
      <c r="D58" s="5" t="str">
        <f>"邓奇英"</f>
        <v>邓奇英</v>
      </c>
      <c r="E58" s="5" t="str">
        <f t="shared" si="4"/>
        <v>女</v>
      </c>
    </row>
    <row r="59" spans="1:5" s="1" customFormat="1" ht="34.5" customHeight="1">
      <c r="A59" s="5">
        <v>56</v>
      </c>
      <c r="B59" s="5" t="str">
        <f>"413320220721134401180690"</f>
        <v>413320220721134401180690</v>
      </c>
      <c r="C59" s="5" t="s">
        <v>7</v>
      </c>
      <c r="D59" s="5" t="str">
        <f>"陈嫦初"</f>
        <v>陈嫦初</v>
      </c>
      <c r="E59" s="5" t="str">
        <f t="shared" si="4"/>
        <v>女</v>
      </c>
    </row>
    <row r="60" spans="1:5" s="1" customFormat="1" ht="34.5" customHeight="1">
      <c r="A60" s="5">
        <v>57</v>
      </c>
      <c r="B60" s="5" t="str">
        <f>"413320220721234435181674"</f>
        <v>413320220721234435181674</v>
      </c>
      <c r="C60" s="5" t="s">
        <v>7</v>
      </c>
      <c r="D60" s="5" t="str">
        <f>"陈玲妹"</f>
        <v>陈玲妹</v>
      </c>
      <c r="E60" s="5" t="str">
        <f t="shared" si="4"/>
        <v>女</v>
      </c>
    </row>
    <row r="61" spans="1:5" s="1" customFormat="1" ht="34.5" customHeight="1">
      <c r="A61" s="5">
        <v>58</v>
      </c>
      <c r="B61" s="5" t="str">
        <f>"413320220702203618130002"</f>
        <v>413320220702203618130002</v>
      </c>
      <c r="C61" s="5" t="s">
        <v>8</v>
      </c>
      <c r="D61" s="5" t="str">
        <f>"王万里"</f>
        <v>王万里</v>
      </c>
      <c r="E61" s="5" t="str">
        <f>"男"</f>
        <v>男</v>
      </c>
    </row>
    <row r="62" spans="1:5" s="1" customFormat="1" ht="34.5" customHeight="1">
      <c r="A62" s="5">
        <v>59</v>
      </c>
      <c r="B62" s="5" t="str">
        <f>"413320220702223723130254"</f>
        <v>413320220702223723130254</v>
      </c>
      <c r="C62" s="5" t="s">
        <v>8</v>
      </c>
      <c r="D62" s="5" t="str">
        <f>"冼泽云"</f>
        <v>冼泽云</v>
      </c>
      <c r="E62" s="5" t="str">
        <f>"女"</f>
        <v>女</v>
      </c>
    </row>
    <row r="63" spans="1:5" s="1" customFormat="1" ht="34.5" customHeight="1">
      <c r="A63" s="5">
        <v>60</v>
      </c>
      <c r="B63" s="5" t="str">
        <f>"413320220703101929130908"</f>
        <v>413320220703101929130908</v>
      </c>
      <c r="C63" s="5" t="s">
        <v>8</v>
      </c>
      <c r="D63" s="5" t="str">
        <f>"王符姑"</f>
        <v>王符姑</v>
      </c>
      <c r="E63" s="5" t="str">
        <f>"女"</f>
        <v>女</v>
      </c>
    </row>
    <row r="64" spans="1:5" s="1" customFormat="1" ht="34.5" customHeight="1">
      <c r="A64" s="5">
        <v>61</v>
      </c>
      <c r="B64" s="5" t="str">
        <f>"413320220703114717131280"</f>
        <v>413320220703114717131280</v>
      </c>
      <c r="C64" s="5" t="s">
        <v>8</v>
      </c>
      <c r="D64" s="5" t="str">
        <f>"曾令嘉"</f>
        <v>曾令嘉</v>
      </c>
      <c r="E64" s="5" t="str">
        <f>"男"</f>
        <v>男</v>
      </c>
    </row>
    <row r="65" spans="1:5" s="1" customFormat="1" ht="34.5" customHeight="1">
      <c r="A65" s="5">
        <v>62</v>
      </c>
      <c r="B65" s="5" t="str">
        <f>"413320220703213025132968"</f>
        <v>413320220703213025132968</v>
      </c>
      <c r="C65" s="5" t="s">
        <v>8</v>
      </c>
      <c r="D65" s="5" t="str">
        <f>"文继培"</f>
        <v>文继培</v>
      </c>
      <c r="E65" s="5" t="str">
        <f>"男"</f>
        <v>男</v>
      </c>
    </row>
    <row r="66" spans="1:5" s="1" customFormat="1" ht="34.5" customHeight="1">
      <c r="A66" s="5">
        <v>63</v>
      </c>
      <c r="B66" s="5" t="str">
        <f>"413320220704121127137109"</f>
        <v>413320220704121127137109</v>
      </c>
      <c r="C66" s="5" t="s">
        <v>8</v>
      </c>
      <c r="D66" s="5" t="str">
        <f>"陈盛平"</f>
        <v>陈盛平</v>
      </c>
      <c r="E66" s="5" t="str">
        <f>"男"</f>
        <v>男</v>
      </c>
    </row>
    <row r="67" spans="1:5" s="1" customFormat="1" ht="34.5" customHeight="1">
      <c r="A67" s="5">
        <v>64</v>
      </c>
      <c r="B67" s="5" t="str">
        <f>"413320220704153554138275"</f>
        <v>413320220704153554138275</v>
      </c>
      <c r="C67" s="5" t="s">
        <v>8</v>
      </c>
      <c r="D67" s="5" t="str">
        <f>"吴涓"</f>
        <v>吴涓</v>
      </c>
      <c r="E67" s="5" t="str">
        <f>"女"</f>
        <v>女</v>
      </c>
    </row>
    <row r="68" spans="1:5" s="1" customFormat="1" ht="34.5" customHeight="1">
      <c r="A68" s="5">
        <v>65</v>
      </c>
      <c r="B68" s="5" t="str">
        <f>"413320220704192749139952"</f>
        <v>413320220704192749139952</v>
      </c>
      <c r="C68" s="5" t="s">
        <v>8</v>
      </c>
      <c r="D68" s="5" t="str">
        <f>"李安柔"</f>
        <v>李安柔</v>
      </c>
      <c r="E68" s="5" t="str">
        <f>"女"</f>
        <v>女</v>
      </c>
    </row>
    <row r="69" spans="1:5" s="1" customFormat="1" ht="34.5" customHeight="1">
      <c r="A69" s="5">
        <v>66</v>
      </c>
      <c r="B69" s="5" t="str">
        <f>"413320220704223951140779"</f>
        <v>413320220704223951140779</v>
      </c>
      <c r="C69" s="5" t="s">
        <v>8</v>
      </c>
      <c r="D69" s="5" t="str">
        <f>"王带儿"</f>
        <v>王带儿</v>
      </c>
      <c r="E69" s="5" t="str">
        <f>"女"</f>
        <v>女</v>
      </c>
    </row>
    <row r="70" spans="1:5" s="1" customFormat="1" ht="34.5" customHeight="1">
      <c r="A70" s="5">
        <v>67</v>
      </c>
      <c r="B70" s="5" t="str">
        <f>"413320220704225936140831"</f>
        <v>413320220704225936140831</v>
      </c>
      <c r="C70" s="5" t="s">
        <v>8</v>
      </c>
      <c r="D70" s="5" t="str">
        <f>"王彩亭"</f>
        <v>王彩亭</v>
      </c>
      <c r="E70" s="5" t="str">
        <f>"女"</f>
        <v>女</v>
      </c>
    </row>
    <row r="71" spans="1:5" s="1" customFormat="1" ht="34.5" customHeight="1">
      <c r="A71" s="5">
        <v>68</v>
      </c>
      <c r="B71" s="5" t="str">
        <f>"413320220705194231145023"</f>
        <v>413320220705194231145023</v>
      </c>
      <c r="C71" s="5" t="s">
        <v>8</v>
      </c>
      <c r="D71" s="5" t="str">
        <f>"羊翠玲"</f>
        <v>羊翠玲</v>
      </c>
      <c r="E71" s="5" t="str">
        <f>"女"</f>
        <v>女</v>
      </c>
    </row>
    <row r="72" spans="1:5" s="1" customFormat="1" ht="34.5" customHeight="1">
      <c r="A72" s="5">
        <v>69</v>
      </c>
      <c r="B72" s="5" t="str">
        <f>"413320220706104811148532"</f>
        <v>413320220706104811148532</v>
      </c>
      <c r="C72" s="5" t="s">
        <v>8</v>
      </c>
      <c r="D72" s="5" t="str">
        <f>"吴泰彬"</f>
        <v>吴泰彬</v>
      </c>
      <c r="E72" s="5" t="str">
        <f>"男"</f>
        <v>男</v>
      </c>
    </row>
    <row r="73" spans="1:5" s="1" customFormat="1" ht="34.5" customHeight="1">
      <c r="A73" s="5">
        <v>70</v>
      </c>
      <c r="B73" s="5" t="str">
        <f>"413320220706112610148937"</f>
        <v>413320220706112610148937</v>
      </c>
      <c r="C73" s="5" t="s">
        <v>8</v>
      </c>
      <c r="D73" s="5" t="str">
        <f>"林道才"</f>
        <v>林道才</v>
      </c>
      <c r="E73" s="5" t="str">
        <f>"男"</f>
        <v>男</v>
      </c>
    </row>
    <row r="74" spans="1:5" s="1" customFormat="1" ht="34.5" customHeight="1">
      <c r="A74" s="5">
        <v>71</v>
      </c>
      <c r="B74" s="5" t="str">
        <f>"413320220706153204150774"</f>
        <v>413320220706153204150774</v>
      </c>
      <c r="C74" s="5" t="s">
        <v>8</v>
      </c>
      <c r="D74" s="5" t="str">
        <f>"王孔学"</f>
        <v>王孔学</v>
      </c>
      <c r="E74" s="5" t="str">
        <f>"男"</f>
        <v>男</v>
      </c>
    </row>
    <row r="75" spans="1:5" s="1" customFormat="1" ht="34.5" customHeight="1">
      <c r="A75" s="5">
        <v>72</v>
      </c>
      <c r="B75" s="5" t="str">
        <f>"413320220707090216155163"</f>
        <v>413320220707090216155163</v>
      </c>
      <c r="C75" s="5" t="s">
        <v>8</v>
      </c>
      <c r="D75" s="5" t="str">
        <f>"霍玉婷"</f>
        <v>霍玉婷</v>
      </c>
      <c r="E75" s="5" t="str">
        <f>"女"</f>
        <v>女</v>
      </c>
    </row>
    <row r="76" spans="1:5" s="1" customFormat="1" ht="34.5" customHeight="1">
      <c r="A76" s="5">
        <v>73</v>
      </c>
      <c r="B76" s="5" t="str">
        <f>"413320220707211824160245"</f>
        <v>413320220707211824160245</v>
      </c>
      <c r="C76" s="5" t="s">
        <v>8</v>
      </c>
      <c r="D76" s="5" t="str">
        <f>"杨贵荣"</f>
        <v>杨贵荣</v>
      </c>
      <c r="E76" s="5" t="str">
        <f>"男"</f>
        <v>男</v>
      </c>
    </row>
    <row r="77" spans="1:5" s="1" customFormat="1" ht="34.5" customHeight="1">
      <c r="A77" s="5">
        <v>74</v>
      </c>
      <c r="B77" s="5" t="str">
        <f>"413320220707222004160458"</f>
        <v>413320220707222004160458</v>
      </c>
      <c r="C77" s="5" t="s">
        <v>8</v>
      </c>
      <c r="D77" s="5" t="str">
        <f>"钟海妹"</f>
        <v>钟海妹</v>
      </c>
      <c r="E77" s="5" t="str">
        <f aca="true" t="shared" si="5" ref="E77:E86">"女"</f>
        <v>女</v>
      </c>
    </row>
    <row r="78" spans="1:5" s="1" customFormat="1" ht="34.5" customHeight="1">
      <c r="A78" s="5">
        <v>75</v>
      </c>
      <c r="B78" s="5" t="str">
        <f>"413320220716171139172647"</f>
        <v>413320220716171139172647</v>
      </c>
      <c r="C78" s="5" t="s">
        <v>8</v>
      </c>
      <c r="D78" s="5" t="str">
        <f>"邢维妙"</f>
        <v>邢维妙</v>
      </c>
      <c r="E78" s="5" t="str">
        <f t="shared" si="5"/>
        <v>女</v>
      </c>
    </row>
    <row r="79" spans="1:5" s="1" customFormat="1" ht="34.5" customHeight="1">
      <c r="A79" s="5">
        <v>76</v>
      </c>
      <c r="B79" s="5" t="str">
        <f>"413320220716191845172660"</f>
        <v>413320220716191845172660</v>
      </c>
      <c r="C79" s="5" t="s">
        <v>8</v>
      </c>
      <c r="D79" s="5" t="str">
        <f>"陈梅芳"</f>
        <v>陈梅芳</v>
      </c>
      <c r="E79" s="5" t="str">
        <f t="shared" si="5"/>
        <v>女</v>
      </c>
    </row>
    <row r="80" spans="1:5" s="1" customFormat="1" ht="34.5" customHeight="1">
      <c r="A80" s="5">
        <v>77</v>
      </c>
      <c r="B80" s="5" t="str">
        <f>"413320220717182318172824"</f>
        <v>413320220717182318172824</v>
      </c>
      <c r="C80" s="5" t="s">
        <v>8</v>
      </c>
      <c r="D80" s="5" t="str">
        <f>"吴丽婷"</f>
        <v>吴丽婷</v>
      </c>
      <c r="E80" s="5" t="str">
        <f t="shared" si="5"/>
        <v>女</v>
      </c>
    </row>
    <row r="81" spans="1:5" s="1" customFormat="1" ht="34.5" customHeight="1">
      <c r="A81" s="5">
        <v>78</v>
      </c>
      <c r="B81" s="5" t="str">
        <f>"413320220718084722172854"</f>
        <v>413320220718084722172854</v>
      </c>
      <c r="C81" s="5" t="s">
        <v>8</v>
      </c>
      <c r="D81" s="5" t="str">
        <f>"黄霞"</f>
        <v>黄霞</v>
      </c>
      <c r="E81" s="5" t="str">
        <f t="shared" si="5"/>
        <v>女</v>
      </c>
    </row>
    <row r="82" spans="1:5" s="1" customFormat="1" ht="34.5" customHeight="1">
      <c r="A82" s="5">
        <v>79</v>
      </c>
      <c r="B82" s="5" t="str">
        <f>"413320220718151019172880"</f>
        <v>413320220718151019172880</v>
      </c>
      <c r="C82" s="5" t="s">
        <v>8</v>
      </c>
      <c r="D82" s="5" t="str">
        <f>"万火玉"</f>
        <v>万火玉</v>
      </c>
      <c r="E82" s="5" t="str">
        <f t="shared" si="5"/>
        <v>女</v>
      </c>
    </row>
    <row r="83" spans="1:5" s="1" customFormat="1" ht="34.5" customHeight="1">
      <c r="A83" s="5">
        <v>80</v>
      </c>
      <c r="B83" s="5" t="str">
        <f>"413320220718153322172883"</f>
        <v>413320220718153322172883</v>
      </c>
      <c r="C83" s="5" t="s">
        <v>8</v>
      </c>
      <c r="D83" s="5" t="str">
        <f>"周美奇"</f>
        <v>周美奇</v>
      </c>
      <c r="E83" s="5" t="str">
        <f t="shared" si="5"/>
        <v>女</v>
      </c>
    </row>
    <row r="84" spans="1:5" s="1" customFormat="1" ht="34.5" customHeight="1">
      <c r="A84" s="5">
        <v>81</v>
      </c>
      <c r="B84" s="5" t="str">
        <f>"413320220719172716176043"</f>
        <v>413320220719172716176043</v>
      </c>
      <c r="C84" s="5" t="s">
        <v>8</v>
      </c>
      <c r="D84" s="5" t="str">
        <f>"庄垣秀"</f>
        <v>庄垣秀</v>
      </c>
      <c r="E84" s="5" t="str">
        <f t="shared" si="5"/>
        <v>女</v>
      </c>
    </row>
    <row r="85" spans="1:5" s="1" customFormat="1" ht="34.5" customHeight="1">
      <c r="A85" s="5">
        <v>82</v>
      </c>
      <c r="B85" s="5" t="str">
        <f>"413320220720104613177833"</f>
        <v>413320220720104613177833</v>
      </c>
      <c r="C85" s="5" t="s">
        <v>8</v>
      </c>
      <c r="D85" s="5" t="str">
        <f>"陈婕"</f>
        <v>陈婕</v>
      </c>
      <c r="E85" s="5" t="str">
        <f t="shared" si="5"/>
        <v>女</v>
      </c>
    </row>
    <row r="86" spans="1:5" s="1" customFormat="1" ht="34.5" customHeight="1">
      <c r="A86" s="5">
        <v>83</v>
      </c>
      <c r="B86" s="5" t="str">
        <f>"413320220722124147182072"</f>
        <v>413320220722124147182072</v>
      </c>
      <c r="C86" s="5" t="s">
        <v>8</v>
      </c>
      <c r="D86" s="5" t="str">
        <f>"陈蓉"</f>
        <v>陈蓉</v>
      </c>
      <c r="E86" s="5" t="str">
        <f t="shared" si="5"/>
        <v>女</v>
      </c>
    </row>
    <row r="87" spans="1:5" s="1" customFormat="1" ht="34.5" customHeight="1">
      <c r="A87" s="5">
        <v>84</v>
      </c>
      <c r="B87" s="5" t="str">
        <f>"413320220702095800128537"</f>
        <v>413320220702095800128537</v>
      </c>
      <c r="C87" s="5" t="s">
        <v>9</v>
      </c>
      <c r="D87" s="5" t="str">
        <f>"张公博"</f>
        <v>张公博</v>
      </c>
      <c r="E87" s="5" t="str">
        <f>"男"</f>
        <v>男</v>
      </c>
    </row>
    <row r="88" spans="1:5" s="1" customFormat="1" ht="34.5" customHeight="1">
      <c r="A88" s="5">
        <v>85</v>
      </c>
      <c r="B88" s="5" t="str">
        <f>"413320220702115940128885"</f>
        <v>413320220702115940128885</v>
      </c>
      <c r="C88" s="5" t="s">
        <v>9</v>
      </c>
      <c r="D88" s="5" t="str">
        <f>"周文婷"</f>
        <v>周文婷</v>
      </c>
      <c r="E88" s="5" t="str">
        <f>"女"</f>
        <v>女</v>
      </c>
    </row>
    <row r="89" spans="1:5" s="1" customFormat="1" ht="34.5" customHeight="1">
      <c r="A89" s="5">
        <v>86</v>
      </c>
      <c r="B89" s="5" t="str">
        <f>"413320220702135214129104"</f>
        <v>413320220702135214129104</v>
      </c>
      <c r="C89" s="5" t="s">
        <v>9</v>
      </c>
      <c r="D89" s="5" t="str">
        <f>"张彩兰"</f>
        <v>张彩兰</v>
      </c>
      <c r="E89" s="5" t="str">
        <f>"女"</f>
        <v>女</v>
      </c>
    </row>
    <row r="90" spans="1:5" s="1" customFormat="1" ht="34.5" customHeight="1">
      <c r="A90" s="5">
        <v>87</v>
      </c>
      <c r="B90" s="5" t="str">
        <f>"413320220702141744129149"</f>
        <v>413320220702141744129149</v>
      </c>
      <c r="C90" s="5" t="s">
        <v>9</v>
      </c>
      <c r="D90" s="5" t="str">
        <f>"苏蓉"</f>
        <v>苏蓉</v>
      </c>
      <c r="E90" s="5" t="str">
        <f>"女"</f>
        <v>女</v>
      </c>
    </row>
    <row r="91" spans="1:5" s="1" customFormat="1" ht="34.5" customHeight="1">
      <c r="A91" s="5">
        <v>88</v>
      </c>
      <c r="B91" s="5" t="str">
        <f>"413320220702161128129391"</f>
        <v>413320220702161128129391</v>
      </c>
      <c r="C91" s="5" t="s">
        <v>9</v>
      </c>
      <c r="D91" s="5" t="str">
        <f>"刘秋颖"</f>
        <v>刘秋颖</v>
      </c>
      <c r="E91" s="5" t="str">
        <f>"女"</f>
        <v>女</v>
      </c>
    </row>
    <row r="92" spans="1:5" s="1" customFormat="1" ht="34.5" customHeight="1">
      <c r="A92" s="5">
        <v>89</v>
      </c>
      <c r="B92" s="5" t="str">
        <f>"413320220703063118130386"</f>
        <v>413320220703063118130386</v>
      </c>
      <c r="C92" s="5" t="s">
        <v>9</v>
      </c>
      <c r="D92" s="5" t="str">
        <f>"孙超"</f>
        <v>孙超</v>
      </c>
      <c r="E92" s="5" t="str">
        <f>"男"</f>
        <v>男</v>
      </c>
    </row>
    <row r="93" spans="1:5" s="1" customFormat="1" ht="34.5" customHeight="1">
      <c r="A93" s="5">
        <v>90</v>
      </c>
      <c r="B93" s="5" t="str">
        <f>"413320220703171356132252"</f>
        <v>413320220703171356132252</v>
      </c>
      <c r="C93" s="5" t="s">
        <v>9</v>
      </c>
      <c r="D93" s="5" t="str">
        <f>"王晓晗"</f>
        <v>王晓晗</v>
      </c>
      <c r="E93" s="5" t="str">
        <f>"女"</f>
        <v>女</v>
      </c>
    </row>
    <row r="94" spans="1:5" s="1" customFormat="1" ht="34.5" customHeight="1">
      <c r="A94" s="5">
        <v>91</v>
      </c>
      <c r="B94" s="5" t="str">
        <f>"413320220704105442135902"</f>
        <v>413320220704105442135902</v>
      </c>
      <c r="C94" s="5" t="s">
        <v>9</v>
      </c>
      <c r="D94" s="5" t="str">
        <f>"彭夏芳"</f>
        <v>彭夏芳</v>
      </c>
      <c r="E94" s="5" t="str">
        <f>"女"</f>
        <v>女</v>
      </c>
    </row>
    <row r="95" spans="1:5" s="1" customFormat="1" ht="34.5" customHeight="1">
      <c r="A95" s="5">
        <v>92</v>
      </c>
      <c r="B95" s="5" t="str">
        <f>"413320220704115239136995"</f>
        <v>413320220704115239136995</v>
      </c>
      <c r="C95" s="5" t="s">
        <v>9</v>
      </c>
      <c r="D95" s="5" t="str">
        <f>"苏云珍"</f>
        <v>苏云珍</v>
      </c>
      <c r="E95" s="5" t="str">
        <f>"女"</f>
        <v>女</v>
      </c>
    </row>
    <row r="96" spans="1:5" s="1" customFormat="1" ht="34.5" customHeight="1">
      <c r="A96" s="5">
        <v>93</v>
      </c>
      <c r="B96" s="5" t="str">
        <f>"413320220704132721137528"</f>
        <v>413320220704132721137528</v>
      </c>
      <c r="C96" s="5" t="s">
        <v>9</v>
      </c>
      <c r="D96" s="5" t="str">
        <f>"王桂云"</f>
        <v>王桂云</v>
      </c>
      <c r="E96" s="5" t="str">
        <f>"女"</f>
        <v>女</v>
      </c>
    </row>
    <row r="97" spans="1:5" s="1" customFormat="1" ht="34.5" customHeight="1">
      <c r="A97" s="5">
        <v>94</v>
      </c>
      <c r="B97" s="5" t="str">
        <f>"413320220704145659138003"</f>
        <v>413320220704145659138003</v>
      </c>
      <c r="C97" s="5" t="s">
        <v>9</v>
      </c>
      <c r="D97" s="5" t="str">
        <f>"王悦"</f>
        <v>王悦</v>
      </c>
      <c r="E97" s="5" t="str">
        <f>"女"</f>
        <v>女</v>
      </c>
    </row>
    <row r="98" spans="1:5" s="1" customFormat="1" ht="34.5" customHeight="1">
      <c r="A98" s="5">
        <v>95</v>
      </c>
      <c r="B98" s="5" t="str">
        <f>"413320220704215549140609"</f>
        <v>413320220704215549140609</v>
      </c>
      <c r="C98" s="5" t="s">
        <v>9</v>
      </c>
      <c r="D98" s="5" t="str">
        <f>"钟昌铋"</f>
        <v>钟昌铋</v>
      </c>
      <c r="E98" s="5" t="str">
        <f>"男"</f>
        <v>男</v>
      </c>
    </row>
    <row r="99" spans="1:5" s="1" customFormat="1" ht="34.5" customHeight="1">
      <c r="A99" s="5">
        <v>96</v>
      </c>
      <c r="B99" s="5" t="str">
        <f>"413320220704225215140810"</f>
        <v>413320220704225215140810</v>
      </c>
      <c r="C99" s="5" t="s">
        <v>9</v>
      </c>
      <c r="D99" s="5" t="str">
        <f>"徐海溢"</f>
        <v>徐海溢</v>
      </c>
      <c r="E99" s="5" t="str">
        <f aca="true" t="shared" si="6" ref="E99:E109">"女"</f>
        <v>女</v>
      </c>
    </row>
    <row r="100" spans="1:5" s="1" customFormat="1" ht="34.5" customHeight="1">
      <c r="A100" s="5">
        <v>97</v>
      </c>
      <c r="B100" s="5" t="str">
        <f>"413320220705112509142551"</f>
        <v>413320220705112509142551</v>
      </c>
      <c r="C100" s="5" t="s">
        <v>9</v>
      </c>
      <c r="D100" s="5" t="str">
        <f>"陈玮玮"</f>
        <v>陈玮玮</v>
      </c>
      <c r="E100" s="5" t="str">
        <f t="shared" si="6"/>
        <v>女</v>
      </c>
    </row>
    <row r="101" spans="1:5" s="1" customFormat="1" ht="34.5" customHeight="1">
      <c r="A101" s="5">
        <v>98</v>
      </c>
      <c r="B101" s="5" t="str">
        <f>"413320220705180005144633"</f>
        <v>413320220705180005144633</v>
      </c>
      <c r="C101" s="5" t="s">
        <v>9</v>
      </c>
      <c r="D101" s="5" t="str">
        <f>"林芳如"</f>
        <v>林芳如</v>
      </c>
      <c r="E101" s="5" t="str">
        <f t="shared" si="6"/>
        <v>女</v>
      </c>
    </row>
    <row r="102" spans="1:5" s="1" customFormat="1" ht="34.5" customHeight="1">
      <c r="A102" s="5">
        <v>99</v>
      </c>
      <c r="B102" s="5" t="str">
        <f>"413320220705224229145817"</f>
        <v>413320220705224229145817</v>
      </c>
      <c r="C102" s="5" t="s">
        <v>9</v>
      </c>
      <c r="D102" s="5" t="str">
        <f>"符妙"</f>
        <v>符妙</v>
      </c>
      <c r="E102" s="5" t="str">
        <f t="shared" si="6"/>
        <v>女</v>
      </c>
    </row>
    <row r="103" spans="1:5" s="1" customFormat="1" ht="34.5" customHeight="1">
      <c r="A103" s="5">
        <v>100</v>
      </c>
      <c r="B103" s="5" t="str">
        <f>"413320220706003304146656"</f>
        <v>413320220706003304146656</v>
      </c>
      <c r="C103" s="5" t="s">
        <v>9</v>
      </c>
      <c r="D103" s="5" t="str">
        <f>"林晓宇"</f>
        <v>林晓宇</v>
      </c>
      <c r="E103" s="5" t="str">
        <f t="shared" si="6"/>
        <v>女</v>
      </c>
    </row>
    <row r="104" spans="1:5" s="1" customFormat="1" ht="34.5" customHeight="1">
      <c r="A104" s="5">
        <v>101</v>
      </c>
      <c r="B104" s="5" t="str">
        <f>"413320220706232223154338"</f>
        <v>413320220706232223154338</v>
      </c>
      <c r="C104" s="5" t="s">
        <v>9</v>
      </c>
      <c r="D104" s="5" t="str">
        <f>"陈美璇"</f>
        <v>陈美璇</v>
      </c>
      <c r="E104" s="5" t="str">
        <f t="shared" si="6"/>
        <v>女</v>
      </c>
    </row>
    <row r="105" spans="1:5" s="1" customFormat="1" ht="34.5" customHeight="1">
      <c r="A105" s="5">
        <v>102</v>
      </c>
      <c r="B105" s="5" t="str">
        <f>"413320220707104553156192"</f>
        <v>413320220707104553156192</v>
      </c>
      <c r="C105" s="5" t="s">
        <v>9</v>
      </c>
      <c r="D105" s="5" t="str">
        <f>"文怡"</f>
        <v>文怡</v>
      </c>
      <c r="E105" s="5" t="str">
        <f t="shared" si="6"/>
        <v>女</v>
      </c>
    </row>
    <row r="106" spans="1:5" s="1" customFormat="1" ht="34.5" customHeight="1">
      <c r="A106" s="5">
        <v>103</v>
      </c>
      <c r="B106" s="5" t="str">
        <f>"413320220707145909158471"</f>
        <v>413320220707145909158471</v>
      </c>
      <c r="C106" s="5" t="s">
        <v>9</v>
      </c>
      <c r="D106" s="5" t="str">
        <f>"吕锡娜"</f>
        <v>吕锡娜</v>
      </c>
      <c r="E106" s="5" t="str">
        <f t="shared" si="6"/>
        <v>女</v>
      </c>
    </row>
    <row r="107" spans="1:5" s="1" customFormat="1" ht="34.5" customHeight="1">
      <c r="A107" s="5">
        <v>104</v>
      </c>
      <c r="B107" s="5" t="str">
        <f>"413320220707152547158827"</f>
        <v>413320220707152547158827</v>
      </c>
      <c r="C107" s="5" t="s">
        <v>9</v>
      </c>
      <c r="D107" s="5" t="str">
        <f>"谭晓庆"</f>
        <v>谭晓庆</v>
      </c>
      <c r="E107" s="5" t="str">
        <f t="shared" si="6"/>
        <v>女</v>
      </c>
    </row>
    <row r="108" spans="1:5" s="1" customFormat="1" ht="34.5" customHeight="1">
      <c r="A108" s="5">
        <v>105</v>
      </c>
      <c r="B108" s="5" t="str">
        <f>"413320220708110310162129"</f>
        <v>413320220708110310162129</v>
      </c>
      <c r="C108" s="5" t="s">
        <v>9</v>
      </c>
      <c r="D108" s="5" t="str">
        <f>"符慧琴"</f>
        <v>符慧琴</v>
      </c>
      <c r="E108" s="5" t="str">
        <f t="shared" si="6"/>
        <v>女</v>
      </c>
    </row>
    <row r="109" spans="1:5" s="1" customFormat="1" ht="34.5" customHeight="1">
      <c r="A109" s="5">
        <v>106</v>
      </c>
      <c r="B109" s="5" t="str">
        <f>"413320220708142917163140"</f>
        <v>413320220708142917163140</v>
      </c>
      <c r="C109" s="5" t="s">
        <v>9</v>
      </c>
      <c r="D109" s="5" t="str">
        <f>"谢丽研"</f>
        <v>谢丽研</v>
      </c>
      <c r="E109" s="5" t="str">
        <f t="shared" si="6"/>
        <v>女</v>
      </c>
    </row>
    <row r="110" spans="1:5" s="1" customFormat="1" ht="34.5" customHeight="1">
      <c r="A110" s="5">
        <v>107</v>
      </c>
      <c r="B110" s="5" t="str">
        <f>"413320220702130105129010"</f>
        <v>413320220702130105129010</v>
      </c>
      <c r="C110" s="5" t="s">
        <v>10</v>
      </c>
      <c r="D110" s="5" t="str">
        <f>"林健宇"</f>
        <v>林健宇</v>
      </c>
      <c r="E110" s="5" t="str">
        <f>"男"</f>
        <v>男</v>
      </c>
    </row>
    <row r="111" spans="1:5" s="1" customFormat="1" ht="34.5" customHeight="1">
      <c r="A111" s="5">
        <v>108</v>
      </c>
      <c r="B111" s="5" t="str">
        <f>"413320220703010937130369"</f>
        <v>413320220703010937130369</v>
      </c>
      <c r="C111" s="5" t="s">
        <v>10</v>
      </c>
      <c r="D111" s="5" t="str">
        <f>"陈如"</f>
        <v>陈如</v>
      </c>
      <c r="E111" s="5" t="str">
        <f>"女"</f>
        <v>女</v>
      </c>
    </row>
    <row r="112" spans="1:5" s="1" customFormat="1" ht="34.5" customHeight="1">
      <c r="A112" s="5">
        <v>109</v>
      </c>
      <c r="B112" s="5" t="str">
        <f>"413320220703113009131215"</f>
        <v>413320220703113009131215</v>
      </c>
      <c r="C112" s="5" t="s">
        <v>10</v>
      </c>
      <c r="D112" s="5" t="str">
        <f>"王彩丹"</f>
        <v>王彩丹</v>
      </c>
      <c r="E112" s="5" t="str">
        <f>"女"</f>
        <v>女</v>
      </c>
    </row>
    <row r="113" spans="1:5" s="1" customFormat="1" ht="34.5" customHeight="1">
      <c r="A113" s="5">
        <v>110</v>
      </c>
      <c r="B113" s="5" t="str">
        <f>"413320220703155336131935"</f>
        <v>413320220703155336131935</v>
      </c>
      <c r="C113" s="5" t="s">
        <v>10</v>
      </c>
      <c r="D113" s="5" t="str">
        <f>"符春妹"</f>
        <v>符春妹</v>
      </c>
      <c r="E113" s="5" t="str">
        <f>"女"</f>
        <v>女</v>
      </c>
    </row>
    <row r="114" spans="1:5" s="1" customFormat="1" ht="34.5" customHeight="1">
      <c r="A114" s="5">
        <v>111</v>
      </c>
      <c r="B114" s="5" t="str">
        <f>"413320220703173859132341"</f>
        <v>413320220703173859132341</v>
      </c>
      <c r="C114" s="5" t="s">
        <v>10</v>
      </c>
      <c r="D114" s="5" t="str">
        <f>"王凯锋"</f>
        <v>王凯锋</v>
      </c>
      <c r="E114" s="5" t="str">
        <f>"男"</f>
        <v>男</v>
      </c>
    </row>
    <row r="115" spans="1:5" s="1" customFormat="1" ht="34.5" customHeight="1">
      <c r="A115" s="5">
        <v>112</v>
      </c>
      <c r="B115" s="5" t="str">
        <f>"413320220703185500132524"</f>
        <v>413320220703185500132524</v>
      </c>
      <c r="C115" s="5" t="s">
        <v>10</v>
      </c>
      <c r="D115" s="5" t="str">
        <f>"王秀明"</f>
        <v>王秀明</v>
      </c>
      <c r="E115" s="5" t="str">
        <f>"女"</f>
        <v>女</v>
      </c>
    </row>
    <row r="116" spans="1:5" s="1" customFormat="1" ht="34.5" customHeight="1">
      <c r="A116" s="5">
        <v>113</v>
      </c>
      <c r="B116" s="5" t="str">
        <f>"413320220703192632132599"</f>
        <v>413320220703192632132599</v>
      </c>
      <c r="C116" s="5" t="s">
        <v>10</v>
      </c>
      <c r="D116" s="5" t="str">
        <f>"秦晓夏"</f>
        <v>秦晓夏</v>
      </c>
      <c r="E116" s="5" t="str">
        <f>"女"</f>
        <v>女</v>
      </c>
    </row>
    <row r="117" spans="1:5" s="1" customFormat="1" ht="34.5" customHeight="1">
      <c r="A117" s="5">
        <v>114</v>
      </c>
      <c r="B117" s="5" t="str">
        <f>"413320220703195517132684"</f>
        <v>413320220703195517132684</v>
      </c>
      <c r="C117" s="5" t="s">
        <v>10</v>
      </c>
      <c r="D117" s="5" t="str">
        <f>"林硕"</f>
        <v>林硕</v>
      </c>
      <c r="E117" s="5" t="str">
        <f>"男"</f>
        <v>男</v>
      </c>
    </row>
    <row r="118" spans="1:5" s="1" customFormat="1" ht="34.5" customHeight="1">
      <c r="A118" s="5">
        <v>115</v>
      </c>
      <c r="B118" s="5" t="str">
        <f>"413320220703204933132837"</f>
        <v>413320220703204933132837</v>
      </c>
      <c r="C118" s="5" t="s">
        <v>10</v>
      </c>
      <c r="D118" s="5" t="str">
        <f>"郑宏巧"</f>
        <v>郑宏巧</v>
      </c>
      <c r="E118" s="5" t="str">
        <f>"女"</f>
        <v>女</v>
      </c>
    </row>
    <row r="119" spans="1:5" s="1" customFormat="1" ht="34.5" customHeight="1">
      <c r="A119" s="5">
        <v>116</v>
      </c>
      <c r="B119" s="5" t="str">
        <f>"413320220703213008132965"</f>
        <v>413320220703213008132965</v>
      </c>
      <c r="C119" s="5" t="s">
        <v>10</v>
      </c>
      <c r="D119" s="5" t="str">
        <f>"王玉兰"</f>
        <v>王玉兰</v>
      </c>
      <c r="E119" s="5" t="str">
        <f>"女"</f>
        <v>女</v>
      </c>
    </row>
    <row r="120" spans="1:5" s="1" customFormat="1" ht="34.5" customHeight="1">
      <c r="A120" s="5">
        <v>117</v>
      </c>
      <c r="B120" s="5" t="str">
        <f>"413320220704070011133346"</f>
        <v>413320220704070011133346</v>
      </c>
      <c r="C120" s="5" t="s">
        <v>10</v>
      </c>
      <c r="D120" s="5" t="str">
        <f>"黄庆民"</f>
        <v>黄庆民</v>
      </c>
      <c r="E120" s="5" t="str">
        <f>"男"</f>
        <v>男</v>
      </c>
    </row>
    <row r="121" spans="1:5" s="1" customFormat="1" ht="34.5" customHeight="1">
      <c r="A121" s="5">
        <v>118</v>
      </c>
      <c r="B121" s="5" t="str">
        <f>"413320220704083626133483"</f>
        <v>413320220704083626133483</v>
      </c>
      <c r="C121" s="5" t="s">
        <v>10</v>
      </c>
      <c r="D121" s="5" t="str">
        <f>"郭凤茹"</f>
        <v>郭凤茹</v>
      </c>
      <c r="E121" s="5" t="str">
        <f>"女"</f>
        <v>女</v>
      </c>
    </row>
    <row r="122" spans="1:5" s="1" customFormat="1" ht="34.5" customHeight="1">
      <c r="A122" s="5">
        <v>119</v>
      </c>
      <c r="B122" s="5" t="str">
        <f>"413320220704085543133581"</f>
        <v>413320220704085543133581</v>
      </c>
      <c r="C122" s="5" t="s">
        <v>10</v>
      </c>
      <c r="D122" s="5" t="str">
        <f>"胡绍海"</f>
        <v>胡绍海</v>
      </c>
      <c r="E122" s="5" t="str">
        <f>"男"</f>
        <v>男</v>
      </c>
    </row>
    <row r="123" spans="1:5" s="1" customFormat="1" ht="34.5" customHeight="1">
      <c r="A123" s="5">
        <v>120</v>
      </c>
      <c r="B123" s="5" t="str">
        <f>"413320220704113342136260"</f>
        <v>413320220704113342136260</v>
      </c>
      <c r="C123" s="5" t="s">
        <v>10</v>
      </c>
      <c r="D123" s="5" t="str">
        <f>"李青丽"</f>
        <v>李青丽</v>
      </c>
      <c r="E123" s="5" t="str">
        <f>"女"</f>
        <v>女</v>
      </c>
    </row>
    <row r="124" spans="1:5" s="1" customFormat="1" ht="34.5" customHeight="1">
      <c r="A124" s="5">
        <v>121</v>
      </c>
      <c r="B124" s="5" t="str">
        <f>"413320220704160449138500"</f>
        <v>413320220704160449138500</v>
      </c>
      <c r="C124" s="5" t="s">
        <v>10</v>
      </c>
      <c r="D124" s="5" t="str">
        <f>"李君位"</f>
        <v>李君位</v>
      </c>
      <c r="E124" s="5" t="str">
        <f>"男"</f>
        <v>男</v>
      </c>
    </row>
    <row r="125" spans="1:5" s="1" customFormat="1" ht="34.5" customHeight="1">
      <c r="A125" s="5">
        <v>122</v>
      </c>
      <c r="B125" s="5" t="str">
        <f>"413320220704163656138742"</f>
        <v>413320220704163656138742</v>
      </c>
      <c r="C125" s="5" t="s">
        <v>10</v>
      </c>
      <c r="D125" s="5" t="str">
        <f>"蒙绪娜"</f>
        <v>蒙绪娜</v>
      </c>
      <c r="E125" s="5" t="str">
        <f>"女"</f>
        <v>女</v>
      </c>
    </row>
    <row r="126" spans="1:5" s="1" customFormat="1" ht="34.5" customHeight="1">
      <c r="A126" s="5">
        <v>123</v>
      </c>
      <c r="B126" s="5" t="str">
        <f>"413320220704180209139582"</f>
        <v>413320220704180209139582</v>
      </c>
      <c r="C126" s="5" t="s">
        <v>10</v>
      </c>
      <c r="D126" s="5" t="str">
        <f>"钟斯爱"</f>
        <v>钟斯爱</v>
      </c>
      <c r="E126" s="5" t="str">
        <f>"女"</f>
        <v>女</v>
      </c>
    </row>
    <row r="127" spans="1:5" s="1" customFormat="1" ht="34.5" customHeight="1">
      <c r="A127" s="5">
        <v>124</v>
      </c>
      <c r="B127" s="5" t="str">
        <f>"413320220704183000139710"</f>
        <v>413320220704183000139710</v>
      </c>
      <c r="C127" s="5" t="s">
        <v>10</v>
      </c>
      <c r="D127" s="5" t="str">
        <f>"吴和月"</f>
        <v>吴和月</v>
      </c>
      <c r="E127" s="5" t="str">
        <f>"女"</f>
        <v>女</v>
      </c>
    </row>
    <row r="128" spans="1:5" s="1" customFormat="1" ht="34.5" customHeight="1">
      <c r="A128" s="5">
        <v>125</v>
      </c>
      <c r="B128" s="5" t="str">
        <f>"413320220704211420140398"</f>
        <v>413320220704211420140398</v>
      </c>
      <c r="C128" s="5" t="s">
        <v>10</v>
      </c>
      <c r="D128" s="5" t="str">
        <f>"王丽秧"</f>
        <v>王丽秧</v>
      </c>
      <c r="E128" s="5" t="str">
        <f>"女"</f>
        <v>女</v>
      </c>
    </row>
    <row r="129" spans="1:5" s="1" customFormat="1" ht="34.5" customHeight="1">
      <c r="A129" s="5">
        <v>126</v>
      </c>
      <c r="B129" s="5" t="str">
        <f>"413320220705011946141016"</f>
        <v>413320220705011946141016</v>
      </c>
      <c r="C129" s="5" t="s">
        <v>10</v>
      </c>
      <c r="D129" s="5" t="str">
        <f>"吴克姣"</f>
        <v>吴克姣</v>
      </c>
      <c r="E129" s="5" t="str">
        <f>"女"</f>
        <v>女</v>
      </c>
    </row>
    <row r="130" spans="1:5" s="1" customFormat="1" ht="34.5" customHeight="1">
      <c r="A130" s="5">
        <v>127</v>
      </c>
      <c r="B130" s="5" t="str">
        <f>"413320220705014304141019"</f>
        <v>413320220705014304141019</v>
      </c>
      <c r="C130" s="5" t="s">
        <v>10</v>
      </c>
      <c r="D130" s="5" t="str">
        <f>"杨炳坚"</f>
        <v>杨炳坚</v>
      </c>
      <c r="E130" s="5" t="str">
        <f>"男"</f>
        <v>男</v>
      </c>
    </row>
    <row r="131" spans="1:5" s="1" customFormat="1" ht="34.5" customHeight="1">
      <c r="A131" s="5">
        <v>128</v>
      </c>
      <c r="B131" s="5" t="str">
        <f>"413320220705151409143558"</f>
        <v>413320220705151409143558</v>
      </c>
      <c r="C131" s="5" t="s">
        <v>10</v>
      </c>
      <c r="D131" s="5" t="str">
        <f>"麦汝婷"</f>
        <v>麦汝婷</v>
      </c>
      <c r="E131" s="5" t="str">
        <f>"女"</f>
        <v>女</v>
      </c>
    </row>
    <row r="132" spans="1:5" s="1" customFormat="1" ht="34.5" customHeight="1">
      <c r="A132" s="5">
        <v>129</v>
      </c>
      <c r="B132" s="5" t="str">
        <f>"413320220705153038143669"</f>
        <v>413320220705153038143669</v>
      </c>
      <c r="C132" s="5" t="s">
        <v>10</v>
      </c>
      <c r="D132" s="5" t="str">
        <f>"李小儒"</f>
        <v>李小儒</v>
      </c>
      <c r="E132" s="5" t="str">
        <f>"女"</f>
        <v>女</v>
      </c>
    </row>
    <row r="133" spans="1:5" s="1" customFormat="1" ht="34.5" customHeight="1">
      <c r="A133" s="5">
        <v>130</v>
      </c>
      <c r="B133" s="5" t="str">
        <f>"413320220705164558144224"</f>
        <v>413320220705164558144224</v>
      </c>
      <c r="C133" s="5" t="s">
        <v>10</v>
      </c>
      <c r="D133" s="5" t="str">
        <f>"王震"</f>
        <v>王震</v>
      </c>
      <c r="E133" s="5" t="str">
        <f>"男"</f>
        <v>男</v>
      </c>
    </row>
    <row r="134" spans="1:5" s="1" customFormat="1" ht="34.5" customHeight="1">
      <c r="A134" s="5">
        <v>131</v>
      </c>
      <c r="B134" s="5" t="str">
        <f>"413320220705180116144640"</f>
        <v>413320220705180116144640</v>
      </c>
      <c r="C134" s="5" t="s">
        <v>10</v>
      </c>
      <c r="D134" s="5" t="str">
        <f>"张延明"</f>
        <v>张延明</v>
      </c>
      <c r="E134" s="5" t="str">
        <f>"男"</f>
        <v>男</v>
      </c>
    </row>
    <row r="135" spans="1:5" s="1" customFormat="1" ht="34.5" customHeight="1">
      <c r="A135" s="5">
        <v>132</v>
      </c>
      <c r="B135" s="5" t="str">
        <f>"413320220706090030147278"</f>
        <v>413320220706090030147278</v>
      </c>
      <c r="C135" s="5" t="s">
        <v>10</v>
      </c>
      <c r="D135" s="5" t="str">
        <f>"王小清"</f>
        <v>王小清</v>
      </c>
      <c r="E135" s="5" t="str">
        <f>"男"</f>
        <v>男</v>
      </c>
    </row>
    <row r="136" spans="1:5" s="1" customFormat="1" ht="34.5" customHeight="1">
      <c r="A136" s="5">
        <v>133</v>
      </c>
      <c r="B136" s="5" t="str">
        <f>"413320220706145028150377"</f>
        <v>413320220706145028150377</v>
      </c>
      <c r="C136" s="5" t="s">
        <v>10</v>
      </c>
      <c r="D136" s="5" t="str">
        <f>"麦金丽"</f>
        <v>麦金丽</v>
      </c>
      <c r="E136" s="5" t="str">
        <f>"女"</f>
        <v>女</v>
      </c>
    </row>
    <row r="137" spans="1:5" s="1" customFormat="1" ht="34.5" customHeight="1">
      <c r="A137" s="5">
        <v>134</v>
      </c>
      <c r="B137" s="5" t="str">
        <f>"413320220706151643150621"</f>
        <v>413320220706151643150621</v>
      </c>
      <c r="C137" s="5" t="s">
        <v>10</v>
      </c>
      <c r="D137" s="5" t="str">
        <f>"李大清"</f>
        <v>李大清</v>
      </c>
      <c r="E137" s="5" t="str">
        <f>"男"</f>
        <v>男</v>
      </c>
    </row>
    <row r="138" spans="1:5" s="1" customFormat="1" ht="34.5" customHeight="1">
      <c r="A138" s="5">
        <v>135</v>
      </c>
      <c r="B138" s="5" t="str">
        <f>"413320220706173916152049"</f>
        <v>413320220706173916152049</v>
      </c>
      <c r="C138" s="5" t="s">
        <v>10</v>
      </c>
      <c r="D138" s="5" t="str">
        <f>"文红梅"</f>
        <v>文红梅</v>
      </c>
      <c r="E138" s="5" t="str">
        <f>"女"</f>
        <v>女</v>
      </c>
    </row>
    <row r="139" spans="1:5" s="1" customFormat="1" ht="34.5" customHeight="1">
      <c r="A139" s="5">
        <v>136</v>
      </c>
      <c r="B139" s="5" t="str">
        <f>"413320220707113008156590"</f>
        <v>413320220707113008156590</v>
      </c>
      <c r="C139" s="5" t="s">
        <v>10</v>
      </c>
      <c r="D139" s="5" t="str">
        <f>"吉才雄"</f>
        <v>吉才雄</v>
      </c>
      <c r="E139" s="5" t="str">
        <f>"男"</f>
        <v>男</v>
      </c>
    </row>
    <row r="140" spans="1:5" s="1" customFormat="1" ht="34.5" customHeight="1">
      <c r="A140" s="5">
        <v>137</v>
      </c>
      <c r="B140" s="5" t="str">
        <f>"413320220707132159157560"</f>
        <v>413320220707132159157560</v>
      </c>
      <c r="C140" s="5" t="s">
        <v>10</v>
      </c>
      <c r="D140" s="5" t="str">
        <f>"蔡亲桐"</f>
        <v>蔡亲桐</v>
      </c>
      <c r="E140" s="5" t="str">
        <f>"男"</f>
        <v>男</v>
      </c>
    </row>
    <row r="141" spans="1:5" s="1" customFormat="1" ht="34.5" customHeight="1">
      <c r="A141" s="5">
        <v>138</v>
      </c>
      <c r="B141" s="5" t="str">
        <f>"413320220707213707160312"</f>
        <v>413320220707213707160312</v>
      </c>
      <c r="C141" s="5" t="s">
        <v>10</v>
      </c>
      <c r="D141" s="5" t="str">
        <f>"田娜"</f>
        <v>田娜</v>
      </c>
      <c r="E141" s="5" t="str">
        <f>"女"</f>
        <v>女</v>
      </c>
    </row>
    <row r="142" spans="1:5" s="1" customFormat="1" ht="34.5" customHeight="1">
      <c r="A142" s="5">
        <v>139</v>
      </c>
      <c r="B142" s="5" t="str">
        <f>"413320220707222052160461"</f>
        <v>413320220707222052160461</v>
      </c>
      <c r="C142" s="5" t="s">
        <v>10</v>
      </c>
      <c r="D142" s="5" t="str">
        <f>"何木养"</f>
        <v>何木养</v>
      </c>
      <c r="E142" s="5" t="str">
        <f>"女"</f>
        <v>女</v>
      </c>
    </row>
    <row r="143" spans="1:5" s="1" customFormat="1" ht="34.5" customHeight="1">
      <c r="A143" s="5">
        <v>140</v>
      </c>
      <c r="B143" s="5" t="str">
        <f>"413320220708082021160877"</f>
        <v>413320220708082021160877</v>
      </c>
      <c r="C143" s="5" t="s">
        <v>10</v>
      </c>
      <c r="D143" s="5" t="str">
        <f>"何史编"</f>
        <v>何史编</v>
      </c>
      <c r="E143" s="5" t="str">
        <f>"男"</f>
        <v>男</v>
      </c>
    </row>
    <row r="144" spans="1:5" s="1" customFormat="1" ht="34.5" customHeight="1">
      <c r="A144" s="5">
        <v>141</v>
      </c>
      <c r="B144" s="5" t="str">
        <f>"413320220708103808161690"</f>
        <v>413320220708103808161690</v>
      </c>
      <c r="C144" s="5" t="s">
        <v>10</v>
      </c>
      <c r="D144" s="5" t="str">
        <f>"梁春燕"</f>
        <v>梁春燕</v>
      </c>
      <c r="E144" s="5" t="str">
        <f>"女"</f>
        <v>女</v>
      </c>
    </row>
    <row r="145" spans="1:5" s="1" customFormat="1" ht="34.5" customHeight="1">
      <c r="A145" s="5">
        <v>142</v>
      </c>
      <c r="B145" s="5" t="str">
        <f>"413320220708111454162511"</f>
        <v>413320220708111454162511</v>
      </c>
      <c r="C145" s="5" t="s">
        <v>10</v>
      </c>
      <c r="D145" s="5" t="str">
        <f>"钟以娜"</f>
        <v>钟以娜</v>
      </c>
      <c r="E145" s="5" t="str">
        <f>"女"</f>
        <v>女</v>
      </c>
    </row>
    <row r="146" spans="1:5" s="1" customFormat="1" ht="34.5" customHeight="1">
      <c r="A146" s="5">
        <v>143</v>
      </c>
      <c r="B146" s="5" t="str">
        <f>"413320220708125322162845"</f>
        <v>413320220708125322162845</v>
      </c>
      <c r="C146" s="5" t="s">
        <v>10</v>
      </c>
      <c r="D146" s="5" t="str">
        <f>"陈芳婷"</f>
        <v>陈芳婷</v>
      </c>
      <c r="E146" s="5" t="str">
        <f>"女"</f>
        <v>女</v>
      </c>
    </row>
    <row r="147" spans="1:5" s="1" customFormat="1" ht="34.5" customHeight="1">
      <c r="A147" s="5">
        <v>144</v>
      </c>
      <c r="B147" s="5" t="str">
        <f>"413320220716090618172553"</f>
        <v>413320220716090618172553</v>
      </c>
      <c r="C147" s="5" t="s">
        <v>10</v>
      </c>
      <c r="D147" s="5" t="str">
        <f>"符秀弯"</f>
        <v>符秀弯</v>
      </c>
      <c r="E147" s="5" t="str">
        <f>"女"</f>
        <v>女</v>
      </c>
    </row>
    <row r="148" spans="1:5" s="1" customFormat="1" ht="34.5" customHeight="1">
      <c r="A148" s="5">
        <v>145</v>
      </c>
      <c r="B148" s="5" t="str">
        <f>"413320220716140321172613"</f>
        <v>413320220716140321172613</v>
      </c>
      <c r="C148" s="5" t="s">
        <v>10</v>
      </c>
      <c r="D148" s="5" t="str">
        <f>"王建朝"</f>
        <v>王建朝</v>
      </c>
      <c r="E148" s="5" t="str">
        <f>"男"</f>
        <v>男</v>
      </c>
    </row>
    <row r="149" spans="1:5" s="1" customFormat="1" ht="34.5" customHeight="1">
      <c r="A149" s="5">
        <v>146</v>
      </c>
      <c r="B149" s="5" t="str">
        <f>"413320220716235909172710"</f>
        <v>413320220716235909172710</v>
      </c>
      <c r="C149" s="5" t="s">
        <v>10</v>
      </c>
      <c r="D149" s="5" t="str">
        <f>"符桂秋"</f>
        <v>符桂秋</v>
      </c>
      <c r="E149" s="5" t="str">
        <f>"女"</f>
        <v>女</v>
      </c>
    </row>
    <row r="150" spans="1:5" s="1" customFormat="1" ht="34.5" customHeight="1">
      <c r="A150" s="5">
        <v>147</v>
      </c>
      <c r="B150" s="5" t="str">
        <f>"413320220717091754172726"</f>
        <v>413320220717091754172726</v>
      </c>
      <c r="C150" s="5" t="s">
        <v>10</v>
      </c>
      <c r="D150" s="5" t="str">
        <f>"林小南"</f>
        <v>林小南</v>
      </c>
      <c r="E150" s="5" t="str">
        <f>"女"</f>
        <v>女</v>
      </c>
    </row>
    <row r="151" spans="1:5" s="1" customFormat="1" ht="34.5" customHeight="1">
      <c r="A151" s="5">
        <v>148</v>
      </c>
      <c r="B151" s="5" t="str">
        <f>"413320220719095020173532"</f>
        <v>413320220719095020173532</v>
      </c>
      <c r="C151" s="5" t="s">
        <v>10</v>
      </c>
      <c r="D151" s="5" t="str">
        <f>"陈荣善"</f>
        <v>陈荣善</v>
      </c>
      <c r="E151" s="5" t="str">
        <f>"男"</f>
        <v>男</v>
      </c>
    </row>
    <row r="152" spans="1:5" s="1" customFormat="1" ht="34.5" customHeight="1">
      <c r="A152" s="5">
        <v>149</v>
      </c>
      <c r="B152" s="5" t="str">
        <f>"413320220719131240174963"</f>
        <v>413320220719131240174963</v>
      </c>
      <c r="C152" s="5" t="s">
        <v>10</v>
      </c>
      <c r="D152" s="5" t="str">
        <f>"陈孟年"</f>
        <v>陈孟年</v>
      </c>
      <c r="E152" s="5" t="str">
        <f>"男"</f>
        <v>男</v>
      </c>
    </row>
    <row r="153" spans="1:5" s="1" customFormat="1" ht="34.5" customHeight="1">
      <c r="A153" s="5">
        <v>150</v>
      </c>
      <c r="B153" s="5" t="str">
        <f>"413320220720131936178289"</f>
        <v>413320220720131936178289</v>
      </c>
      <c r="C153" s="5" t="s">
        <v>10</v>
      </c>
      <c r="D153" s="5" t="str">
        <f>"林冰"</f>
        <v>林冰</v>
      </c>
      <c r="E153" s="5" t="str">
        <f aca="true" t="shared" si="7" ref="E153:E158">"女"</f>
        <v>女</v>
      </c>
    </row>
    <row r="154" spans="1:5" s="1" customFormat="1" ht="34.5" customHeight="1">
      <c r="A154" s="5">
        <v>151</v>
      </c>
      <c r="B154" s="5" t="str">
        <f>"413320220721070955180042"</f>
        <v>413320220721070955180042</v>
      </c>
      <c r="C154" s="5" t="s">
        <v>10</v>
      </c>
      <c r="D154" s="5" t="str">
        <f>"羊妹娥"</f>
        <v>羊妹娥</v>
      </c>
      <c r="E154" s="5" t="str">
        <f t="shared" si="7"/>
        <v>女</v>
      </c>
    </row>
    <row r="155" spans="1:5" s="1" customFormat="1" ht="34.5" customHeight="1">
      <c r="A155" s="5">
        <v>152</v>
      </c>
      <c r="B155" s="5" t="str">
        <f>"413320220721100534180231"</f>
        <v>413320220721100534180231</v>
      </c>
      <c r="C155" s="5" t="s">
        <v>10</v>
      </c>
      <c r="D155" s="5" t="str">
        <f>"邢维佳"</f>
        <v>邢维佳</v>
      </c>
      <c r="E155" s="5" t="str">
        <f t="shared" si="7"/>
        <v>女</v>
      </c>
    </row>
    <row r="156" spans="1:5" s="1" customFormat="1" ht="34.5" customHeight="1">
      <c r="A156" s="5">
        <v>153</v>
      </c>
      <c r="B156" s="5" t="str">
        <f>"413320220722122217182048"</f>
        <v>413320220722122217182048</v>
      </c>
      <c r="C156" s="5" t="s">
        <v>10</v>
      </c>
      <c r="D156" s="5" t="str">
        <f>"林俞禾"</f>
        <v>林俞禾</v>
      </c>
      <c r="E156" s="5" t="str">
        <f t="shared" si="7"/>
        <v>女</v>
      </c>
    </row>
    <row r="157" spans="1:5" s="1" customFormat="1" ht="34.5" customHeight="1">
      <c r="A157" s="5">
        <v>154</v>
      </c>
      <c r="B157" s="5" t="str">
        <f>"413320220722141926182174"</f>
        <v>413320220722141926182174</v>
      </c>
      <c r="C157" s="5" t="s">
        <v>10</v>
      </c>
      <c r="D157" s="5" t="str">
        <f>"林丹"</f>
        <v>林丹</v>
      </c>
      <c r="E157" s="5" t="str">
        <f t="shared" si="7"/>
        <v>女</v>
      </c>
    </row>
    <row r="158" spans="1:5" s="1" customFormat="1" ht="34.5" customHeight="1">
      <c r="A158" s="5">
        <v>155</v>
      </c>
      <c r="B158" s="5" t="str">
        <f>"413320220722142121182175"</f>
        <v>413320220722142121182175</v>
      </c>
      <c r="C158" s="5" t="s">
        <v>10</v>
      </c>
      <c r="D158" s="5" t="str">
        <f>"陈益娇"</f>
        <v>陈益娇</v>
      </c>
      <c r="E158" s="5" t="str">
        <f t="shared" si="7"/>
        <v>女</v>
      </c>
    </row>
    <row r="159" spans="1:5" s="1" customFormat="1" ht="34.5" customHeight="1">
      <c r="A159" s="5">
        <v>156</v>
      </c>
      <c r="B159" s="5" t="str">
        <f>"413320220722145545182204"</f>
        <v>413320220722145545182204</v>
      </c>
      <c r="C159" s="5" t="s">
        <v>10</v>
      </c>
      <c r="D159" s="5" t="str">
        <f>"徐堂杰"</f>
        <v>徐堂杰</v>
      </c>
      <c r="E159" s="5" t="str">
        <f>"男"</f>
        <v>男</v>
      </c>
    </row>
    <row r="160" spans="1:5" s="1" customFormat="1" ht="34.5" customHeight="1">
      <c r="A160" s="5">
        <v>157</v>
      </c>
      <c r="B160" s="5" t="str">
        <f>"413320220702123229128943"</f>
        <v>413320220702123229128943</v>
      </c>
      <c r="C160" s="5" t="s">
        <v>11</v>
      </c>
      <c r="D160" s="5" t="str">
        <f>"朱博妮"</f>
        <v>朱博妮</v>
      </c>
      <c r="E160" s="5" t="str">
        <f>"女"</f>
        <v>女</v>
      </c>
    </row>
    <row r="161" spans="1:5" s="1" customFormat="1" ht="34.5" customHeight="1">
      <c r="A161" s="5">
        <v>158</v>
      </c>
      <c r="B161" s="5" t="str">
        <f>"413320220702173121129597"</f>
        <v>413320220702173121129597</v>
      </c>
      <c r="C161" s="5" t="s">
        <v>11</v>
      </c>
      <c r="D161" s="5" t="str">
        <f>"朱南吉"</f>
        <v>朱南吉</v>
      </c>
      <c r="E161" s="5" t="str">
        <f>"男"</f>
        <v>男</v>
      </c>
    </row>
    <row r="162" spans="1:5" s="1" customFormat="1" ht="34.5" customHeight="1">
      <c r="A162" s="5">
        <v>159</v>
      </c>
      <c r="B162" s="5" t="str">
        <f>"413320220702175509129662"</f>
        <v>413320220702175509129662</v>
      </c>
      <c r="C162" s="5" t="s">
        <v>11</v>
      </c>
      <c r="D162" s="5" t="str">
        <f>"羊小玲"</f>
        <v>羊小玲</v>
      </c>
      <c r="E162" s="5" t="str">
        <f>"女"</f>
        <v>女</v>
      </c>
    </row>
    <row r="163" spans="1:5" s="1" customFormat="1" ht="34.5" customHeight="1">
      <c r="A163" s="5">
        <v>160</v>
      </c>
      <c r="B163" s="5" t="str">
        <f>"413320220702184211129769"</f>
        <v>413320220702184211129769</v>
      </c>
      <c r="C163" s="5" t="s">
        <v>11</v>
      </c>
      <c r="D163" s="5" t="str">
        <f>"何吉花"</f>
        <v>何吉花</v>
      </c>
      <c r="E163" s="5" t="str">
        <f>"女"</f>
        <v>女</v>
      </c>
    </row>
    <row r="164" spans="1:5" s="1" customFormat="1" ht="34.5" customHeight="1">
      <c r="A164" s="5">
        <v>161</v>
      </c>
      <c r="B164" s="5" t="str">
        <f>"413320220703061243130385"</f>
        <v>413320220703061243130385</v>
      </c>
      <c r="C164" s="5" t="s">
        <v>11</v>
      </c>
      <c r="D164" s="5" t="str">
        <f>"王谋英"</f>
        <v>王谋英</v>
      </c>
      <c r="E164" s="5" t="str">
        <f>"男"</f>
        <v>男</v>
      </c>
    </row>
    <row r="165" spans="1:5" s="1" customFormat="1" ht="34.5" customHeight="1">
      <c r="A165" s="5">
        <v>162</v>
      </c>
      <c r="B165" s="5" t="str">
        <f>"413320220703091141130583"</f>
        <v>413320220703091141130583</v>
      </c>
      <c r="C165" s="5" t="s">
        <v>11</v>
      </c>
      <c r="D165" s="5" t="str">
        <f>"符美秋"</f>
        <v>符美秋</v>
      </c>
      <c r="E165" s="5" t="str">
        <f>"女"</f>
        <v>女</v>
      </c>
    </row>
    <row r="166" spans="1:5" s="1" customFormat="1" ht="34.5" customHeight="1">
      <c r="A166" s="5">
        <v>163</v>
      </c>
      <c r="B166" s="5" t="str">
        <f>"413320220703091306130589"</f>
        <v>413320220703091306130589</v>
      </c>
      <c r="C166" s="5" t="s">
        <v>11</v>
      </c>
      <c r="D166" s="5" t="str">
        <f>"赵春莹"</f>
        <v>赵春莹</v>
      </c>
      <c r="E166" s="5" t="str">
        <f>"女"</f>
        <v>女</v>
      </c>
    </row>
    <row r="167" spans="1:5" s="1" customFormat="1" ht="34.5" customHeight="1">
      <c r="A167" s="5">
        <v>164</v>
      </c>
      <c r="B167" s="5" t="str">
        <f>"413320220703110910131117"</f>
        <v>413320220703110910131117</v>
      </c>
      <c r="C167" s="5" t="s">
        <v>11</v>
      </c>
      <c r="D167" s="5" t="str">
        <f>"黎金玲"</f>
        <v>黎金玲</v>
      </c>
      <c r="E167" s="5" t="str">
        <f>"女"</f>
        <v>女</v>
      </c>
    </row>
    <row r="168" spans="1:5" s="1" customFormat="1" ht="34.5" customHeight="1">
      <c r="A168" s="5">
        <v>165</v>
      </c>
      <c r="B168" s="5" t="str">
        <f>"413320220703120756131350"</f>
        <v>413320220703120756131350</v>
      </c>
      <c r="C168" s="5" t="s">
        <v>11</v>
      </c>
      <c r="D168" s="5" t="str">
        <f>"符鲜风"</f>
        <v>符鲜风</v>
      </c>
      <c r="E168" s="5" t="str">
        <f>"女"</f>
        <v>女</v>
      </c>
    </row>
    <row r="169" spans="1:5" s="1" customFormat="1" ht="34.5" customHeight="1">
      <c r="A169" s="5">
        <v>166</v>
      </c>
      <c r="B169" s="5" t="str">
        <f>"413320220703125251131460"</f>
        <v>413320220703125251131460</v>
      </c>
      <c r="C169" s="5" t="s">
        <v>11</v>
      </c>
      <c r="D169" s="5" t="str">
        <f>"吴钟龙"</f>
        <v>吴钟龙</v>
      </c>
      <c r="E169" s="5" t="str">
        <f>"男"</f>
        <v>男</v>
      </c>
    </row>
    <row r="170" spans="1:5" s="1" customFormat="1" ht="34.5" customHeight="1">
      <c r="A170" s="5">
        <v>167</v>
      </c>
      <c r="B170" s="5" t="str">
        <f>"413320220703133803131586"</f>
        <v>413320220703133803131586</v>
      </c>
      <c r="C170" s="5" t="s">
        <v>11</v>
      </c>
      <c r="D170" s="5" t="str">
        <f>"张文慧"</f>
        <v>张文慧</v>
      </c>
      <c r="E170" s="5" t="str">
        <f aca="true" t="shared" si="8" ref="E170:E180">"女"</f>
        <v>女</v>
      </c>
    </row>
    <row r="171" spans="1:5" s="1" customFormat="1" ht="34.5" customHeight="1">
      <c r="A171" s="5">
        <v>168</v>
      </c>
      <c r="B171" s="5" t="str">
        <f>"413320220703154212131888"</f>
        <v>413320220703154212131888</v>
      </c>
      <c r="C171" s="5" t="s">
        <v>11</v>
      </c>
      <c r="D171" s="5" t="str">
        <f>"万达粉"</f>
        <v>万达粉</v>
      </c>
      <c r="E171" s="5" t="str">
        <f t="shared" si="8"/>
        <v>女</v>
      </c>
    </row>
    <row r="172" spans="1:5" s="1" customFormat="1" ht="34.5" customHeight="1">
      <c r="A172" s="5">
        <v>169</v>
      </c>
      <c r="B172" s="5" t="str">
        <f>"413320220703155733131956"</f>
        <v>413320220703155733131956</v>
      </c>
      <c r="C172" s="5" t="s">
        <v>11</v>
      </c>
      <c r="D172" s="5" t="str">
        <f>"王香梅"</f>
        <v>王香梅</v>
      </c>
      <c r="E172" s="5" t="str">
        <f t="shared" si="8"/>
        <v>女</v>
      </c>
    </row>
    <row r="173" spans="1:5" s="1" customFormat="1" ht="34.5" customHeight="1">
      <c r="A173" s="5">
        <v>170</v>
      </c>
      <c r="B173" s="5" t="str">
        <f>"413320220703165734132185"</f>
        <v>413320220703165734132185</v>
      </c>
      <c r="C173" s="5" t="s">
        <v>11</v>
      </c>
      <c r="D173" s="5" t="str">
        <f>"吴周少"</f>
        <v>吴周少</v>
      </c>
      <c r="E173" s="5" t="str">
        <f t="shared" si="8"/>
        <v>女</v>
      </c>
    </row>
    <row r="174" spans="1:5" s="1" customFormat="1" ht="34.5" customHeight="1">
      <c r="A174" s="5">
        <v>171</v>
      </c>
      <c r="B174" s="5" t="str">
        <f>"413320220703180006132389"</f>
        <v>413320220703180006132389</v>
      </c>
      <c r="C174" s="5" t="s">
        <v>11</v>
      </c>
      <c r="D174" s="5" t="str">
        <f>"麦亚端"</f>
        <v>麦亚端</v>
      </c>
      <c r="E174" s="5" t="str">
        <f t="shared" si="8"/>
        <v>女</v>
      </c>
    </row>
    <row r="175" spans="1:5" s="1" customFormat="1" ht="34.5" customHeight="1">
      <c r="A175" s="5">
        <v>172</v>
      </c>
      <c r="B175" s="5" t="str">
        <f>"413320220703192020132581"</f>
        <v>413320220703192020132581</v>
      </c>
      <c r="C175" s="5" t="s">
        <v>11</v>
      </c>
      <c r="D175" s="5" t="str">
        <f>"曾敏琴"</f>
        <v>曾敏琴</v>
      </c>
      <c r="E175" s="5" t="str">
        <f t="shared" si="8"/>
        <v>女</v>
      </c>
    </row>
    <row r="176" spans="1:5" s="1" customFormat="1" ht="34.5" customHeight="1">
      <c r="A176" s="5">
        <v>173</v>
      </c>
      <c r="B176" s="5" t="str">
        <f>"413320220703192411132595"</f>
        <v>413320220703192411132595</v>
      </c>
      <c r="C176" s="5" t="s">
        <v>11</v>
      </c>
      <c r="D176" s="5" t="str">
        <f>"王少玉"</f>
        <v>王少玉</v>
      </c>
      <c r="E176" s="5" t="str">
        <f t="shared" si="8"/>
        <v>女</v>
      </c>
    </row>
    <row r="177" spans="1:5" s="1" customFormat="1" ht="34.5" customHeight="1">
      <c r="A177" s="5">
        <v>174</v>
      </c>
      <c r="B177" s="5" t="str">
        <f>"413320220703211306132913"</f>
        <v>413320220703211306132913</v>
      </c>
      <c r="C177" s="5" t="s">
        <v>11</v>
      </c>
      <c r="D177" s="5" t="str">
        <f>"邱小銮"</f>
        <v>邱小銮</v>
      </c>
      <c r="E177" s="5" t="str">
        <f t="shared" si="8"/>
        <v>女</v>
      </c>
    </row>
    <row r="178" spans="1:5" s="1" customFormat="1" ht="34.5" customHeight="1">
      <c r="A178" s="5">
        <v>175</v>
      </c>
      <c r="B178" s="5" t="str">
        <f>"413320220703214610133012"</f>
        <v>413320220703214610133012</v>
      </c>
      <c r="C178" s="5" t="s">
        <v>11</v>
      </c>
      <c r="D178" s="5" t="str">
        <f>"朱小颖"</f>
        <v>朱小颖</v>
      </c>
      <c r="E178" s="5" t="str">
        <f t="shared" si="8"/>
        <v>女</v>
      </c>
    </row>
    <row r="179" spans="1:5" s="1" customFormat="1" ht="34.5" customHeight="1">
      <c r="A179" s="5">
        <v>176</v>
      </c>
      <c r="B179" s="5" t="str">
        <f>"413320220703215141133030"</f>
        <v>413320220703215141133030</v>
      </c>
      <c r="C179" s="5" t="s">
        <v>11</v>
      </c>
      <c r="D179" s="5" t="str">
        <f>"周灵凤"</f>
        <v>周灵凤</v>
      </c>
      <c r="E179" s="5" t="str">
        <f t="shared" si="8"/>
        <v>女</v>
      </c>
    </row>
    <row r="180" spans="1:5" s="1" customFormat="1" ht="34.5" customHeight="1">
      <c r="A180" s="5">
        <v>177</v>
      </c>
      <c r="B180" s="5" t="str">
        <f>"413320220703234326133247"</f>
        <v>413320220703234326133247</v>
      </c>
      <c r="C180" s="5" t="s">
        <v>11</v>
      </c>
      <c r="D180" s="5" t="str">
        <f>"李娟"</f>
        <v>李娟</v>
      </c>
      <c r="E180" s="5" t="str">
        <f t="shared" si="8"/>
        <v>女</v>
      </c>
    </row>
    <row r="181" spans="1:5" s="1" customFormat="1" ht="34.5" customHeight="1">
      <c r="A181" s="5">
        <v>178</v>
      </c>
      <c r="B181" s="5" t="str">
        <f>"413320220704083638133485"</f>
        <v>413320220704083638133485</v>
      </c>
      <c r="C181" s="5" t="s">
        <v>11</v>
      </c>
      <c r="D181" s="5" t="str">
        <f>"符俊优"</f>
        <v>符俊优</v>
      </c>
      <c r="E181" s="5" t="str">
        <f>"男"</f>
        <v>男</v>
      </c>
    </row>
    <row r="182" spans="1:5" s="1" customFormat="1" ht="34.5" customHeight="1">
      <c r="A182" s="5">
        <v>179</v>
      </c>
      <c r="B182" s="5" t="str">
        <f>"413320220704085726133587"</f>
        <v>413320220704085726133587</v>
      </c>
      <c r="C182" s="5" t="s">
        <v>11</v>
      </c>
      <c r="D182" s="5" t="str">
        <f>"巫仙群"</f>
        <v>巫仙群</v>
      </c>
      <c r="E182" s="5" t="str">
        <f>"女"</f>
        <v>女</v>
      </c>
    </row>
    <row r="183" spans="1:5" s="1" customFormat="1" ht="34.5" customHeight="1">
      <c r="A183" s="5">
        <v>180</v>
      </c>
      <c r="B183" s="5" t="str">
        <f>"413320220704093826134148"</f>
        <v>413320220704093826134148</v>
      </c>
      <c r="C183" s="5" t="s">
        <v>11</v>
      </c>
      <c r="D183" s="5" t="str">
        <f>"李青霖"</f>
        <v>李青霖</v>
      </c>
      <c r="E183" s="5" t="str">
        <f>"女"</f>
        <v>女</v>
      </c>
    </row>
    <row r="184" spans="1:5" s="1" customFormat="1" ht="34.5" customHeight="1">
      <c r="A184" s="5">
        <v>181</v>
      </c>
      <c r="B184" s="5" t="str">
        <f>"413320220704100149134441"</f>
        <v>413320220704100149134441</v>
      </c>
      <c r="C184" s="5" t="s">
        <v>11</v>
      </c>
      <c r="D184" s="5" t="str">
        <f>"李杰丞"</f>
        <v>李杰丞</v>
      </c>
      <c r="E184" s="5" t="str">
        <f>"男"</f>
        <v>男</v>
      </c>
    </row>
    <row r="185" spans="1:5" s="1" customFormat="1" ht="34.5" customHeight="1">
      <c r="A185" s="5">
        <v>182</v>
      </c>
      <c r="B185" s="5" t="str">
        <f>"413320220704101407134570"</f>
        <v>413320220704101407134570</v>
      </c>
      <c r="C185" s="5" t="s">
        <v>11</v>
      </c>
      <c r="D185" s="5" t="str">
        <f>"曾悦"</f>
        <v>曾悦</v>
      </c>
      <c r="E185" s="5" t="str">
        <f>"女"</f>
        <v>女</v>
      </c>
    </row>
    <row r="186" spans="1:5" s="1" customFormat="1" ht="34.5" customHeight="1">
      <c r="A186" s="5">
        <v>183</v>
      </c>
      <c r="B186" s="5" t="str">
        <f>"413320220704102036134635"</f>
        <v>413320220704102036134635</v>
      </c>
      <c r="C186" s="5" t="s">
        <v>11</v>
      </c>
      <c r="D186" s="5" t="str">
        <f>"郑博雅"</f>
        <v>郑博雅</v>
      </c>
      <c r="E186" s="5" t="str">
        <f>"女"</f>
        <v>女</v>
      </c>
    </row>
    <row r="187" spans="1:5" s="1" customFormat="1" ht="34.5" customHeight="1">
      <c r="A187" s="5">
        <v>184</v>
      </c>
      <c r="B187" s="5" t="str">
        <f>"413320220704102135134650"</f>
        <v>413320220704102135134650</v>
      </c>
      <c r="C187" s="5" t="s">
        <v>11</v>
      </c>
      <c r="D187" s="5" t="str">
        <f>"蔡盈盈"</f>
        <v>蔡盈盈</v>
      </c>
      <c r="E187" s="5" t="str">
        <f>"女"</f>
        <v>女</v>
      </c>
    </row>
    <row r="188" spans="1:5" s="1" customFormat="1" ht="34.5" customHeight="1">
      <c r="A188" s="5">
        <v>185</v>
      </c>
      <c r="B188" s="5" t="str">
        <f>"413320220704103329134761"</f>
        <v>413320220704103329134761</v>
      </c>
      <c r="C188" s="5" t="s">
        <v>11</v>
      </c>
      <c r="D188" s="5" t="str">
        <f>"云雨茵"</f>
        <v>云雨茵</v>
      </c>
      <c r="E188" s="5" t="str">
        <f>"女"</f>
        <v>女</v>
      </c>
    </row>
    <row r="189" spans="1:5" s="1" customFormat="1" ht="34.5" customHeight="1">
      <c r="A189" s="5">
        <v>186</v>
      </c>
      <c r="B189" s="5" t="str">
        <f>"413320220704115626137024"</f>
        <v>413320220704115626137024</v>
      </c>
      <c r="C189" s="5" t="s">
        <v>11</v>
      </c>
      <c r="D189" s="5" t="str">
        <f>"郭江霞"</f>
        <v>郭江霞</v>
      </c>
      <c r="E189" s="5" t="str">
        <f>"女"</f>
        <v>女</v>
      </c>
    </row>
    <row r="190" spans="1:5" s="1" customFormat="1" ht="34.5" customHeight="1">
      <c r="A190" s="5">
        <v>187</v>
      </c>
      <c r="B190" s="5" t="str">
        <f>"413320220704121538137129"</f>
        <v>413320220704121538137129</v>
      </c>
      <c r="C190" s="5" t="s">
        <v>11</v>
      </c>
      <c r="D190" s="5" t="str">
        <f>"吴挺川"</f>
        <v>吴挺川</v>
      </c>
      <c r="E190" s="5" t="str">
        <f>"男"</f>
        <v>男</v>
      </c>
    </row>
    <row r="191" spans="1:5" s="1" customFormat="1" ht="34.5" customHeight="1">
      <c r="A191" s="5">
        <v>188</v>
      </c>
      <c r="B191" s="5" t="str">
        <f>"413320220704140941137727"</f>
        <v>413320220704140941137727</v>
      </c>
      <c r="C191" s="5" t="s">
        <v>11</v>
      </c>
      <c r="D191" s="5" t="str">
        <f>"洪琼瑶"</f>
        <v>洪琼瑶</v>
      </c>
      <c r="E191" s="5" t="str">
        <f aca="true" t="shared" si="9" ref="E191:E214">"女"</f>
        <v>女</v>
      </c>
    </row>
    <row r="192" spans="1:5" s="1" customFormat="1" ht="34.5" customHeight="1">
      <c r="A192" s="5">
        <v>189</v>
      </c>
      <c r="B192" s="5" t="str">
        <f>"413320220704145143137966"</f>
        <v>413320220704145143137966</v>
      </c>
      <c r="C192" s="5" t="s">
        <v>11</v>
      </c>
      <c r="D192" s="5" t="str">
        <f>"陈叶玲"</f>
        <v>陈叶玲</v>
      </c>
      <c r="E192" s="5" t="str">
        <f t="shared" si="9"/>
        <v>女</v>
      </c>
    </row>
    <row r="193" spans="1:5" s="1" customFormat="1" ht="34.5" customHeight="1">
      <c r="A193" s="5">
        <v>190</v>
      </c>
      <c r="B193" s="5" t="str">
        <f>"413320220704155229138411"</f>
        <v>413320220704155229138411</v>
      </c>
      <c r="C193" s="5" t="s">
        <v>11</v>
      </c>
      <c r="D193" s="5" t="str">
        <f>"薛菊妹"</f>
        <v>薛菊妹</v>
      </c>
      <c r="E193" s="5" t="str">
        <f t="shared" si="9"/>
        <v>女</v>
      </c>
    </row>
    <row r="194" spans="1:5" s="1" customFormat="1" ht="34.5" customHeight="1">
      <c r="A194" s="5">
        <v>191</v>
      </c>
      <c r="B194" s="5" t="str">
        <f>"413320220704160952138523"</f>
        <v>413320220704160952138523</v>
      </c>
      <c r="C194" s="5" t="s">
        <v>11</v>
      </c>
      <c r="D194" s="5" t="str">
        <f>"何桂玉"</f>
        <v>何桂玉</v>
      </c>
      <c r="E194" s="5" t="str">
        <f t="shared" si="9"/>
        <v>女</v>
      </c>
    </row>
    <row r="195" spans="1:5" s="1" customFormat="1" ht="34.5" customHeight="1">
      <c r="A195" s="5">
        <v>192</v>
      </c>
      <c r="B195" s="5" t="str">
        <f>"413320220704163757138752"</f>
        <v>413320220704163757138752</v>
      </c>
      <c r="C195" s="5" t="s">
        <v>11</v>
      </c>
      <c r="D195" s="5" t="str">
        <f>"罗盛转"</f>
        <v>罗盛转</v>
      </c>
      <c r="E195" s="5" t="str">
        <f t="shared" si="9"/>
        <v>女</v>
      </c>
    </row>
    <row r="196" spans="1:5" s="1" customFormat="1" ht="34.5" customHeight="1">
      <c r="A196" s="5">
        <v>193</v>
      </c>
      <c r="B196" s="5" t="str">
        <f>"413320220704165400138876"</f>
        <v>413320220704165400138876</v>
      </c>
      <c r="C196" s="5" t="s">
        <v>11</v>
      </c>
      <c r="D196" s="5" t="str">
        <f>"梁燕丹"</f>
        <v>梁燕丹</v>
      </c>
      <c r="E196" s="5" t="str">
        <f t="shared" si="9"/>
        <v>女</v>
      </c>
    </row>
    <row r="197" spans="1:5" s="1" customFormat="1" ht="34.5" customHeight="1">
      <c r="A197" s="5">
        <v>194</v>
      </c>
      <c r="B197" s="5" t="str">
        <f>"413320220704171302139306"</f>
        <v>413320220704171302139306</v>
      </c>
      <c r="C197" s="5" t="s">
        <v>11</v>
      </c>
      <c r="D197" s="5" t="str">
        <f>"陈金雪"</f>
        <v>陈金雪</v>
      </c>
      <c r="E197" s="5" t="str">
        <f t="shared" si="9"/>
        <v>女</v>
      </c>
    </row>
    <row r="198" spans="1:5" s="1" customFormat="1" ht="34.5" customHeight="1">
      <c r="A198" s="5">
        <v>195</v>
      </c>
      <c r="B198" s="5" t="str">
        <f>"413320220704173653139448"</f>
        <v>413320220704173653139448</v>
      </c>
      <c r="C198" s="5" t="s">
        <v>11</v>
      </c>
      <c r="D198" s="5" t="str">
        <f>"何丽鸾"</f>
        <v>何丽鸾</v>
      </c>
      <c r="E198" s="5" t="str">
        <f t="shared" si="9"/>
        <v>女</v>
      </c>
    </row>
    <row r="199" spans="1:5" s="1" customFormat="1" ht="34.5" customHeight="1">
      <c r="A199" s="5">
        <v>196</v>
      </c>
      <c r="B199" s="5" t="str">
        <f>"413320220704173913139459"</f>
        <v>413320220704173913139459</v>
      </c>
      <c r="C199" s="5" t="s">
        <v>11</v>
      </c>
      <c r="D199" s="5" t="str">
        <f>"王淑玲"</f>
        <v>王淑玲</v>
      </c>
      <c r="E199" s="5" t="str">
        <f t="shared" si="9"/>
        <v>女</v>
      </c>
    </row>
    <row r="200" spans="1:5" s="1" customFormat="1" ht="34.5" customHeight="1">
      <c r="A200" s="5">
        <v>197</v>
      </c>
      <c r="B200" s="5" t="str">
        <f>"413320220704180040139573"</f>
        <v>413320220704180040139573</v>
      </c>
      <c r="C200" s="5" t="s">
        <v>11</v>
      </c>
      <c r="D200" s="5" t="str">
        <f>"黄钟秦"</f>
        <v>黄钟秦</v>
      </c>
      <c r="E200" s="5" t="str">
        <f t="shared" si="9"/>
        <v>女</v>
      </c>
    </row>
    <row r="201" spans="1:5" s="1" customFormat="1" ht="34.5" customHeight="1">
      <c r="A201" s="5">
        <v>198</v>
      </c>
      <c r="B201" s="5" t="str">
        <f>"413320220704180113139575"</f>
        <v>413320220704180113139575</v>
      </c>
      <c r="C201" s="5" t="s">
        <v>11</v>
      </c>
      <c r="D201" s="5" t="str">
        <f>"朱心怡"</f>
        <v>朱心怡</v>
      </c>
      <c r="E201" s="5" t="str">
        <f t="shared" si="9"/>
        <v>女</v>
      </c>
    </row>
    <row r="202" spans="1:5" s="1" customFormat="1" ht="34.5" customHeight="1">
      <c r="A202" s="5">
        <v>199</v>
      </c>
      <c r="B202" s="5" t="str">
        <f>"413320220704180201139578"</f>
        <v>413320220704180201139578</v>
      </c>
      <c r="C202" s="5" t="s">
        <v>11</v>
      </c>
      <c r="D202" s="5" t="str">
        <f>"郭秀春"</f>
        <v>郭秀春</v>
      </c>
      <c r="E202" s="5" t="str">
        <f t="shared" si="9"/>
        <v>女</v>
      </c>
    </row>
    <row r="203" spans="1:5" s="1" customFormat="1" ht="34.5" customHeight="1">
      <c r="A203" s="5">
        <v>200</v>
      </c>
      <c r="B203" s="5" t="str">
        <f>"413320220704191636139911"</f>
        <v>413320220704191636139911</v>
      </c>
      <c r="C203" s="5" t="s">
        <v>11</v>
      </c>
      <c r="D203" s="5" t="str">
        <f>"王兰田"</f>
        <v>王兰田</v>
      </c>
      <c r="E203" s="5" t="str">
        <f t="shared" si="9"/>
        <v>女</v>
      </c>
    </row>
    <row r="204" spans="1:5" s="1" customFormat="1" ht="34.5" customHeight="1">
      <c r="A204" s="5">
        <v>201</v>
      </c>
      <c r="B204" s="5" t="str">
        <f>"413320220704200141140070"</f>
        <v>413320220704200141140070</v>
      </c>
      <c r="C204" s="5" t="s">
        <v>11</v>
      </c>
      <c r="D204" s="5" t="str">
        <f>"黎云婕"</f>
        <v>黎云婕</v>
      </c>
      <c r="E204" s="5" t="str">
        <f t="shared" si="9"/>
        <v>女</v>
      </c>
    </row>
    <row r="205" spans="1:5" s="1" customFormat="1" ht="34.5" customHeight="1">
      <c r="A205" s="5">
        <v>202</v>
      </c>
      <c r="B205" s="5" t="str">
        <f>"413320220704200230140074"</f>
        <v>413320220704200230140074</v>
      </c>
      <c r="C205" s="5" t="s">
        <v>11</v>
      </c>
      <c r="D205" s="5" t="str">
        <f>"陈彩翠"</f>
        <v>陈彩翠</v>
      </c>
      <c r="E205" s="5" t="str">
        <f t="shared" si="9"/>
        <v>女</v>
      </c>
    </row>
    <row r="206" spans="1:5" s="1" customFormat="1" ht="34.5" customHeight="1">
      <c r="A206" s="5">
        <v>203</v>
      </c>
      <c r="B206" s="5" t="str">
        <f>"413320220704205059140277"</f>
        <v>413320220704205059140277</v>
      </c>
      <c r="C206" s="5" t="s">
        <v>11</v>
      </c>
      <c r="D206" s="5" t="str">
        <f>"李卫萍"</f>
        <v>李卫萍</v>
      </c>
      <c r="E206" s="5" t="str">
        <f t="shared" si="9"/>
        <v>女</v>
      </c>
    </row>
    <row r="207" spans="1:5" s="1" customFormat="1" ht="34.5" customHeight="1">
      <c r="A207" s="5">
        <v>204</v>
      </c>
      <c r="B207" s="5" t="str">
        <f>"413320220704213556140506"</f>
        <v>413320220704213556140506</v>
      </c>
      <c r="C207" s="5" t="s">
        <v>11</v>
      </c>
      <c r="D207" s="5" t="str">
        <f>"陈小曼"</f>
        <v>陈小曼</v>
      </c>
      <c r="E207" s="5" t="str">
        <f t="shared" si="9"/>
        <v>女</v>
      </c>
    </row>
    <row r="208" spans="1:5" s="1" customFormat="1" ht="34.5" customHeight="1">
      <c r="A208" s="5">
        <v>205</v>
      </c>
      <c r="B208" s="5" t="str">
        <f>"413320220704215959140631"</f>
        <v>413320220704215959140631</v>
      </c>
      <c r="C208" s="5" t="s">
        <v>11</v>
      </c>
      <c r="D208" s="5" t="str">
        <f>"郭孟娟"</f>
        <v>郭孟娟</v>
      </c>
      <c r="E208" s="5" t="str">
        <f t="shared" si="9"/>
        <v>女</v>
      </c>
    </row>
    <row r="209" spans="1:5" s="1" customFormat="1" ht="34.5" customHeight="1">
      <c r="A209" s="5">
        <v>206</v>
      </c>
      <c r="B209" s="5" t="str">
        <f>"413320220704223546140763"</f>
        <v>413320220704223546140763</v>
      </c>
      <c r="C209" s="5" t="s">
        <v>11</v>
      </c>
      <c r="D209" s="5" t="str">
        <f>"周萍"</f>
        <v>周萍</v>
      </c>
      <c r="E209" s="5" t="str">
        <f t="shared" si="9"/>
        <v>女</v>
      </c>
    </row>
    <row r="210" spans="1:5" s="1" customFormat="1" ht="34.5" customHeight="1">
      <c r="A210" s="5">
        <v>207</v>
      </c>
      <c r="B210" s="5" t="str">
        <f>"413320220705011508141014"</f>
        <v>413320220705011508141014</v>
      </c>
      <c r="C210" s="5" t="s">
        <v>11</v>
      </c>
      <c r="D210" s="5" t="str">
        <f>"郑碧琳"</f>
        <v>郑碧琳</v>
      </c>
      <c r="E210" s="5" t="str">
        <f t="shared" si="9"/>
        <v>女</v>
      </c>
    </row>
    <row r="211" spans="1:5" s="1" customFormat="1" ht="34.5" customHeight="1">
      <c r="A211" s="5">
        <v>208</v>
      </c>
      <c r="B211" s="5" t="str">
        <f>"413320220705085230141349"</f>
        <v>413320220705085230141349</v>
      </c>
      <c r="C211" s="5" t="s">
        <v>11</v>
      </c>
      <c r="D211" s="5" t="str">
        <f>"陈彬彬"</f>
        <v>陈彬彬</v>
      </c>
      <c r="E211" s="5" t="str">
        <f t="shared" si="9"/>
        <v>女</v>
      </c>
    </row>
    <row r="212" spans="1:5" s="1" customFormat="1" ht="34.5" customHeight="1">
      <c r="A212" s="5">
        <v>209</v>
      </c>
      <c r="B212" s="5" t="str">
        <f>"413320220705103305142161"</f>
        <v>413320220705103305142161</v>
      </c>
      <c r="C212" s="5" t="s">
        <v>11</v>
      </c>
      <c r="D212" s="5" t="str">
        <f>"林明玉"</f>
        <v>林明玉</v>
      </c>
      <c r="E212" s="5" t="str">
        <f t="shared" si="9"/>
        <v>女</v>
      </c>
    </row>
    <row r="213" spans="1:5" s="1" customFormat="1" ht="34.5" customHeight="1">
      <c r="A213" s="5">
        <v>210</v>
      </c>
      <c r="B213" s="5" t="str">
        <f>"413320220705144010143375"</f>
        <v>413320220705144010143375</v>
      </c>
      <c r="C213" s="5" t="s">
        <v>11</v>
      </c>
      <c r="D213" s="5" t="str">
        <f>"何益舅"</f>
        <v>何益舅</v>
      </c>
      <c r="E213" s="5" t="str">
        <f t="shared" si="9"/>
        <v>女</v>
      </c>
    </row>
    <row r="214" spans="1:5" s="1" customFormat="1" ht="34.5" customHeight="1">
      <c r="A214" s="5">
        <v>211</v>
      </c>
      <c r="B214" s="5" t="str">
        <f>"413320220705145919143482"</f>
        <v>413320220705145919143482</v>
      </c>
      <c r="C214" s="5" t="s">
        <v>11</v>
      </c>
      <c r="D214" s="5" t="str">
        <f>"许世桃"</f>
        <v>许世桃</v>
      </c>
      <c r="E214" s="5" t="str">
        <f t="shared" si="9"/>
        <v>女</v>
      </c>
    </row>
    <row r="215" spans="1:5" s="1" customFormat="1" ht="34.5" customHeight="1">
      <c r="A215" s="5">
        <v>212</v>
      </c>
      <c r="B215" s="5" t="str">
        <f>"413320220705160251143932"</f>
        <v>413320220705160251143932</v>
      </c>
      <c r="C215" s="5" t="s">
        <v>11</v>
      </c>
      <c r="D215" s="5" t="str">
        <f>"张海帅"</f>
        <v>张海帅</v>
      </c>
      <c r="E215" s="5" t="str">
        <f>"男"</f>
        <v>男</v>
      </c>
    </row>
    <row r="216" spans="1:5" s="1" customFormat="1" ht="34.5" customHeight="1">
      <c r="A216" s="5">
        <v>213</v>
      </c>
      <c r="B216" s="5" t="str">
        <f>"413320220705162252144066"</f>
        <v>413320220705162252144066</v>
      </c>
      <c r="C216" s="5" t="s">
        <v>11</v>
      </c>
      <c r="D216" s="5" t="str">
        <f>"李如桂"</f>
        <v>李如桂</v>
      </c>
      <c r="E216" s="5" t="str">
        <f aca="true" t="shared" si="10" ref="E216:E227">"女"</f>
        <v>女</v>
      </c>
    </row>
    <row r="217" spans="1:5" s="1" customFormat="1" ht="34.5" customHeight="1">
      <c r="A217" s="5">
        <v>214</v>
      </c>
      <c r="B217" s="5" t="str">
        <f>"413320220705162714144099"</f>
        <v>413320220705162714144099</v>
      </c>
      <c r="C217" s="5" t="s">
        <v>11</v>
      </c>
      <c r="D217" s="5" t="str">
        <f>"梁承教"</f>
        <v>梁承教</v>
      </c>
      <c r="E217" s="5" t="str">
        <f t="shared" si="10"/>
        <v>女</v>
      </c>
    </row>
    <row r="218" spans="1:5" s="1" customFormat="1" ht="34.5" customHeight="1">
      <c r="A218" s="5">
        <v>215</v>
      </c>
      <c r="B218" s="5" t="str">
        <f>"413320220705164327144212"</f>
        <v>413320220705164327144212</v>
      </c>
      <c r="C218" s="5" t="s">
        <v>11</v>
      </c>
      <c r="D218" s="5" t="str">
        <f>"杨秋月"</f>
        <v>杨秋月</v>
      </c>
      <c r="E218" s="5" t="str">
        <f t="shared" si="10"/>
        <v>女</v>
      </c>
    </row>
    <row r="219" spans="1:5" s="1" customFormat="1" ht="34.5" customHeight="1">
      <c r="A219" s="5">
        <v>216</v>
      </c>
      <c r="B219" s="5" t="str">
        <f>"413320220705171944144431"</f>
        <v>413320220705171944144431</v>
      </c>
      <c r="C219" s="5" t="s">
        <v>11</v>
      </c>
      <c r="D219" s="5" t="str">
        <f>"李时畅"</f>
        <v>李时畅</v>
      </c>
      <c r="E219" s="5" t="str">
        <f t="shared" si="10"/>
        <v>女</v>
      </c>
    </row>
    <row r="220" spans="1:5" s="1" customFormat="1" ht="34.5" customHeight="1">
      <c r="A220" s="5">
        <v>217</v>
      </c>
      <c r="B220" s="5" t="str">
        <f>"413320220705173248144496"</f>
        <v>413320220705173248144496</v>
      </c>
      <c r="C220" s="5" t="s">
        <v>11</v>
      </c>
      <c r="D220" s="5" t="str">
        <f>"邢忆曼"</f>
        <v>邢忆曼</v>
      </c>
      <c r="E220" s="5" t="str">
        <f t="shared" si="10"/>
        <v>女</v>
      </c>
    </row>
    <row r="221" spans="1:5" s="1" customFormat="1" ht="34.5" customHeight="1">
      <c r="A221" s="5">
        <v>218</v>
      </c>
      <c r="B221" s="5" t="str">
        <f>"413320220705175341144602"</f>
        <v>413320220705175341144602</v>
      </c>
      <c r="C221" s="5" t="s">
        <v>11</v>
      </c>
      <c r="D221" s="5" t="str">
        <f>"吴秀丽"</f>
        <v>吴秀丽</v>
      </c>
      <c r="E221" s="5" t="str">
        <f t="shared" si="10"/>
        <v>女</v>
      </c>
    </row>
    <row r="222" spans="1:5" s="1" customFormat="1" ht="34.5" customHeight="1">
      <c r="A222" s="5">
        <v>219</v>
      </c>
      <c r="B222" s="5" t="str">
        <f>"413320220705192926144976"</f>
        <v>413320220705192926144976</v>
      </c>
      <c r="C222" s="5" t="s">
        <v>11</v>
      </c>
      <c r="D222" s="5" t="str">
        <f>"何振柳"</f>
        <v>何振柳</v>
      </c>
      <c r="E222" s="5" t="str">
        <f t="shared" si="10"/>
        <v>女</v>
      </c>
    </row>
    <row r="223" spans="1:5" s="1" customFormat="1" ht="34.5" customHeight="1">
      <c r="A223" s="5">
        <v>220</v>
      </c>
      <c r="B223" s="5" t="str">
        <f>"413320220705212952145486"</f>
        <v>413320220705212952145486</v>
      </c>
      <c r="C223" s="5" t="s">
        <v>11</v>
      </c>
      <c r="D223" s="5" t="str">
        <f>"蔡彩梅"</f>
        <v>蔡彩梅</v>
      </c>
      <c r="E223" s="5" t="str">
        <f t="shared" si="10"/>
        <v>女</v>
      </c>
    </row>
    <row r="224" spans="1:5" s="1" customFormat="1" ht="34.5" customHeight="1">
      <c r="A224" s="5">
        <v>221</v>
      </c>
      <c r="B224" s="5" t="str">
        <f>"413320220705221343145695"</f>
        <v>413320220705221343145695</v>
      </c>
      <c r="C224" s="5" t="s">
        <v>11</v>
      </c>
      <c r="D224" s="5" t="str">
        <f>"陈代丽"</f>
        <v>陈代丽</v>
      </c>
      <c r="E224" s="5" t="str">
        <f t="shared" si="10"/>
        <v>女</v>
      </c>
    </row>
    <row r="225" spans="1:5" s="1" customFormat="1" ht="34.5" customHeight="1">
      <c r="A225" s="5">
        <v>222</v>
      </c>
      <c r="B225" s="5" t="str">
        <f>"413320220705224905145833"</f>
        <v>413320220705224905145833</v>
      </c>
      <c r="C225" s="5" t="s">
        <v>11</v>
      </c>
      <c r="D225" s="5" t="str">
        <f>"谢宗胶"</f>
        <v>谢宗胶</v>
      </c>
      <c r="E225" s="5" t="str">
        <f t="shared" si="10"/>
        <v>女</v>
      </c>
    </row>
    <row r="226" spans="1:5" s="1" customFormat="1" ht="34.5" customHeight="1">
      <c r="A226" s="5">
        <v>223</v>
      </c>
      <c r="B226" s="5" t="str">
        <f>"413320220705232307146534"</f>
        <v>413320220705232307146534</v>
      </c>
      <c r="C226" s="5" t="s">
        <v>11</v>
      </c>
      <c r="D226" s="5" t="str">
        <f>"李琼虹"</f>
        <v>李琼虹</v>
      </c>
      <c r="E226" s="5" t="str">
        <f t="shared" si="10"/>
        <v>女</v>
      </c>
    </row>
    <row r="227" spans="1:5" s="1" customFormat="1" ht="34.5" customHeight="1">
      <c r="A227" s="5">
        <v>224</v>
      </c>
      <c r="B227" s="5" t="str">
        <f>"413320220706001237146630"</f>
        <v>413320220706001237146630</v>
      </c>
      <c r="C227" s="5" t="s">
        <v>11</v>
      </c>
      <c r="D227" s="5" t="str">
        <f>"苏灵敏"</f>
        <v>苏灵敏</v>
      </c>
      <c r="E227" s="5" t="str">
        <f t="shared" si="10"/>
        <v>女</v>
      </c>
    </row>
    <row r="228" spans="1:5" s="1" customFormat="1" ht="34.5" customHeight="1">
      <c r="A228" s="5">
        <v>225</v>
      </c>
      <c r="B228" s="5" t="str">
        <f>"413320220706002647146649"</f>
        <v>413320220706002647146649</v>
      </c>
      <c r="C228" s="5" t="s">
        <v>11</v>
      </c>
      <c r="D228" s="5" t="str">
        <f>"王欧"</f>
        <v>王欧</v>
      </c>
      <c r="E228" s="5" t="str">
        <f>"男"</f>
        <v>男</v>
      </c>
    </row>
    <row r="229" spans="1:5" s="1" customFormat="1" ht="34.5" customHeight="1">
      <c r="A229" s="5">
        <v>226</v>
      </c>
      <c r="B229" s="5" t="str">
        <f>"413320220706011927146692"</f>
        <v>413320220706011927146692</v>
      </c>
      <c r="C229" s="5" t="s">
        <v>11</v>
      </c>
      <c r="D229" s="5" t="str">
        <f>"钟海玉"</f>
        <v>钟海玉</v>
      </c>
      <c r="E229" s="5" t="str">
        <f>"女"</f>
        <v>女</v>
      </c>
    </row>
    <row r="230" spans="1:5" s="1" customFormat="1" ht="34.5" customHeight="1">
      <c r="A230" s="5">
        <v>227</v>
      </c>
      <c r="B230" s="5" t="str">
        <f>"413320220706101440148114"</f>
        <v>413320220706101440148114</v>
      </c>
      <c r="C230" s="5" t="s">
        <v>11</v>
      </c>
      <c r="D230" s="5" t="str">
        <f>"黄柳灵"</f>
        <v>黄柳灵</v>
      </c>
      <c r="E230" s="5" t="str">
        <f>"女"</f>
        <v>女</v>
      </c>
    </row>
    <row r="231" spans="1:5" s="1" customFormat="1" ht="34.5" customHeight="1">
      <c r="A231" s="5">
        <v>228</v>
      </c>
      <c r="B231" s="5" t="str">
        <f>"413320220706102404148242"</f>
        <v>413320220706102404148242</v>
      </c>
      <c r="C231" s="5" t="s">
        <v>11</v>
      </c>
      <c r="D231" s="5" t="str">
        <f>"林远东"</f>
        <v>林远东</v>
      </c>
      <c r="E231" s="5" t="str">
        <f>"男"</f>
        <v>男</v>
      </c>
    </row>
    <row r="232" spans="1:5" s="1" customFormat="1" ht="34.5" customHeight="1">
      <c r="A232" s="5">
        <v>229</v>
      </c>
      <c r="B232" s="5" t="str">
        <f>"413320220706103358148354"</f>
        <v>413320220706103358148354</v>
      </c>
      <c r="C232" s="5" t="s">
        <v>11</v>
      </c>
      <c r="D232" s="5" t="str">
        <f>"王凤丹"</f>
        <v>王凤丹</v>
      </c>
      <c r="E232" s="5" t="str">
        <f aca="true" t="shared" si="11" ref="E232:E247">"女"</f>
        <v>女</v>
      </c>
    </row>
    <row r="233" spans="1:5" s="1" customFormat="1" ht="34.5" customHeight="1">
      <c r="A233" s="5">
        <v>230</v>
      </c>
      <c r="B233" s="5" t="str">
        <f>"413320220706105715148639"</f>
        <v>413320220706105715148639</v>
      </c>
      <c r="C233" s="5" t="s">
        <v>11</v>
      </c>
      <c r="D233" s="5" t="str">
        <f>"麦雨婷"</f>
        <v>麦雨婷</v>
      </c>
      <c r="E233" s="5" t="str">
        <f t="shared" si="11"/>
        <v>女</v>
      </c>
    </row>
    <row r="234" spans="1:5" s="1" customFormat="1" ht="34.5" customHeight="1">
      <c r="A234" s="5">
        <v>231</v>
      </c>
      <c r="B234" s="5" t="str">
        <f>"413320220706114121149072"</f>
        <v>413320220706114121149072</v>
      </c>
      <c r="C234" s="5" t="s">
        <v>11</v>
      </c>
      <c r="D234" s="5" t="str">
        <f>"陈云仙"</f>
        <v>陈云仙</v>
      </c>
      <c r="E234" s="5" t="str">
        <f t="shared" si="11"/>
        <v>女</v>
      </c>
    </row>
    <row r="235" spans="1:5" s="1" customFormat="1" ht="34.5" customHeight="1">
      <c r="A235" s="5">
        <v>232</v>
      </c>
      <c r="B235" s="5" t="str">
        <f>"413320220706122143149367"</f>
        <v>413320220706122143149367</v>
      </c>
      <c r="C235" s="5" t="s">
        <v>11</v>
      </c>
      <c r="D235" s="5" t="str">
        <f>"陈德楼"</f>
        <v>陈德楼</v>
      </c>
      <c r="E235" s="5" t="str">
        <f t="shared" si="11"/>
        <v>女</v>
      </c>
    </row>
    <row r="236" spans="1:5" s="1" customFormat="1" ht="34.5" customHeight="1">
      <c r="A236" s="5">
        <v>233</v>
      </c>
      <c r="B236" s="5" t="str">
        <f>"413320220706124853149557"</f>
        <v>413320220706124853149557</v>
      </c>
      <c r="C236" s="5" t="s">
        <v>11</v>
      </c>
      <c r="D236" s="5" t="str">
        <f>"梁如妍"</f>
        <v>梁如妍</v>
      </c>
      <c r="E236" s="5" t="str">
        <f t="shared" si="11"/>
        <v>女</v>
      </c>
    </row>
    <row r="237" spans="1:5" s="1" customFormat="1" ht="34.5" customHeight="1">
      <c r="A237" s="5">
        <v>234</v>
      </c>
      <c r="B237" s="5" t="str">
        <f>"413320220706130200149642"</f>
        <v>413320220706130200149642</v>
      </c>
      <c r="C237" s="5" t="s">
        <v>11</v>
      </c>
      <c r="D237" s="5" t="str">
        <f>"黄少梅"</f>
        <v>黄少梅</v>
      </c>
      <c r="E237" s="5" t="str">
        <f t="shared" si="11"/>
        <v>女</v>
      </c>
    </row>
    <row r="238" spans="1:5" s="1" customFormat="1" ht="34.5" customHeight="1">
      <c r="A238" s="5">
        <v>235</v>
      </c>
      <c r="B238" s="5" t="str">
        <f>"413320220706134002149886"</f>
        <v>413320220706134002149886</v>
      </c>
      <c r="C238" s="5" t="s">
        <v>11</v>
      </c>
      <c r="D238" s="5" t="str">
        <f>"祁曼雅"</f>
        <v>祁曼雅</v>
      </c>
      <c r="E238" s="5" t="str">
        <f t="shared" si="11"/>
        <v>女</v>
      </c>
    </row>
    <row r="239" spans="1:5" s="1" customFormat="1" ht="34.5" customHeight="1">
      <c r="A239" s="5">
        <v>236</v>
      </c>
      <c r="B239" s="5" t="str">
        <f>"413320220706135048149960"</f>
        <v>413320220706135048149960</v>
      </c>
      <c r="C239" s="5" t="s">
        <v>11</v>
      </c>
      <c r="D239" s="5" t="str">
        <f>"冯小蔓"</f>
        <v>冯小蔓</v>
      </c>
      <c r="E239" s="5" t="str">
        <f t="shared" si="11"/>
        <v>女</v>
      </c>
    </row>
    <row r="240" spans="1:5" s="1" customFormat="1" ht="34.5" customHeight="1">
      <c r="A240" s="5">
        <v>237</v>
      </c>
      <c r="B240" s="5" t="str">
        <f>"413320220706140112150024"</f>
        <v>413320220706140112150024</v>
      </c>
      <c r="C240" s="5" t="s">
        <v>11</v>
      </c>
      <c r="D240" s="5" t="str">
        <f>"黄微"</f>
        <v>黄微</v>
      </c>
      <c r="E240" s="5" t="str">
        <f t="shared" si="11"/>
        <v>女</v>
      </c>
    </row>
    <row r="241" spans="1:5" s="1" customFormat="1" ht="34.5" customHeight="1">
      <c r="A241" s="5">
        <v>238</v>
      </c>
      <c r="B241" s="5" t="str">
        <f>"413320220706152142150670"</f>
        <v>413320220706152142150670</v>
      </c>
      <c r="C241" s="5" t="s">
        <v>11</v>
      </c>
      <c r="D241" s="5" t="str">
        <f>"朱晓娟"</f>
        <v>朱晓娟</v>
      </c>
      <c r="E241" s="5" t="str">
        <f t="shared" si="11"/>
        <v>女</v>
      </c>
    </row>
    <row r="242" spans="1:5" s="1" customFormat="1" ht="34.5" customHeight="1">
      <c r="A242" s="5">
        <v>239</v>
      </c>
      <c r="B242" s="5" t="str">
        <f>"413320220706171543151871"</f>
        <v>413320220706171543151871</v>
      </c>
      <c r="C242" s="5" t="s">
        <v>11</v>
      </c>
      <c r="D242" s="5" t="str">
        <f>"扈雅宁"</f>
        <v>扈雅宁</v>
      </c>
      <c r="E242" s="5" t="str">
        <f t="shared" si="11"/>
        <v>女</v>
      </c>
    </row>
    <row r="243" spans="1:5" s="1" customFormat="1" ht="34.5" customHeight="1">
      <c r="A243" s="5">
        <v>240</v>
      </c>
      <c r="B243" s="5" t="str">
        <f>"413320220706172938151983"</f>
        <v>413320220706172938151983</v>
      </c>
      <c r="C243" s="5" t="s">
        <v>11</v>
      </c>
      <c r="D243" s="5" t="str">
        <f>"符碚"</f>
        <v>符碚</v>
      </c>
      <c r="E243" s="5" t="str">
        <f t="shared" si="11"/>
        <v>女</v>
      </c>
    </row>
    <row r="244" spans="1:5" s="1" customFormat="1" ht="34.5" customHeight="1">
      <c r="A244" s="5">
        <v>241</v>
      </c>
      <c r="B244" s="5" t="str">
        <f>"413320220706174609152097"</f>
        <v>413320220706174609152097</v>
      </c>
      <c r="C244" s="5" t="s">
        <v>11</v>
      </c>
      <c r="D244" s="5" t="str">
        <f>"符连于"</f>
        <v>符连于</v>
      </c>
      <c r="E244" s="5" t="str">
        <f t="shared" si="11"/>
        <v>女</v>
      </c>
    </row>
    <row r="245" spans="1:5" s="1" customFormat="1" ht="34.5" customHeight="1">
      <c r="A245" s="5">
        <v>242</v>
      </c>
      <c r="B245" s="5" t="str">
        <f>"413320220706192225152686"</f>
        <v>413320220706192225152686</v>
      </c>
      <c r="C245" s="5" t="s">
        <v>11</v>
      </c>
      <c r="D245" s="5" t="str">
        <f>"林柳红"</f>
        <v>林柳红</v>
      </c>
      <c r="E245" s="5" t="str">
        <f t="shared" si="11"/>
        <v>女</v>
      </c>
    </row>
    <row r="246" spans="1:5" s="1" customFormat="1" ht="34.5" customHeight="1">
      <c r="A246" s="5">
        <v>243</v>
      </c>
      <c r="B246" s="5" t="str">
        <f>"413320220706202634153094"</f>
        <v>413320220706202634153094</v>
      </c>
      <c r="C246" s="5" t="s">
        <v>11</v>
      </c>
      <c r="D246" s="5" t="str">
        <f>"王小香"</f>
        <v>王小香</v>
      </c>
      <c r="E246" s="5" t="str">
        <f t="shared" si="11"/>
        <v>女</v>
      </c>
    </row>
    <row r="247" spans="1:5" s="1" customFormat="1" ht="34.5" customHeight="1">
      <c r="A247" s="5">
        <v>244</v>
      </c>
      <c r="B247" s="5" t="str">
        <f>"413320220706235631154476"</f>
        <v>413320220706235631154476</v>
      </c>
      <c r="C247" s="5" t="s">
        <v>11</v>
      </c>
      <c r="D247" s="5" t="str">
        <f>"王文明"</f>
        <v>王文明</v>
      </c>
      <c r="E247" s="5" t="str">
        <f t="shared" si="11"/>
        <v>女</v>
      </c>
    </row>
    <row r="248" spans="1:5" s="1" customFormat="1" ht="34.5" customHeight="1">
      <c r="A248" s="5">
        <v>245</v>
      </c>
      <c r="B248" s="5" t="str">
        <f>"413320220707072255154755"</f>
        <v>413320220707072255154755</v>
      </c>
      <c r="C248" s="5" t="s">
        <v>11</v>
      </c>
      <c r="D248" s="5" t="str">
        <f>"黎博典"</f>
        <v>黎博典</v>
      </c>
      <c r="E248" s="5" t="str">
        <f>"男"</f>
        <v>男</v>
      </c>
    </row>
    <row r="249" spans="1:5" s="1" customFormat="1" ht="34.5" customHeight="1">
      <c r="A249" s="5">
        <v>246</v>
      </c>
      <c r="B249" s="5" t="str">
        <f>"413320220707083438154995"</f>
        <v>413320220707083438154995</v>
      </c>
      <c r="C249" s="5" t="s">
        <v>11</v>
      </c>
      <c r="D249" s="5" t="str">
        <f>"符爱孟"</f>
        <v>符爱孟</v>
      </c>
      <c r="E249" s="5" t="str">
        <f>"女"</f>
        <v>女</v>
      </c>
    </row>
    <row r="250" spans="1:5" s="1" customFormat="1" ht="34.5" customHeight="1">
      <c r="A250" s="5">
        <v>247</v>
      </c>
      <c r="B250" s="5" t="str">
        <f>"413320220707143604158186"</f>
        <v>413320220707143604158186</v>
      </c>
      <c r="C250" s="5" t="s">
        <v>11</v>
      </c>
      <c r="D250" s="5" t="str">
        <f>"陈宝桦"</f>
        <v>陈宝桦</v>
      </c>
      <c r="E250" s="5" t="str">
        <f>"女"</f>
        <v>女</v>
      </c>
    </row>
    <row r="251" spans="1:5" s="1" customFormat="1" ht="34.5" customHeight="1">
      <c r="A251" s="5">
        <v>248</v>
      </c>
      <c r="B251" s="5" t="str">
        <f>"413320220707155922159208"</f>
        <v>413320220707155922159208</v>
      </c>
      <c r="C251" s="5" t="s">
        <v>11</v>
      </c>
      <c r="D251" s="5" t="str">
        <f>"苏小妹"</f>
        <v>苏小妹</v>
      </c>
      <c r="E251" s="5" t="str">
        <f>"女"</f>
        <v>女</v>
      </c>
    </row>
    <row r="252" spans="1:5" s="1" customFormat="1" ht="34.5" customHeight="1">
      <c r="A252" s="5">
        <v>249</v>
      </c>
      <c r="B252" s="5" t="str">
        <f>"413320220707164310159395"</f>
        <v>413320220707164310159395</v>
      </c>
      <c r="C252" s="5" t="s">
        <v>11</v>
      </c>
      <c r="D252" s="5" t="str">
        <f>"周炳丹"</f>
        <v>周炳丹</v>
      </c>
      <c r="E252" s="5" t="str">
        <f>"女"</f>
        <v>女</v>
      </c>
    </row>
    <row r="253" spans="1:5" s="1" customFormat="1" ht="34.5" customHeight="1">
      <c r="A253" s="5">
        <v>250</v>
      </c>
      <c r="B253" s="5" t="str">
        <f>"413320220707183544159783"</f>
        <v>413320220707183544159783</v>
      </c>
      <c r="C253" s="5" t="s">
        <v>11</v>
      </c>
      <c r="D253" s="5" t="str">
        <f>"杨顺"</f>
        <v>杨顺</v>
      </c>
      <c r="E253" s="5" t="str">
        <f>"男"</f>
        <v>男</v>
      </c>
    </row>
    <row r="254" spans="1:5" s="1" customFormat="1" ht="34.5" customHeight="1">
      <c r="A254" s="5">
        <v>251</v>
      </c>
      <c r="B254" s="5" t="str">
        <f>"413320220707205017160150"</f>
        <v>413320220707205017160150</v>
      </c>
      <c r="C254" s="5" t="s">
        <v>11</v>
      </c>
      <c r="D254" s="5" t="str">
        <f>"陈承凤"</f>
        <v>陈承凤</v>
      </c>
      <c r="E254" s="5" t="str">
        <f aca="true" t="shared" si="12" ref="E254:E261">"女"</f>
        <v>女</v>
      </c>
    </row>
    <row r="255" spans="1:5" s="1" customFormat="1" ht="34.5" customHeight="1">
      <c r="A255" s="5">
        <v>252</v>
      </c>
      <c r="B255" s="5" t="str">
        <f>"413320220707212108160254"</f>
        <v>413320220707212108160254</v>
      </c>
      <c r="C255" s="5" t="s">
        <v>11</v>
      </c>
      <c r="D255" s="5" t="str">
        <f>"钟惠"</f>
        <v>钟惠</v>
      </c>
      <c r="E255" s="5" t="str">
        <f t="shared" si="12"/>
        <v>女</v>
      </c>
    </row>
    <row r="256" spans="1:5" s="1" customFormat="1" ht="34.5" customHeight="1">
      <c r="A256" s="5">
        <v>253</v>
      </c>
      <c r="B256" s="5" t="str">
        <f>"413320220707215814160389"</f>
        <v>413320220707215814160389</v>
      </c>
      <c r="C256" s="5" t="s">
        <v>11</v>
      </c>
      <c r="D256" s="5" t="str">
        <f>"林月惠"</f>
        <v>林月惠</v>
      </c>
      <c r="E256" s="5" t="str">
        <f t="shared" si="12"/>
        <v>女</v>
      </c>
    </row>
    <row r="257" spans="1:5" s="1" customFormat="1" ht="34.5" customHeight="1">
      <c r="A257" s="5">
        <v>254</v>
      </c>
      <c r="B257" s="5" t="str">
        <f>"413320220707220031160401"</f>
        <v>413320220707220031160401</v>
      </c>
      <c r="C257" s="5" t="s">
        <v>11</v>
      </c>
      <c r="D257" s="5" t="str">
        <f>"王海瑜"</f>
        <v>王海瑜</v>
      </c>
      <c r="E257" s="5" t="str">
        <f t="shared" si="12"/>
        <v>女</v>
      </c>
    </row>
    <row r="258" spans="1:5" s="1" customFormat="1" ht="34.5" customHeight="1">
      <c r="A258" s="5">
        <v>255</v>
      </c>
      <c r="B258" s="5" t="str">
        <f>"413320220708082149160880"</f>
        <v>413320220708082149160880</v>
      </c>
      <c r="C258" s="5" t="s">
        <v>11</v>
      </c>
      <c r="D258" s="5" t="str">
        <f>"文霞"</f>
        <v>文霞</v>
      </c>
      <c r="E258" s="5" t="str">
        <f t="shared" si="12"/>
        <v>女</v>
      </c>
    </row>
    <row r="259" spans="1:5" s="1" customFormat="1" ht="34.5" customHeight="1">
      <c r="A259" s="5">
        <v>256</v>
      </c>
      <c r="B259" s="5" t="str">
        <f>"413320220708103145161345"</f>
        <v>413320220708103145161345</v>
      </c>
      <c r="C259" s="5" t="s">
        <v>11</v>
      </c>
      <c r="D259" s="5" t="str">
        <f>"陈汉翠"</f>
        <v>陈汉翠</v>
      </c>
      <c r="E259" s="5" t="str">
        <f t="shared" si="12"/>
        <v>女</v>
      </c>
    </row>
    <row r="260" spans="1:5" s="1" customFormat="1" ht="34.5" customHeight="1">
      <c r="A260" s="5">
        <v>257</v>
      </c>
      <c r="B260" s="5" t="str">
        <f>"413320220708104313161717"</f>
        <v>413320220708104313161717</v>
      </c>
      <c r="C260" s="5" t="s">
        <v>11</v>
      </c>
      <c r="D260" s="5" t="str">
        <f>"曾妙"</f>
        <v>曾妙</v>
      </c>
      <c r="E260" s="5" t="str">
        <f t="shared" si="12"/>
        <v>女</v>
      </c>
    </row>
    <row r="261" spans="1:5" s="1" customFormat="1" ht="34.5" customHeight="1">
      <c r="A261" s="5">
        <v>258</v>
      </c>
      <c r="B261" s="5" t="str">
        <f>"413320220708120830162690"</f>
        <v>413320220708120830162690</v>
      </c>
      <c r="C261" s="5" t="s">
        <v>11</v>
      </c>
      <c r="D261" s="5" t="str">
        <f>"罗树婷"</f>
        <v>罗树婷</v>
      </c>
      <c r="E261" s="5" t="str">
        <f t="shared" si="12"/>
        <v>女</v>
      </c>
    </row>
    <row r="262" spans="1:5" s="1" customFormat="1" ht="34.5" customHeight="1">
      <c r="A262" s="5">
        <v>259</v>
      </c>
      <c r="B262" s="5" t="str">
        <f>"413320220708133358162969"</f>
        <v>413320220708133358162969</v>
      </c>
      <c r="C262" s="5" t="s">
        <v>11</v>
      </c>
      <c r="D262" s="5" t="str">
        <f>"李水康"</f>
        <v>李水康</v>
      </c>
      <c r="E262" s="5" t="str">
        <f>"男"</f>
        <v>男</v>
      </c>
    </row>
    <row r="263" spans="1:5" s="1" customFormat="1" ht="34.5" customHeight="1">
      <c r="A263" s="5">
        <v>260</v>
      </c>
      <c r="B263" s="5" t="str">
        <f>"413320220708142330163116"</f>
        <v>413320220708142330163116</v>
      </c>
      <c r="C263" s="5" t="s">
        <v>11</v>
      </c>
      <c r="D263" s="5" t="str">
        <f>"符梅爱"</f>
        <v>符梅爱</v>
      </c>
      <c r="E263" s="5" t="str">
        <f>"女"</f>
        <v>女</v>
      </c>
    </row>
    <row r="264" spans="1:5" s="1" customFormat="1" ht="34.5" customHeight="1">
      <c r="A264" s="5">
        <v>261</v>
      </c>
      <c r="B264" s="5" t="str">
        <f>"413320220708142632163129"</f>
        <v>413320220708142632163129</v>
      </c>
      <c r="C264" s="5" t="s">
        <v>11</v>
      </c>
      <c r="D264" s="5" t="str">
        <f>"黎秋燕"</f>
        <v>黎秋燕</v>
      </c>
      <c r="E264" s="5" t="str">
        <f>"女"</f>
        <v>女</v>
      </c>
    </row>
    <row r="265" spans="1:5" s="1" customFormat="1" ht="34.5" customHeight="1">
      <c r="A265" s="5">
        <v>262</v>
      </c>
      <c r="B265" s="5" t="str">
        <f>"413320220708144449163196"</f>
        <v>413320220708144449163196</v>
      </c>
      <c r="C265" s="5" t="s">
        <v>11</v>
      </c>
      <c r="D265" s="5" t="str">
        <f>"孙誉"</f>
        <v>孙誉</v>
      </c>
      <c r="E265" s="5" t="str">
        <f>"男"</f>
        <v>男</v>
      </c>
    </row>
    <row r="266" spans="1:5" s="1" customFormat="1" ht="34.5" customHeight="1">
      <c r="A266" s="5">
        <v>263</v>
      </c>
      <c r="B266" s="5" t="str">
        <f>"413320220702144934129206"</f>
        <v>413320220702144934129206</v>
      </c>
      <c r="C266" s="5" t="s">
        <v>12</v>
      </c>
      <c r="D266" s="5" t="str">
        <f>"曾少梅"</f>
        <v>曾少梅</v>
      </c>
      <c r="E266" s="5" t="str">
        <f>"女"</f>
        <v>女</v>
      </c>
    </row>
    <row r="267" spans="1:5" s="1" customFormat="1" ht="34.5" customHeight="1">
      <c r="A267" s="5">
        <v>264</v>
      </c>
      <c r="B267" s="5" t="str">
        <f>"413320220703102500130936"</f>
        <v>413320220703102500130936</v>
      </c>
      <c r="C267" s="5" t="s">
        <v>12</v>
      </c>
      <c r="D267" s="5" t="str">
        <f>"符传雄"</f>
        <v>符传雄</v>
      </c>
      <c r="E267" s="5" t="str">
        <f>"男"</f>
        <v>男</v>
      </c>
    </row>
    <row r="268" spans="1:5" s="1" customFormat="1" ht="34.5" customHeight="1">
      <c r="A268" s="5">
        <v>265</v>
      </c>
      <c r="B268" s="5" t="str">
        <f>"413320220703134650131608"</f>
        <v>413320220703134650131608</v>
      </c>
      <c r="C268" s="5" t="s">
        <v>12</v>
      </c>
      <c r="D268" s="5" t="str">
        <f>"王选明"</f>
        <v>王选明</v>
      </c>
      <c r="E268" s="5" t="str">
        <f>"男"</f>
        <v>男</v>
      </c>
    </row>
    <row r="269" spans="1:5" s="1" customFormat="1" ht="34.5" customHeight="1">
      <c r="A269" s="5">
        <v>266</v>
      </c>
      <c r="B269" s="5" t="str">
        <f>"413320220703164101132133"</f>
        <v>413320220703164101132133</v>
      </c>
      <c r="C269" s="5" t="s">
        <v>12</v>
      </c>
      <c r="D269" s="5" t="str">
        <f>"丁怀莹"</f>
        <v>丁怀莹</v>
      </c>
      <c r="E269" s="5" t="str">
        <f>"女"</f>
        <v>女</v>
      </c>
    </row>
    <row r="270" spans="1:5" s="1" customFormat="1" ht="34.5" customHeight="1">
      <c r="A270" s="5">
        <v>267</v>
      </c>
      <c r="B270" s="5" t="str">
        <f>"413320220703184956132511"</f>
        <v>413320220703184956132511</v>
      </c>
      <c r="C270" s="5" t="s">
        <v>12</v>
      </c>
      <c r="D270" s="5" t="str">
        <f>"羊有菊"</f>
        <v>羊有菊</v>
      </c>
      <c r="E270" s="5" t="str">
        <f>"女"</f>
        <v>女</v>
      </c>
    </row>
    <row r="271" spans="1:5" s="1" customFormat="1" ht="34.5" customHeight="1">
      <c r="A271" s="5">
        <v>268</v>
      </c>
      <c r="B271" s="5" t="str">
        <f>"413320220703210302132880"</f>
        <v>413320220703210302132880</v>
      </c>
      <c r="C271" s="5" t="s">
        <v>12</v>
      </c>
      <c r="D271" s="5" t="str">
        <f>"王家宇"</f>
        <v>王家宇</v>
      </c>
      <c r="E271" s="5" t="str">
        <f>"男"</f>
        <v>男</v>
      </c>
    </row>
    <row r="272" spans="1:5" s="1" customFormat="1" ht="34.5" customHeight="1">
      <c r="A272" s="5">
        <v>269</v>
      </c>
      <c r="B272" s="5" t="str">
        <f>"413320220704080346133397"</f>
        <v>413320220704080346133397</v>
      </c>
      <c r="C272" s="5" t="s">
        <v>12</v>
      </c>
      <c r="D272" s="5" t="str">
        <f>"陈松玲"</f>
        <v>陈松玲</v>
      </c>
      <c r="E272" s="5" t="str">
        <f>"女"</f>
        <v>女</v>
      </c>
    </row>
    <row r="273" spans="1:5" s="1" customFormat="1" ht="34.5" customHeight="1">
      <c r="A273" s="5">
        <v>270</v>
      </c>
      <c r="B273" s="5" t="str">
        <f>"413320220704082018133430"</f>
        <v>413320220704082018133430</v>
      </c>
      <c r="C273" s="5" t="s">
        <v>12</v>
      </c>
      <c r="D273" s="5" t="str">
        <f>"谢娇蓉"</f>
        <v>谢娇蓉</v>
      </c>
      <c r="E273" s="5" t="str">
        <f>"女"</f>
        <v>女</v>
      </c>
    </row>
    <row r="274" spans="1:5" s="1" customFormat="1" ht="34.5" customHeight="1">
      <c r="A274" s="5">
        <v>271</v>
      </c>
      <c r="B274" s="5" t="str">
        <f>"413320220704082349133440"</f>
        <v>413320220704082349133440</v>
      </c>
      <c r="C274" s="5" t="s">
        <v>12</v>
      </c>
      <c r="D274" s="5" t="str">
        <f>"王劲"</f>
        <v>王劲</v>
      </c>
      <c r="E274" s="5" t="str">
        <f>"男"</f>
        <v>男</v>
      </c>
    </row>
    <row r="275" spans="1:5" s="1" customFormat="1" ht="34.5" customHeight="1">
      <c r="A275" s="5">
        <v>272</v>
      </c>
      <c r="B275" s="5" t="str">
        <f>"413320220704083656133487"</f>
        <v>413320220704083656133487</v>
      </c>
      <c r="C275" s="5" t="s">
        <v>12</v>
      </c>
      <c r="D275" s="5" t="str">
        <f>"符晓寒"</f>
        <v>符晓寒</v>
      </c>
      <c r="E275" s="5" t="str">
        <f>"女"</f>
        <v>女</v>
      </c>
    </row>
    <row r="276" spans="1:5" s="1" customFormat="1" ht="34.5" customHeight="1">
      <c r="A276" s="5">
        <v>273</v>
      </c>
      <c r="B276" s="5" t="str">
        <f>"413320220704094659134253"</f>
        <v>413320220704094659134253</v>
      </c>
      <c r="C276" s="5" t="s">
        <v>12</v>
      </c>
      <c r="D276" s="5" t="str">
        <f>"林朝怡"</f>
        <v>林朝怡</v>
      </c>
      <c r="E276" s="5" t="str">
        <f>"女"</f>
        <v>女</v>
      </c>
    </row>
    <row r="277" spans="1:5" s="1" customFormat="1" ht="34.5" customHeight="1">
      <c r="A277" s="5">
        <v>274</v>
      </c>
      <c r="B277" s="5" t="str">
        <f>"413320220704095244134319"</f>
        <v>413320220704095244134319</v>
      </c>
      <c r="C277" s="5" t="s">
        <v>12</v>
      </c>
      <c r="D277" s="5" t="str">
        <f>"黄甜"</f>
        <v>黄甜</v>
      </c>
      <c r="E277" s="5" t="str">
        <f>"女"</f>
        <v>女</v>
      </c>
    </row>
    <row r="278" spans="1:5" s="1" customFormat="1" ht="34.5" customHeight="1">
      <c r="A278" s="5">
        <v>275</v>
      </c>
      <c r="B278" s="5" t="str">
        <f>"413320220704142734137827"</f>
        <v>413320220704142734137827</v>
      </c>
      <c r="C278" s="5" t="s">
        <v>12</v>
      </c>
      <c r="D278" s="5" t="str">
        <f>"邢清瑶"</f>
        <v>邢清瑶</v>
      </c>
      <c r="E278" s="5" t="str">
        <f>"女"</f>
        <v>女</v>
      </c>
    </row>
    <row r="279" spans="1:5" s="1" customFormat="1" ht="34.5" customHeight="1">
      <c r="A279" s="5">
        <v>276</v>
      </c>
      <c r="B279" s="5" t="str">
        <f>"413320220704150445138049"</f>
        <v>413320220704150445138049</v>
      </c>
      <c r="C279" s="5" t="s">
        <v>12</v>
      </c>
      <c r="D279" s="5" t="str">
        <f>"谢丽许"</f>
        <v>谢丽许</v>
      </c>
      <c r="E279" s="5" t="str">
        <f>"女"</f>
        <v>女</v>
      </c>
    </row>
    <row r="280" spans="1:5" s="1" customFormat="1" ht="34.5" customHeight="1">
      <c r="A280" s="5">
        <v>277</v>
      </c>
      <c r="B280" s="5" t="str">
        <f>"413320220704161255138544"</f>
        <v>413320220704161255138544</v>
      </c>
      <c r="C280" s="5" t="s">
        <v>12</v>
      </c>
      <c r="D280" s="5" t="str">
        <f>"虞禄"</f>
        <v>虞禄</v>
      </c>
      <c r="E280" s="5" t="str">
        <f>"男"</f>
        <v>男</v>
      </c>
    </row>
    <row r="281" spans="1:5" s="1" customFormat="1" ht="34.5" customHeight="1">
      <c r="A281" s="5">
        <v>278</v>
      </c>
      <c r="B281" s="5" t="str">
        <f>"413320220704162507138636"</f>
        <v>413320220704162507138636</v>
      </c>
      <c r="C281" s="5" t="s">
        <v>12</v>
      </c>
      <c r="D281" s="5" t="str">
        <f>"施美虹"</f>
        <v>施美虹</v>
      </c>
      <c r="E281" s="5" t="str">
        <f>"女"</f>
        <v>女</v>
      </c>
    </row>
    <row r="282" spans="1:5" s="1" customFormat="1" ht="34.5" customHeight="1">
      <c r="A282" s="5">
        <v>279</v>
      </c>
      <c r="B282" s="5" t="str">
        <f>"413320220704171948139352"</f>
        <v>413320220704171948139352</v>
      </c>
      <c r="C282" s="5" t="s">
        <v>12</v>
      </c>
      <c r="D282" s="5" t="str">
        <f>"黄海雪"</f>
        <v>黄海雪</v>
      </c>
      <c r="E282" s="5" t="str">
        <f>"女"</f>
        <v>女</v>
      </c>
    </row>
    <row r="283" spans="1:5" s="1" customFormat="1" ht="34.5" customHeight="1">
      <c r="A283" s="5">
        <v>280</v>
      </c>
      <c r="B283" s="5" t="str">
        <f>"413320220704174812139515"</f>
        <v>413320220704174812139515</v>
      </c>
      <c r="C283" s="5" t="s">
        <v>12</v>
      </c>
      <c r="D283" s="5" t="str">
        <f>"林慧萍"</f>
        <v>林慧萍</v>
      </c>
      <c r="E283" s="5" t="str">
        <f>"女"</f>
        <v>女</v>
      </c>
    </row>
    <row r="284" spans="1:5" s="1" customFormat="1" ht="34.5" customHeight="1">
      <c r="A284" s="5">
        <v>281</v>
      </c>
      <c r="B284" s="5" t="str">
        <f>"413320220704194012139993"</f>
        <v>413320220704194012139993</v>
      </c>
      <c r="C284" s="5" t="s">
        <v>12</v>
      </c>
      <c r="D284" s="5" t="str">
        <f>"王才莲"</f>
        <v>王才莲</v>
      </c>
      <c r="E284" s="5" t="str">
        <f>"男"</f>
        <v>男</v>
      </c>
    </row>
    <row r="285" spans="1:5" s="1" customFormat="1" ht="34.5" customHeight="1">
      <c r="A285" s="5">
        <v>282</v>
      </c>
      <c r="B285" s="5" t="str">
        <f>"413320220704202216140157"</f>
        <v>413320220704202216140157</v>
      </c>
      <c r="C285" s="5" t="s">
        <v>12</v>
      </c>
      <c r="D285" s="5" t="str">
        <f>"黎玉花"</f>
        <v>黎玉花</v>
      </c>
      <c r="E285" s="5" t="str">
        <f>"女"</f>
        <v>女</v>
      </c>
    </row>
    <row r="286" spans="1:5" s="1" customFormat="1" ht="34.5" customHeight="1">
      <c r="A286" s="5">
        <v>283</v>
      </c>
      <c r="B286" s="5" t="str">
        <f>"413320220704202553140173"</f>
        <v>413320220704202553140173</v>
      </c>
      <c r="C286" s="5" t="s">
        <v>12</v>
      </c>
      <c r="D286" s="5" t="str">
        <f>"郭金萍"</f>
        <v>郭金萍</v>
      </c>
      <c r="E286" s="5" t="str">
        <f>"女"</f>
        <v>女</v>
      </c>
    </row>
    <row r="287" spans="1:5" s="1" customFormat="1" ht="34.5" customHeight="1">
      <c r="A287" s="5">
        <v>284</v>
      </c>
      <c r="B287" s="5" t="str">
        <f>"413320220704212652140455"</f>
        <v>413320220704212652140455</v>
      </c>
      <c r="C287" s="5" t="s">
        <v>12</v>
      </c>
      <c r="D287" s="5" t="str">
        <f>"郭秋池"</f>
        <v>郭秋池</v>
      </c>
      <c r="E287" s="5" t="str">
        <f>"男"</f>
        <v>男</v>
      </c>
    </row>
    <row r="288" spans="1:5" s="1" customFormat="1" ht="34.5" customHeight="1">
      <c r="A288" s="5">
        <v>285</v>
      </c>
      <c r="B288" s="5" t="str">
        <f>"413320220704222154140713"</f>
        <v>413320220704222154140713</v>
      </c>
      <c r="C288" s="5" t="s">
        <v>12</v>
      </c>
      <c r="D288" s="5" t="str">
        <f>"符吉子"</f>
        <v>符吉子</v>
      </c>
      <c r="E288" s="5" t="str">
        <f>"女"</f>
        <v>女</v>
      </c>
    </row>
    <row r="289" spans="1:5" s="1" customFormat="1" ht="34.5" customHeight="1">
      <c r="A289" s="5">
        <v>286</v>
      </c>
      <c r="B289" s="5" t="str">
        <f>"413320220705091103141489"</f>
        <v>413320220705091103141489</v>
      </c>
      <c r="C289" s="5" t="s">
        <v>12</v>
      </c>
      <c r="D289" s="5" t="str">
        <f>"童东"</f>
        <v>童东</v>
      </c>
      <c r="E289" s="5" t="str">
        <f>"男"</f>
        <v>男</v>
      </c>
    </row>
    <row r="290" spans="1:5" s="1" customFormat="1" ht="34.5" customHeight="1">
      <c r="A290" s="5">
        <v>287</v>
      </c>
      <c r="B290" s="5" t="str">
        <f>"413320220705095152141826"</f>
        <v>413320220705095152141826</v>
      </c>
      <c r="C290" s="5" t="s">
        <v>12</v>
      </c>
      <c r="D290" s="5" t="str">
        <f>" 邢丹云"</f>
        <v> 邢丹云</v>
      </c>
      <c r="E290" s="5" t="str">
        <f>"女"</f>
        <v>女</v>
      </c>
    </row>
    <row r="291" spans="1:5" s="1" customFormat="1" ht="34.5" customHeight="1">
      <c r="A291" s="5">
        <v>288</v>
      </c>
      <c r="B291" s="5" t="str">
        <f>"413320220705153040143670"</f>
        <v>413320220705153040143670</v>
      </c>
      <c r="C291" s="5" t="s">
        <v>12</v>
      </c>
      <c r="D291" s="5" t="str">
        <f>"麦琪琪"</f>
        <v>麦琪琪</v>
      </c>
      <c r="E291" s="5" t="str">
        <f>"女"</f>
        <v>女</v>
      </c>
    </row>
    <row r="292" spans="1:5" s="1" customFormat="1" ht="34.5" customHeight="1">
      <c r="A292" s="5">
        <v>289</v>
      </c>
      <c r="B292" s="5" t="str">
        <f>"413320220705212915145483"</f>
        <v>413320220705212915145483</v>
      </c>
      <c r="C292" s="5" t="s">
        <v>12</v>
      </c>
      <c r="D292" s="5" t="str">
        <f>"符丽菲"</f>
        <v>符丽菲</v>
      </c>
      <c r="E292" s="5" t="str">
        <f>"女"</f>
        <v>女</v>
      </c>
    </row>
    <row r="293" spans="1:5" s="1" customFormat="1" ht="34.5" customHeight="1">
      <c r="A293" s="5">
        <v>290</v>
      </c>
      <c r="B293" s="5" t="str">
        <f>"413320220705213813145530"</f>
        <v>413320220705213813145530</v>
      </c>
      <c r="C293" s="5" t="s">
        <v>12</v>
      </c>
      <c r="D293" s="5" t="str">
        <f>"陈春艳"</f>
        <v>陈春艳</v>
      </c>
      <c r="E293" s="5" t="str">
        <f>"女"</f>
        <v>女</v>
      </c>
    </row>
    <row r="294" spans="1:5" s="1" customFormat="1" ht="34.5" customHeight="1">
      <c r="A294" s="5">
        <v>291</v>
      </c>
      <c r="B294" s="5" t="str">
        <f>"413320220706090920147381"</f>
        <v>413320220706090920147381</v>
      </c>
      <c r="C294" s="5" t="s">
        <v>12</v>
      </c>
      <c r="D294" s="5" t="str">
        <f>"符泽宁"</f>
        <v>符泽宁</v>
      </c>
      <c r="E294" s="5" t="str">
        <f>"男"</f>
        <v>男</v>
      </c>
    </row>
    <row r="295" spans="1:5" s="1" customFormat="1" ht="34.5" customHeight="1">
      <c r="A295" s="5">
        <v>292</v>
      </c>
      <c r="B295" s="5" t="str">
        <f>"413320220706144103150293"</f>
        <v>413320220706144103150293</v>
      </c>
      <c r="C295" s="5" t="s">
        <v>12</v>
      </c>
      <c r="D295" s="5" t="str">
        <f>"林丽婷"</f>
        <v>林丽婷</v>
      </c>
      <c r="E295" s="5" t="str">
        <f aca="true" t="shared" si="13" ref="E295:E303">"女"</f>
        <v>女</v>
      </c>
    </row>
    <row r="296" spans="1:5" s="1" customFormat="1" ht="34.5" customHeight="1">
      <c r="A296" s="5">
        <v>293</v>
      </c>
      <c r="B296" s="5" t="str">
        <f>"413320220706145409150421"</f>
        <v>413320220706145409150421</v>
      </c>
      <c r="C296" s="5" t="s">
        <v>12</v>
      </c>
      <c r="D296" s="5" t="str">
        <f>"金风坤"</f>
        <v>金风坤</v>
      </c>
      <c r="E296" s="5" t="str">
        <f t="shared" si="13"/>
        <v>女</v>
      </c>
    </row>
    <row r="297" spans="1:5" s="1" customFormat="1" ht="34.5" customHeight="1">
      <c r="A297" s="5">
        <v>294</v>
      </c>
      <c r="B297" s="5" t="str">
        <f>"413320220706154513150898"</f>
        <v>413320220706154513150898</v>
      </c>
      <c r="C297" s="5" t="s">
        <v>12</v>
      </c>
      <c r="D297" s="5" t="str">
        <f>"林真丹"</f>
        <v>林真丹</v>
      </c>
      <c r="E297" s="5" t="str">
        <f t="shared" si="13"/>
        <v>女</v>
      </c>
    </row>
    <row r="298" spans="1:5" s="1" customFormat="1" ht="34.5" customHeight="1">
      <c r="A298" s="5">
        <v>295</v>
      </c>
      <c r="B298" s="5" t="str">
        <f>"413320220706195904152906"</f>
        <v>413320220706195904152906</v>
      </c>
      <c r="C298" s="5" t="s">
        <v>12</v>
      </c>
      <c r="D298" s="5" t="str">
        <f>"邱雪"</f>
        <v>邱雪</v>
      </c>
      <c r="E298" s="5" t="str">
        <f t="shared" si="13"/>
        <v>女</v>
      </c>
    </row>
    <row r="299" spans="1:5" s="1" customFormat="1" ht="34.5" customHeight="1">
      <c r="A299" s="5">
        <v>296</v>
      </c>
      <c r="B299" s="5" t="str">
        <f>"413320220706223707154089"</f>
        <v>413320220706223707154089</v>
      </c>
      <c r="C299" s="5" t="s">
        <v>12</v>
      </c>
      <c r="D299" s="5" t="str">
        <f>"谢周楠"</f>
        <v>谢周楠</v>
      </c>
      <c r="E299" s="5" t="str">
        <f t="shared" si="13"/>
        <v>女</v>
      </c>
    </row>
    <row r="300" spans="1:5" s="1" customFormat="1" ht="34.5" customHeight="1">
      <c r="A300" s="5">
        <v>297</v>
      </c>
      <c r="B300" s="5" t="str">
        <f>"413320220707092440155352"</f>
        <v>413320220707092440155352</v>
      </c>
      <c r="C300" s="5" t="s">
        <v>12</v>
      </c>
      <c r="D300" s="5" t="str">
        <f>"林艳"</f>
        <v>林艳</v>
      </c>
      <c r="E300" s="5" t="str">
        <f t="shared" si="13"/>
        <v>女</v>
      </c>
    </row>
    <row r="301" spans="1:5" s="1" customFormat="1" ht="34.5" customHeight="1">
      <c r="A301" s="5">
        <v>298</v>
      </c>
      <c r="B301" s="5" t="str">
        <f>"413320220707133706157678"</f>
        <v>413320220707133706157678</v>
      </c>
      <c r="C301" s="5" t="s">
        <v>12</v>
      </c>
      <c r="D301" s="5" t="str">
        <f>"陈珍金"</f>
        <v>陈珍金</v>
      </c>
      <c r="E301" s="5" t="str">
        <f t="shared" si="13"/>
        <v>女</v>
      </c>
    </row>
    <row r="302" spans="1:5" s="1" customFormat="1" ht="34.5" customHeight="1">
      <c r="A302" s="5">
        <v>299</v>
      </c>
      <c r="B302" s="5" t="str">
        <f>"413320220707200238160021"</f>
        <v>413320220707200238160021</v>
      </c>
      <c r="C302" s="5" t="s">
        <v>12</v>
      </c>
      <c r="D302" s="5" t="str">
        <f>"李顺美"</f>
        <v>李顺美</v>
      </c>
      <c r="E302" s="5" t="str">
        <f t="shared" si="13"/>
        <v>女</v>
      </c>
    </row>
    <row r="303" spans="1:5" s="1" customFormat="1" ht="34.5" customHeight="1">
      <c r="A303" s="5">
        <v>300</v>
      </c>
      <c r="B303" s="5" t="str">
        <f>"413320220707224940160546"</f>
        <v>413320220707224940160546</v>
      </c>
      <c r="C303" s="5" t="s">
        <v>12</v>
      </c>
      <c r="D303" s="5" t="str">
        <f>"羊代香"</f>
        <v>羊代香</v>
      </c>
      <c r="E303" s="5" t="str">
        <f t="shared" si="13"/>
        <v>女</v>
      </c>
    </row>
    <row r="304" spans="1:5" s="1" customFormat="1" ht="34.5" customHeight="1">
      <c r="A304" s="5">
        <v>301</v>
      </c>
      <c r="B304" s="5" t="str">
        <f>"413320220708045314160766"</f>
        <v>413320220708045314160766</v>
      </c>
      <c r="C304" s="5" t="s">
        <v>12</v>
      </c>
      <c r="D304" s="5" t="str">
        <f>"张裕正"</f>
        <v>张裕正</v>
      </c>
      <c r="E304" s="5" t="str">
        <f>"男"</f>
        <v>男</v>
      </c>
    </row>
    <row r="305" spans="1:5" s="1" customFormat="1" ht="34.5" customHeight="1">
      <c r="A305" s="5">
        <v>302</v>
      </c>
      <c r="B305" s="5" t="str">
        <f>"413320220708122821162758"</f>
        <v>413320220708122821162758</v>
      </c>
      <c r="C305" s="5" t="s">
        <v>12</v>
      </c>
      <c r="D305" s="5" t="str">
        <f>"邓静兰"</f>
        <v>邓静兰</v>
      </c>
      <c r="E305" s="5" t="str">
        <f aca="true" t="shared" si="14" ref="E305:E313">"女"</f>
        <v>女</v>
      </c>
    </row>
    <row r="306" spans="1:5" s="1" customFormat="1" ht="34.5" customHeight="1">
      <c r="A306" s="5">
        <v>303</v>
      </c>
      <c r="B306" s="5" t="str">
        <f>"413320220708131716162916"</f>
        <v>413320220708131716162916</v>
      </c>
      <c r="C306" s="5" t="s">
        <v>12</v>
      </c>
      <c r="D306" s="5" t="str">
        <f>"李娟娟"</f>
        <v>李娟娟</v>
      </c>
      <c r="E306" s="5" t="str">
        <f t="shared" si="14"/>
        <v>女</v>
      </c>
    </row>
    <row r="307" spans="1:5" s="1" customFormat="1" ht="34.5" customHeight="1">
      <c r="A307" s="5">
        <v>304</v>
      </c>
      <c r="B307" s="5" t="str">
        <f>"413320220708132310162931"</f>
        <v>413320220708132310162931</v>
      </c>
      <c r="C307" s="5" t="s">
        <v>12</v>
      </c>
      <c r="D307" s="5" t="str">
        <f>"陈真霞"</f>
        <v>陈真霞</v>
      </c>
      <c r="E307" s="5" t="str">
        <f t="shared" si="14"/>
        <v>女</v>
      </c>
    </row>
    <row r="308" spans="1:5" s="1" customFormat="1" ht="34.5" customHeight="1">
      <c r="A308" s="5">
        <v>305</v>
      </c>
      <c r="B308" s="5" t="str">
        <f>"413320220708153635163384"</f>
        <v>413320220708153635163384</v>
      </c>
      <c r="C308" s="5" t="s">
        <v>12</v>
      </c>
      <c r="D308" s="5" t="str">
        <f>"许诗颖"</f>
        <v>许诗颖</v>
      </c>
      <c r="E308" s="5" t="str">
        <f t="shared" si="14"/>
        <v>女</v>
      </c>
    </row>
    <row r="309" spans="1:5" s="1" customFormat="1" ht="34.5" customHeight="1">
      <c r="A309" s="5">
        <v>306</v>
      </c>
      <c r="B309" s="5" t="str">
        <f>"413320220716120608172590"</f>
        <v>413320220716120608172590</v>
      </c>
      <c r="C309" s="5" t="s">
        <v>12</v>
      </c>
      <c r="D309" s="5" t="str">
        <f>"薛梅娟"</f>
        <v>薛梅娟</v>
      </c>
      <c r="E309" s="5" t="str">
        <f t="shared" si="14"/>
        <v>女</v>
      </c>
    </row>
    <row r="310" spans="1:5" s="1" customFormat="1" ht="34.5" customHeight="1">
      <c r="A310" s="5">
        <v>307</v>
      </c>
      <c r="B310" s="5" t="str">
        <f>"413320220716140004172611"</f>
        <v>413320220716140004172611</v>
      </c>
      <c r="C310" s="5" t="s">
        <v>12</v>
      </c>
      <c r="D310" s="5" t="str">
        <f>"王秋儿"</f>
        <v>王秋儿</v>
      </c>
      <c r="E310" s="5" t="str">
        <f t="shared" si="14"/>
        <v>女</v>
      </c>
    </row>
    <row r="311" spans="1:5" s="1" customFormat="1" ht="34.5" customHeight="1">
      <c r="A311" s="5">
        <v>308</v>
      </c>
      <c r="B311" s="5" t="str">
        <f>"413320220716145055172623"</f>
        <v>413320220716145055172623</v>
      </c>
      <c r="C311" s="5" t="s">
        <v>12</v>
      </c>
      <c r="D311" s="5" t="str">
        <f>"王川兰"</f>
        <v>王川兰</v>
      </c>
      <c r="E311" s="5" t="str">
        <f t="shared" si="14"/>
        <v>女</v>
      </c>
    </row>
    <row r="312" spans="1:5" s="1" customFormat="1" ht="34.5" customHeight="1">
      <c r="A312" s="5">
        <v>309</v>
      </c>
      <c r="B312" s="5" t="str">
        <f>"413320220716164029172639"</f>
        <v>413320220716164029172639</v>
      </c>
      <c r="C312" s="5" t="s">
        <v>12</v>
      </c>
      <c r="D312" s="5" t="str">
        <f>"陈春燕"</f>
        <v>陈春燕</v>
      </c>
      <c r="E312" s="5" t="str">
        <f t="shared" si="14"/>
        <v>女</v>
      </c>
    </row>
    <row r="313" spans="1:5" s="1" customFormat="1" ht="34.5" customHeight="1">
      <c r="A313" s="5">
        <v>310</v>
      </c>
      <c r="B313" s="5" t="str">
        <f>"413320220716203543172673"</f>
        <v>413320220716203543172673</v>
      </c>
      <c r="C313" s="5" t="s">
        <v>12</v>
      </c>
      <c r="D313" s="5" t="str">
        <f>"陈影"</f>
        <v>陈影</v>
      </c>
      <c r="E313" s="5" t="str">
        <f t="shared" si="14"/>
        <v>女</v>
      </c>
    </row>
    <row r="314" spans="1:5" s="1" customFormat="1" ht="34.5" customHeight="1">
      <c r="A314" s="5">
        <v>311</v>
      </c>
      <c r="B314" s="5" t="str">
        <f>"413320220717181303172823"</f>
        <v>413320220717181303172823</v>
      </c>
      <c r="C314" s="5" t="s">
        <v>12</v>
      </c>
      <c r="D314" s="5" t="str">
        <f>"卓书泉"</f>
        <v>卓书泉</v>
      </c>
      <c r="E314" s="5" t="str">
        <f>"男"</f>
        <v>男</v>
      </c>
    </row>
    <row r="315" spans="1:5" s="1" customFormat="1" ht="34.5" customHeight="1">
      <c r="A315" s="5">
        <v>312</v>
      </c>
      <c r="B315" s="5" t="str">
        <f>"413320220717232726172852"</f>
        <v>413320220717232726172852</v>
      </c>
      <c r="C315" s="5" t="s">
        <v>12</v>
      </c>
      <c r="D315" s="5" t="str">
        <f>"陈金燕"</f>
        <v>陈金燕</v>
      </c>
      <c r="E315" s="5" t="str">
        <f aca="true" t="shared" si="15" ref="E315:E321">"女"</f>
        <v>女</v>
      </c>
    </row>
    <row r="316" spans="1:5" s="1" customFormat="1" ht="34.5" customHeight="1">
      <c r="A316" s="5">
        <v>313</v>
      </c>
      <c r="B316" s="5" t="str">
        <f>"413320220718090909172857"</f>
        <v>413320220718090909172857</v>
      </c>
      <c r="C316" s="5" t="s">
        <v>12</v>
      </c>
      <c r="D316" s="5" t="str">
        <f>"卢银叶"</f>
        <v>卢银叶</v>
      </c>
      <c r="E316" s="5" t="str">
        <f t="shared" si="15"/>
        <v>女</v>
      </c>
    </row>
    <row r="317" spans="1:5" s="1" customFormat="1" ht="34.5" customHeight="1">
      <c r="A317" s="5">
        <v>314</v>
      </c>
      <c r="B317" s="5" t="str">
        <f>"413320220718173234172894"</f>
        <v>413320220718173234172894</v>
      </c>
      <c r="C317" s="5" t="s">
        <v>12</v>
      </c>
      <c r="D317" s="5" t="str">
        <f>"杜欧蕾"</f>
        <v>杜欧蕾</v>
      </c>
      <c r="E317" s="5" t="str">
        <f t="shared" si="15"/>
        <v>女</v>
      </c>
    </row>
    <row r="318" spans="1:5" s="1" customFormat="1" ht="34.5" customHeight="1">
      <c r="A318" s="5">
        <v>315</v>
      </c>
      <c r="B318" s="5" t="str">
        <f>"413320220719124217174808"</f>
        <v>413320220719124217174808</v>
      </c>
      <c r="C318" s="5" t="s">
        <v>12</v>
      </c>
      <c r="D318" s="5" t="str">
        <f>"张英杏"</f>
        <v>张英杏</v>
      </c>
      <c r="E318" s="5" t="str">
        <f t="shared" si="15"/>
        <v>女</v>
      </c>
    </row>
    <row r="319" spans="1:5" s="1" customFormat="1" ht="34.5" customHeight="1">
      <c r="A319" s="5">
        <v>316</v>
      </c>
      <c r="B319" s="5" t="str">
        <f>"413320220719152100175478"</f>
        <v>413320220719152100175478</v>
      </c>
      <c r="C319" s="5" t="s">
        <v>12</v>
      </c>
      <c r="D319" s="5" t="str">
        <f>"洪小曼"</f>
        <v>洪小曼</v>
      </c>
      <c r="E319" s="5" t="str">
        <f t="shared" si="15"/>
        <v>女</v>
      </c>
    </row>
    <row r="320" spans="1:5" s="1" customFormat="1" ht="34.5" customHeight="1">
      <c r="A320" s="5">
        <v>317</v>
      </c>
      <c r="B320" s="5" t="str">
        <f>"413320220719231744177167"</f>
        <v>413320220719231744177167</v>
      </c>
      <c r="C320" s="5" t="s">
        <v>12</v>
      </c>
      <c r="D320" s="5" t="str">
        <f>"王海珠"</f>
        <v>王海珠</v>
      </c>
      <c r="E320" s="5" t="str">
        <f t="shared" si="15"/>
        <v>女</v>
      </c>
    </row>
    <row r="321" spans="1:5" s="1" customFormat="1" ht="34.5" customHeight="1">
      <c r="A321" s="5">
        <v>318</v>
      </c>
      <c r="B321" s="5" t="str">
        <f>"413320220720143041178447"</f>
        <v>413320220720143041178447</v>
      </c>
      <c r="C321" s="5" t="s">
        <v>12</v>
      </c>
      <c r="D321" s="5" t="str">
        <f>"卢文丽"</f>
        <v>卢文丽</v>
      </c>
      <c r="E321" s="5" t="str">
        <f t="shared" si="15"/>
        <v>女</v>
      </c>
    </row>
    <row r="322" spans="1:5" s="1" customFormat="1" ht="34.5" customHeight="1">
      <c r="A322" s="5">
        <v>319</v>
      </c>
      <c r="B322" s="5" t="str">
        <f>"413320220721001250179951"</f>
        <v>413320220721001250179951</v>
      </c>
      <c r="C322" s="5" t="s">
        <v>12</v>
      </c>
      <c r="D322" s="5" t="str">
        <f>"巩兴伟"</f>
        <v>巩兴伟</v>
      </c>
      <c r="E322" s="5" t="str">
        <f>"男"</f>
        <v>男</v>
      </c>
    </row>
    <row r="323" spans="1:5" s="1" customFormat="1" ht="34.5" customHeight="1">
      <c r="A323" s="5">
        <v>320</v>
      </c>
      <c r="B323" s="5" t="str">
        <f>"413320220721171621181086"</f>
        <v>413320220721171621181086</v>
      </c>
      <c r="C323" s="5" t="s">
        <v>12</v>
      </c>
      <c r="D323" s="5" t="str">
        <f>"林鑫"</f>
        <v>林鑫</v>
      </c>
      <c r="E323" s="5" t="str">
        <f>"女"</f>
        <v>女</v>
      </c>
    </row>
    <row r="324" spans="1:5" s="1" customFormat="1" ht="34.5" customHeight="1">
      <c r="A324" s="5">
        <v>321</v>
      </c>
      <c r="B324" s="5" t="str">
        <f>"413320220721235208181682"</f>
        <v>413320220721235208181682</v>
      </c>
      <c r="C324" s="5" t="s">
        <v>12</v>
      </c>
      <c r="D324" s="5" t="str">
        <f>"卓艳丽"</f>
        <v>卓艳丽</v>
      </c>
      <c r="E324" s="5" t="str">
        <f>"女"</f>
        <v>女</v>
      </c>
    </row>
    <row r="325" spans="1:5" s="1" customFormat="1" ht="34.5" customHeight="1">
      <c r="A325" s="5">
        <v>322</v>
      </c>
      <c r="B325" s="5" t="str">
        <f>"413320220722131800182109"</f>
        <v>413320220722131800182109</v>
      </c>
      <c r="C325" s="5" t="s">
        <v>12</v>
      </c>
      <c r="D325" s="5" t="str">
        <f>"何泽玲"</f>
        <v>何泽玲</v>
      </c>
      <c r="E325" s="5" t="str">
        <f>"女"</f>
        <v>女</v>
      </c>
    </row>
    <row r="326" spans="1:5" s="1" customFormat="1" ht="34.5" customHeight="1">
      <c r="A326" s="5">
        <v>323</v>
      </c>
      <c r="B326" s="5" t="str">
        <f>"413320220702095444128523"</f>
        <v>413320220702095444128523</v>
      </c>
      <c r="C326" s="5" t="s">
        <v>13</v>
      </c>
      <c r="D326" s="5" t="str">
        <f>"关娜"</f>
        <v>关娜</v>
      </c>
      <c r="E326" s="5" t="str">
        <f>"女"</f>
        <v>女</v>
      </c>
    </row>
    <row r="327" spans="1:5" s="1" customFormat="1" ht="34.5" customHeight="1">
      <c r="A327" s="5">
        <v>324</v>
      </c>
      <c r="B327" s="5" t="str">
        <f>"413320220702212045130096"</f>
        <v>413320220702212045130096</v>
      </c>
      <c r="C327" s="5" t="s">
        <v>13</v>
      </c>
      <c r="D327" s="5" t="str">
        <f>"杨玉秀"</f>
        <v>杨玉秀</v>
      </c>
      <c r="E327" s="5" t="str">
        <f>"女"</f>
        <v>女</v>
      </c>
    </row>
    <row r="328" spans="1:5" s="1" customFormat="1" ht="34.5" customHeight="1">
      <c r="A328" s="5">
        <v>325</v>
      </c>
      <c r="B328" s="5" t="str">
        <f>"413320220702234926130337"</f>
        <v>413320220702234926130337</v>
      </c>
      <c r="C328" s="5" t="s">
        <v>13</v>
      </c>
      <c r="D328" s="5" t="str">
        <f>"符明凯"</f>
        <v>符明凯</v>
      </c>
      <c r="E328" s="5" t="str">
        <f>"男"</f>
        <v>男</v>
      </c>
    </row>
    <row r="329" spans="1:5" s="1" customFormat="1" ht="34.5" customHeight="1">
      <c r="A329" s="5">
        <v>326</v>
      </c>
      <c r="B329" s="5" t="str">
        <f>"413320220703113109131219"</f>
        <v>413320220703113109131219</v>
      </c>
      <c r="C329" s="5" t="s">
        <v>13</v>
      </c>
      <c r="D329" s="5" t="str">
        <f>"孙翠妹"</f>
        <v>孙翠妹</v>
      </c>
      <c r="E329" s="5" t="str">
        <f>"女"</f>
        <v>女</v>
      </c>
    </row>
    <row r="330" spans="1:5" s="1" customFormat="1" ht="34.5" customHeight="1">
      <c r="A330" s="5">
        <v>327</v>
      </c>
      <c r="B330" s="5" t="str">
        <f>"413320220703113733131240"</f>
        <v>413320220703113733131240</v>
      </c>
      <c r="C330" s="5" t="s">
        <v>13</v>
      </c>
      <c r="D330" s="5" t="str">
        <f>"符艾萍"</f>
        <v>符艾萍</v>
      </c>
      <c r="E330" s="5" t="str">
        <f>"女"</f>
        <v>女</v>
      </c>
    </row>
    <row r="331" spans="1:5" s="1" customFormat="1" ht="34.5" customHeight="1">
      <c r="A331" s="5">
        <v>328</v>
      </c>
      <c r="B331" s="5" t="str">
        <f>"413320220703172529132301"</f>
        <v>413320220703172529132301</v>
      </c>
      <c r="C331" s="5" t="s">
        <v>13</v>
      </c>
      <c r="D331" s="5" t="str">
        <f>"李秀良"</f>
        <v>李秀良</v>
      </c>
      <c r="E331" s="5" t="str">
        <f>"男"</f>
        <v>男</v>
      </c>
    </row>
    <row r="332" spans="1:5" s="1" customFormat="1" ht="34.5" customHeight="1">
      <c r="A332" s="5">
        <v>329</v>
      </c>
      <c r="B332" s="5" t="str">
        <f>"413320220703181027132417"</f>
        <v>413320220703181027132417</v>
      </c>
      <c r="C332" s="5" t="s">
        <v>13</v>
      </c>
      <c r="D332" s="5" t="str">
        <f>"邢惠清"</f>
        <v>邢惠清</v>
      </c>
      <c r="E332" s="5" t="str">
        <f>"女"</f>
        <v>女</v>
      </c>
    </row>
    <row r="333" spans="1:5" s="1" customFormat="1" ht="34.5" customHeight="1">
      <c r="A333" s="5">
        <v>330</v>
      </c>
      <c r="B333" s="5" t="str">
        <f>"413320220703222203133106"</f>
        <v>413320220703222203133106</v>
      </c>
      <c r="C333" s="5" t="s">
        <v>13</v>
      </c>
      <c r="D333" s="5" t="str">
        <f>"潘孝德"</f>
        <v>潘孝德</v>
      </c>
      <c r="E333" s="5" t="str">
        <f>"男"</f>
        <v>男</v>
      </c>
    </row>
    <row r="334" spans="1:5" s="1" customFormat="1" ht="34.5" customHeight="1">
      <c r="A334" s="5">
        <v>331</v>
      </c>
      <c r="B334" s="5" t="str">
        <f>"413320220704090619133709"</f>
        <v>413320220704090619133709</v>
      </c>
      <c r="C334" s="5" t="s">
        <v>13</v>
      </c>
      <c r="D334" s="5" t="str">
        <f>"吴造云"</f>
        <v>吴造云</v>
      </c>
      <c r="E334" s="5" t="str">
        <f aca="true" t="shared" si="16" ref="E334:E350">"女"</f>
        <v>女</v>
      </c>
    </row>
    <row r="335" spans="1:5" s="1" customFormat="1" ht="34.5" customHeight="1">
      <c r="A335" s="5">
        <v>332</v>
      </c>
      <c r="B335" s="5" t="str">
        <f>"413320220704092411133947"</f>
        <v>413320220704092411133947</v>
      </c>
      <c r="C335" s="5" t="s">
        <v>13</v>
      </c>
      <c r="D335" s="5" t="str">
        <f>"任丽颖"</f>
        <v>任丽颖</v>
      </c>
      <c r="E335" s="5" t="str">
        <f t="shared" si="16"/>
        <v>女</v>
      </c>
    </row>
    <row r="336" spans="1:5" s="1" customFormat="1" ht="34.5" customHeight="1">
      <c r="A336" s="5">
        <v>333</v>
      </c>
      <c r="B336" s="5" t="str">
        <f>"413320220704095004134289"</f>
        <v>413320220704095004134289</v>
      </c>
      <c r="C336" s="5" t="s">
        <v>13</v>
      </c>
      <c r="D336" s="5" t="str">
        <f>"周月风"</f>
        <v>周月风</v>
      </c>
      <c r="E336" s="5" t="str">
        <f t="shared" si="16"/>
        <v>女</v>
      </c>
    </row>
    <row r="337" spans="1:5" s="1" customFormat="1" ht="34.5" customHeight="1">
      <c r="A337" s="5">
        <v>334</v>
      </c>
      <c r="B337" s="5" t="str">
        <f>"413320220704110919136043"</f>
        <v>413320220704110919136043</v>
      </c>
      <c r="C337" s="5" t="s">
        <v>13</v>
      </c>
      <c r="D337" s="5" t="str">
        <f>"唐慧"</f>
        <v>唐慧</v>
      </c>
      <c r="E337" s="5" t="str">
        <f t="shared" si="16"/>
        <v>女</v>
      </c>
    </row>
    <row r="338" spans="1:5" s="1" customFormat="1" ht="34.5" customHeight="1">
      <c r="A338" s="5">
        <v>335</v>
      </c>
      <c r="B338" s="5" t="str">
        <f>"413320220704114142136310"</f>
        <v>413320220704114142136310</v>
      </c>
      <c r="C338" s="5" t="s">
        <v>13</v>
      </c>
      <c r="D338" s="5" t="str">
        <f>"吴万桃"</f>
        <v>吴万桃</v>
      </c>
      <c r="E338" s="5" t="str">
        <f t="shared" si="16"/>
        <v>女</v>
      </c>
    </row>
    <row r="339" spans="1:5" s="1" customFormat="1" ht="34.5" customHeight="1">
      <c r="A339" s="5">
        <v>336</v>
      </c>
      <c r="B339" s="5" t="str">
        <f>"413320220704150220138033"</f>
        <v>413320220704150220138033</v>
      </c>
      <c r="C339" s="5" t="s">
        <v>13</v>
      </c>
      <c r="D339" s="5" t="str">
        <f>"何福花"</f>
        <v>何福花</v>
      </c>
      <c r="E339" s="5" t="str">
        <f t="shared" si="16"/>
        <v>女</v>
      </c>
    </row>
    <row r="340" spans="1:5" s="1" customFormat="1" ht="34.5" customHeight="1">
      <c r="A340" s="5">
        <v>337</v>
      </c>
      <c r="B340" s="5" t="str">
        <f>"413320220704151527138124"</f>
        <v>413320220704151527138124</v>
      </c>
      <c r="C340" s="5" t="s">
        <v>13</v>
      </c>
      <c r="D340" s="5" t="str">
        <f>"符春蕾"</f>
        <v>符春蕾</v>
      </c>
      <c r="E340" s="5" t="str">
        <f t="shared" si="16"/>
        <v>女</v>
      </c>
    </row>
    <row r="341" spans="1:5" s="1" customFormat="1" ht="34.5" customHeight="1">
      <c r="A341" s="5">
        <v>338</v>
      </c>
      <c r="B341" s="5" t="str">
        <f>"413320220704152116138164"</f>
        <v>413320220704152116138164</v>
      </c>
      <c r="C341" s="5" t="s">
        <v>13</v>
      </c>
      <c r="D341" s="5" t="str">
        <f>"曾小云"</f>
        <v>曾小云</v>
      </c>
      <c r="E341" s="5" t="str">
        <f t="shared" si="16"/>
        <v>女</v>
      </c>
    </row>
    <row r="342" spans="1:5" s="1" customFormat="1" ht="34.5" customHeight="1">
      <c r="A342" s="5">
        <v>339</v>
      </c>
      <c r="B342" s="5" t="str">
        <f>"413320220704192729139951"</f>
        <v>413320220704192729139951</v>
      </c>
      <c r="C342" s="5" t="s">
        <v>13</v>
      </c>
      <c r="D342" s="5" t="str">
        <f>"吴周妮"</f>
        <v>吴周妮</v>
      </c>
      <c r="E342" s="5" t="str">
        <f t="shared" si="16"/>
        <v>女</v>
      </c>
    </row>
    <row r="343" spans="1:5" s="1" customFormat="1" ht="34.5" customHeight="1">
      <c r="A343" s="5">
        <v>340</v>
      </c>
      <c r="B343" s="5" t="str">
        <f>"413320220704193943139989"</f>
        <v>413320220704193943139989</v>
      </c>
      <c r="C343" s="5" t="s">
        <v>13</v>
      </c>
      <c r="D343" s="5" t="str">
        <f>"符永丹"</f>
        <v>符永丹</v>
      </c>
      <c r="E343" s="5" t="str">
        <f t="shared" si="16"/>
        <v>女</v>
      </c>
    </row>
    <row r="344" spans="1:5" s="1" customFormat="1" ht="34.5" customHeight="1">
      <c r="A344" s="5">
        <v>341</v>
      </c>
      <c r="B344" s="5" t="str">
        <f>"413320220704210625140366"</f>
        <v>413320220704210625140366</v>
      </c>
      <c r="C344" s="5" t="s">
        <v>13</v>
      </c>
      <c r="D344" s="5" t="str">
        <f>"王莹"</f>
        <v>王莹</v>
      </c>
      <c r="E344" s="5" t="str">
        <f t="shared" si="16"/>
        <v>女</v>
      </c>
    </row>
    <row r="345" spans="1:5" s="1" customFormat="1" ht="34.5" customHeight="1">
      <c r="A345" s="5">
        <v>342</v>
      </c>
      <c r="B345" s="5" t="str">
        <f>"413320220704213328140487"</f>
        <v>413320220704213328140487</v>
      </c>
      <c r="C345" s="5" t="s">
        <v>13</v>
      </c>
      <c r="D345" s="5" t="str">
        <f>"黎学莉"</f>
        <v>黎学莉</v>
      </c>
      <c r="E345" s="5" t="str">
        <f t="shared" si="16"/>
        <v>女</v>
      </c>
    </row>
    <row r="346" spans="1:5" s="1" customFormat="1" ht="34.5" customHeight="1">
      <c r="A346" s="5">
        <v>343</v>
      </c>
      <c r="B346" s="5" t="str">
        <f>"413320220704221932140702"</f>
        <v>413320220704221932140702</v>
      </c>
      <c r="C346" s="5" t="s">
        <v>13</v>
      </c>
      <c r="D346" s="5" t="str">
        <f>"陈舒婷"</f>
        <v>陈舒婷</v>
      </c>
      <c r="E346" s="5" t="str">
        <f t="shared" si="16"/>
        <v>女</v>
      </c>
    </row>
    <row r="347" spans="1:5" s="1" customFormat="1" ht="34.5" customHeight="1">
      <c r="A347" s="5">
        <v>344</v>
      </c>
      <c r="B347" s="5" t="str">
        <f>"413320220704223910140777"</f>
        <v>413320220704223910140777</v>
      </c>
      <c r="C347" s="5" t="s">
        <v>13</v>
      </c>
      <c r="D347" s="5" t="str">
        <f>"吴昭璇"</f>
        <v>吴昭璇</v>
      </c>
      <c r="E347" s="5" t="str">
        <f t="shared" si="16"/>
        <v>女</v>
      </c>
    </row>
    <row r="348" spans="1:5" s="1" customFormat="1" ht="34.5" customHeight="1">
      <c r="A348" s="5">
        <v>345</v>
      </c>
      <c r="B348" s="5" t="str">
        <f>"413320220704230938140868"</f>
        <v>413320220704230938140868</v>
      </c>
      <c r="C348" s="5" t="s">
        <v>13</v>
      </c>
      <c r="D348" s="5" t="str">
        <f>"符莲俐"</f>
        <v>符莲俐</v>
      </c>
      <c r="E348" s="5" t="str">
        <f t="shared" si="16"/>
        <v>女</v>
      </c>
    </row>
    <row r="349" spans="1:5" s="1" customFormat="1" ht="34.5" customHeight="1">
      <c r="A349" s="5">
        <v>346</v>
      </c>
      <c r="B349" s="5" t="str">
        <f>"413320220704231902140894"</f>
        <v>413320220704231902140894</v>
      </c>
      <c r="C349" s="5" t="s">
        <v>13</v>
      </c>
      <c r="D349" s="5" t="str">
        <f>"陈婷"</f>
        <v>陈婷</v>
      </c>
      <c r="E349" s="5" t="str">
        <f t="shared" si="16"/>
        <v>女</v>
      </c>
    </row>
    <row r="350" spans="1:5" s="1" customFormat="1" ht="34.5" customHeight="1">
      <c r="A350" s="5">
        <v>347</v>
      </c>
      <c r="B350" s="5" t="str">
        <f>"413320220705091458141522"</f>
        <v>413320220705091458141522</v>
      </c>
      <c r="C350" s="5" t="s">
        <v>13</v>
      </c>
      <c r="D350" s="5" t="str">
        <f>"陈星玲"</f>
        <v>陈星玲</v>
      </c>
      <c r="E350" s="5" t="str">
        <f t="shared" si="16"/>
        <v>女</v>
      </c>
    </row>
    <row r="351" spans="1:5" s="1" customFormat="1" ht="34.5" customHeight="1">
      <c r="A351" s="5">
        <v>348</v>
      </c>
      <c r="B351" s="5" t="str">
        <f>"413320220705095350141846"</f>
        <v>413320220705095350141846</v>
      </c>
      <c r="C351" s="5" t="s">
        <v>13</v>
      </c>
      <c r="D351" s="5" t="str">
        <f>"陈俊"</f>
        <v>陈俊</v>
      </c>
      <c r="E351" s="5" t="str">
        <f>"男"</f>
        <v>男</v>
      </c>
    </row>
    <row r="352" spans="1:5" s="1" customFormat="1" ht="34.5" customHeight="1">
      <c r="A352" s="5">
        <v>349</v>
      </c>
      <c r="B352" s="5" t="str">
        <f>"413320220705095744141867"</f>
        <v>413320220705095744141867</v>
      </c>
      <c r="C352" s="5" t="s">
        <v>13</v>
      </c>
      <c r="D352" s="5" t="str">
        <f>"高方红"</f>
        <v>高方红</v>
      </c>
      <c r="E352" s="5" t="str">
        <f>"女"</f>
        <v>女</v>
      </c>
    </row>
    <row r="353" spans="1:5" s="1" customFormat="1" ht="34.5" customHeight="1">
      <c r="A353" s="5">
        <v>350</v>
      </c>
      <c r="B353" s="5" t="str">
        <f>"413320220705102420142089"</f>
        <v>413320220705102420142089</v>
      </c>
      <c r="C353" s="5" t="s">
        <v>13</v>
      </c>
      <c r="D353" s="5" t="str">
        <f>"王慧玲"</f>
        <v>王慧玲</v>
      </c>
      <c r="E353" s="5" t="str">
        <f>"女"</f>
        <v>女</v>
      </c>
    </row>
    <row r="354" spans="1:5" s="1" customFormat="1" ht="34.5" customHeight="1">
      <c r="A354" s="5">
        <v>351</v>
      </c>
      <c r="B354" s="5" t="str">
        <f>"413320220705152611143642"</f>
        <v>413320220705152611143642</v>
      </c>
      <c r="C354" s="5" t="s">
        <v>13</v>
      </c>
      <c r="D354" s="5" t="str">
        <f>"王明磊"</f>
        <v>王明磊</v>
      </c>
      <c r="E354" s="5" t="str">
        <f>"男"</f>
        <v>男</v>
      </c>
    </row>
    <row r="355" spans="1:5" s="1" customFormat="1" ht="34.5" customHeight="1">
      <c r="A355" s="5">
        <v>352</v>
      </c>
      <c r="B355" s="5" t="str">
        <f>"413320220705174817144577"</f>
        <v>413320220705174817144577</v>
      </c>
      <c r="C355" s="5" t="s">
        <v>13</v>
      </c>
      <c r="D355" s="5" t="str">
        <f>"颜光钰"</f>
        <v>颜光钰</v>
      </c>
      <c r="E355" s="5" t="str">
        <f>"女"</f>
        <v>女</v>
      </c>
    </row>
    <row r="356" spans="1:5" s="1" customFormat="1" ht="34.5" customHeight="1">
      <c r="A356" s="5">
        <v>353</v>
      </c>
      <c r="B356" s="5" t="str">
        <f>"413320220705190443144883"</f>
        <v>413320220705190443144883</v>
      </c>
      <c r="C356" s="5" t="s">
        <v>13</v>
      </c>
      <c r="D356" s="5" t="str">
        <f>"张才欢"</f>
        <v>张才欢</v>
      </c>
      <c r="E356" s="5" t="str">
        <f>"女"</f>
        <v>女</v>
      </c>
    </row>
    <row r="357" spans="1:5" s="1" customFormat="1" ht="34.5" customHeight="1">
      <c r="A357" s="5">
        <v>354</v>
      </c>
      <c r="B357" s="5" t="str">
        <f>"413320220705222736145757"</f>
        <v>413320220705222736145757</v>
      </c>
      <c r="C357" s="5" t="s">
        <v>13</v>
      </c>
      <c r="D357" s="5" t="str">
        <f>"王嫦娥"</f>
        <v>王嫦娥</v>
      </c>
      <c r="E357" s="5" t="str">
        <f>"女"</f>
        <v>女</v>
      </c>
    </row>
    <row r="358" spans="1:5" s="1" customFormat="1" ht="34.5" customHeight="1">
      <c r="A358" s="5">
        <v>355</v>
      </c>
      <c r="B358" s="5" t="str">
        <f>"413320220706003221146654"</f>
        <v>413320220706003221146654</v>
      </c>
      <c r="C358" s="5" t="s">
        <v>13</v>
      </c>
      <c r="D358" s="5" t="str">
        <f>"许明文"</f>
        <v>许明文</v>
      </c>
      <c r="E358" s="5" t="str">
        <f>"男"</f>
        <v>男</v>
      </c>
    </row>
    <row r="359" spans="1:5" s="1" customFormat="1" ht="34.5" customHeight="1">
      <c r="A359" s="5">
        <v>356</v>
      </c>
      <c r="B359" s="5" t="str">
        <f>"413320220706083830147069"</f>
        <v>413320220706083830147069</v>
      </c>
      <c r="C359" s="5" t="s">
        <v>13</v>
      </c>
      <c r="D359" s="5" t="str">
        <f>"林飞转"</f>
        <v>林飞转</v>
      </c>
      <c r="E359" s="5" t="str">
        <f>"女"</f>
        <v>女</v>
      </c>
    </row>
    <row r="360" spans="1:5" s="1" customFormat="1" ht="34.5" customHeight="1">
      <c r="A360" s="5">
        <v>357</v>
      </c>
      <c r="B360" s="5" t="str">
        <f>"413320220706092946147614"</f>
        <v>413320220706092946147614</v>
      </c>
      <c r="C360" s="5" t="s">
        <v>13</v>
      </c>
      <c r="D360" s="5" t="str">
        <f>"朱正娲"</f>
        <v>朱正娲</v>
      </c>
      <c r="E360" s="5" t="str">
        <f>"女"</f>
        <v>女</v>
      </c>
    </row>
    <row r="361" spans="1:5" s="1" customFormat="1" ht="34.5" customHeight="1">
      <c r="A361" s="5">
        <v>358</v>
      </c>
      <c r="B361" s="5" t="str">
        <f>"413320220706103055148321"</f>
        <v>413320220706103055148321</v>
      </c>
      <c r="C361" s="5" t="s">
        <v>13</v>
      </c>
      <c r="D361" s="5" t="str">
        <f>"唐燕萍"</f>
        <v>唐燕萍</v>
      </c>
      <c r="E361" s="5" t="str">
        <f>"女"</f>
        <v>女</v>
      </c>
    </row>
    <row r="362" spans="1:5" s="1" customFormat="1" ht="34.5" customHeight="1">
      <c r="A362" s="5">
        <v>359</v>
      </c>
      <c r="B362" s="5" t="str">
        <f>"413320220706120820149269"</f>
        <v>413320220706120820149269</v>
      </c>
      <c r="C362" s="5" t="s">
        <v>13</v>
      </c>
      <c r="D362" s="5" t="str">
        <f>"黎贵荣"</f>
        <v>黎贵荣</v>
      </c>
      <c r="E362" s="5" t="str">
        <f>"男"</f>
        <v>男</v>
      </c>
    </row>
    <row r="363" spans="1:5" s="1" customFormat="1" ht="34.5" customHeight="1">
      <c r="A363" s="5">
        <v>360</v>
      </c>
      <c r="B363" s="5" t="str">
        <f>"413320220706162345151442"</f>
        <v>413320220706162345151442</v>
      </c>
      <c r="C363" s="5" t="s">
        <v>13</v>
      </c>
      <c r="D363" s="5" t="str">
        <f>"黄小钊"</f>
        <v>黄小钊</v>
      </c>
      <c r="E363" s="5" t="str">
        <f>"女"</f>
        <v>女</v>
      </c>
    </row>
    <row r="364" spans="1:5" s="1" customFormat="1" ht="34.5" customHeight="1">
      <c r="A364" s="5">
        <v>361</v>
      </c>
      <c r="B364" s="5" t="str">
        <f>"413320220706222652154016"</f>
        <v>413320220706222652154016</v>
      </c>
      <c r="C364" s="5" t="s">
        <v>13</v>
      </c>
      <c r="D364" s="5" t="str">
        <f>"吕丹丹"</f>
        <v>吕丹丹</v>
      </c>
      <c r="E364" s="5" t="str">
        <f>"女"</f>
        <v>女</v>
      </c>
    </row>
    <row r="365" spans="1:5" s="1" customFormat="1" ht="34.5" customHeight="1">
      <c r="A365" s="5">
        <v>362</v>
      </c>
      <c r="B365" s="5" t="str">
        <f>"413320220707074407154800"</f>
        <v>413320220707074407154800</v>
      </c>
      <c r="C365" s="5" t="s">
        <v>13</v>
      </c>
      <c r="D365" s="5" t="str">
        <f>"李彩花"</f>
        <v>李彩花</v>
      </c>
      <c r="E365" s="5" t="str">
        <f>"女"</f>
        <v>女</v>
      </c>
    </row>
    <row r="366" spans="1:5" s="1" customFormat="1" ht="34.5" customHeight="1">
      <c r="A366" s="5">
        <v>363</v>
      </c>
      <c r="B366" s="5" t="str">
        <f>"413320220707124008157194"</f>
        <v>413320220707124008157194</v>
      </c>
      <c r="C366" s="5" t="s">
        <v>13</v>
      </c>
      <c r="D366" s="5" t="str">
        <f>"林香"</f>
        <v>林香</v>
      </c>
      <c r="E366" s="5" t="str">
        <f>"女"</f>
        <v>女</v>
      </c>
    </row>
    <row r="367" spans="1:5" s="1" customFormat="1" ht="34.5" customHeight="1">
      <c r="A367" s="5">
        <v>364</v>
      </c>
      <c r="B367" s="5" t="str">
        <f>"413320220707144608158291"</f>
        <v>413320220707144608158291</v>
      </c>
      <c r="C367" s="5" t="s">
        <v>13</v>
      </c>
      <c r="D367" s="5" t="str">
        <f>"王欣"</f>
        <v>王欣</v>
      </c>
      <c r="E367" s="5" t="str">
        <f>"女"</f>
        <v>女</v>
      </c>
    </row>
    <row r="368" spans="1:5" s="1" customFormat="1" ht="34.5" customHeight="1">
      <c r="A368" s="5">
        <v>365</v>
      </c>
      <c r="B368" s="5" t="str">
        <f>"413320220707155028159111"</f>
        <v>413320220707155028159111</v>
      </c>
      <c r="C368" s="5" t="s">
        <v>13</v>
      </c>
      <c r="D368" s="5" t="str">
        <f>"尹世海"</f>
        <v>尹世海</v>
      </c>
      <c r="E368" s="5" t="str">
        <f>"男"</f>
        <v>男</v>
      </c>
    </row>
    <row r="369" spans="1:5" s="1" customFormat="1" ht="34.5" customHeight="1">
      <c r="A369" s="5">
        <v>366</v>
      </c>
      <c r="B369" s="5" t="str">
        <f>"413320220707175641159660"</f>
        <v>413320220707175641159660</v>
      </c>
      <c r="C369" s="5" t="s">
        <v>13</v>
      </c>
      <c r="D369" s="5" t="str">
        <f>"符治恋"</f>
        <v>符治恋</v>
      </c>
      <c r="E369" s="5" t="str">
        <f aca="true" t="shared" si="17" ref="E369:E374">"女"</f>
        <v>女</v>
      </c>
    </row>
    <row r="370" spans="1:5" s="1" customFormat="1" ht="34.5" customHeight="1">
      <c r="A370" s="5">
        <v>367</v>
      </c>
      <c r="B370" s="5" t="str">
        <f>"413320220707183007159771"</f>
        <v>413320220707183007159771</v>
      </c>
      <c r="C370" s="5" t="s">
        <v>13</v>
      </c>
      <c r="D370" s="5" t="str">
        <f>"林秋强"</f>
        <v>林秋强</v>
      </c>
      <c r="E370" s="5" t="str">
        <f t="shared" si="17"/>
        <v>女</v>
      </c>
    </row>
    <row r="371" spans="1:5" s="1" customFormat="1" ht="34.5" customHeight="1">
      <c r="A371" s="5">
        <v>368</v>
      </c>
      <c r="B371" s="5" t="str">
        <f>"413320220707211000160221"</f>
        <v>413320220707211000160221</v>
      </c>
      <c r="C371" s="5" t="s">
        <v>13</v>
      </c>
      <c r="D371" s="5" t="str">
        <f>"符佳"</f>
        <v>符佳</v>
      </c>
      <c r="E371" s="5" t="str">
        <f t="shared" si="17"/>
        <v>女</v>
      </c>
    </row>
    <row r="372" spans="1:5" s="1" customFormat="1" ht="34.5" customHeight="1">
      <c r="A372" s="5">
        <v>369</v>
      </c>
      <c r="B372" s="5" t="str">
        <f>"413320220707211501160234"</f>
        <v>413320220707211501160234</v>
      </c>
      <c r="C372" s="5" t="s">
        <v>13</v>
      </c>
      <c r="D372" s="5" t="str">
        <f>"张少珍"</f>
        <v>张少珍</v>
      </c>
      <c r="E372" s="5" t="str">
        <f t="shared" si="17"/>
        <v>女</v>
      </c>
    </row>
    <row r="373" spans="1:5" s="1" customFormat="1" ht="34.5" customHeight="1">
      <c r="A373" s="5">
        <v>370</v>
      </c>
      <c r="B373" s="5" t="str">
        <f>"413320220707222034160460"</f>
        <v>413320220707222034160460</v>
      </c>
      <c r="C373" s="5" t="s">
        <v>13</v>
      </c>
      <c r="D373" s="5" t="str">
        <f>"曾曼群"</f>
        <v>曾曼群</v>
      </c>
      <c r="E373" s="5" t="str">
        <f t="shared" si="17"/>
        <v>女</v>
      </c>
    </row>
    <row r="374" spans="1:5" s="1" customFormat="1" ht="34.5" customHeight="1">
      <c r="A374" s="5">
        <v>371</v>
      </c>
      <c r="B374" s="5" t="str">
        <f>"413320220708000042160690"</f>
        <v>413320220708000042160690</v>
      </c>
      <c r="C374" s="5" t="s">
        <v>13</v>
      </c>
      <c r="D374" s="5" t="str">
        <f>"林觉蓝"</f>
        <v>林觉蓝</v>
      </c>
      <c r="E374" s="5" t="str">
        <f t="shared" si="17"/>
        <v>女</v>
      </c>
    </row>
    <row r="375" spans="1:5" s="1" customFormat="1" ht="34.5" customHeight="1">
      <c r="A375" s="5">
        <v>372</v>
      </c>
      <c r="B375" s="5" t="str">
        <f>"413320220708094545161167"</f>
        <v>413320220708094545161167</v>
      </c>
      <c r="C375" s="5" t="s">
        <v>13</v>
      </c>
      <c r="D375" s="5" t="str">
        <f>"杜定总"</f>
        <v>杜定总</v>
      </c>
      <c r="E375" s="5" t="str">
        <f>"男"</f>
        <v>男</v>
      </c>
    </row>
    <row r="376" spans="1:5" s="1" customFormat="1" ht="34.5" customHeight="1">
      <c r="A376" s="5">
        <v>373</v>
      </c>
      <c r="B376" s="5" t="str">
        <f>"413320220708094718161173"</f>
        <v>413320220708094718161173</v>
      </c>
      <c r="C376" s="5" t="s">
        <v>13</v>
      </c>
      <c r="D376" s="5" t="str">
        <f>"陈季香"</f>
        <v>陈季香</v>
      </c>
      <c r="E376" s="5" t="str">
        <f>"女"</f>
        <v>女</v>
      </c>
    </row>
    <row r="377" spans="1:5" s="1" customFormat="1" ht="34.5" customHeight="1">
      <c r="A377" s="5">
        <v>374</v>
      </c>
      <c r="B377" s="5" t="str">
        <f>"413320220708102830161332"</f>
        <v>413320220708102830161332</v>
      </c>
      <c r="C377" s="5" t="s">
        <v>13</v>
      </c>
      <c r="D377" s="5" t="str">
        <f>"王安帅"</f>
        <v>王安帅</v>
      </c>
      <c r="E377" s="5" t="str">
        <f>"男"</f>
        <v>男</v>
      </c>
    </row>
    <row r="378" spans="1:5" s="1" customFormat="1" ht="34.5" customHeight="1">
      <c r="A378" s="5">
        <v>375</v>
      </c>
      <c r="B378" s="5" t="str">
        <f>"413320220708145157163216"</f>
        <v>413320220708145157163216</v>
      </c>
      <c r="C378" s="5" t="s">
        <v>13</v>
      </c>
      <c r="D378" s="5" t="str">
        <f>"林子皓"</f>
        <v>林子皓</v>
      </c>
      <c r="E378" s="5" t="str">
        <f>"男"</f>
        <v>男</v>
      </c>
    </row>
    <row r="379" spans="1:5" s="1" customFormat="1" ht="34.5" customHeight="1">
      <c r="A379" s="5">
        <v>376</v>
      </c>
      <c r="B379" s="5" t="str">
        <f>"413320220716093749172559"</f>
        <v>413320220716093749172559</v>
      </c>
      <c r="C379" s="5" t="s">
        <v>13</v>
      </c>
      <c r="D379" s="5" t="str">
        <f>"龙嫔嫔"</f>
        <v>龙嫔嫔</v>
      </c>
      <c r="E379" s="5" t="str">
        <f aca="true" t="shared" si="18" ref="E379:E384">"女"</f>
        <v>女</v>
      </c>
    </row>
    <row r="380" spans="1:5" s="1" customFormat="1" ht="34.5" customHeight="1">
      <c r="A380" s="5">
        <v>377</v>
      </c>
      <c r="B380" s="5" t="str">
        <f>"413320220716100534172566"</f>
        <v>413320220716100534172566</v>
      </c>
      <c r="C380" s="5" t="s">
        <v>13</v>
      </c>
      <c r="D380" s="5" t="str">
        <f>"邢文婷"</f>
        <v>邢文婷</v>
      </c>
      <c r="E380" s="5" t="str">
        <f t="shared" si="18"/>
        <v>女</v>
      </c>
    </row>
    <row r="381" spans="1:5" s="1" customFormat="1" ht="34.5" customHeight="1">
      <c r="A381" s="5">
        <v>378</v>
      </c>
      <c r="B381" s="5" t="str">
        <f>"413320220716114012172583"</f>
        <v>413320220716114012172583</v>
      </c>
      <c r="C381" s="5" t="s">
        <v>13</v>
      </c>
      <c r="D381" s="5" t="str">
        <f>"叶妍妍"</f>
        <v>叶妍妍</v>
      </c>
      <c r="E381" s="5" t="str">
        <f t="shared" si="18"/>
        <v>女</v>
      </c>
    </row>
    <row r="382" spans="1:5" s="1" customFormat="1" ht="34.5" customHeight="1">
      <c r="A382" s="5">
        <v>379</v>
      </c>
      <c r="B382" s="5" t="str">
        <f>"413320220716124624172597"</f>
        <v>413320220716124624172597</v>
      </c>
      <c r="C382" s="5" t="s">
        <v>13</v>
      </c>
      <c r="D382" s="5" t="str">
        <f>"吴小曼"</f>
        <v>吴小曼</v>
      </c>
      <c r="E382" s="5" t="str">
        <f t="shared" si="18"/>
        <v>女</v>
      </c>
    </row>
    <row r="383" spans="1:5" s="1" customFormat="1" ht="34.5" customHeight="1">
      <c r="A383" s="5">
        <v>380</v>
      </c>
      <c r="B383" s="5" t="str">
        <f>"413320220716161754172636"</f>
        <v>413320220716161754172636</v>
      </c>
      <c r="C383" s="5" t="s">
        <v>13</v>
      </c>
      <c r="D383" s="5" t="str">
        <f>"吴瑜"</f>
        <v>吴瑜</v>
      </c>
      <c r="E383" s="5" t="str">
        <f t="shared" si="18"/>
        <v>女</v>
      </c>
    </row>
    <row r="384" spans="1:5" s="1" customFormat="1" ht="34.5" customHeight="1">
      <c r="A384" s="5">
        <v>381</v>
      </c>
      <c r="B384" s="5" t="str">
        <f>"413320220716184930172657"</f>
        <v>413320220716184930172657</v>
      </c>
      <c r="C384" s="5" t="s">
        <v>13</v>
      </c>
      <c r="D384" s="5" t="str">
        <f>"郑家善"</f>
        <v>郑家善</v>
      </c>
      <c r="E384" s="5" t="str">
        <f t="shared" si="18"/>
        <v>女</v>
      </c>
    </row>
    <row r="385" spans="1:5" s="1" customFormat="1" ht="34.5" customHeight="1">
      <c r="A385" s="5">
        <v>382</v>
      </c>
      <c r="B385" s="5" t="str">
        <f>"413320220716193027172663"</f>
        <v>413320220716193027172663</v>
      </c>
      <c r="C385" s="5" t="s">
        <v>13</v>
      </c>
      <c r="D385" s="5" t="str">
        <f>"王国兴"</f>
        <v>王国兴</v>
      </c>
      <c r="E385" s="5" t="str">
        <f>"男"</f>
        <v>男</v>
      </c>
    </row>
    <row r="386" spans="1:5" s="1" customFormat="1" ht="34.5" customHeight="1">
      <c r="A386" s="5">
        <v>383</v>
      </c>
      <c r="B386" s="5" t="str">
        <f>"413320220716195807172667"</f>
        <v>413320220716195807172667</v>
      </c>
      <c r="C386" s="5" t="s">
        <v>13</v>
      </c>
      <c r="D386" s="5" t="str">
        <f>"徐凤翔"</f>
        <v>徐凤翔</v>
      </c>
      <c r="E386" s="5" t="str">
        <f>"女"</f>
        <v>女</v>
      </c>
    </row>
    <row r="387" spans="1:5" s="1" customFormat="1" ht="34.5" customHeight="1">
      <c r="A387" s="5">
        <v>384</v>
      </c>
      <c r="B387" s="5" t="str">
        <f>"413320220716213322172684"</f>
        <v>413320220716213322172684</v>
      </c>
      <c r="C387" s="5" t="s">
        <v>13</v>
      </c>
      <c r="D387" s="5" t="str">
        <f>"吴园园"</f>
        <v>吴园园</v>
      </c>
      <c r="E387" s="5" t="str">
        <f>"女"</f>
        <v>女</v>
      </c>
    </row>
    <row r="388" spans="1:5" s="1" customFormat="1" ht="34.5" customHeight="1">
      <c r="A388" s="5">
        <v>385</v>
      </c>
      <c r="B388" s="5" t="str">
        <f>"413320220716224311172690"</f>
        <v>413320220716224311172690</v>
      </c>
      <c r="C388" s="5" t="s">
        <v>13</v>
      </c>
      <c r="D388" s="5" t="str">
        <f>"方香萍"</f>
        <v>方香萍</v>
      </c>
      <c r="E388" s="5" t="str">
        <f>"女"</f>
        <v>女</v>
      </c>
    </row>
    <row r="389" spans="1:5" s="1" customFormat="1" ht="34.5" customHeight="1">
      <c r="A389" s="5">
        <v>386</v>
      </c>
      <c r="B389" s="5" t="str">
        <f>"413320220717155246172796"</f>
        <v>413320220717155246172796</v>
      </c>
      <c r="C389" s="5" t="s">
        <v>13</v>
      </c>
      <c r="D389" s="5" t="str">
        <f>"郑政"</f>
        <v>郑政</v>
      </c>
      <c r="E389" s="5" t="str">
        <f>"男"</f>
        <v>男</v>
      </c>
    </row>
    <row r="390" spans="1:5" s="1" customFormat="1" ht="34.5" customHeight="1">
      <c r="A390" s="5">
        <v>387</v>
      </c>
      <c r="B390" s="5" t="str">
        <f>"413320220717200143172833"</f>
        <v>413320220717200143172833</v>
      </c>
      <c r="C390" s="5" t="s">
        <v>13</v>
      </c>
      <c r="D390" s="5" t="str">
        <f>"王春香"</f>
        <v>王春香</v>
      </c>
      <c r="E390" s="5" t="str">
        <f>"女"</f>
        <v>女</v>
      </c>
    </row>
    <row r="391" spans="1:5" s="1" customFormat="1" ht="34.5" customHeight="1">
      <c r="A391" s="5">
        <v>388</v>
      </c>
      <c r="B391" s="5" t="str">
        <f>"413320220717200647172834"</f>
        <v>413320220717200647172834</v>
      </c>
      <c r="C391" s="5" t="s">
        <v>13</v>
      </c>
      <c r="D391" s="5" t="str">
        <f>"吴小芬"</f>
        <v>吴小芬</v>
      </c>
      <c r="E391" s="5" t="str">
        <f>"女"</f>
        <v>女</v>
      </c>
    </row>
    <row r="392" spans="1:5" s="1" customFormat="1" ht="34.5" customHeight="1">
      <c r="A392" s="5">
        <v>389</v>
      </c>
      <c r="B392" s="5" t="str">
        <f>"413320220718161705172890"</f>
        <v>413320220718161705172890</v>
      </c>
      <c r="C392" s="5" t="s">
        <v>13</v>
      </c>
      <c r="D392" s="5" t="str">
        <f>"吴晓珍"</f>
        <v>吴晓珍</v>
      </c>
      <c r="E392" s="5" t="str">
        <f>"女"</f>
        <v>女</v>
      </c>
    </row>
    <row r="393" spans="1:5" s="1" customFormat="1" ht="34.5" customHeight="1">
      <c r="A393" s="5">
        <v>390</v>
      </c>
      <c r="B393" s="5" t="str">
        <f>"413320220719115355174526"</f>
        <v>413320220719115355174526</v>
      </c>
      <c r="C393" s="5" t="s">
        <v>13</v>
      </c>
      <c r="D393" s="5" t="str">
        <f>"陶莹"</f>
        <v>陶莹</v>
      </c>
      <c r="E393" s="5" t="str">
        <f>"女"</f>
        <v>女</v>
      </c>
    </row>
    <row r="394" spans="1:5" s="1" customFormat="1" ht="34.5" customHeight="1">
      <c r="A394" s="5">
        <v>391</v>
      </c>
      <c r="B394" s="5" t="str">
        <f>"413320220719205154176700"</f>
        <v>413320220719205154176700</v>
      </c>
      <c r="C394" s="5" t="s">
        <v>13</v>
      </c>
      <c r="D394" s="5" t="str">
        <f>"符家婷"</f>
        <v>符家婷</v>
      </c>
      <c r="E394" s="5" t="str">
        <f>"女"</f>
        <v>女</v>
      </c>
    </row>
    <row r="395" spans="1:5" s="1" customFormat="1" ht="34.5" customHeight="1">
      <c r="A395" s="5">
        <v>392</v>
      </c>
      <c r="B395" s="5" t="str">
        <f>"413320220720071209177369"</f>
        <v>413320220720071209177369</v>
      </c>
      <c r="C395" s="5" t="s">
        <v>13</v>
      </c>
      <c r="D395" s="5" t="str">
        <f>"黄卓行"</f>
        <v>黄卓行</v>
      </c>
      <c r="E395" s="5" t="str">
        <f>"男"</f>
        <v>男</v>
      </c>
    </row>
    <row r="396" spans="1:5" s="1" customFormat="1" ht="34.5" customHeight="1">
      <c r="A396" s="5">
        <v>393</v>
      </c>
      <c r="B396" s="5" t="str">
        <f>"413320220720111842177936"</f>
        <v>413320220720111842177936</v>
      </c>
      <c r="C396" s="5" t="s">
        <v>13</v>
      </c>
      <c r="D396" s="5" t="str">
        <f>"毛丹妮"</f>
        <v>毛丹妮</v>
      </c>
      <c r="E396" s="5" t="str">
        <f aca="true" t="shared" si="19" ref="E396:E402">"女"</f>
        <v>女</v>
      </c>
    </row>
    <row r="397" spans="1:5" s="1" customFormat="1" ht="34.5" customHeight="1">
      <c r="A397" s="5">
        <v>394</v>
      </c>
      <c r="B397" s="5" t="str">
        <f>"413320220720135210178366"</f>
        <v>413320220720135210178366</v>
      </c>
      <c r="C397" s="5" t="s">
        <v>13</v>
      </c>
      <c r="D397" s="5" t="str">
        <f>"杨夏蕊"</f>
        <v>杨夏蕊</v>
      </c>
      <c r="E397" s="5" t="str">
        <f t="shared" si="19"/>
        <v>女</v>
      </c>
    </row>
    <row r="398" spans="1:5" s="1" customFormat="1" ht="34.5" customHeight="1">
      <c r="A398" s="5">
        <v>395</v>
      </c>
      <c r="B398" s="5" t="str">
        <f>"413320220720161110178703"</f>
        <v>413320220720161110178703</v>
      </c>
      <c r="C398" s="5" t="s">
        <v>13</v>
      </c>
      <c r="D398" s="5" t="str">
        <f>"符燕威"</f>
        <v>符燕威</v>
      </c>
      <c r="E398" s="5" t="str">
        <f t="shared" si="19"/>
        <v>女</v>
      </c>
    </row>
    <row r="399" spans="1:5" s="1" customFormat="1" ht="34.5" customHeight="1">
      <c r="A399" s="5">
        <v>396</v>
      </c>
      <c r="B399" s="5" t="str">
        <f>"413320220720194348179282"</f>
        <v>413320220720194348179282</v>
      </c>
      <c r="C399" s="5" t="s">
        <v>13</v>
      </c>
      <c r="D399" s="5" t="str">
        <f>"周美君"</f>
        <v>周美君</v>
      </c>
      <c r="E399" s="5" t="str">
        <f t="shared" si="19"/>
        <v>女</v>
      </c>
    </row>
    <row r="400" spans="1:5" s="1" customFormat="1" ht="34.5" customHeight="1">
      <c r="A400" s="5">
        <v>397</v>
      </c>
      <c r="B400" s="5" t="str">
        <f>"413320220720222115179696"</f>
        <v>413320220720222115179696</v>
      </c>
      <c r="C400" s="5" t="s">
        <v>13</v>
      </c>
      <c r="D400" s="5" t="str">
        <f>"罗萍萍"</f>
        <v>罗萍萍</v>
      </c>
      <c r="E400" s="5" t="str">
        <f t="shared" si="19"/>
        <v>女</v>
      </c>
    </row>
    <row r="401" spans="1:5" s="1" customFormat="1" ht="34.5" customHeight="1">
      <c r="A401" s="5">
        <v>398</v>
      </c>
      <c r="B401" s="5" t="str">
        <f>"413320220721154227180907"</f>
        <v>413320220721154227180907</v>
      </c>
      <c r="C401" s="5" t="s">
        <v>13</v>
      </c>
      <c r="D401" s="5" t="str">
        <f>"梁蓓蓓"</f>
        <v>梁蓓蓓</v>
      </c>
      <c r="E401" s="5" t="str">
        <f t="shared" si="19"/>
        <v>女</v>
      </c>
    </row>
    <row r="402" spans="1:5" s="1" customFormat="1" ht="34.5" customHeight="1">
      <c r="A402" s="5">
        <v>399</v>
      </c>
      <c r="B402" s="5" t="str">
        <f>"413320220702110156128728"</f>
        <v>413320220702110156128728</v>
      </c>
      <c r="C402" s="5" t="s">
        <v>14</v>
      </c>
      <c r="D402" s="5" t="str">
        <f>"陈玉娟"</f>
        <v>陈玉娟</v>
      </c>
      <c r="E402" s="5" t="str">
        <f t="shared" si="19"/>
        <v>女</v>
      </c>
    </row>
    <row r="403" spans="1:5" s="1" customFormat="1" ht="34.5" customHeight="1">
      <c r="A403" s="5">
        <v>400</v>
      </c>
      <c r="B403" s="5" t="str">
        <f>"413320220702192044129841"</f>
        <v>413320220702192044129841</v>
      </c>
      <c r="C403" s="5" t="s">
        <v>14</v>
      </c>
      <c r="D403" s="5" t="str">
        <f>"许俊华"</f>
        <v>许俊华</v>
      </c>
      <c r="E403" s="5" t="str">
        <f>"男"</f>
        <v>男</v>
      </c>
    </row>
    <row r="404" spans="1:5" s="1" customFormat="1" ht="34.5" customHeight="1">
      <c r="A404" s="5">
        <v>401</v>
      </c>
      <c r="B404" s="5" t="str">
        <f>"413320220702203013129990"</f>
        <v>413320220702203013129990</v>
      </c>
      <c r="C404" s="5" t="s">
        <v>14</v>
      </c>
      <c r="D404" s="5" t="str">
        <f>"刘海云"</f>
        <v>刘海云</v>
      </c>
      <c r="E404" s="5" t="str">
        <f>"女"</f>
        <v>女</v>
      </c>
    </row>
    <row r="405" spans="1:5" s="1" customFormat="1" ht="34.5" customHeight="1">
      <c r="A405" s="5">
        <v>402</v>
      </c>
      <c r="B405" s="5" t="str">
        <f>"413320220703201525132735"</f>
        <v>413320220703201525132735</v>
      </c>
      <c r="C405" s="5" t="s">
        <v>14</v>
      </c>
      <c r="D405" s="5" t="str">
        <f>"陈有花"</f>
        <v>陈有花</v>
      </c>
      <c r="E405" s="5" t="str">
        <f>"女"</f>
        <v>女</v>
      </c>
    </row>
    <row r="406" spans="1:5" s="1" customFormat="1" ht="34.5" customHeight="1">
      <c r="A406" s="5">
        <v>403</v>
      </c>
      <c r="B406" s="5" t="str">
        <f>"413320220703214648133013"</f>
        <v>413320220703214648133013</v>
      </c>
      <c r="C406" s="5" t="s">
        <v>14</v>
      </c>
      <c r="D406" s="5" t="str">
        <f>"杨明星"</f>
        <v>杨明星</v>
      </c>
      <c r="E406" s="5" t="str">
        <f>"男"</f>
        <v>男</v>
      </c>
    </row>
    <row r="407" spans="1:5" s="1" customFormat="1" ht="34.5" customHeight="1">
      <c r="A407" s="5">
        <v>404</v>
      </c>
      <c r="B407" s="5" t="str">
        <f>"413320220704092301133927"</f>
        <v>413320220704092301133927</v>
      </c>
      <c r="C407" s="5" t="s">
        <v>14</v>
      </c>
      <c r="D407" s="5" t="str">
        <f>"羊慧英"</f>
        <v>羊慧英</v>
      </c>
      <c r="E407" s="5" t="str">
        <f>"女"</f>
        <v>女</v>
      </c>
    </row>
    <row r="408" spans="1:5" s="1" customFormat="1" ht="34.5" customHeight="1">
      <c r="A408" s="5">
        <v>405</v>
      </c>
      <c r="B408" s="5" t="str">
        <f>"413320220704173340139429"</f>
        <v>413320220704173340139429</v>
      </c>
      <c r="C408" s="5" t="s">
        <v>14</v>
      </c>
      <c r="D408" s="5" t="str">
        <f>"吴松金"</f>
        <v>吴松金</v>
      </c>
      <c r="E408" s="5" t="str">
        <f>"女"</f>
        <v>女</v>
      </c>
    </row>
    <row r="409" spans="1:5" s="1" customFormat="1" ht="34.5" customHeight="1">
      <c r="A409" s="5">
        <v>406</v>
      </c>
      <c r="B409" s="5" t="str">
        <f>"413320220704185659139830"</f>
        <v>413320220704185659139830</v>
      </c>
      <c r="C409" s="5" t="s">
        <v>14</v>
      </c>
      <c r="D409" s="5" t="str">
        <f>"程子冰"</f>
        <v>程子冰</v>
      </c>
      <c r="E409" s="5" t="str">
        <f>"女"</f>
        <v>女</v>
      </c>
    </row>
    <row r="410" spans="1:5" s="1" customFormat="1" ht="34.5" customHeight="1">
      <c r="A410" s="5">
        <v>407</v>
      </c>
      <c r="B410" s="5" t="str">
        <f>"413320220704202156140156"</f>
        <v>413320220704202156140156</v>
      </c>
      <c r="C410" s="5" t="s">
        <v>14</v>
      </c>
      <c r="D410" s="5" t="str">
        <f>"苏科婷"</f>
        <v>苏科婷</v>
      </c>
      <c r="E410" s="5" t="str">
        <f>"女"</f>
        <v>女</v>
      </c>
    </row>
    <row r="411" spans="1:5" s="1" customFormat="1" ht="34.5" customHeight="1">
      <c r="A411" s="5">
        <v>408</v>
      </c>
      <c r="B411" s="5" t="str">
        <f>"413320220704212210140434"</f>
        <v>413320220704212210140434</v>
      </c>
      <c r="C411" s="5" t="s">
        <v>14</v>
      </c>
      <c r="D411" s="5" t="str">
        <f>"陈盛"</f>
        <v>陈盛</v>
      </c>
      <c r="E411" s="5" t="str">
        <f>"男"</f>
        <v>男</v>
      </c>
    </row>
    <row r="412" spans="1:5" s="1" customFormat="1" ht="34.5" customHeight="1">
      <c r="A412" s="5">
        <v>409</v>
      </c>
      <c r="B412" s="5" t="str">
        <f>"413320220705130645143012"</f>
        <v>413320220705130645143012</v>
      </c>
      <c r="C412" s="5" t="s">
        <v>14</v>
      </c>
      <c r="D412" s="5" t="str">
        <f>"陆晓英"</f>
        <v>陆晓英</v>
      </c>
      <c r="E412" s="5" t="str">
        <f>"女"</f>
        <v>女</v>
      </c>
    </row>
    <row r="413" spans="1:5" s="1" customFormat="1" ht="34.5" customHeight="1">
      <c r="A413" s="5">
        <v>410</v>
      </c>
      <c r="B413" s="5" t="str">
        <f>"413320220705225036145840"</f>
        <v>413320220705225036145840</v>
      </c>
      <c r="C413" s="5" t="s">
        <v>14</v>
      </c>
      <c r="D413" s="5" t="str">
        <f>"林尤瑜"</f>
        <v>林尤瑜</v>
      </c>
      <c r="E413" s="5" t="str">
        <f>"女"</f>
        <v>女</v>
      </c>
    </row>
    <row r="414" spans="1:5" s="1" customFormat="1" ht="34.5" customHeight="1">
      <c r="A414" s="5">
        <v>411</v>
      </c>
      <c r="B414" s="5" t="str">
        <f>"413320220706001554146636"</f>
        <v>413320220706001554146636</v>
      </c>
      <c r="C414" s="5" t="s">
        <v>14</v>
      </c>
      <c r="D414" s="5" t="str">
        <f>"罗秋妹"</f>
        <v>罗秋妹</v>
      </c>
      <c r="E414" s="5" t="str">
        <f>"女"</f>
        <v>女</v>
      </c>
    </row>
    <row r="415" spans="1:5" s="1" customFormat="1" ht="34.5" customHeight="1">
      <c r="A415" s="5">
        <v>412</v>
      </c>
      <c r="B415" s="5" t="str">
        <f>"413320220706093032147624"</f>
        <v>413320220706093032147624</v>
      </c>
      <c r="C415" s="5" t="s">
        <v>14</v>
      </c>
      <c r="D415" s="5" t="str">
        <f>"林明兰"</f>
        <v>林明兰</v>
      </c>
      <c r="E415" s="5" t="str">
        <f>"女"</f>
        <v>女</v>
      </c>
    </row>
    <row r="416" spans="1:5" s="1" customFormat="1" ht="34.5" customHeight="1">
      <c r="A416" s="5">
        <v>413</v>
      </c>
      <c r="B416" s="5" t="str">
        <f>"413320220706214201153670"</f>
        <v>413320220706214201153670</v>
      </c>
      <c r="C416" s="5" t="s">
        <v>14</v>
      </c>
      <c r="D416" s="5" t="str">
        <f>"钟经美"</f>
        <v>钟经美</v>
      </c>
      <c r="E416" s="5" t="str">
        <f>"女"</f>
        <v>女</v>
      </c>
    </row>
    <row r="417" spans="1:5" s="1" customFormat="1" ht="34.5" customHeight="1">
      <c r="A417" s="5">
        <v>414</v>
      </c>
      <c r="B417" s="5" t="str">
        <f>"413320220706222755154022"</f>
        <v>413320220706222755154022</v>
      </c>
      <c r="C417" s="5" t="s">
        <v>14</v>
      </c>
      <c r="D417" s="5" t="str">
        <f>"邢王秀"</f>
        <v>邢王秀</v>
      </c>
      <c r="E417" s="5" t="str">
        <f>"男"</f>
        <v>男</v>
      </c>
    </row>
    <row r="418" spans="1:5" s="1" customFormat="1" ht="34.5" customHeight="1">
      <c r="A418" s="5">
        <v>415</v>
      </c>
      <c r="B418" s="5" t="str">
        <f>"413320220707101735155925"</f>
        <v>413320220707101735155925</v>
      </c>
      <c r="C418" s="5" t="s">
        <v>14</v>
      </c>
      <c r="D418" s="5" t="str">
        <f>"王开明"</f>
        <v>王开明</v>
      </c>
      <c r="E418" s="5" t="str">
        <f>"男"</f>
        <v>男</v>
      </c>
    </row>
    <row r="419" spans="1:5" s="1" customFormat="1" ht="34.5" customHeight="1">
      <c r="A419" s="5">
        <v>416</v>
      </c>
      <c r="B419" s="5" t="str">
        <f>"413320220707125239157296"</f>
        <v>413320220707125239157296</v>
      </c>
      <c r="C419" s="5" t="s">
        <v>14</v>
      </c>
      <c r="D419" s="5" t="str">
        <f>"吴慧敏 "</f>
        <v>吴慧敏 </v>
      </c>
      <c r="E419" s="5" t="str">
        <f>"女"</f>
        <v>女</v>
      </c>
    </row>
    <row r="420" spans="1:5" s="1" customFormat="1" ht="34.5" customHeight="1">
      <c r="A420" s="5">
        <v>417</v>
      </c>
      <c r="B420" s="5" t="str">
        <f>"413320220702141457129141"</f>
        <v>413320220702141457129141</v>
      </c>
      <c r="C420" s="5" t="s">
        <v>15</v>
      </c>
      <c r="D420" s="5" t="str">
        <f>"冯环环"</f>
        <v>冯环环</v>
      </c>
      <c r="E420" s="5" t="str">
        <f>"女"</f>
        <v>女</v>
      </c>
    </row>
    <row r="421" spans="1:5" s="1" customFormat="1" ht="34.5" customHeight="1">
      <c r="A421" s="5">
        <v>418</v>
      </c>
      <c r="B421" s="5" t="str">
        <f>"413320220702163325129440"</f>
        <v>413320220702163325129440</v>
      </c>
      <c r="C421" s="5" t="s">
        <v>15</v>
      </c>
      <c r="D421" s="5" t="str">
        <f>"王富"</f>
        <v>王富</v>
      </c>
      <c r="E421" s="5" t="str">
        <f>"男"</f>
        <v>男</v>
      </c>
    </row>
    <row r="422" spans="1:5" s="1" customFormat="1" ht="34.5" customHeight="1">
      <c r="A422" s="5">
        <v>419</v>
      </c>
      <c r="B422" s="5" t="str">
        <f>"413320220702194436129888"</f>
        <v>413320220702194436129888</v>
      </c>
      <c r="C422" s="5" t="s">
        <v>15</v>
      </c>
      <c r="D422" s="5" t="str">
        <f>"王哲鹏"</f>
        <v>王哲鹏</v>
      </c>
      <c r="E422" s="5" t="str">
        <f>"男"</f>
        <v>男</v>
      </c>
    </row>
    <row r="423" spans="1:5" s="1" customFormat="1" ht="34.5" customHeight="1">
      <c r="A423" s="5">
        <v>420</v>
      </c>
      <c r="B423" s="5" t="str">
        <f>"413320220703192136132583"</f>
        <v>413320220703192136132583</v>
      </c>
      <c r="C423" s="5" t="s">
        <v>15</v>
      </c>
      <c r="D423" s="5" t="str">
        <f>"吴盈盈"</f>
        <v>吴盈盈</v>
      </c>
      <c r="E423" s="5" t="str">
        <f>"女"</f>
        <v>女</v>
      </c>
    </row>
    <row r="424" spans="1:5" s="1" customFormat="1" ht="34.5" customHeight="1">
      <c r="A424" s="5">
        <v>421</v>
      </c>
      <c r="B424" s="5" t="str">
        <f>"413320220704083557133478"</f>
        <v>413320220704083557133478</v>
      </c>
      <c r="C424" s="5" t="s">
        <v>15</v>
      </c>
      <c r="D424" s="5" t="str">
        <f>"王小贞"</f>
        <v>王小贞</v>
      </c>
      <c r="E424" s="5" t="str">
        <f>"女"</f>
        <v>女</v>
      </c>
    </row>
    <row r="425" spans="1:5" s="1" customFormat="1" ht="34.5" customHeight="1">
      <c r="A425" s="5">
        <v>422</v>
      </c>
      <c r="B425" s="5" t="str">
        <f>"413320220704104321135477"</f>
        <v>413320220704104321135477</v>
      </c>
      <c r="C425" s="5" t="s">
        <v>15</v>
      </c>
      <c r="D425" s="5" t="str">
        <f>"周景蓉"</f>
        <v>周景蓉</v>
      </c>
      <c r="E425" s="5" t="str">
        <f>"女"</f>
        <v>女</v>
      </c>
    </row>
    <row r="426" spans="1:5" s="1" customFormat="1" ht="34.5" customHeight="1">
      <c r="A426" s="5">
        <v>423</v>
      </c>
      <c r="B426" s="5" t="str">
        <f>"413320220704131647137478"</f>
        <v>413320220704131647137478</v>
      </c>
      <c r="C426" s="5" t="s">
        <v>15</v>
      </c>
      <c r="D426" s="5" t="str">
        <f>"许文妍"</f>
        <v>许文妍</v>
      </c>
      <c r="E426" s="5" t="str">
        <f>"女"</f>
        <v>女</v>
      </c>
    </row>
    <row r="427" spans="1:5" s="1" customFormat="1" ht="34.5" customHeight="1">
      <c r="A427" s="5">
        <v>424</v>
      </c>
      <c r="B427" s="5" t="str">
        <f>"413320220704173802139450"</f>
        <v>413320220704173802139450</v>
      </c>
      <c r="C427" s="5" t="s">
        <v>15</v>
      </c>
      <c r="D427" s="5" t="str">
        <f>"郭福城"</f>
        <v>郭福城</v>
      </c>
      <c r="E427" s="5" t="str">
        <f>"男"</f>
        <v>男</v>
      </c>
    </row>
    <row r="428" spans="1:5" s="1" customFormat="1" ht="34.5" customHeight="1">
      <c r="A428" s="5">
        <v>425</v>
      </c>
      <c r="B428" s="5" t="str">
        <f>"413320220704191555139908"</f>
        <v>413320220704191555139908</v>
      </c>
      <c r="C428" s="5" t="s">
        <v>15</v>
      </c>
      <c r="D428" s="5" t="str">
        <f>"杨金金"</f>
        <v>杨金金</v>
      </c>
      <c r="E428" s="5" t="str">
        <f>"女"</f>
        <v>女</v>
      </c>
    </row>
    <row r="429" spans="1:5" s="1" customFormat="1" ht="34.5" customHeight="1">
      <c r="A429" s="5">
        <v>426</v>
      </c>
      <c r="B429" s="5" t="str">
        <f>"413320220704215644140615"</f>
        <v>413320220704215644140615</v>
      </c>
      <c r="C429" s="5" t="s">
        <v>15</v>
      </c>
      <c r="D429" s="5" t="str">
        <f>"吕相璋"</f>
        <v>吕相璋</v>
      </c>
      <c r="E429" s="5" t="str">
        <f>"男"</f>
        <v>男</v>
      </c>
    </row>
    <row r="430" spans="1:5" s="1" customFormat="1" ht="34.5" customHeight="1">
      <c r="A430" s="5">
        <v>427</v>
      </c>
      <c r="B430" s="5" t="str">
        <f>"413320220705142014143281"</f>
        <v>413320220705142014143281</v>
      </c>
      <c r="C430" s="5" t="s">
        <v>15</v>
      </c>
      <c r="D430" s="5" t="str">
        <f>"吴恒菲"</f>
        <v>吴恒菲</v>
      </c>
      <c r="E430" s="5" t="str">
        <f>"女"</f>
        <v>女</v>
      </c>
    </row>
    <row r="431" spans="1:5" s="1" customFormat="1" ht="34.5" customHeight="1">
      <c r="A431" s="5">
        <v>428</v>
      </c>
      <c r="B431" s="5" t="str">
        <f>"413320220706090011147272"</f>
        <v>413320220706090011147272</v>
      </c>
      <c r="C431" s="5" t="s">
        <v>15</v>
      </c>
      <c r="D431" s="5" t="str">
        <f>"符媚"</f>
        <v>符媚</v>
      </c>
      <c r="E431" s="5" t="str">
        <f>"女"</f>
        <v>女</v>
      </c>
    </row>
    <row r="432" spans="1:5" s="1" customFormat="1" ht="34.5" customHeight="1">
      <c r="A432" s="5">
        <v>429</v>
      </c>
      <c r="B432" s="5" t="str">
        <f>"413320220707113907156674"</f>
        <v>413320220707113907156674</v>
      </c>
      <c r="C432" s="5" t="s">
        <v>15</v>
      </c>
      <c r="D432" s="5" t="str">
        <f>"王宁"</f>
        <v>王宁</v>
      </c>
      <c r="E432" s="5" t="str">
        <f>"男"</f>
        <v>男</v>
      </c>
    </row>
    <row r="433" spans="1:5" s="1" customFormat="1" ht="34.5" customHeight="1">
      <c r="A433" s="5">
        <v>430</v>
      </c>
      <c r="B433" s="5" t="str">
        <f>"413320220707215116160364"</f>
        <v>413320220707215116160364</v>
      </c>
      <c r="C433" s="5" t="s">
        <v>15</v>
      </c>
      <c r="D433" s="5" t="str">
        <f>"陈原"</f>
        <v>陈原</v>
      </c>
      <c r="E433" s="5" t="str">
        <f>"女"</f>
        <v>女</v>
      </c>
    </row>
    <row r="434" spans="1:5" s="1" customFormat="1" ht="34.5" customHeight="1">
      <c r="A434" s="5">
        <v>431</v>
      </c>
      <c r="B434" s="5" t="str">
        <f>"413320220708115101162637"</f>
        <v>413320220708115101162637</v>
      </c>
      <c r="C434" s="5" t="s">
        <v>15</v>
      </c>
      <c r="D434" s="5" t="str">
        <f>"黎冠妹"</f>
        <v>黎冠妹</v>
      </c>
      <c r="E434" s="5" t="str">
        <f>"女"</f>
        <v>女</v>
      </c>
    </row>
    <row r="435" spans="1:5" s="1" customFormat="1" ht="34.5" customHeight="1">
      <c r="A435" s="5">
        <v>432</v>
      </c>
      <c r="B435" s="5" t="str">
        <f>"413320220702110643128739"</f>
        <v>413320220702110643128739</v>
      </c>
      <c r="C435" s="5" t="s">
        <v>16</v>
      </c>
      <c r="D435" s="5" t="str">
        <f>"孙鹏程"</f>
        <v>孙鹏程</v>
      </c>
      <c r="E435" s="5" t="str">
        <f>"男"</f>
        <v>男</v>
      </c>
    </row>
    <row r="436" spans="1:5" s="1" customFormat="1" ht="34.5" customHeight="1">
      <c r="A436" s="5">
        <v>433</v>
      </c>
      <c r="B436" s="5" t="str">
        <f>"413320220702135609129109"</f>
        <v>413320220702135609129109</v>
      </c>
      <c r="C436" s="5" t="s">
        <v>16</v>
      </c>
      <c r="D436" s="5" t="str">
        <f>"李秋洁"</f>
        <v>李秋洁</v>
      </c>
      <c r="E436" s="5" t="str">
        <f>"女"</f>
        <v>女</v>
      </c>
    </row>
    <row r="437" spans="1:5" s="1" customFormat="1" ht="34.5" customHeight="1">
      <c r="A437" s="5">
        <v>434</v>
      </c>
      <c r="B437" s="5" t="str">
        <f>"413320220703190133132542"</f>
        <v>413320220703190133132542</v>
      </c>
      <c r="C437" s="5" t="s">
        <v>16</v>
      </c>
      <c r="D437" s="5" t="str">
        <f>"陈太汝"</f>
        <v>陈太汝</v>
      </c>
      <c r="E437" s="5" t="str">
        <f>"女"</f>
        <v>女</v>
      </c>
    </row>
    <row r="438" spans="1:5" s="1" customFormat="1" ht="34.5" customHeight="1">
      <c r="A438" s="5">
        <v>435</v>
      </c>
      <c r="B438" s="5" t="str">
        <f>"413320220703230722133190"</f>
        <v>413320220703230722133190</v>
      </c>
      <c r="C438" s="5" t="s">
        <v>16</v>
      </c>
      <c r="D438" s="5" t="str">
        <f>"吴俊安"</f>
        <v>吴俊安</v>
      </c>
      <c r="E438" s="5" t="str">
        <f>"男"</f>
        <v>男</v>
      </c>
    </row>
    <row r="439" spans="1:5" s="1" customFormat="1" ht="34.5" customHeight="1">
      <c r="A439" s="5">
        <v>436</v>
      </c>
      <c r="B439" s="5" t="str">
        <f>"413320220703235922133262"</f>
        <v>413320220703235922133262</v>
      </c>
      <c r="C439" s="5" t="s">
        <v>16</v>
      </c>
      <c r="D439" s="5" t="str">
        <f>"朱彦颖"</f>
        <v>朱彦颖</v>
      </c>
      <c r="E439" s="5" t="str">
        <f>"女"</f>
        <v>女</v>
      </c>
    </row>
    <row r="440" spans="1:5" s="1" customFormat="1" ht="34.5" customHeight="1">
      <c r="A440" s="5">
        <v>437</v>
      </c>
      <c r="B440" s="5" t="str">
        <f>"413320220704114004136302"</f>
        <v>413320220704114004136302</v>
      </c>
      <c r="C440" s="5" t="s">
        <v>16</v>
      </c>
      <c r="D440" s="5" t="str">
        <f>"符奇玲"</f>
        <v>符奇玲</v>
      </c>
      <c r="E440" s="5" t="str">
        <f>"女"</f>
        <v>女</v>
      </c>
    </row>
    <row r="441" spans="1:5" s="1" customFormat="1" ht="34.5" customHeight="1">
      <c r="A441" s="5">
        <v>438</v>
      </c>
      <c r="B441" s="5" t="str">
        <f>"413320220704132924137544"</f>
        <v>413320220704132924137544</v>
      </c>
      <c r="C441" s="5" t="s">
        <v>16</v>
      </c>
      <c r="D441" s="5" t="str">
        <f>"庞茜"</f>
        <v>庞茜</v>
      </c>
      <c r="E441" s="5" t="str">
        <f>"女"</f>
        <v>女</v>
      </c>
    </row>
    <row r="442" spans="1:5" s="1" customFormat="1" ht="34.5" customHeight="1">
      <c r="A442" s="5">
        <v>439</v>
      </c>
      <c r="B442" s="5" t="str">
        <f>"413320220704143733137881"</f>
        <v>413320220704143733137881</v>
      </c>
      <c r="C442" s="5" t="s">
        <v>16</v>
      </c>
      <c r="D442" s="5" t="str">
        <f>"田园"</f>
        <v>田园</v>
      </c>
      <c r="E442" s="5" t="str">
        <f>"女"</f>
        <v>女</v>
      </c>
    </row>
    <row r="443" spans="1:5" s="1" customFormat="1" ht="34.5" customHeight="1">
      <c r="A443" s="5">
        <v>440</v>
      </c>
      <c r="B443" s="5" t="str">
        <f>"413320220704163423138716"</f>
        <v>413320220704163423138716</v>
      </c>
      <c r="C443" s="5" t="s">
        <v>16</v>
      </c>
      <c r="D443" s="5" t="str">
        <f>"符砚欣"</f>
        <v>符砚欣</v>
      </c>
      <c r="E443" s="5" t="str">
        <f>"女"</f>
        <v>女</v>
      </c>
    </row>
    <row r="444" spans="1:5" s="1" customFormat="1" ht="34.5" customHeight="1">
      <c r="A444" s="5">
        <v>441</v>
      </c>
      <c r="B444" s="5" t="str">
        <f>"413320220704210441140357"</f>
        <v>413320220704210441140357</v>
      </c>
      <c r="C444" s="5" t="s">
        <v>16</v>
      </c>
      <c r="D444" s="5" t="str">
        <f>"周达伟"</f>
        <v>周达伟</v>
      </c>
      <c r="E444" s="5" t="str">
        <f>"男"</f>
        <v>男</v>
      </c>
    </row>
    <row r="445" spans="1:5" s="1" customFormat="1" ht="34.5" customHeight="1">
      <c r="A445" s="5">
        <v>442</v>
      </c>
      <c r="B445" s="5" t="str">
        <f>"413320220705191411144918"</f>
        <v>413320220705191411144918</v>
      </c>
      <c r="C445" s="5" t="s">
        <v>16</v>
      </c>
      <c r="D445" s="5" t="str">
        <f>"吴全珍"</f>
        <v>吴全珍</v>
      </c>
      <c r="E445" s="5" t="str">
        <f>"男"</f>
        <v>男</v>
      </c>
    </row>
    <row r="446" spans="1:5" s="1" customFormat="1" ht="34.5" customHeight="1">
      <c r="A446" s="5">
        <v>443</v>
      </c>
      <c r="B446" s="5" t="str">
        <f>"413320220706135636149999"</f>
        <v>413320220706135636149999</v>
      </c>
      <c r="C446" s="5" t="s">
        <v>16</v>
      </c>
      <c r="D446" s="5" t="str">
        <f>"陈永妃"</f>
        <v>陈永妃</v>
      </c>
      <c r="E446" s="5" t="str">
        <f>"女"</f>
        <v>女</v>
      </c>
    </row>
    <row r="447" spans="1:5" s="1" customFormat="1" ht="34.5" customHeight="1">
      <c r="A447" s="5">
        <v>444</v>
      </c>
      <c r="B447" s="5" t="str">
        <f>"413320220706143532150244"</f>
        <v>413320220706143532150244</v>
      </c>
      <c r="C447" s="5" t="s">
        <v>16</v>
      </c>
      <c r="D447" s="5" t="str">
        <f>"李子琪"</f>
        <v>李子琪</v>
      </c>
      <c r="E447" s="5" t="str">
        <f>"女"</f>
        <v>女</v>
      </c>
    </row>
    <row r="448" spans="1:5" s="1" customFormat="1" ht="34.5" customHeight="1">
      <c r="A448" s="5">
        <v>445</v>
      </c>
      <c r="B448" s="5" t="str">
        <f>"413320220706200823152976"</f>
        <v>413320220706200823152976</v>
      </c>
      <c r="C448" s="5" t="s">
        <v>16</v>
      </c>
      <c r="D448" s="5" t="str">
        <f>"郑香"</f>
        <v>郑香</v>
      </c>
      <c r="E448" s="5" t="str">
        <f>"女"</f>
        <v>女</v>
      </c>
    </row>
    <row r="449" spans="1:5" s="1" customFormat="1" ht="34.5" customHeight="1">
      <c r="A449" s="5">
        <v>446</v>
      </c>
      <c r="B449" s="5" t="str">
        <f>"413320220707094409155559"</f>
        <v>413320220707094409155559</v>
      </c>
      <c r="C449" s="5" t="s">
        <v>16</v>
      </c>
      <c r="D449" s="5" t="str">
        <f>"林军"</f>
        <v>林军</v>
      </c>
      <c r="E449" s="5" t="str">
        <f>"女"</f>
        <v>女</v>
      </c>
    </row>
    <row r="450" spans="1:5" s="1" customFormat="1" ht="34.5" customHeight="1">
      <c r="A450" s="5">
        <v>447</v>
      </c>
      <c r="B450" s="5" t="str">
        <f>"413320220707132439157589"</f>
        <v>413320220707132439157589</v>
      </c>
      <c r="C450" s="5" t="s">
        <v>16</v>
      </c>
      <c r="D450" s="5" t="str">
        <f>"年禹憬"</f>
        <v>年禹憬</v>
      </c>
      <c r="E450" s="5" t="str">
        <f>"女"</f>
        <v>女</v>
      </c>
    </row>
    <row r="451" spans="1:5" s="1" customFormat="1" ht="34.5" customHeight="1">
      <c r="A451" s="5">
        <v>448</v>
      </c>
      <c r="B451" s="5" t="str">
        <f>"413320220707225640160566"</f>
        <v>413320220707225640160566</v>
      </c>
      <c r="C451" s="5" t="s">
        <v>16</v>
      </c>
      <c r="D451" s="5" t="str">
        <f>"付连连"</f>
        <v>付连连</v>
      </c>
      <c r="E451" s="5" t="str">
        <f>"男"</f>
        <v>男</v>
      </c>
    </row>
    <row r="452" spans="1:5" s="1" customFormat="1" ht="34.5" customHeight="1">
      <c r="A452" s="5">
        <v>449</v>
      </c>
      <c r="B452" s="5" t="str">
        <f>"413320220707235851160687"</f>
        <v>413320220707235851160687</v>
      </c>
      <c r="C452" s="5" t="s">
        <v>16</v>
      </c>
      <c r="D452" s="5" t="str">
        <f>"王作"</f>
        <v>王作</v>
      </c>
      <c r="E452" s="5" t="str">
        <f>"男"</f>
        <v>男</v>
      </c>
    </row>
    <row r="453" spans="1:5" s="1" customFormat="1" ht="34.5" customHeight="1">
      <c r="A453" s="5">
        <v>450</v>
      </c>
      <c r="B453" s="5" t="str">
        <f>"413320220702191047129820"</f>
        <v>413320220702191047129820</v>
      </c>
      <c r="C453" s="5" t="s">
        <v>17</v>
      </c>
      <c r="D453" s="5" t="str">
        <f>"钟乐燕"</f>
        <v>钟乐燕</v>
      </c>
      <c r="E453" s="5" t="str">
        <f aca="true" t="shared" si="20" ref="E453:E461">"女"</f>
        <v>女</v>
      </c>
    </row>
    <row r="454" spans="1:5" s="1" customFormat="1" ht="34.5" customHeight="1">
      <c r="A454" s="5">
        <v>451</v>
      </c>
      <c r="B454" s="5" t="str">
        <f>"413320220702195158129910"</f>
        <v>413320220702195158129910</v>
      </c>
      <c r="C454" s="5" t="s">
        <v>17</v>
      </c>
      <c r="D454" s="5" t="str">
        <f>"冯婷"</f>
        <v>冯婷</v>
      </c>
      <c r="E454" s="5" t="str">
        <f t="shared" si="20"/>
        <v>女</v>
      </c>
    </row>
    <row r="455" spans="1:5" s="1" customFormat="1" ht="34.5" customHeight="1">
      <c r="A455" s="5">
        <v>452</v>
      </c>
      <c r="B455" s="5" t="str">
        <f>"413320220703162447132065"</f>
        <v>413320220703162447132065</v>
      </c>
      <c r="C455" s="5" t="s">
        <v>17</v>
      </c>
      <c r="D455" s="5" t="str">
        <f>"何美玲"</f>
        <v>何美玲</v>
      </c>
      <c r="E455" s="5" t="str">
        <f t="shared" si="20"/>
        <v>女</v>
      </c>
    </row>
    <row r="456" spans="1:5" s="1" customFormat="1" ht="34.5" customHeight="1">
      <c r="A456" s="5">
        <v>453</v>
      </c>
      <c r="B456" s="5" t="str">
        <f>"413320220703221814133097"</f>
        <v>413320220703221814133097</v>
      </c>
      <c r="C456" s="5" t="s">
        <v>17</v>
      </c>
      <c r="D456" s="5" t="str">
        <f>"符丽凤"</f>
        <v>符丽凤</v>
      </c>
      <c r="E456" s="5" t="str">
        <f t="shared" si="20"/>
        <v>女</v>
      </c>
    </row>
    <row r="457" spans="1:5" s="1" customFormat="1" ht="34.5" customHeight="1">
      <c r="A457" s="5">
        <v>454</v>
      </c>
      <c r="B457" s="5" t="str">
        <f>"413320220703222541133119"</f>
        <v>413320220703222541133119</v>
      </c>
      <c r="C457" s="5" t="s">
        <v>17</v>
      </c>
      <c r="D457" s="5" t="str">
        <f>"何雯雯"</f>
        <v>何雯雯</v>
      </c>
      <c r="E457" s="5" t="str">
        <f t="shared" si="20"/>
        <v>女</v>
      </c>
    </row>
    <row r="458" spans="1:5" s="1" customFormat="1" ht="34.5" customHeight="1">
      <c r="A458" s="5">
        <v>455</v>
      </c>
      <c r="B458" s="5" t="str">
        <f>"413320220704080744133403"</f>
        <v>413320220704080744133403</v>
      </c>
      <c r="C458" s="5" t="s">
        <v>17</v>
      </c>
      <c r="D458" s="5" t="str">
        <f>"许林越"</f>
        <v>许林越</v>
      </c>
      <c r="E458" s="5" t="str">
        <f t="shared" si="20"/>
        <v>女</v>
      </c>
    </row>
    <row r="459" spans="1:5" s="1" customFormat="1" ht="34.5" customHeight="1">
      <c r="A459" s="5">
        <v>456</v>
      </c>
      <c r="B459" s="5" t="str">
        <f>"413320220704091258133797"</f>
        <v>413320220704091258133797</v>
      </c>
      <c r="C459" s="5" t="s">
        <v>17</v>
      </c>
      <c r="D459" s="5" t="str">
        <f>"高佳"</f>
        <v>高佳</v>
      </c>
      <c r="E459" s="5" t="str">
        <f t="shared" si="20"/>
        <v>女</v>
      </c>
    </row>
    <row r="460" spans="1:5" s="1" customFormat="1" ht="34.5" customHeight="1">
      <c r="A460" s="5">
        <v>457</v>
      </c>
      <c r="B460" s="5" t="str">
        <f>"413320220704170434139241"</f>
        <v>413320220704170434139241</v>
      </c>
      <c r="C460" s="5" t="s">
        <v>17</v>
      </c>
      <c r="D460" s="5" t="str">
        <f>"王霄紫"</f>
        <v>王霄紫</v>
      </c>
      <c r="E460" s="5" t="str">
        <f t="shared" si="20"/>
        <v>女</v>
      </c>
    </row>
    <row r="461" spans="1:5" s="1" customFormat="1" ht="34.5" customHeight="1">
      <c r="A461" s="5">
        <v>458</v>
      </c>
      <c r="B461" s="5" t="str">
        <f>"413320220704173557139440"</f>
        <v>413320220704173557139440</v>
      </c>
      <c r="C461" s="5" t="s">
        <v>17</v>
      </c>
      <c r="D461" s="5" t="str">
        <f>"曾令娇"</f>
        <v>曾令娇</v>
      </c>
      <c r="E461" s="5" t="str">
        <f t="shared" si="20"/>
        <v>女</v>
      </c>
    </row>
    <row r="462" spans="1:5" s="1" customFormat="1" ht="34.5" customHeight="1">
      <c r="A462" s="5">
        <v>459</v>
      </c>
      <c r="B462" s="5" t="str">
        <f>"413320220704195845140056"</f>
        <v>413320220704195845140056</v>
      </c>
      <c r="C462" s="5" t="s">
        <v>17</v>
      </c>
      <c r="D462" s="5" t="str">
        <f>"王琼辉"</f>
        <v>王琼辉</v>
      </c>
      <c r="E462" s="5" t="str">
        <f>"男"</f>
        <v>男</v>
      </c>
    </row>
    <row r="463" spans="1:5" s="1" customFormat="1" ht="34.5" customHeight="1">
      <c r="A463" s="5">
        <v>460</v>
      </c>
      <c r="B463" s="5" t="str">
        <f>"413320220704233748140937"</f>
        <v>413320220704233748140937</v>
      </c>
      <c r="C463" s="5" t="s">
        <v>17</v>
      </c>
      <c r="D463" s="5" t="str">
        <f>"王青"</f>
        <v>王青</v>
      </c>
      <c r="E463" s="5" t="str">
        <f aca="true" t="shared" si="21" ref="E463:E468">"女"</f>
        <v>女</v>
      </c>
    </row>
    <row r="464" spans="1:5" s="1" customFormat="1" ht="34.5" customHeight="1">
      <c r="A464" s="5">
        <v>461</v>
      </c>
      <c r="B464" s="5" t="str">
        <f>"413320220705005931141006"</f>
        <v>413320220705005931141006</v>
      </c>
      <c r="C464" s="5" t="s">
        <v>17</v>
      </c>
      <c r="D464" s="5" t="str">
        <f>"黎艳"</f>
        <v>黎艳</v>
      </c>
      <c r="E464" s="5" t="str">
        <f t="shared" si="21"/>
        <v>女</v>
      </c>
    </row>
    <row r="465" spans="1:5" s="1" customFormat="1" ht="34.5" customHeight="1">
      <c r="A465" s="5">
        <v>462</v>
      </c>
      <c r="B465" s="5" t="str">
        <f>"413320220705101735142036"</f>
        <v>413320220705101735142036</v>
      </c>
      <c r="C465" s="5" t="s">
        <v>17</v>
      </c>
      <c r="D465" s="5" t="str">
        <f>"李美琼"</f>
        <v>李美琼</v>
      </c>
      <c r="E465" s="5" t="str">
        <f t="shared" si="21"/>
        <v>女</v>
      </c>
    </row>
    <row r="466" spans="1:5" s="1" customFormat="1" ht="34.5" customHeight="1">
      <c r="A466" s="5">
        <v>463</v>
      </c>
      <c r="B466" s="5" t="str">
        <f>"413320220705224028145812"</f>
        <v>413320220705224028145812</v>
      </c>
      <c r="C466" s="5" t="s">
        <v>17</v>
      </c>
      <c r="D466" s="5" t="str">
        <f>"王明颖"</f>
        <v>王明颖</v>
      </c>
      <c r="E466" s="5" t="str">
        <f t="shared" si="21"/>
        <v>女</v>
      </c>
    </row>
    <row r="467" spans="1:5" s="1" customFormat="1" ht="34.5" customHeight="1">
      <c r="A467" s="5">
        <v>464</v>
      </c>
      <c r="B467" s="5" t="str">
        <f>"413320220706011048146690"</f>
        <v>413320220706011048146690</v>
      </c>
      <c r="C467" s="5" t="s">
        <v>17</v>
      </c>
      <c r="D467" s="5" t="str">
        <f>"韩艳敏"</f>
        <v>韩艳敏</v>
      </c>
      <c r="E467" s="5" t="str">
        <f t="shared" si="21"/>
        <v>女</v>
      </c>
    </row>
    <row r="468" spans="1:5" s="1" customFormat="1" ht="34.5" customHeight="1">
      <c r="A468" s="5">
        <v>465</v>
      </c>
      <c r="B468" s="5" t="str">
        <f>"413320220707001216154528"</f>
        <v>413320220707001216154528</v>
      </c>
      <c r="C468" s="5" t="s">
        <v>17</v>
      </c>
      <c r="D468" s="5" t="str">
        <f>"王一桔"</f>
        <v>王一桔</v>
      </c>
      <c r="E468" s="5" t="str">
        <f t="shared" si="21"/>
        <v>女</v>
      </c>
    </row>
    <row r="469" spans="1:5" s="1" customFormat="1" ht="34.5" customHeight="1">
      <c r="A469" s="5">
        <v>466</v>
      </c>
      <c r="B469" s="5" t="str">
        <f>"413320220702102137128603"</f>
        <v>413320220702102137128603</v>
      </c>
      <c r="C469" s="5" t="s">
        <v>18</v>
      </c>
      <c r="D469" s="5" t="str">
        <f>"欧哲彬"</f>
        <v>欧哲彬</v>
      </c>
      <c r="E469" s="5" t="str">
        <f>"男"</f>
        <v>男</v>
      </c>
    </row>
    <row r="470" spans="1:5" s="1" customFormat="1" ht="34.5" customHeight="1">
      <c r="A470" s="5">
        <v>467</v>
      </c>
      <c r="B470" s="5" t="str">
        <f>"413320220702114433128845"</f>
        <v>413320220702114433128845</v>
      </c>
      <c r="C470" s="5" t="s">
        <v>18</v>
      </c>
      <c r="D470" s="5" t="str">
        <f>"林涛"</f>
        <v>林涛</v>
      </c>
      <c r="E470" s="5" t="str">
        <f>"男"</f>
        <v>男</v>
      </c>
    </row>
    <row r="471" spans="1:5" s="1" customFormat="1" ht="34.5" customHeight="1">
      <c r="A471" s="5">
        <v>468</v>
      </c>
      <c r="B471" s="5" t="str">
        <f>"413320220702185354129795"</f>
        <v>413320220702185354129795</v>
      </c>
      <c r="C471" s="5" t="s">
        <v>18</v>
      </c>
      <c r="D471" s="5" t="str">
        <f>"瞿川"</f>
        <v>瞿川</v>
      </c>
      <c r="E471" s="5" t="str">
        <f>"男"</f>
        <v>男</v>
      </c>
    </row>
    <row r="472" spans="1:5" s="1" customFormat="1" ht="34.5" customHeight="1">
      <c r="A472" s="5">
        <v>469</v>
      </c>
      <c r="B472" s="5" t="str">
        <f>"413320220702195912129926"</f>
        <v>413320220702195912129926</v>
      </c>
      <c r="C472" s="5" t="s">
        <v>18</v>
      </c>
      <c r="D472" s="5" t="str">
        <f>"李珏"</f>
        <v>李珏</v>
      </c>
      <c r="E472" s="5" t="str">
        <f>"男"</f>
        <v>男</v>
      </c>
    </row>
    <row r="473" spans="1:5" s="1" customFormat="1" ht="34.5" customHeight="1">
      <c r="A473" s="5">
        <v>470</v>
      </c>
      <c r="B473" s="5" t="str">
        <f>"413320220702212345130106"</f>
        <v>413320220702212345130106</v>
      </c>
      <c r="C473" s="5" t="s">
        <v>18</v>
      </c>
      <c r="D473" s="5" t="str">
        <f>"林子甜"</f>
        <v>林子甜</v>
      </c>
      <c r="E473" s="5" t="str">
        <f>"女"</f>
        <v>女</v>
      </c>
    </row>
    <row r="474" spans="1:5" s="1" customFormat="1" ht="34.5" customHeight="1">
      <c r="A474" s="5">
        <v>471</v>
      </c>
      <c r="B474" s="5" t="str">
        <f>"413320220703003456130357"</f>
        <v>413320220703003456130357</v>
      </c>
      <c r="C474" s="5" t="s">
        <v>18</v>
      </c>
      <c r="D474" s="5" t="str">
        <f>"王锟鹏"</f>
        <v>王锟鹏</v>
      </c>
      <c r="E474" s="5" t="str">
        <f aca="true" t="shared" si="22" ref="E474:E489">"男"</f>
        <v>男</v>
      </c>
    </row>
    <row r="475" spans="1:5" s="1" customFormat="1" ht="34.5" customHeight="1">
      <c r="A475" s="5">
        <v>472</v>
      </c>
      <c r="B475" s="5" t="str">
        <f>"413320220703073607130402"</f>
        <v>413320220703073607130402</v>
      </c>
      <c r="C475" s="5" t="s">
        <v>18</v>
      </c>
      <c r="D475" s="5" t="str">
        <f>"朱允康"</f>
        <v>朱允康</v>
      </c>
      <c r="E475" s="5" t="str">
        <f t="shared" si="22"/>
        <v>男</v>
      </c>
    </row>
    <row r="476" spans="1:5" s="1" customFormat="1" ht="34.5" customHeight="1">
      <c r="A476" s="5">
        <v>473</v>
      </c>
      <c r="B476" s="5" t="str">
        <f>"413320220703083409130446"</f>
        <v>413320220703083409130446</v>
      </c>
      <c r="C476" s="5" t="s">
        <v>18</v>
      </c>
      <c r="D476" s="5" t="str">
        <f>"张紫鑫"</f>
        <v>张紫鑫</v>
      </c>
      <c r="E476" s="5" t="str">
        <f t="shared" si="22"/>
        <v>男</v>
      </c>
    </row>
    <row r="477" spans="1:5" s="1" customFormat="1" ht="34.5" customHeight="1">
      <c r="A477" s="5">
        <v>474</v>
      </c>
      <c r="B477" s="5" t="str">
        <f>"413320220703105039131031"</f>
        <v>413320220703105039131031</v>
      </c>
      <c r="C477" s="5" t="s">
        <v>18</v>
      </c>
      <c r="D477" s="5" t="str">
        <f>"符泽驰"</f>
        <v>符泽驰</v>
      </c>
      <c r="E477" s="5" t="str">
        <f t="shared" si="22"/>
        <v>男</v>
      </c>
    </row>
    <row r="478" spans="1:5" s="1" customFormat="1" ht="34.5" customHeight="1">
      <c r="A478" s="5">
        <v>475</v>
      </c>
      <c r="B478" s="5" t="str">
        <f>"413320220703171610132261"</f>
        <v>413320220703171610132261</v>
      </c>
      <c r="C478" s="5" t="s">
        <v>18</v>
      </c>
      <c r="D478" s="5" t="str">
        <f>"陈王辉"</f>
        <v>陈王辉</v>
      </c>
      <c r="E478" s="5" t="str">
        <f t="shared" si="22"/>
        <v>男</v>
      </c>
    </row>
    <row r="479" spans="1:5" s="1" customFormat="1" ht="34.5" customHeight="1">
      <c r="A479" s="5">
        <v>476</v>
      </c>
      <c r="B479" s="5" t="str">
        <f>"413320220703194807132663"</f>
        <v>413320220703194807132663</v>
      </c>
      <c r="C479" s="5" t="s">
        <v>18</v>
      </c>
      <c r="D479" s="5" t="str">
        <f>"林明旭"</f>
        <v>林明旭</v>
      </c>
      <c r="E479" s="5" t="str">
        <f t="shared" si="22"/>
        <v>男</v>
      </c>
    </row>
    <row r="480" spans="1:5" s="1" customFormat="1" ht="34.5" customHeight="1">
      <c r="A480" s="5">
        <v>477</v>
      </c>
      <c r="B480" s="5" t="str">
        <f>"413320220703214827133021"</f>
        <v>413320220703214827133021</v>
      </c>
      <c r="C480" s="5" t="s">
        <v>18</v>
      </c>
      <c r="D480" s="5" t="str">
        <f>"王丁旭"</f>
        <v>王丁旭</v>
      </c>
      <c r="E480" s="5" t="str">
        <f t="shared" si="22"/>
        <v>男</v>
      </c>
    </row>
    <row r="481" spans="1:5" s="1" customFormat="1" ht="34.5" customHeight="1">
      <c r="A481" s="5">
        <v>478</v>
      </c>
      <c r="B481" s="5" t="str">
        <f>"413320220704022941133309"</f>
        <v>413320220704022941133309</v>
      </c>
      <c r="C481" s="5" t="s">
        <v>18</v>
      </c>
      <c r="D481" s="5" t="str">
        <f>"李昌隆"</f>
        <v>李昌隆</v>
      </c>
      <c r="E481" s="5" t="str">
        <f t="shared" si="22"/>
        <v>男</v>
      </c>
    </row>
    <row r="482" spans="1:5" s="1" customFormat="1" ht="34.5" customHeight="1">
      <c r="A482" s="5">
        <v>479</v>
      </c>
      <c r="B482" s="5" t="str">
        <f>"413320220704092427133952"</f>
        <v>413320220704092427133952</v>
      </c>
      <c r="C482" s="5" t="s">
        <v>18</v>
      </c>
      <c r="D482" s="5" t="str">
        <f>"符东"</f>
        <v>符东</v>
      </c>
      <c r="E482" s="5" t="str">
        <f t="shared" si="22"/>
        <v>男</v>
      </c>
    </row>
    <row r="483" spans="1:5" s="1" customFormat="1" ht="34.5" customHeight="1">
      <c r="A483" s="5">
        <v>480</v>
      </c>
      <c r="B483" s="5" t="str">
        <f>"413320220704103241134747"</f>
        <v>413320220704103241134747</v>
      </c>
      <c r="C483" s="5" t="s">
        <v>18</v>
      </c>
      <c r="D483" s="5" t="str">
        <f>"符作衍"</f>
        <v>符作衍</v>
      </c>
      <c r="E483" s="5" t="str">
        <f t="shared" si="22"/>
        <v>男</v>
      </c>
    </row>
    <row r="484" spans="1:5" s="1" customFormat="1" ht="34.5" customHeight="1">
      <c r="A484" s="5">
        <v>481</v>
      </c>
      <c r="B484" s="5" t="str">
        <f>"413320220704104208135462"</f>
        <v>413320220704104208135462</v>
      </c>
      <c r="C484" s="5" t="s">
        <v>18</v>
      </c>
      <c r="D484" s="5" t="str">
        <f>"赵卓慧"</f>
        <v>赵卓慧</v>
      </c>
      <c r="E484" s="5" t="str">
        <f t="shared" si="22"/>
        <v>男</v>
      </c>
    </row>
    <row r="485" spans="1:5" s="1" customFormat="1" ht="34.5" customHeight="1">
      <c r="A485" s="5">
        <v>482</v>
      </c>
      <c r="B485" s="5" t="str">
        <f>"413320220704110847136039"</f>
        <v>413320220704110847136039</v>
      </c>
      <c r="C485" s="5" t="s">
        <v>18</v>
      </c>
      <c r="D485" s="5" t="str">
        <f>"孙雁印"</f>
        <v>孙雁印</v>
      </c>
      <c r="E485" s="5" t="str">
        <f t="shared" si="22"/>
        <v>男</v>
      </c>
    </row>
    <row r="486" spans="1:5" s="1" customFormat="1" ht="34.5" customHeight="1">
      <c r="A486" s="5">
        <v>483</v>
      </c>
      <c r="B486" s="5" t="str">
        <f>"413320220704123421137254"</f>
        <v>413320220704123421137254</v>
      </c>
      <c r="C486" s="5" t="s">
        <v>18</v>
      </c>
      <c r="D486" s="5" t="str">
        <f>"梅望劲"</f>
        <v>梅望劲</v>
      </c>
      <c r="E486" s="5" t="str">
        <f t="shared" si="22"/>
        <v>男</v>
      </c>
    </row>
    <row r="487" spans="1:5" s="1" customFormat="1" ht="34.5" customHeight="1">
      <c r="A487" s="5">
        <v>484</v>
      </c>
      <c r="B487" s="5" t="str">
        <f>"413320220704150742138072"</f>
        <v>413320220704150742138072</v>
      </c>
      <c r="C487" s="5" t="s">
        <v>18</v>
      </c>
      <c r="D487" s="5" t="str">
        <f>"林番东"</f>
        <v>林番东</v>
      </c>
      <c r="E487" s="5" t="str">
        <f t="shared" si="22"/>
        <v>男</v>
      </c>
    </row>
    <row r="488" spans="1:5" s="1" customFormat="1" ht="34.5" customHeight="1">
      <c r="A488" s="5">
        <v>485</v>
      </c>
      <c r="B488" s="5" t="str">
        <f>"413320220704165818138903"</f>
        <v>413320220704165818138903</v>
      </c>
      <c r="C488" s="5" t="s">
        <v>18</v>
      </c>
      <c r="D488" s="5" t="str">
        <f>"羊进虎"</f>
        <v>羊进虎</v>
      </c>
      <c r="E488" s="5" t="str">
        <f t="shared" si="22"/>
        <v>男</v>
      </c>
    </row>
    <row r="489" spans="1:5" s="1" customFormat="1" ht="34.5" customHeight="1">
      <c r="A489" s="5">
        <v>486</v>
      </c>
      <c r="B489" s="5" t="str">
        <f>"413320220705013717141018"</f>
        <v>413320220705013717141018</v>
      </c>
      <c r="C489" s="5" t="s">
        <v>18</v>
      </c>
      <c r="D489" s="5" t="str">
        <f>"黄泽翔"</f>
        <v>黄泽翔</v>
      </c>
      <c r="E489" s="5" t="str">
        <f t="shared" si="22"/>
        <v>男</v>
      </c>
    </row>
    <row r="490" spans="1:5" s="1" customFormat="1" ht="34.5" customHeight="1">
      <c r="A490" s="5">
        <v>487</v>
      </c>
      <c r="B490" s="5" t="str">
        <f>"413320220705093419141661"</f>
        <v>413320220705093419141661</v>
      </c>
      <c r="C490" s="5" t="s">
        <v>18</v>
      </c>
      <c r="D490" s="5" t="str">
        <f>"羊传锦"</f>
        <v>羊传锦</v>
      </c>
      <c r="E490" s="5" t="str">
        <f>"女"</f>
        <v>女</v>
      </c>
    </row>
    <row r="491" spans="1:5" s="1" customFormat="1" ht="34.5" customHeight="1">
      <c r="A491" s="5">
        <v>488</v>
      </c>
      <c r="B491" s="5" t="str">
        <f>"413320220705094601141760"</f>
        <v>413320220705094601141760</v>
      </c>
      <c r="C491" s="5" t="s">
        <v>18</v>
      </c>
      <c r="D491" s="5" t="str">
        <f>"陈表真"</f>
        <v>陈表真</v>
      </c>
      <c r="E491" s="5" t="str">
        <f aca="true" t="shared" si="23" ref="E491:E506">"男"</f>
        <v>男</v>
      </c>
    </row>
    <row r="492" spans="1:5" s="1" customFormat="1" ht="34.5" customHeight="1">
      <c r="A492" s="5">
        <v>489</v>
      </c>
      <c r="B492" s="5" t="str">
        <f>"413320220705101206141999"</f>
        <v>413320220705101206141999</v>
      </c>
      <c r="C492" s="5" t="s">
        <v>18</v>
      </c>
      <c r="D492" s="5" t="str">
        <f>"李兴军"</f>
        <v>李兴军</v>
      </c>
      <c r="E492" s="5" t="str">
        <f t="shared" si="23"/>
        <v>男</v>
      </c>
    </row>
    <row r="493" spans="1:5" s="1" customFormat="1" ht="34.5" customHeight="1">
      <c r="A493" s="5">
        <v>490</v>
      </c>
      <c r="B493" s="5" t="str">
        <f>"413320220705103028142138"</f>
        <v>413320220705103028142138</v>
      </c>
      <c r="C493" s="5" t="s">
        <v>18</v>
      </c>
      <c r="D493" s="5" t="str">
        <f>"王康岛"</f>
        <v>王康岛</v>
      </c>
      <c r="E493" s="5" t="str">
        <f t="shared" si="23"/>
        <v>男</v>
      </c>
    </row>
    <row r="494" spans="1:5" s="1" customFormat="1" ht="34.5" customHeight="1">
      <c r="A494" s="5">
        <v>491</v>
      </c>
      <c r="B494" s="5" t="str">
        <f>"413320220705123640142888"</f>
        <v>413320220705123640142888</v>
      </c>
      <c r="C494" s="5" t="s">
        <v>18</v>
      </c>
      <c r="D494" s="5" t="str">
        <f>"吴崇武"</f>
        <v>吴崇武</v>
      </c>
      <c r="E494" s="5" t="str">
        <f t="shared" si="23"/>
        <v>男</v>
      </c>
    </row>
    <row r="495" spans="1:5" s="1" customFormat="1" ht="34.5" customHeight="1">
      <c r="A495" s="5">
        <v>492</v>
      </c>
      <c r="B495" s="5" t="str">
        <f>"413320220705142955143318"</f>
        <v>413320220705142955143318</v>
      </c>
      <c r="C495" s="5" t="s">
        <v>18</v>
      </c>
      <c r="D495" s="5" t="str">
        <f>"葛星源"</f>
        <v>葛星源</v>
      </c>
      <c r="E495" s="5" t="str">
        <f t="shared" si="23"/>
        <v>男</v>
      </c>
    </row>
    <row r="496" spans="1:5" s="1" customFormat="1" ht="34.5" customHeight="1">
      <c r="A496" s="5">
        <v>493</v>
      </c>
      <c r="B496" s="5" t="str">
        <f>"413320220705212756145476"</f>
        <v>413320220705212756145476</v>
      </c>
      <c r="C496" s="5" t="s">
        <v>18</v>
      </c>
      <c r="D496" s="5" t="str">
        <f>"符文善"</f>
        <v>符文善</v>
      </c>
      <c r="E496" s="5" t="str">
        <f t="shared" si="23"/>
        <v>男</v>
      </c>
    </row>
    <row r="497" spans="1:5" s="1" customFormat="1" ht="34.5" customHeight="1">
      <c r="A497" s="5">
        <v>494</v>
      </c>
      <c r="B497" s="5" t="str">
        <f>"413320220706095217147834"</f>
        <v>413320220706095217147834</v>
      </c>
      <c r="C497" s="5" t="s">
        <v>18</v>
      </c>
      <c r="D497" s="5" t="str">
        <f>"王子府"</f>
        <v>王子府</v>
      </c>
      <c r="E497" s="5" t="str">
        <f t="shared" si="23"/>
        <v>男</v>
      </c>
    </row>
    <row r="498" spans="1:5" s="1" customFormat="1" ht="34.5" customHeight="1">
      <c r="A498" s="5">
        <v>495</v>
      </c>
      <c r="B498" s="5" t="str">
        <f>"413320220706122634149404"</f>
        <v>413320220706122634149404</v>
      </c>
      <c r="C498" s="5" t="s">
        <v>18</v>
      </c>
      <c r="D498" s="5" t="str">
        <f>"尹聪"</f>
        <v>尹聪</v>
      </c>
      <c r="E498" s="5" t="str">
        <f t="shared" si="23"/>
        <v>男</v>
      </c>
    </row>
    <row r="499" spans="1:5" s="1" customFormat="1" ht="34.5" customHeight="1">
      <c r="A499" s="5">
        <v>496</v>
      </c>
      <c r="B499" s="5" t="str">
        <f>"413320220706162131151416"</f>
        <v>413320220706162131151416</v>
      </c>
      <c r="C499" s="5" t="s">
        <v>18</v>
      </c>
      <c r="D499" s="5" t="str">
        <f>"何家良"</f>
        <v>何家良</v>
      </c>
      <c r="E499" s="5" t="str">
        <f t="shared" si="23"/>
        <v>男</v>
      </c>
    </row>
    <row r="500" spans="1:5" s="1" customFormat="1" ht="34.5" customHeight="1">
      <c r="A500" s="5">
        <v>497</v>
      </c>
      <c r="B500" s="5" t="str">
        <f>"413320220706170529151795"</f>
        <v>413320220706170529151795</v>
      </c>
      <c r="C500" s="5" t="s">
        <v>18</v>
      </c>
      <c r="D500" s="5" t="str">
        <f>"郭垂扬"</f>
        <v>郭垂扬</v>
      </c>
      <c r="E500" s="5" t="str">
        <f t="shared" si="23"/>
        <v>男</v>
      </c>
    </row>
    <row r="501" spans="1:5" s="1" customFormat="1" ht="34.5" customHeight="1">
      <c r="A501" s="5">
        <v>498</v>
      </c>
      <c r="B501" s="5" t="str">
        <f>"413320220706230938154275"</f>
        <v>413320220706230938154275</v>
      </c>
      <c r="C501" s="5" t="s">
        <v>18</v>
      </c>
      <c r="D501" s="5" t="str">
        <f>"潘在望"</f>
        <v>潘在望</v>
      </c>
      <c r="E501" s="5" t="str">
        <f t="shared" si="23"/>
        <v>男</v>
      </c>
    </row>
    <row r="502" spans="1:5" s="1" customFormat="1" ht="34.5" customHeight="1">
      <c r="A502" s="5">
        <v>499</v>
      </c>
      <c r="B502" s="5" t="str">
        <f>"413320220707173244159593"</f>
        <v>413320220707173244159593</v>
      </c>
      <c r="C502" s="5" t="s">
        <v>18</v>
      </c>
      <c r="D502" s="5" t="str">
        <f>"王艳磊"</f>
        <v>王艳磊</v>
      </c>
      <c r="E502" s="5" t="str">
        <f t="shared" si="23"/>
        <v>男</v>
      </c>
    </row>
    <row r="503" spans="1:5" s="1" customFormat="1" ht="34.5" customHeight="1">
      <c r="A503" s="5">
        <v>500</v>
      </c>
      <c r="B503" s="5" t="str">
        <f>"413320220708101050161254"</f>
        <v>413320220708101050161254</v>
      </c>
      <c r="C503" s="5" t="s">
        <v>18</v>
      </c>
      <c r="D503" s="5" t="str">
        <f>"郑鹏涛"</f>
        <v>郑鹏涛</v>
      </c>
      <c r="E503" s="5" t="str">
        <f t="shared" si="23"/>
        <v>男</v>
      </c>
    </row>
    <row r="504" spans="1:5" s="1" customFormat="1" ht="34.5" customHeight="1">
      <c r="A504" s="5">
        <v>501</v>
      </c>
      <c r="B504" s="5" t="str">
        <f>"413320220708102858161334"</f>
        <v>413320220708102858161334</v>
      </c>
      <c r="C504" s="5" t="s">
        <v>18</v>
      </c>
      <c r="D504" s="5" t="str">
        <f>"符敦旭"</f>
        <v>符敦旭</v>
      </c>
      <c r="E504" s="5" t="str">
        <f t="shared" si="23"/>
        <v>男</v>
      </c>
    </row>
    <row r="505" spans="1:5" s="1" customFormat="1" ht="34.5" customHeight="1">
      <c r="A505" s="5">
        <v>502</v>
      </c>
      <c r="B505" s="5" t="str">
        <f>"413320220708114840162624"</f>
        <v>413320220708114840162624</v>
      </c>
      <c r="C505" s="5" t="s">
        <v>18</v>
      </c>
      <c r="D505" s="5" t="str">
        <f>"李经纪"</f>
        <v>李经纪</v>
      </c>
      <c r="E505" s="5" t="str">
        <f t="shared" si="23"/>
        <v>男</v>
      </c>
    </row>
    <row r="506" spans="1:5" s="1" customFormat="1" ht="34.5" customHeight="1">
      <c r="A506" s="5">
        <v>503</v>
      </c>
      <c r="B506" s="5" t="str">
        <f>"413320220708134703163004"</f>
        <v>413320220708134703163004</v>
      </c>
      <c r="C506" s="5" t="s">
        <v>18</v>
      </c>
      <c r="D506" s="5" t="str">
        <f>"符鸿泽"</f>
        <v>符鸿泽</v>
      </c>
      <c r="E506" s="5" t="str">
        <f t="shared" si="23"/>
        <v>男</v>
      </c>
    </row>
    <row r="507" spans="1:5" s="1" customFormat="1" ht="34.5" customHeight="1">
      <c r="A507" s="5">
        <v>504</v>
      </c>
      <c r="B507" s="5" t="str">
        <f>"413320220708150226163249"</f>
        <v>413320220708150226163249</v>
      </c>
      <c r="C507" s="5" t="s">
        <v>18</v>
      </c>
      <c r="D507" s="5" t="str">
        <f>"苏燕妮"</f>
        <v>苏燕妮</v>
      </c>
      <c r="E507" s="5" t="str">
        <f>"女"</f>
        <v>女</v>
      </c>
    </row>
  </sheetData>
  <sheetProtection password="FB3A" sheet="1" objects="1"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2022-07-22T09:54:32Z</dcterms:created>
  <dcterms:modified xsi:type="dcterms:W3CDTF">2022-07-25T00:33:39Z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6DC053763644455AAE70F90CC1A8EE18</vt:lpwstr>
  </property>
  <property fmtid="{D5CDD505-2E9C-101B-9397-08002B2CF9AE}" pid="4" name="KSOProductBuildV">
    <vt:lpwstr>2052-11.8.2.8411</vt:lpwstr>
  </property>
</Properties>
</file>