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'名单'!$3:$4</definedName>
  </definedNames>
  <calcPr fullCalcOnLoad="1"/>
</workbook>
</file>

<file path=xl/sharedStrings.xml><?xml version="1.0" encoding="utf-8"?>
<sst xmlns="http://schemas.openxmlformats.org/spreadsheetml/2006/main" count="313" uniqueCount="71">
  <si>
    <t>附件1</t>
  </si>
  <si>
    <t>白沙黎族自治县2022年公开招聘中小学教师通过面试
资格复审人员名单</t>
  </si>
  <si>
    <t>序号</t>
  </si>
  <si>
    <t>报考号</t>
  </si>
  <si>
    <t>报考岗位</t>
  </si>
  <si>
    <t>姓名</t>
  </si>
  <si>
    <t>资格复审情况</t>
  </si>
  <si>
    <t>0101_英语教师</t>
  </si>
  <si>
    <t>资格复审合格</t>
  </si>
  <si>
    <t>0201_思想品德教师</t>
  </si>
  <si>
    <t>0202_信息技术教师</t>
  </si>
  <si>
    <t>0301_语文教师</t>
  </si>
  <si>
    <t>0401_数学教师</t>
  </si>
  <si>
    <t>自动放弃资格</t>
  </si>
  <si>
    <t>202270310112</t>
  </si>
  <si>
    <t>陈月兰</t>
  </si>
  <si>
    <t>递补审核合格</t>
  </si>
  <si>
    <t>0402_英语教师</t>
  </si>
  <si>
    <t>202270308802</t>
  </si>
  <si>
    <t>吴环琴</t>
  </si>
  <si>
    <t>0501_语文教师</t>
  </si>
  <si>
    <t>202270304029</t>
  </si>
  <si>
    <t>0501 语文教师</t>
  </si>
  <si>
    <t>羊香梅</t>
  </si>
  <si>
    <t>0502_思想品德教师</t>
  </si>
  <si>
    <t>202270306616</t>
  </si>
  <si>
    <t>吴金兰</t>
  </si>
  <si>
    <t>202270306425</t>
  </si>
  <si>
    <t>张弘</t>
  </si>
  <si>
    <t>0601_语文教师</t>
  </si>
  <si>
    <t>0701_语文教师</t>
  </si>
  <si>
    <t>0702_数学教师</t>
  </si>
  <si>
    <t>0801_思想品德教师</t>
  </si>
  <si>
    <t>0901_思想品德教师</t>
  </si>
  <si>
    <t>1001_英语教师</t>
  </si>
  <si>
    <t>1101_语文教师</t>
  </si>
  <si>
    <t>1201_语文教师</t>
  </si>
  <si>
    <t>1202_数学教师</t>
  </si>
  <si>
    <t>202270302422</t>
  </si>
  <si>
    <t>赵靖旸</t>
  </si>
  <si>
    <t>1203_英语教师</t>
  </si>
  <si>
    <t>202270300919</t>
  </si>
  <si>
    <t>潘可欣</t>
  </si>
  <si>
    <t>1204_体育教师</t>
  </si>
  <si>
    <t>1205_信息技术教师</t>
  </si>
  <si>
    <t>1301_语文教师</t>
  </si>
  <si>
    <t>1302_美术教师</t>
  </si>
  <si>
    <t>202270301423</t>
  </si>
  <si>
    <t>刘雪娟</t>
  </si>
  <si>
    <t>1303_生物教师</t>
  </si>
  <si>
    <t>1401_语文教师</t>
  </si>
  <si>
    <t>1402_思想品德教师</t>
  </si>
  <si>
    <t>1403_信息技术教师</t>
  </si>
  <si>
    <t>1501_语文教师</t>
  </si>
  <si>
    <t>1502_信息技术教师</t>
  </si>
  <si>
    <t>1601_语文教师</t>
  </si>
  <si>
    <t>1602_数学教师</t>
  </si>
  <si>
    <t>1603_体育教师</t>
  </si>
  <si>
    <t>1604_历史教师</t>
  </si>
  <si>
    <t>1701_语文教师</t>
  </si>
  <si>
    <t>1702_体育教师</t>
  </si>
  <si>
    <t>1801_英语教师</t>
  </si>
  <si>
    <t>1802_地理教师</t>
  </si>
  <si>
    <t>1901_数学教师</t>
  </si>
  <si>
    <t>202270302713</t>
  </si>
  <si>
    <t>卢文静</t>
  </si>
  <si>
    <t>2001_地理教师</t>
  </si>
  <si>
    <t>202270307429</t>
  </si>
  <si>
    <t>2001-地理教师</t>
  </si>
  <si>
    <t>王春香</t>
  </si>
  <si>
    <t>2102_英语教师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</si>
</sst>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5"/>
      <color theme="1"/>
      <name val="Calibri"/>
      <family val="0"/>
    </font>
    <font>
      <b/>
      <sz val="11"/>
      <name val="Calibri"/>
      <family val="0"/>
    </font>
    <font>
      <b/>
      <sz val="15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="115" zoomScaleNormal="115" workbookViewId="0" topLeftCell="A1">
      <selection activeCell="E7" sqref="E7"/>
    </sheetView>
  </sheetViews>
  <sheetFormatPr defaultColWidth="9.00390625" defaultRowHeight="15"/>
  <cols>
    <col min="1" max="1" width="5.140625" style="3" customWidth="1"/>
    <col min="2" max="2" width="15.8515625" style="4" customWidth="1"/>
    <col min="3" max="3" width="20.8515625" style="5" customWidth="1"/>
    <col min="4" max="4" width="9.00390625" style="5" customWidth="1"/>
    <col min="5" max="5" width="14.57421875" style="5" customWidth="1"/>
    <col min="6" max="6" width="6.140625" style="3" customWidth="1"/>
    <col min="7" max="16384" width="9.00390625" style="3" customWidth="1"/>
  </cols>
  <sheetData>
    <row r="1" spans="1:2" ht="15.75" customHeight="1">
      <c r="A1" s="6" t="s">
        <v>0</v>
      </c>
      <c r="B1" s="7"/>
    </row>
    <row r="2" spans="1:6" ht="42.75" customHeight="1">
      <c r="A2" s="8" t="s">
        <v>1</v>
      </c>
      <c r="B2" s="9"/>
      <c r="C2" s="10"/>
      <c r="D2" s="10"/>
      <c r="E2" s="10"/>
      <c r="F2" s="11"/>
    </row>
    <row r="3" spans="1:5" s="1" customFormat="1" ht="19.5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</row>
    <row r="4" spans="1:5" s="1" customFormat="1" ht="19.5" customHeight="1">
      <c r="A4" s="15"/>
      <c r="B4" s="16"/>
      <c r="C4" s="16"/>
      <c r="D4" s="16"/>
      <c r="E4" s="14"/>
    </row>
    <row r="5" spans="1:5" s="2" customFormat="1" ht="25.5" customHeight="1">
      <c r="A5" s="17">
        <v>1</v>
      </c>
      <c r="B5" s="18" t="str">
        <f>"202270308228"</f>
        <v>202270308228</v>
      </c>
      <c r="C5" s="19" t="s">
        <v>7</v>
      </c>
      <c r="D5" s="19" t="str">
        <f>"杨珊"</f>
        <v>杨珊</v>
      </c>
      <c r="E5" s="19" t="s">
        <v>8</v>
      </c>
    </row>
    <row r="6" spans="1:5" s="2" customFormat="1" ht="25.5" customHeight="1">
      <c r="A6" s="17">
        <v>2</v>
      </c>
      <c r="B6" s="18" t="str">
        <f>"202270308416"</f>
        <v>202270308416</v>
      </c>
      <c r="C6" s="19" t="s">
        <v>7</v>
      </c>
      <c r="D6" s="19" t="str">
        <f>"王妍"</f>
        <v>王妍</v>
      </c>
      <c r="E6" s="19" t="s">
        <v>8</v>
      </c>
    </row>
    <row r="7" spans="1:5" s="2" customFormat="1" ht="25.5" customHeight="1">
      <c r="A7" s="17">
        <v>3</v>
      </c>
      <c r="B7" s="18" t="str">
        <f>"202270308504"</f>
        <v>202270308504</v>
      </c>
      <c r="C7" s="19" t="s">
        <v>7</v>
      </c>
      <c r="D7" s="19" t="str">
        <f>"羊彩珠"</f>
        <v>羊彩珠</v>
      </c>
      <c r="E7" s="19" t="s">
        <v>8</v>
      </c>
    </row>
    <row r="8" spans="1:5" s="2" customFormat="1" ht="25.5" customHeight="1">
      <c r="A8" s="17">
        <v>4</v>
      </c>
      <c r="B8" s="18" t="str">
        <f>"202270306401"</f>
        <v>202270306401</v>
      </c>
      <c r="C8" s="19" t="s">
        <v>9</v>
      </c>
      <c r="D8" s="19" t="str">
        <f>"令仕欣"</f>
        <v>令仕欣</v>
      </c>
      <c r="E8" s="19" t="s">
        <v>8</v>
      </c>
    </row>
    <row r="9" spans="1:5" s="2" customFormat="1" ht="25.5" customHeight="1">
      <c r="A9" s="17">
        <v>5</v>
      </c>
      <c r="B9" s="18" t="str">
        <f>"202270306405"</f>
        <v>202270306405</v>
      </c>
      <c r="C9" s="19" t="s">
        <v>9</v>
      </c>
      <c r="D9" s="19" t="str">
        <f>"赵肖云"</f>
        <v>赵肖云</v>
      </c>
      <c r="E9" s="19" t="s">
        <v>8</v>
      </c>
    </row>
    <row r="10" spans="1:5" s="2" customFormat="1" ht="25.5" customHeight="1">
      <c r="A10" s="17">
        <v>6</v>
      </c>
      <c r="B10" s="18" t="str">
        <f>"202270306415"</f>
        <v>202270306415</v>
      </c>
      <c r="C10" s="19" t="s">
        <v>9</v>
      </c>
      <c r="D10" s="19" t="str">
        <f>"吴云"</f>
        <v>吴云</v>
      </c>
      <c r="E10" s="19" t="s">
        <v>8</v>
      </c>
    </row>
    <row r="11" spans="1:5" s="2" customFormat="1" ht="25.5" customHeight="1">
      <c r="A11" s="17">
        <v>7</v>
      </c>
      <c r="B11" s="18" t="str">
        <f>"202270302312"</f>
        <v>202270302312</v>
      </c>
      <c r="C11" s="19" t="s">
        <v>10</v>
      </c>
      <c r="D11" s="19" t="str">
        <f>"黄雪润"</f>
        <v>黄雪润</v>
      </c>
      <c r="E11" s="19" t="s">
        <v>8</v>
      </c>
    </row>
    <row r="12" spans="1:5" s="2" customFormat="1" ht="25.5" customHeight="1">
      <c r="A12" s="17">
        <v>8</v>
      </c>
      <c r="B12" s="18" t="str">
        <f>"202270302317"</f>
        <v>202270302317</v>
      </c>
      <c r="C12" s="19" t="s">
        <v>10</v>
      </c>
      <c r="D12" s="19" t="str">
        <f>"刘家龙"</f>
        <v>刘家龙</v>
      </c>
      <c r="E12" s="19" t="s">
        <v>8</v>
      </c>
    </row>
    <row r="13" spans="1:5" s="2" customFormat="1" ht="25.5" customHeight="1">
      <c r="A13" s="17">
        <v>9</v>
      </c>
      <c r="B13" s="18" t="str">
        <f>"202270302318"</f>
        <v>202270302318</v>
      </c>
      <c r="C13" s="19" t="s">
        <v>10</v>
      </c>
      <c r="D13" s="19" t="str">
        <f>"黄炳杰"</f>
        <v>黄炳杰</v>
      </c>
      <c r="E13" s="19" t="s">
        <v>8</v>
      </c>
    </row>
    <row r="14" spans="1:5" s="2" customFormat="1" ht="25.5" customHeight="1">
      <c r="A14" s="17">
        <v>10</v>
      </c>
      <c r="B14" s="18" t="str">
        <f>"202270302812"</f>
        <v>202270302812</v>
      </c>
      <c r="C14" s="19" t="s">
        <v>11</v>
      </c>
      <c r="D14" s="19" t="str">
        <f>"俞淑珍"</f>
        <v>俞淑珍</v>
      </c>
      <c r="E14" s="19" t="s">
        <v>8</v>
      </c>
    </row>
    <row r="15" spans="1:5" s="2" customFormat="1" ht="25.5" customHeight="1">
      <c r="A15" s="17">
        <v>11</v>
      </c>
      <c r="B15" s="18" t="str">
        <f>"202270302902"</f>
        <v>202270302902</v>
      </c>
      <c r="C15" s="19" t="s">
        <v>11</v>
      </c>
      <c r="D15" s="19" t="str">
        <f>"王海兰"</f>
        <v>王海兰</v>
      </c>
      <c r="E15" s="19" t="s">
        <v>8</v>
      </c>
    </row>
    <row r="16" spans="1:5" s="2" customFormat="1" ht="25.5" customHeight="1">
      <c r="A16" s="17">
        <v>12</v>
      </c>
      <c r="B16" s="18" t="str">
        <f>"202270302930"</f>
        <v>202270302930</v>
      </c>
      <c r="C16" s="19" t="s">
        <v>11</v>
      </c>
      <c r="D16" s="19" t="str">
        <f>"林圆好"</f>
        <v>林圆好</v>
      </c>
      <c r="E16" s="19" t="s">
        <v>8</v>
      </c>
    </row>
    <row r="17" spans="1:5" s="2" customFormat="1" ht="25.5" customHeight="1">
      <c r="A17" s="17">
        <v>13</v>
      </c>
      <c r="B17" s="18" t="str">
        <f>"202270309502"</f>
        <v>202270309502</v>
      </c>
      <c r="C17" s="19" t="s">
        <v>12</v>
      </c>
      <c r="D17" s="19" t="str">
        <f>"李军联"</f>
        <v>李军联</v>
      </c>
      <c r="E17" s="19" t="s">
        <v>8</v>
      </c>
    </row>
    <row r="18" spans="1:5" s="2" customFormat="1" ht="25.5" customHeight="1">
      <c r="A18" s="17">
        <v>14</v>
      </c>
      <c r="B18" s="18" t="str">
        <f>"202270309605"</f>
        <v>202270309605</v>
      </c>
      <c r="C18" s="19" t="s">
        <v>12</v>
      </c>
      <c r="D18" s="19" t="str">
        <f>"郑家锦"</f>
        <v>郑家锦</v>
      </c>
      <c r="E18" s="19" t="s">
        <v>8</v>
      </c>
    </row>
    <row r="19" spans="1:5" s="2" customFormat="1" ht="25.5" customHeight="1">
      <c r="A19" s="17">
        <v>15</v>
      </c>
      <c r="B19" s="18" t="str">
        <f>"202270309623"</f>
        <v>202270309623</v>
      </c>
      <c r="C19" s="19" t="s">
        <v>12</v>
      </c>
      <c r="D19" s="19" t="str">
        <f>"张强"</f>
        <v>张强</v>
      </c>
      <c r="E19" s="19" t="s">
        <v>13</v>
      </c>
    </row>
    <row r="20" spans="1:5" s="2" customFormat="1" ht="25.5" customHeight="1">
      <c r="A20" s="17">
        <v>16</v>
      </c>
      <c r="B20" s="20" t="s">
        <v>14</v>
      </c>
      <c r="C20" s="19" t="s">
        <v>12</v>
      </c>
      <c r="D20" s="21" t="s">
        <v>15</v>
      </c>
      <c r="E20" s="19" t="s">
        <v>16</v>
      </c>
    </row>
    <row r="21" spans="1:5" s="2" customFormat="1" ht="25.5" customHeight="1">
      <c r="A21" s="17">
        <v>17</v>
      </c>
      <c r="B21" s="18" t="str">
        <f>"202270308716"</f>
        <v>202270308716</v>
      </c>
      <c r="C21" s="19" t="s">
        <v>17</v>
      </c>
      <c r="D21" s="19" t="str">
        <f>"梁玉"</f>
        <v>梁玉</v>
      </c>
      <c r="E21" s="19" t="s">
        <v>8</v>
      </c>
    </row>
    <row r="22" spans="1:5" s="2" customFormat="1" ht="25.5" customHeight="1">
      <c r="A22" s="17">
        <v>18</v>
      </c>
      <c r="B22" s="18" t="str">
        <f>"202270308803"</f>
        <v>202270308803</v>
      </c>
      <c r="C22" s="19" t="s">
        <v>17</v>
      </c>
      <c r="D22" s="19" t="str">
        <f>"王婷"</f>
        <v>王婷</v>
      </c>
      <c r="E22" s="19" t="s">
        <v>13</v>
      </c>
    </row>
    <row r="23" spans="1:5" s="2" customFormat="1" ht="25.5" customHeight="1">
      <c r="A23" s="17">
        <v>19</v>
      </c>
      <c r="B23" s="18" t="str">
        <f>"202270308811"</f>
        <v>202270308811</v>
      </c>
      <c r="C23" s="19" t="s">
        <v>17</v>
      </c>
      <c r="D23" s="19" t="str">
        <f>"关远琴"</f>
        <v>关远琴</v>
      </c>
      <c r="E23" s="19" t="s">
        <v>8</v>
      </c>
    </row>
    <row r="24" spans="1:5" s="2" customFormat="1" ht="25.5" customHeight="1">
      <c r="A24" s="17">
        <v>20</v>
      </c>
      <c r="B24" s="20" t="s">
        <v>18</v>
      </c>
      <c r="C24" s="19" t="s">
        <v>17</v>
      </c>
      <c r="D24" s="21" t="s">
        <v>19</v>
      </c>
      <c r="E24" s="19" t="s">
        <v>16</v>
      </c>
    </row>
    <row r="25" spans="1:5" s="2" customFormat="1" ht="25.5" customHeight="1">
      <c r="A25" s="17">
        <v>21</v>
      </c>
      <c r="B25" s="18" t="str">
        <f>"202270303212"</f>
        <v>202270303212</v>
      </c>
      <c r="C25" s="19" t="s">
        <v>20</v>
      </c>
      <c r="D25" s="19" t="str">
        <f>"吴清冰"</f>
        <v>吴清冰</v>
      </c>
      <c r="E25" s="19" t="s">
        <v>8</v>
      </c>
    </row>
    <row r="26" spans="1:5" s="2" customFormat="1" ht="25.5" customHeight="1">
      <c r="A26" s="17">
        <v>22</v>
      </c>
      <c r="B26" s="18" t="str">
        <f>"202270303601"</f>
        <v>202270303601</v>
      </c>
      <c r="C26" s="19" t="s">
        <v>20</v>
      </c>
      <c r="D26" s="19" t="str">
        <f>"冯海颜"</f>
        <v>冯海颜</v>
      </c>
      <c r="E26" s="19" t="s">
        <v>8</v>
      </c>
    </row>
    <row r="27" spans="1:5" s="2" customFormat="1" ht="25.5" customHeight="1">
      <c r="A27" s="17">
        <v>23</v>
      </c>
      <c r="B27" s="18" t="str">
        <f>"202270303918"</f>
        <v>202270303918</v>
      </c>
      <c r="C27" s="19" t="s">
        <v>20</v>
      </c>
      <c r="D27" s="19" t="str">
        <f>"符芳莹"</f>
        <v>符芳莹</v>
      </c>
      <c r="E27" s="19" t="s">
        <v>8</v>
      </c>
    </row>
    <row r="28" spans="1:5" s="2" customFormat="1" ht="25.5" customHeight="1">
      <c r="A28" s="17">
        <v>24</v>
      </c>
      <c r="B28" s="18" t="str">
        <f>"202270304203"</f>
        <v>202270304203</v>
      </c>
      <c r="C28" s="19" t="s">
        <v>20</v>
      </c>
      <c r="D28" s="19" t="str">
        <f>"史杨华"</f>
        <v>史杨华</v>
      </c>
      <c r="E28" s="19" t="s">
        <v>8</v>
      </c>
    </row>
    <row r="29" spans="1:5" s="2" customFormat="1" ht="25.5" customHeight="1">
      <c r="A29" s="17">
        <v>25</v>
      </c>
      <c r="B29" s="18" t="str">
        <f>"202270304313"</f>
        <v>202270304313</v>
      </c>
      <c r="C29" s="19" t="s">
        <v>20</v>
      </c>
      <c r="D29" s="19" t="str">
        <f>"符有妹"</f>
        <v>符有妹</v>
      </c>
      <c r="E29" s="19" t="s">
        <v>8</v>
      </c>
    </row>
    <row r="30" spans="1:5" s="2" customFormat="1" ht="25.5" customHeight="1">
      <c r="A30" s="17">
        <v>26</v>
      </c>
      <c r="B30" s="18" t="str">
        <f>"202270304315"</f>
        <v>202270304315</v>
      </c>
      <c r="C30" s="19" t="s">
        <v>20</v>
      </c>
      <c r="D30" s="19" t="str">
        <f>"葛秀平"</f>
        <v>葛秀平</v>
      </c>
      <c r="E30" s="19" t="s">
        <v>8</v>
      </c>
    </row>
    <row r="31" spans="1:5" s="2" customFormat="1" ht="25.5" customHeight="1">
      <c r="A31" s="17">
        <v>27</v>
      </c>
      <c r="B31" s="18" t="str">
        <f>"202270304405"</f>
        <v>202270304405</v>
      </c>
      <c r="C31" s="19" t="s">
        <v>20</v>
      </c>
      <c r="D31" s="19" t="str">
        <f>"卢小婧"</f>
        <v>卢小婧</v>
      </c>
      <c r="E31" s="19" t="s">
        <v>8</v>
      </c>
    </row>
    <row r="32" spans="1:5" s="2" customFormat="1" ht="25.5" customHeight="1">
      <c r="A32" s="17">
        <v>28</v>
      </c>
      <c r="B32" s="18" t="str">
        <f>"202270304615"</f>
        <v>202270304615</v>
      </c>
      <c r="C32" s="19" t="s">
        <v>20</v>
      </c>
      <c r="D32" s="19" t="str">
        <f>"郑雪君"</f>
        <v>郑雪君</v>
      </c>
      <c r="E32" s="19" t="s">
        <v>13</v>
      </c>
    </row>
    <row r="33" spans="1:5" s="2" customFormat="1" ht="25.5" customHeight="1">
      <c r="A33" s="17">
        <v>29</v>
      </c>
      <c r="B33" s="18" t="str">
        <f>"202270304624"</f>
        <v>202270304624</v>
      </c>
      <c r="C33" s="19" t="s">
        <v>20</v>
      </c>
      <c r="D33" s="19" t="str">
        <f>"吴金慧"</f>
        <v>吴金慧</v>
      </c>
      <c r="E33" s="19" t="s">
        <v>8</v>
      </c>
    </row>
    <row r="34" spans="1:5" s="2" customFormat="1" ht="25.5" customHeight="1">
      <c r="A34" s="17">
        <v>30</v>
      </c>
      <c r="B34" s="18" t="str">
        <f>"202270304711"</f>
        <v>202270304711</v>
      </c>
      <c r="C34" s="19" t="s">
        <v>20</v>
      </c>
      <c r="D34" s="19" t="str">
        <f>"马倩雯"</f>
        <v>马倩雯</v>
      </c>
      <c r="E34" s="19" t="s">
        <v>8</v>
      </c>
    </row>
    <row r="35" spans="1:5" s="2" customFormat="1" ht="25.5" customHeight="1">
      <c r="A35" s="17">
        <v>31</v>
      </c>
      <c r="B35" s="18" t="str">
        <f>"202270304806"</f>
        <v>202270304806</v>
      </c>
      <c r="C35" s="19" t="s">
        <v>20</v>
      </c>
      <c r="D35" s="19" t="str">
        <f>"刘妤茜"</f>
        <v>刘妤茜</v>
      </c>
      <c r="E35" s="19" t="s">
        <v>8</v>
      </c>
    </row>
    <row r="36" spans="1:5" s="2" customFormat="1" ht="25.5" customHeight="1">
      <c r="A36" s="17">
        <v>32</v>
      </c>
      <c r="B36" s="18" t="str">
        <f>"202270305115"</f>
        <v>202270305115</v>
      </c>
      <c r="C36" s="19" t="s">
        <v>20</v>
      </c>
      <c r="D36" s="19" t="str">
        <f>"黄丽芳"</f>
        <v>黄丽芳</v>
      </c>
      <c r="E36" s="19" t="s">
        <v>8</v>
      </c>
    </row>
    <row r="37" spans="1:5" s="2" customFormat="1" ht="25.5" customHeight="1">
      <c r="A37" s="17">
        <v>33</v>
      </c>
      <c r="B37" s="20" t="s">
        <v>21</v>
      </c>
      <c r="C37" s="19" t="s">
        <v>22</v>
      </c>
      <c r="D37" s="19" t="s">
        <v>23</v>
      </c>
      <c r="E37" s="19" t="s">
        <v>16</v>
      </c>
    </row>
    <row r="38" spans="1:5" s="2" customFormat="1" ht="25.5" customHeight="1">
      <c r="A38" s="17">
        <v>34</v>
      </c>
      <c r="B38" s="18" t="str">
        <f>"202270306417"</f>
        <v>202270306417</v>
      </c>
      <c r="C38" s="19" t="s">
        <v>24</v>
      </c>
      <c r="D38" s="19" t="str">
        <f>"文世波"</f>
        <v>文世波</v>
      </c>
      <c r="E38" s="19" t="s">
        <v>13</v>
      </c>
    </row>
    <row r="39" spans="1:5" s="2" customFormat="1" ht="25.5" customHeight="1">
      <c r="A39" s="17">
        <v>35</v>
      </c>
      <c r="B39" s="18" t="str">
        <f>"202270306424"</f>
        <v>202270306424</v>
      </c>
      <c r="C39" s="19" t="s">
        <v>24</v>
      </c>
      <c r="D39" s="19" t="str">
        <f>"吴志玲"</f>
        <v>吴志玲</v>
      </c>
      <c r="E39" s="19" t="s">
        <v>8</v>
      </c>
    </row>
    <row r="40" spans="1:5" s="2" customFormat="1" ht="25.5" customHeight="1">
      <c r="A40" s="17">
        <v>36</v>
      </c>
      <c r="B40" s="18" t="str">
        <f>"202270306428"</f>
        <v>202270306428</v>
      </c>
      <c r="C40" s="19" t="s">
        <v>24</v>
      </c>
      <c r="D40" s="19" t="str">
        <f>"柳雨霞"</f>
        <v>柳雨霞</v>
      </c>
      <c r="E40" s="19" t="s">
        <v>8</v>
      </c>
    </row>
    <row r="41" spans="1:5" s="2" customFormat="1" ht="25.5" customHeight="1">
      <c r="A41" s="17">
        <v>37</v>
      </c>
      <c r="B41" s="18" t="str">
        <f>"202270306506"</f>
        <v>202270306506</v>
      </c>
      <c r="C41" s="19" t="s">
        <v>24</v>
      </c>
      <c r="D41" s="19" t="str">
        <f>"谢福美"</f>
        <v>谢福美</v>
      </c>
      <c r="E41" s="19" t="s">
        <v>8</v>
      </c>
    </row>
    <row r="42" spans="1:5" s="2" customFormat="1" ht="25.5" customHeight="1">
      <c r="A42" s="17">
        <v>38</v>
      </c>
      <c r="B42" s="18" t="str">
        <f>"202270306513"</f>
        <v>202270306513</v>
      </c>
      <c r="C42" s="19" t="s">
        <v>24</v>
      </c>
      <c r="D42" s="19" t="str">
        <f>"陈亦煌"</f>
        <v>陈亦煌</v>
      </c>
      <c r="E42" s="19" t="s">
        <v>13</v>
      </c>
    </row>
    <row r="43" spans="1:5" s="2" customFormat="1" ht="25.5" customHeight="1">
      <c r="A43" s="17">
        <v>39</v>
      </c>
      <c r="B43" s="18" t="str">
        <f>"202270306621"</f>
        <v>202270306621</v>
      </c>
      <c r="C43" s="19" t="s">
        <v>24</v>
      </c>
      <c r="D43" s="19" t="str">
        <f>"高源"</f>
        <v>高源</v>
      </c>
      <c r="E43" s="19" t="s">
        <v>8</v>
      </c>
    </row>
    <row r="44" spans="1:5" s="2" customFormat="1" ht="25.5" customHeight="1">
      <c r="A44" s="17">
        <v>40</v>
      </c>
      <c r="B44" s="20" t="s">
        <v>25</v>
      </c>
      <c r="C44" s="19" t="s">
        <v>24</v>
      </c>
      <c r="D44" s="19" t="s">
        <v>26</v>
      </c>
      <c r="E44" s="19" t="s">
        <v>16</v>
      </c>
    </row>
    <row r="45" spans="1:5" s="2" customFormat="1" ht="25.5" customHeight="1">
      <c r="A45" s="17">
        <v>41</v>
      </c>
      <c r="B45" s="20" t="s">
        <v>27</v>
      </c>
      <c r="C45" s="19" t="s">
        <v>24</v>
      </c>
      <c r="D45" s="19" t="s">
        <v>28</v>
      </c>
      <c r="E45" s="19" t="s">
        <v>16</v>
      </c>
    </row>
    <row r="46" spans="1:5" s="2" customFormat="1" ht="25.5" customHeight="1">
      <c r="A46" s="17">
        <v>42</v>
      </c>
      <c r="B46" s="18" t="str">
        <f>"202270305203"</f>
        <v>202270305203</v>
      </c>
      <c r="C46" s="19" t="s">
        <v>29</v>
      </c>
      <c r="D46" s="19" t="str">
        <f>"文芳玲"</f>
        <v>文芳玲</v>
      </c>
      <c r="E46" s="19" t="s">
        <v>8</v>
      </c>
    </row>
    <row r="47" spans="1:5" s="2" customFormat="1" ht="25.5" customHeight="1">
      <c r="A47" s="17">
        <v>43</v>
      </c>
      <c r="B47" s="18" t="str">
        <f>"202270305211"</f>
        <v>202270305211</v>
      </c>
      <c r="C47" s="19" t="s">
        <v>29</v>
      </c>
      <c r="D47" s="19" t="str">
        <f>"陈妹女"</f>
        <v>陈妹女</v>
      </c>
      <c r="E47" s="19" t="s">
        <v>8</v>
      </c>
    </row>
    <row r="48" spans="1:5" s="2" customFormat="1" ht="25.5" customHeight="1">
      <c r="A48" s="17">
        <v>44</v>
      </c>
      <c r="B48" s="18" t="str">
        <f>"202270305213"</f>
        <v>202270305213</v>
      </c>
      <c r="C48" s="19" t="s">
        <v>29</v>
      </c>
      <c r="D48" s="19" t="str">
        <f>"王琼利"</f>
        <v>王琼利</v>
      </c>
      <c r="E48" s="19" t="s">
        <v>8</v>
      </c>
    </row>
    <row r="49" spans="1:5" s="2" customFormat="1" ht="25.5" customHeight="1">
      <c r="A49" s="17">
        <v>45</v>
      </c>
      <c r="B49" s="18" t="str">
        <f>"202270305229"</f>
        <v>202270305229</v>
      </c>
      <c r="C49" s="19" t="s">
        <v>30</v>
      </c>
      <c r="D49" s="19" t="str">
        <f>"符应桃"</f>
        <v>符应桃</v>
      </c>
      <c r="E49" s="19" t="s">
        <v>8</v>
      </c>
    </row>
    <row r="50" spans="1:5" s="2" customFormat="1" ht="25.5" customHeight="1">
      <c r="A50" s="17">
        <v>46</v>
      </c>
      <c r="B50" s="18" t="str">
        <f>"202270305303"</f>
        <v>202270305303</v>
      </c>
      <c r="C50" s="19" t="s">
        <v>30</v>
      </c>
      <c r="D50" s="19" t="str">
        <f>"林雯霞"</f>
        <v>林雯霞</v>
      </c>
      <c r="E50" s="19" t="s">
        <v>8</v>
      </c>
    </row>
    <row r="51" spans="1:5" s="2" customFormat="1" ht="25.5" customHeight="1">
      <c r="A51" s="17">
        <v>47</v>
      </c>
      <c r="B51" s="18" t="str">
        <f>"202270305403"</f>
        <v>202270305403</v>
      </c>
      <c r="C51" s="19" t="s">
        <v>30</v>
      </c>
      <c r="D51" s="19" t="str">
        <f>"王义平"</f>
        <v>王义平</v>
      </c>
      <c r="E51" s="19" t="s">
        <v>8</v>
      </c>
    </row>
    <row r="52" spans="1:5" s="2" customFormat="1" ht="25.5" customHeight="1">
      <c r="A52" s="17">
        <v>48</v>
      </c>
      <c r="B52" s="18" t="str">
        <f>"202270310707"</f>
        <v>202270310707</v>
      </c>
      <c r="C52" s="19" t="s">
        <v>31</v>
      </c>
      <c r="D52" s="19" t="str">
        <f>"汪春纹"</f>
        <v>汪春纹</v>
      </c>
      <c r="E52" s="19" t="s">
        <v>8</v>
      </c>
    </row>
    <row r="53" spans="1:5" s="2" customFormat="1" ht="25.5" customHeight="1">
      <c r="A53" s="17">
        <v>49</v>
      </c>
      <c r="B53" s="18" t="str">
        <f>"202270311305"</f>
        <v>202270311305</v>
      </c>
      <c r="C53" s="19" t="s">
        <v>31</v>
      </c>
      <c r="D53" s="19" t="str">
        <f>"高秀皇"</f>
        <v>高秀皇</v>
      </c>
      <c r="E53" s="19" t="s">
        <v>8</v>
      </c>
    </row>
    <row r="54" spans="1:5" s="2" customFormat="1" ht="25.5" customHeight="1">
      <c r="A54" s="17">
        <v>50</v>
      </c>
      <c r="B54" s="18" t="str">
        <f>"202270311406"</f>
        <v>202270311406</v>
      </c>
      <c r="C54" s="19" t="s">
        <v>31</v>
      </c>
      <c r="D54" s="19" t="str">
        <f>"李霞"</f>
        <v>李霞</v>
      </c>
      <c r="E54" s="19" t="s">
        <v>8</v>
      </c>
    </row>
    <row r="55" spans="1:5" s="2" customFormat="1" ht="25.5" customHeight="1">
      <c r="A55" s="17">
        <v>51</v>
      </c>
      <c r="B55" s="18" t="str">
        <f>"202270306630"</f>
        <v>202270306630</v>
      </c>
      <c r="C55" s="19" t="s">
        <v>32</v>
      </c>
      <c r="D55" s="19" t="str">
        <f>"谭小梅"</f>
        <v>谭小梅</v>
      </c>
      <c r="E55" s="19" t="s">
        <v>8</v>
      </c>
    </row>
    <row r="56" spans="1:5" s="2" customFormat="1" ht="25.5" customHeight="1">
      <c r="A56" s="17">
        <v>52</v>
      </c>
      <c r="B56" s="18" t="str">
        <f>"202270306701"</f>
        <v>202270306701</v>
      </c>
      <c r="C56" s="19" t="s">
        <v>32</v>
      </c>
      <c r="D56" s="19" t="str">
        <f>"梁馨允"</f>
        <v>梁馨允</v>
      </c>
      <c r="E56" s="19" t="s">
        <v>8</v>
      </c>
    </row>
    <row r="57" spans="1:5" s="2" customFormat="1" ht="25.5" customHeight="1">
      <c r="A57" s="17">
        <v>53</v>
      </c>
      <c r="B57" s="18" t="str">
        <f>"202270306713"</f>
        <v>202270306713</v>
      </c>
      <c r="C57" s="19" t="s">
        <v>32</v>
      </c>
      <c r="D57" s="19" t="str">
        <f>"梁嘉金"</f>
        <v>梁嘉金</v>
      </c>
      <c r="E57" s="19" t="s">
        <v>8</v>
      </c>
    </row>
    <row r="58" spans="1:5" s="2" customFormat="1" ht="25.5" customHeight="1">
      <c r="A58" s="17">
        <v>54</v>
      </c>
      <c r="B58" s="18" t="str">
        <f>"202270306721"</f>
        <v>202270306721</v>
      </c>
      <c r="C58" s="19" t="s">
        <v>33</v>
      </c>
      <c r="D58" s="19" t="str">
        <f>"林明杰"</f>
        <v>林明杰</v>
      </c>
      <c r="E58" s="19" t="s">
        <v>8</v>
      </c>
    </row>
    <row r="59" spans="1:5" s="2" customFormat="1" ht="25.5" customHeight="1">
      <c r="A59" s="17">
        <v>55</v>
      </c>
      <c r="B59" s="18" t="str">
        <f>"202270306809"</f>
        <v>202270306809</v>
      </c>
      <c r="C59" s="19" t="s">
        <v>33</v>
      </c>
      <c r="D59" s="19" t="str">
        <f>"刘亚妹"</f>
        <v>刘亚妹</v>
      </c>
      <c r="E59" s="19" t="s">
        <v>8</v>
      </c>
    </row>
    <row r="60" spans="1:5" s="2" customFormat="1" ht="25.5" customHeight="1">
      <c r="A60" s="17">
        <v>56</v>
      </c>
      <c r="B60" s="18" t="str">
        <f>"202270306828"</f>
        <v>202270306828</v>
      </c>
      <c r="C60" s="19" t="s">
        <v>33</v>
      </c>
      <c r="D60" s="19" t="str">
        <f>"高小穗"</f>
        <v>高小穗</v>
      </c>
      <c r="E60" s="19" t="s">
        <v>8</v>
      </c>
    </row>
    <row r="61" spans="1:5" s="2" customFormat="1" ht="25.5" customHeight="1">
      <c r="A61" s="17">
        <v>57</v>
      </c>
      <c r="B61" s="18" t="str">
        <f>"202270308921"</f>
        <v>202270308921</v>
      </c>
      <c r="C61" s="19" t="s">
        <v>34</v>
      </c>
      <c r="D61" s="19" t="str">
        <f>"冯文彬"</f>
        <v>冯文彬</v>
      </c>
      <c r="E61" s="19" t="s">
        <v>8</v>
      </c>
    </row>
    <row r="62" spans="1:5" s="2" customFormat="1" ht="25.5" customHeight="1">
      <c r="A62" s="17">
        <v>58</v>
      </c>
      <c r="B62" s="18" t="str">
        <f>"202270309213"</f>
        <v>202270309213</v>
      </c>
      <c r="C62" s="19" t="s">
        <v>34</v>
      </c>
      <c r="D62" s="19" t="str">
        <f>"欧阳康沂"</f>
        <v>欧阳康沂</v>
      </c>
      <c r="E62" s="19" t="s">
        <v>8</v>
      </c>
    </row>
    <row r="63" spans="1:5" s="2" customFormat="1" ht="25.5" customHeight="1">
      <c r="A63" s="17">
        <v>59</v>
      </c>
      <c r="B63" s="18" t="str">
        <f>"202270309225"</f>
        <v>202270309225</v>
      </c>
      <c r="C63" s="19" t="s">
        <v>34</v>
      </c>
      <c r="D63" s="19" t="str">
        <f>"符玉娥"</f>
        <v>符玉娥</v>
      </c>
      <c r="E63" s="19" t="s">
        <v>8</v>
      </c>
    </row>
    <row r="64" spans="1:5" s="2" customFormat="1" ht="25.5" customHeight="1">
      <c r="A64" s="17">
        <v>60</v>
      </c>
      <c r="B64" s="18" t="str">
        <f>"202270305512"</f>
        <v>202270305512</v>
      </c>
      <c r="C64" s="19" t="s">
        <v>35</v>
      </c>
      <c r="D64" s="19" t="str">
        <f>"董朝咪"</f>
        <v>董朝咪</v>
      </c>
      <c r="E64" s="19" t="s">
        <v>8</v>
      </c>
    </row>
    <row r="65" spans="1:5" s="2" customFormat="1" ht="25.5" customHeight="1">
      <c r="A65" s="17">
        <v>61</v>
      </c>
      <c r="B65" s="18" t="str">
        <f>"202270305518"</f>
        <v>202270305518</v>
      </c>
      <c r="C65" s="19" t="s">
        <v>35</v>
      </c>
      <c r="D65" s="19" t="str">
        <f>"蒙巧凤"</f>
        <v>蒙巧凤</v>
      </c>
      <c r="E65" s="19" t="s">
        <v>8</v>
      </c>
    </row>
    <row r="66" spans="1:5" s="2" customFormat="1" ht="25.5" customHeight="1">
      <c r="A66" s="17">
        <v>62</v>
      </c>
      <c r="B66" s="18" t="str">
        <f>"202270305522"</f>
        <v>202270305522</v>
      </c>
      <c r="C66" s="19" t="s">
        <v>35</v>
      </c>
      <c r="D66" s="19" t="str">
        <f>"羊晓颖"</f>
        <v>羊晓颖</v>
      </c>
      <c r="E66" s="19" t="s">
        <v>8</v>
      </c>
    </row>
    <row r="67" spans="1:5" s="2" customFormat="1" ht="25.5" customHeight="1">
      <c r="A67" s="17">
        <v>63</v>
      </c>
      <c r="B67" s="18" t="str">
        <f>"202270305606"</f>
        <v>202270305606</v>
      </c>
      <c r="C67" s="19" t="s">
        <v>36</v>
      </c>
      <c r="D67" s="19" t="str">
        <f>"黎焕堂"</f>
        <v>黎焕堂</v>
      </c>
      <c r="E67" s="19" t="s">
        <v>8</v>
      </c>
    </row>
    <row r="68" spans="1:5" s="2" customFormat="1" ht="25.5" customHeight="1">
      <c r="A68" s="17">
        <v>64</v>
      </c>
      <c r="B68" s="18" t="str">
        <f>"202270305607"</f>
        <v>202270305607</v>
      </c>
      <c r="C68" s="19" t="s">
        <v>36</v>
      </c>
      <c r="D68" s="19" t="str">
        <f>"吴倩"</f>
        <v>吴倩</v>
      </c>
      <c r="E68" s="19" t="s">
        <v>8</v>
      </c>
    </row>
    <row r="69" spans="1:5" s="2" customFormat="1" ht="25.5" customHeight="1">
      <c r="A69" s="17">
        <v>65</v>
      </c>
      <c r="B69" s="18" t="str">
        <f>"202270302403"</f>
        <v>202270302403</v>
      </c>
      <c r="C69" s="19" t="s">
        <v>37</v>
      </c>
      <c r="D69" s="19" t="str">
        <f>"张雨芳"</f>
        <v>张雨芳</v>
      </c>
      <c r="E69" s="19" t="s">
        <v>13</v>
      </c>
    </row>
    <row r="70" spans="1:5" s="2" customFormat="1" ht="25.5" customHeight="1">
      <c r="A70" s="17">
        <v>66</v>
      </c>
      <c r="B70" s="18" t="str">
        <f>"202270302413"</f>
        <v>202270302413</v>
      </c>
      <c r="C70" s="19" t="s">
        <v>37</v>
      </c>
      <c r="D70" s="19" t="str">
        <f>"羊翠玲"</f>
        <v>羊翠玲</v>
      </c>
      <c r="E70" s="19" t="s">
        <v>8</v>
      </c>
    </row>
    <row r="71" spans="1:5" s="2" customFormat="1" ht="25.5" customHeight="1">
      <c r="A71" s="17">
        <v>67</v>
      </c>
      <c r="B71" s="18" t="str">
        <f>"202270302414"</f>
        <v>202270302414</v>
      </c>
      <c r="C71" s="19" t="s">
        <v>37</v>
      </c>
      <c r="D71" s="19" t="str">
        <f>"王茜"</f>
        <v>王茜</v>
      </c>
      <c r="E71" s="19" t="s">
        <v>8</v>
      </c>
    </row>
    <row r="72" spans="1:5" s="2" customFormat="1" ht="25.5" customHeight="1">
      <c r="A72" s="17">
        <v>68</v>
      </c>
      <c r="B72" s="20" t="s">
        <v>38</v>
      </c>
      <c r="C72" s="19" t="s">
        <v>37</v>
      </c>
      <c r="D72" s="21" t="s">
        <v>39</v>
      </c>
      <c r="E72" s="19" t="s">
        <v>16</v>
      </c>
    </row>
    <row r="73" spans="1:5" s="2" customFormat="1" ht="25.5" customHeight="1">
      <c r="A73" s="17">
        <v>69</v>
      </c>
      <c r="B73" s="18" t="str">
        <f>"202270300723"</f>
        <v>202270300723</v>
      </c>
      <c r="C73" s="19" t="s">
        <v>40</v>
      </c>
      <c r="D73" s="19" t="str">
        <f>"张晓玲"</f>
        <v>张晓玲</v>
      </c>
      <c r="E73" s="19" t="s">
        <v>8</v>
      </c>
    </row>
    <row r="74" spans="1:5" s="2" customFormat="1" ht="25.5" customHeight="1">
      <c r="A74" s="17">
        <v>70</v>
      </c>
      <c r="B74" s="18" t="str">
        <f>"202270300920"</f>
        <v>202270300920</v>
      </c>
      <c r="C74" s="19" t="s">
        <v>40</v>
      </c>
      <c r="D74" s="19" t="str">
        <f>"宋子阳"</f>
        <v>宋子阳</v>
      </c>
      <c r="E74" s="19" t="s">
        <v>8</v>
      </c>
    </row>
    <row r="75" spans="1:5" s="2" customFormat="1" ht="25.5" customHeight="1">
      <c r="A75" s="17">
        <v>71</v>
      </c>
      <c r="B75" s="18" t="str">
        <f>"202270301017"</f>
        <v>202270301017</v>
      </c>
      <c r="C75" s="19" t="s">
        <v>40</v>
      </c>
      <c r="D75" s="19" t="str">
        <f>"陈彩莹"</f>
        <v>陈彩莹</v>
      </c>
      <c r="E75" s="19" t="s">
        <v>8</v>
      </c>
    </row>
    <row r="76" spans="1:5" s="2" customFormat="1" ht="25.5" customHeight="1">
      <c r="A76" s="17">
        <v>72</v>
      </c>
      <c r="B76" s="18" t="str">
        <f>"202270301025"</f>
        <v>202270301025</v>
      </c>
      <c r="C76" s="19" t="s">
        <v>40</v>
      </c>
      <c r="D76" s="19" t="str">
        <f>"王昌玉"</f>
        <v>王昌玉</v>
      </c>
      <c r="E76" s="19" t="s">
        <v>8</v>
      </c>
    </row>
    <row r="77" spans="1:5" s="2" customFormat="1" ht="25.5" customHeight="1">
      <c r="A77" s="17">
        <v>73</v>
      </c>
      <c r="B77" s="18" t="str">
        <f>"202270301103"</f>
        <v>202270301103</v>
      </c>
      <c r="C77" s="19" t="s">
        <v>40</v>
      </c>
      <c r="D77" s="19" t="str">
        <f>"刘芳燕"</f>
        <v>刘芳燕</v>
      </c>
      <c r="E77" s="19" t="s">
        <v>13</v>
      </c>
    </row>
    <row r="78" spans="1:5" s="2" customFormat="1" ht="25.5" customHeight="1">
      <c r="A78" s="17">
        <v>74</v>
      </c>
      <c r="B78" s="22" t="str">
        <f>"202270301114"</f>
        <v>202270301114</v>
      </c>
      <c r="C78" s="23" t="s">
        <v>40</v>
      </c>
      <c r="D78" s="23" t="str">
        <f>"杨淑平"</f>
        <v>杨淑平</v>
      </c>
      <c r="E78" s="19" t="s">
        <v>8</v>
      </c>
    </row>
    <row r="79" spans="1:5" s="2" customFormat="1" ht="25.5" customHeight="1">
      <c r="A79" s="17">
        <v>75</v>
      </c>
      <c r="B79" s="20" t="s">
        <v>41</v>
      </c>
      <c r="C79" s="24" t="s">
        <v>40</v>
      </c>
      <c r="D79" s="24" t="s">
        <v>42</v>
      </c>
      <c r="E79" s="19" t="s">
        <v>16</v>
      </c>
    </row>
    <row r="80" spans="1:5" s="2" customFormat="1" ht="25.5" customHeight="1">
      <c r="A80" s="17">
        <v>76</v>
      </c>
      <c r="B80" s="25" t="str">
        <f>"202270306925"</f>
        <v>202270306925</v>
      </c>
      <c r="C80" s="26" t="s">
        <v>43</v>
      </c>
      <c r="D80" s="26" t="str">
        <f>"苏诗中"</f>
        <v>苏诗中</v>
      </c>
      <c r="E80" s="19" t="s">
        <v>8</v>
      </c>
    </row>
    <row r="81" spans="1:5" s="2" customFormat="1" ht="25.5" customHeight="1">
      <c r="A81" s="17">
        <v>77</v>
      </c>
      <c r="B81" s="18" t="str">
        <f>"202270307005"</f>
        <v>202270307005</v>
      </c>
      <c r="C81" s="19" t="s">
        <v>43</v>
      </c>
      <c r="D81" s="19" t="str">
        <f>"吉育伟"</f>
        <v>吉育伟</v>
      </c>
      <c r="E81" s="19" t="s">
        <v>8</v>
      </c>
    </row>
    <row r="82" spans="1:5" s="2" customFormat="1" ht="25.5" customHeight="1">
      <c r="A82" s="17">
        <v>78</v>
      </c>
      <c r="B82" s="18" t="str">
        <f>"202270307022"</f>
        <v>202270307022</v>
      </c>
      <c r="C82" s="19" t="s">
        <v>43</v>
      </c>
      <c r="D82" s="19" t="str">
        <f>"符汉光"</f>
        <v>符汉光</v>
      </c>
      <c r="E82" s="19" t="s">
        <v>8</v>
      </c>
    </row>
    <row r="83" spans="1:5" s="2" customFormat="1" ht="25.5" customHeight="1">
      <c r="A83" s="17">
        <v>79</v>
      </c>
      <c r="B83" s="18" t="str">
        <f>"202270301601"</f>
        <v>202270301601</v>
      </c>
      <c r="C83" s="19" t="s">
        <v>44</v>
      </c>
      <c r="D83" s="19" t="str">
        <f>"徐月圆"</f>
        <v>徐月圆</v>
      </c>
      <c r="E83" s="19" t="s">
        <v>8</v>
      </c>
    </row>
    <row r="84" spans="1:5" s="2" customFormat="1" ht="25.5" customHeight="1">
      <c r="A84" s="17">
        <v>80</v>
      </c>
      <c r="B84" s="18" t="str">
        <f>"202270305724"</f>
        <v>202270305724</v>
      </c>
      <c r="C84" s="19" t="s">
        <v>45</v>
      </c>
      <c r="D84" s="19" t="str">
        <f>"黎井爱"</f>
        <v>黎井爱</v>
      </c>
      <c r="E84" s="19" t="s">
        <v>8</v>
      </c>
    </row>
    <row r="85" spans="1:5" s="2" customFormat="1" ht="25.5" customHeight="1">
      <c r="A85" s="17">
        <v>81</v>
      </c>
      <c r="B85" s="18" t="str">
        <f>"202270305730"</f>
        <v>202270305730</v>
      </c>
      <c r="C85" s="19" t="s">
        <v>45</v>
      </c>
      <c r="D85" s="19" t="str">
        <f>"李莉芬"</f>
        <v>李莉芬</v>
      </c>
      <c r="E85" s="19" t="s">
        <v>8</v>
      </c>
    </row>
    <row r="86" spans="1:5" s="2" customFormat="1" ht="25.5" customHeight="1">
      <c r="A86" s="17">
        <v>82</v>
      </c>
      <c r="B86" s="18" t="str">
        <f>"202270305806"</f>
        <v>202270305806</v>
      </c>
      <c r="C86" s="19" t="s">
        <v>45</v>
      </c>
      <c r="D86" s="19" t="str">
        <f>"唐梦茜"</f>
        <v>唐梦茜</v>
      </c>
      <c r="E86" s="19" t="s">
        <v>8</v>
      </c>
    </row>
    <row r="87" spans="1:5" s="2" customFormat="1" ht="25.5" customHeight="1">
      <c r="A87" s="17">
        <v>83</v>
      </c>
      <c r="B87" s="18" t="str">
        <f>"202270305823"</f>
        <v>202270305823</v>
      </c>
      <c r="C87" s="19" t="s">
        <v>45</v>
      </c>
      <c r="D87" s="19" t="str">
        <f>"何佳欣"</f>
        <v>何佳欣</v>
      </c>
      <c r="E87" s="19" t="s">
        <v>8</v>
      </c>
    </row>
    <row r="88" spans="1:5" s="2" customFormat="1" ht="25.5" customHeight="1">
      <c r="A88" s="17">
        <v>84</v>
      </c>
      <c r="B88" s="18" t="str">
        <f>"202270305827"</f>
        <v>202270305827</v>
      </c>
      <c r="C88" s="19" t="s">
        <v>45</v>
      </c>
      <c r="D88" s="19" t="str">
        <f>"李瑞东"</f>
        <v>李瑞东</v>
      </c>
      <c r="E88" s="19" t="s">
        <v>8</v>
      </c>
    </row>
    <row r="89" spans="1:5" s="2" customFormat="1" ht="25.5" customHeight="1">
      <c r="A89" s="17">
        <v>85</v>
      </c>
      <c r="B89" s="18" t="str">
        <f>"202270305925"</f>
        <v>202270305925</v>
      </c>
      <c r="C89" s="19" t="s">
        <v>45</v>
      </c>
      <c r="D89" s="19" t="str">
        <f>"曾琼莹"</f>
        <v>曾琼莹</v>
      </c>
      <c r="E89" s="19" t="s">
        <v>8</v>
      </c>
    </row>
    <row r="90" spans="1:5" s="2" customFormat="1" ht="25.5" customHeight="1">
      <c r="A90" s="17">
        <v>86</v>
      </c>
      <c r="B90" s="18" t="str">
        <f>"202270301406"</f>
        <v>202270301406</v>
      </c>
      <c r="C90" s="19" t="s">
        <v>46</v>
      </c>
      <c r="D90" s="19" t="str">
        <f>"洪祥琪"</f>
        <v>洪祥琪</v>
      </c>
      <c r="E90" s="19" t="s">
        <v>13</v>
      </c>
    </row>
    <row r="91" spans="1:5" s="2" customFormat="1" ht="25.5" customHeight="1">
      <c r="A91" s="17">
        <v>87</v>
      </c>
      <c r="B91" s="18" t="str">
        <f>"202270301409"</f>
        <v>202270301409</v>
      </c>
      <c r="C91" s="19" t="s">
        <v>46</v>
      </c>
      <c r="D91" s="19" t="str">
        <f>"武彩"</f>
        <v>武彩</v>
      </c>
      <c r="E91" s="19" t="s">
        <v>8</v>
      </c>
    </row>
    <row r="92" spans="1:5" s="2" customFormat="1" ht="25.5" customHeight="1">
      <c r="A92" s="17">
        <v>88</v>
      </c>
      <c r="B92" s="18" t="str">
        <f>"202270301526"</f>
        <v>202270301526</v>
      </c>
      <c r="C92" s="19" t="s">
        <v>46</v>
      </c>
      <c r="D92" s="19" t="str">
        <f>"万美"</f>
        <v>万美</v>
      </c>
      <c r="E92" s="19" t="s">
        <v>8</v>
      </c>
    </row>
    <row r="93" spans="1:5" s="2" customFormat="1" ht="25.5" customHeight="1">
      <c r="A93" s="17">
        <v>89</v>
      </c>
      <c r="B93" s="20" t="s">
        <v>47</v>
      </c>
      <c r="C93" s="19" t="s">
        <v>46</v>
      </c>
      <c r="D93" s="21" t="s">
        <v>48</v>
      </c>
      <c r="E93" s="19" t="s">
        <v>16</v>
      </c>
    </row>
    <row r="94" spans="1:5" s="2" customFormat="1" ht="25.5" customHeight="1">
      <c r="A94" s="17">
        <v>90</v>
      </c>
      <c r="B94" s="18" t="str">
        <f>"202270300109"</f>
        <v>202270300109</v>
      </c>
      <c r="C94" s="19" t="s">
        <v>49</v>
      </c>
      <c r="D94" s="19" t="str">
        <f>"麦小菊"</f>
        <v>麦小菊</v>
      </c>
      <c r="E94" s="19" t="s">
        <v>8</v>
      </c>
    </row>
    <row r="95" spans="1:5" s="2" customFormat="1" ht="25.5" customHeight="1">
      <c r="A95" s="17">
        <v>91</v>
      </c>
      <c r="B95" s="18" t="str">
        <f>"202270300412"</f>
        <v>202270300412</v>
      </c>
      <c r="C95" s="19" t="s">
        <v>49</v>
      </c>
      <c r="D95" s="19" t="str">
        <f>"符丽颜"</f>
        <v>符丽颜</v>
      </c>
      <c r="E95" s="19" t="s">
        <v>8</v>
      </c>
    </row>
    <row r="96" spans="1:5" s="2" customFormat="1" ht="25.5" customHeight="1">
      <c r="A96" s="17">
        <v>92</v>
      </c>
      <c r="B96" s="18" t="str">
        <f>"202270300419"</f>
        <v>202270300419</v>
      </c>
      <c r="C96" s="19" t="s">
        <v>49</v>
      </c>
      <c r="D96" s="19" t="str">
        <f>"邢高高"</f>
        <v>邢高高</v>
      </c>
      <c r="E96" s="19" t="s">
        <v>8</v>
      </c>
    </row>
    <row r="97" spans="1:5" s="2" customFormat="1" ht="25.5" customHeight="1">
      <c r="A97" s="17">
        <v>93</v>
      </c>
      <c r="B97" s="18" t="str">
        <f>"202270306021"</f>
        <v>202270306021</v>
      </c>
      <c r="C97" s="19" t="s">
        <v>50</v>
      </c>
      <c r="D97" s="19" t="str">
        <f>"符丽选"</f>
        <v>符丽选</v>
      </c>
      <c r="E97" s="19" t="s">
        <v>8</v>
      </c>
    </row>
    <row r="98" spans="1:5" s="2" customFormat="1" ht="25.5" customHeight="1">
      <c r="A98" s="17">
        <v>94</v>
      </c>
      <c r="B98" s="18" t="str">
        <f>"202270306022"</f>
        <v>202270306022</v>
      </c>
      <c r="C98" s="19" t="s">
        <v>50</v>
      </c>
      <c r="D98" s="19" t="str">
        <f>"梁颖"</f>
        <v>梁颖</v>
      </c>
      <c r="E98" s="19" t="s">
        <v>8</v>
      </c>
    </row>
    <row r="99" spans="1:5" s="2" customFormat="1" ht="25.5" customHeight="1">
      <c r="A99" s="17">
        <v>95</v>
      </c>
      <c r="B99" s="18" t="str">
        <f>"202270306025"</f>
        <v>202270306025</v>
      </c>
      <c r="C99" s="19" t="s">
        <v>50</v>
      </c>
      <c r="D99" s="19" t="str">
        <f>"王婷婷"</f>
        <v>王婷婷</v>
      </c>
      <c r="E99" s="19" t="s">
        <v>8</v>
      </c>
    </row>
    <row r="100" spans="1:5" s="2" customFormat="1" ht="25.5" customHeight="1">
      <c r="A100" s="17">
        <v>96</v>
      </c>
      <c r="B100" s="18" t="str">
        <f>"202270307812"</f>
        <v>202270307812</v>
      </c>
      <c r="C100" s="19" t="s">
        <v>51</v>
      </c>
      <c r="D100" s="19" t="str">
        <f>"蔡荣雪"</f>
        <v>蔡荣雪</v>
      </c>
      <c r="E100" s="19" t="s">
        <v>8</v>
      </c>
    </row>
    <row r="101" spans="1:5" s="2" customFormat="1" ht="25.5" customHeight="1">
      <c r="A101" s="17">
        <v>97</v>
      </c>
      <c r="B101" s="18" t="str">
        <f>"202270307929"</f>
        <v>202270307929</v>
      </c>
      <c r="C101" s="19" t="s">
        <v>51</v>
      </c>
      <c r="D101" s="19" t="str">
        <f>"官雨婷"</f>
        <v>官雨婷</v>
      </c>
      <c r="E101" s="19" t="s">
        <v>8</v>
      </c>
    </row>
    <row r="102" spans="1:5" s="2" customFormat="1" ht="25.5" customHeight="1">
      <c r="A102" s="17">
        <v>98</v>
      </c>
      <c r="B102" s="18" t="str">
        <f>"202270308006"</f>
        <v>202270308006</v>
      </c>
      <c r="C102" s="19" t="s">
        <v>51</v>
      </c>
      <c r="D102" s="19" t="str">
        <f>"张雅婷"</f>
        <v>张雅婷</v>
      </c>
      <c r="E102" s="19" t="s">
        <v>8</v>
      </c>
    </row>
    <row r="103" spans="1:5" s="2" customFormat="1" ht="25.5" customHeight="1">
      <c r="A103" s="17">
        <v>99</v>
      </c>
      <c r="B103" s="18" t="str">
        <f>"202270301613"</f>
        <v>202270301613</v>
      </c>
      <c r="C103" s="19" t="s">
        <v>52</v>
      </c>
      <c r="D103" s="19" t="str">
        <f>"陈盛"</f>
        <v>陈盛</v>
      </c>
      <c r="E103" s="19" t="s">
        <v>8</v>
      </c>
    </row>
    <row r="104" spans="1:5" s="2" customFormat="1" ht="25.5" customHeight="1">
      <c r="A104" s="17">
        <v>100</v>
      </c>
      <c r="B104" s="18" t="str">
        <f>"202270301617"</f>
        <v>202270301617</v>
      </c>
      <c r="C104" s="19" t="s">
        <v>52</v>
      </c>
      <c r="D104" s="19" t="str">
        <f>"苏世琪"</f>
        <v>苏世琪</v>
      </c>
      <c r="E104" s="19" t="s">
        <v>8</v>
      </c>
    </row>
    <row r="105" spans="1:5" s="2" customFormat="1" ht="25.5" customHeight="1">
      <c r="A105" s="17">
        <v>101</v>
      </c>
      <c r="B105" s="18" t="str">
        <f>"202270301624"</f>
        <v>202270301624</v>
      </c>
      <c r="C105" s="19" t="s">
        <v>52</v>
      </c>
      <c r="D105" s="19" t="str">
        <f>"何琳"</f>
        <v>何琳</v>
      </c>
      <c r="E105" s="19" t="s">
        <v>8</v>
      </c>
    </row>
    <row r="106" spans="1:5" s="2" customFormat="1" ht="25.5" customHeight="1">
      <c r="A106" s="17">
        <v>102</v>
      </c>
      <c r="B106" s="18" t="str">
        <f>"202270306029"</f>
        <v>202270306029</v>
      </c>
      <c r="C106" s="19" t="s">
        <v>53</v>
      </c>
      <c r="D106" s="19" t="str">
        <f>"李袁晨馨"</f>
        <v>李袁晨馨</v>
      </c>
      <c r="E106" s="19" t="s">
        <v>8</v>
      </c>
    </row>
    <row r="107" spans="1:5" s="2" customFormat="1" ht="25.5" customHeight="1">
      <c r="A107" s="17">
        <v>103</v>
      </c>
      <c r="B107" s="18" t="str">
        <f>"202270306108"</f>
        <v>202270306108</v>
      </c>
      <c r="C107" s="19" t="s">
        <v>53</v>
      </c>
      <c r="D107" s="19" t="str">
        <f>"韩恋"</f>
        <v>韩恋</v>
      </c>
      <c r="E107" s="19" t="s">
        <v>8</v>
      </c>
    </row>
    <row r="108" spans="1:5" s="2" customFormat="1" ht="25.5" customHeight="1">
      <c r="A108" s="17">
        <v>104</v>
      </c>
      <c r="B108" s="18" t="str">
        <f>"202270306121"</f>
        <v>202270306121</v>
      </c>
      <c r="C108" s="19" t="s">
        <v>53</v>
      </c>
      <c r="D108" s="19" t="str">
        <f>"唐慧"</f>
        <v>唐慧</v>
      </c>
      <c r="E108" s="19" t="s">
        <v>8</v>
      </c>
    </row>
    <row r="109" spans="1:5" s="2" customFormat="1" ht="25.5" customHeight="1">
      <c r="A109" s="17">
        <v>105</v>
      </c>
      <c r="B109" s="18" t="str">
        <f>"202270301705"</f>
        <v>202270301705</v>
      </c>
      <c r="C109" s="19" t="s">
        <v>54</v>
      </c>
      <c r="D109" s="19" t="str">
        <f>"严东"</f>
        <v>严东</v>
      </c>
      <c r="E109" s="19" t="s">
        <v>8</v>
      </c>
    </row>
    <row r="110" spans="1:5" s="2" customFormat="1" ht="25.5" customHeight="1">
      <c r="A110" s="17">
        <v>106</v>
      </c>
      <c r="B110" s="18" t="str">
        <f>"202270301712"</f>
        <v>202270301712</v>
      </c>
      <c r="C110" s="19" t="s">
        <v>54</v>
      </c>
      <c r="D110" s="19" t="str">
        <f>"张莉莉"</f>
        <v>张莉莉</v>
      </c>
      <c r="E110" s="19" t="s">
        <v>8</v>
      </c>
    </row>
    <row r="111" spans="1:5" s="2" customFormat="1" ht="25.5" customHeight="1">
      <c r="A111" s="17">
        <v>107</v>
      </c>
      <c r="B111" s="18" t="str">
        <f>"202270301717"</f>
        <v>202270301717</v>
      </c>
      <c r="C111" s="19" t="s">
        <v>54</v>
      </c>
      <c r="D111" s="19" t="str">
        <f>"关亦姝"</f>
        <v>关亦姝</v>
      </c>
      <c r="E111" s="19" t="s">
        <v>8</v>
      </c>
    </row>
    <row r="112" spans="1:5" s="2" customFormat="1" ht="25.5" customHeight="1">
      <c r="A112" s="17">
        <v>108</v>
      </c>
      <c r="B112" s="18" t="str">
        <f>"202270306125"</f>
        <v>202270306125</v>
      </c>
      <c r="C112" s="19" t="s">
        <v>55</v>
      </c>
      <c r="D112" s="19" t="str">
        <f>"朱美妃"</f>
        <v>朱美妃</v>
      </c>
      <c r="E112" s="19" t="s">
        <v>8</v>
      </c>
    </row>
    <row r="113" spans="1:5" s="2" customFormat="1" ht="25.5" customHeight="1">
      <c r="A113" s="17">
        <v>109</v>
      </c>
      <c r="B113" s="18" t="str">
        <f>"202270306127"</f>
        <v>202270306127</v>
      </c>
      <c r="C113" s="19" t="s">
        <v>55</v>
      </c>
      <c r="D113" s="19" t="str">
        <f>"林朝蕾"</f>
        <v>林朝蕾</v>
      </c>
      <c r="E113" s="19" t="s">
        <v>8</v>
      </c>
    </row>
    <row r="114" spans="1:5" s="2" customFormat="1" ht="25.5" customHeight="1">
      <c r="A114" s="17">
        <v>110</v>
      </c>
      <c r="B114" s="18" t="str">
        <f>"202270306207"</f>
        <v>202270306207</v>
      </c>
      <c r="C114" s="19" t="s">
        <v>55</v>
      </c>
      <c r="D114" s="19" t="str">
        <f>"呼茜"</f>
        <v>呼茜</v>
      </c>
      <c r="E114" s="19" t="s">
        <v>8</v>
      </c>
    </row>
    <row r="115" spans="1:5" s="2" customFormat="1" ht="25.5" customHeight="1">
      <c r="A115" s="17">
        <v>111</v>
      </c>
      <c r="B115" s="18" t="str">
        <f>"202270302523"</f>
        <v>202270302523</v>
      </c>
      <c r="C115" s="19" t="s">
        <v>56</v>
      </c>
      <c r="D115" s="19" t="str">
        <f>"周水连"</f>
        <v>周水连</v>
      </c>
      <c r="E115" s="19" t="s">
        <v>8</v>
      </c>
    </row>
    <row r="116" spans="1:5" s="2" customFormat="1" ht="25.5" customHeight="1">
      <c r="A116" s="17">
        <v>112</v>
      </c>
      <c r="B116" s="18" t="str">
        <f>"202270302525"</f>
        <v>202270302525</v>
      </c>
      <c r="C116" s="19" t="s">
        <v>56</v>
      </c>
      <c r="D116" s="19" t="str">
        <f>"何丽燕"</f>
        <v>何丽燕</v>
      </c>
      <c r="E116" s="19" t="s">
        <v>8</v>
      </c>
    </row>
    <row r="117" spans="1:5" s="2" customFormat="1" ht="25.5" customHeight="1">
      <c r="A117" s="17">
        <v>113</v>
      </c>
      <c r="B117" s="18" t="str">
        <f>"202270302606"</f>
        <v>202270302606</v>
      </c>
      <c r="C117" s="19" t="s">
        <v>56</v>
      </c>
      <c r="D117" s="19" t="str">
        <f>"陈秋可"</f>
        <v>陈秋可</v>
      </c>
      <c r="E117" s="19" t="s">
        <v>8</v>
      </c>
    </row>
    <row r="118" spans="1:5" s="2" customFormat="1" ht="25.5" customHeight="1">
      <c r="A118" s="17">
        <v>114</v>
      </c>
      <c r="B118" s="18" t="str">
        <f>"202270307026"</f>
        <v>202270307026</v>
      </c>
      <c r="C118" s="19" t="s">
        <v>57</v>
      </c>
      <c r="D118" s="19" t="str">
        <f>"徐飞"</f>
        <v>徐飞</v>
      </c>
      <c r="E118" s="19" t="s">
        <v>8</v>
      </c>
    </row>
    <row r="119" spans="1:5" s="2" customFormat="1" ht="25.5" customHeight="1">
      <c r="A119" s="17">
        <v>115</v>
      </c>
      <c r="B119" s="18" t="str">
        <f>"202270307123"</f>
        <v>202270307123</v>
      </c>
      <c r="C119" s="19" t="s">
        <v>57</v>
      </c>
      <c r="D119" s="19" t="str">
        <f>"林明旺"</f>
        <v>林明旺</v>
      </c>
      <c r="E119" s="19" t="s">
        <v>8</v>
      </c>
    </row>
    <row r="120" spans="1:5" s="2" customFormat="1" ht="25.5" customHeight="1">
      <c r="A120" s="17">
        <v>116</v>
      </c>
      <c r="B120" s="18" t="str">
        <f>"202270307124"</f>
        <v>202270307124</v>
      </c>
      <c r="C120" s="19" t="s">
        <v>57</v>
      </c>
      <c r="D120" s="19" t="str">
        <f>"符传言"</f>
        <v>符传言</v>
      </c>
      <c r="E120" s="19" t="s">
        <v>8</v>
      </c>
    </row>
    <row r="121" spans="1:5" s="2" customFormat="1" ht="25.5" customHeight="1">
      <c r="A121" s="17">
        <v>117</v>
      </c>
      <c r="B121" s="18" t="str">
        <f>"202270301903"</f>
        <v>202270301903</v>
      </c>
      <c r="C121" s="19" t="s">
        <v>58</v>
      </c>
      <c r="D121" s="19" t="str">
        <f>"江英英"</f>
        <v>江英英</v>
      </c>
      <c r="E121" s="19" t="s">
        <v>8</v>
      </c>
    </row>
    <row r="122" spans="1:5" s="2" customFormat="1" ht="25.5" customHeight="1">
      <c r="A122" s="17">
        <v>118</v>
      </c>
      <c r="B122" s="18" t="str">
        <f>"202270301914"</f>
        <v>202270301914</v>
      </c>
      <c r="C122" s="19" t="s">
        <v>58</v>
      </c>
      <c r="D122" s="19" t="str">
        <f>"施美虹"</f>
        <v>施美虹</v>
      </c>
      <c r="E122" s="19" t="s">
        <v>8</v>
      </c>
    </row>
    <row r="123" spans="1:5" s="2" customFormat="1" ht="25.5" customHeight="1">
      <c r="A123" s="17">
        <v>119</v>
      </c>
      <c r="B123" s="18" t="str">
        <f>"202270302205"</f>
        <v>202270302205</v>
      </c>
      <c r="C123" s="19" t="s">
        <v>58</v>
      </c>
      <c r="D123" s="19" t="str">
        <f>"詹凌梅"</f>
        <v>詹凌梅</v>
      </c>
      <c r="E123" s="19" t="s">
        <v>8</v>
      </c>
    </row>
    <row r="124" spans="1:5" s="2" customFormat="1" ht="25.5" customHeight="1">
      <c r="A124" s="17">
        <v>120</v>
      </c>
      <c r="B124" s="18" t="str">
        <f>"202270306217"</f>
        <v>202270306217</v>
      </c>
      <c r="C124" s="19" t="s">
        <v>59</v>
      </c>
      <c r="D124" s="19" t="str">
        <f>"林本平"</f>
        <v>林本平</v>
      </c>
      <c r="E124" s="19" t="s">
        <v>8</v>
      </c>
    </row>
    <row r="125" spans="1:5" s="2" customFormat="1" ht="25.5" customHeight="1">
      <c r="A125" s="17">
        <v>121</v>
      </c>
      <c r="B125" s="18" t="str">
        <f>"202270306221"</f>
        <v>202270306221</v>
      </c>
      <c r="C125" s="19" t="s">
        <v>59</v>
      </c>
      <c r="D125" s="19" t="str">
        <f>"袁丽琳"</f>
        <v>袁丽琳</v>
      </c>
      <c r="E125" s="19" t="s">
        <v>8</v>
      </c>
    </row>
    <row r="126" spans="1:5" s="2" customFormat="1" ht="25.5" customHeight="1">
      <c r="A126" s="17">
        <v>122</v>
      </c>
      <c r="B126" s="18" t="str">
        <f>"202270306225"</f>
        <v>202270306225</v>
      </c>
      <c r="C126" s="19" t="s">
        <v>59</v>
      </c>
      <c r="D126" s="19" t="str">
        <f>"郑学彩"</f>
        <v>郑学彩</v>
      </c>
      <c r="E126" s="19" t="s">
        <v>8</v>
      </c>
    </row>
    <row r="127" spans="1:5" s="2" customFormat="1" ht="25.5" customHeight="1">
      <c r="A127" s="17">
        <v>123</v>
      </c>
      <c r="B127" s="18" t="str">
        <f>"202270306305"</f>
        <v>202270306305</v>
      </c>
      <c r="C127" s="19" t="s">
        <v>59</v>
      </c>
      <c r="D127" s="19" t="str">
        <f>"邢贞苗"</f>
        <v>邢贞苗</v>
      </c>
      <c r="E127" s="19" t="s">
        <v>8</v>
      </c>
    </row>
    <row r="128" spans="1:5" s="2" customFormat="1" ht="25.5" customHeight="1">
      <c r="A128" s="17">
        <v>124</v>
      </c>
      <c r="B128" s="18" t="str">
        <f>"202270306310"</f>
        <v>202270306310</v>
      </c>
      <c r="C128" s="19" t="s">
        <v>59</v>
      </c>
      <c r="D128" s="19" t="str">
        <f>"胡程植"</f>
        <v>胡程植</v>
      </c>
      <c r="E128" s="19" t="s">
        <v>8</v>
      </c>
    </row>
    <row r="129" spans="1:5" s="2" customFormat="1" ht="25.5" customHeight="1">
      <c r="A129" s="17">
        <v>125</v>
      </c>
      <c r="B129" s="18" t="str">
        <f>"202270306311"</f>
        <v>202270306311</v>
      </c>
      <c r="C129" s="19" t="s">
        <v>59</v>
      </c>
      <c r="D129" s="19" t="str">
        <f>"吴采锶"</f>
        <v>吴采锶</v>
      </c>
      <c r="E129" s="19" t="s">
        <v>8</v>
      </c>
    </row>
    <row r="130" spans="1:5" s="2" customFormat="1" ht="25.5" customHeight="1">
      <c r="A130" s="17">
        <v>126</v>
      </c>
      <c r="B130" s="18" t="str">
        <f>"202270307201"</f>
        <v>202270307201</v>
      </c>
      <c r="C130" s="19" t="s">
        <v>60</v>
      </c>
      <c r="D130" s="19" t="str">
        <f>"李昌隆"</f>
        <v>李昌隆</v>
      </c>
      <c r="E130" s="19" t="s">
        <v>8</v>
      </c>
    </row>
    <row r="131" spans="1:5" s="2" customFormat="1" ht="25.5" customHeight="1">
      <c r="A131" s="17">
        <v>127</v>
      </c>
      <c r="B131" s="18" t="str">
        <f>"202270307203"</f>
        <v>202270307203</v>
      </c>
      <c r="C131" s="19" t="s">
        <v>60</v>
      </c>
      <c r="D131" s="19" t="str">
        <f>"董衡"</f>
        <v>董衡</v>
      </c>
      <c r="E131" s="19" t="s">
        <v>8</v>
      </c>
    </row>
    <row r="132" spans="1:5" s="2" customFormat="1" ht="25.5" customHeight="1">
      <c r="A132" s="17">
        <v>128</v>
      </c>
      <c r="B132" s="18" t="str">
        <f>"202270307212"</f>
        <v>202270307212</v>
      </c>
      <c r="C132" s="19" t="s">
        <v>60</v>
      </c>
      <c r="D132" s="19" t="str">
        <f>"曾维旭"</f>
        <v>曾维旭</v>
      </c>
      <c r="E132" s="19" t="s">
        <v>8</v>
      </c>
    </row>
    <row r="133" spans="1:5" s="2" customFormat="1" ht="25.5" customHeight="1">
      <c r="A133" s="17">
        <v>129</v>
      </c>
      <c r="B133" s="18" t="str">
        <f>"202270301223"</f>
        <v>202270301223</v>
      </c>
      <c r="C133" s="19" t="s">
        <v>61</v>
      </c>
      <c r="D133" s="19" t="str">
        <f>"杨童"</f>
        <v>杨童</v>
      </c>
      <c r="E133" s="19" t="s">
        <v>8</v>
      </c>
    </row>
    <row r="134" spans="1:5" s="2" customFormat="1" ht="25.5" customHeight="1">
      <c r="A134" s="17">
        <v>130</v>
      </c>
      <c r="B134" s="18" t="str">
        <f>"202270301314"</f>
        <v>202270301314</v>
      </c>
      <c r="C134" s="19" t="s">
        <v>61</v>
      </c>
      <c r="D134" s="19" t="str">
        <f>"陈秀靓"</f>
        <v>陈秀靓</v>
      </c>
      <c r="E134" s="19" t="s">
        <v>8</v>
      </c>
    </row>
    <row r="135" spans="1:5" s="2" customFormat="1" ht="25.5" customHeight="1">
      <c r="A135" s="17">
        <v>131</v>
      </c>
      <c r="B135" s="18" t="str">
        <f>"202270301315"</f>
        <v>202270301315</v>
      </c>
      <c r="C135" s="19" t="s">
        <v>61</v>
      </c>
      <c r="D135" s="19" t="str">
        <f>"廖飞凤"</f>
        <v>廖飞凤</v>
      </c>
      <c r="E135" s="19" t="s">
        <v>8</v>
      </c>
    </row>
    <row r="136" spans="1:5" s="2" customFormat="1" ht="25.5" customHeight="1">
      <c r="A136" s="17">
        <v>132</v>
      </c>
      <c r="B136" s="18" t="str">
        <f>"202270307305"</f>
        <v>202270307305</v>
      </c>
      <c r="C136" s="19" t="s">
        <v>62</v>
      </c>
      <c r="D136" s="19" t="str">
        <f>"王发翠"</f>
        <v>王发翠</v>
      </c>
      <c r="E136" s="19" t="s">
        <v>8</v>
      </c>
    </row>
    <row r="137" spans="1:5" s="2" customFormat="1" ht="25.5" customHeight="1">
      <c r="A137" s="17">
        <v>133</v>
      </c>
      <c r="B137" s="18" t="str">
        <f>"202270307330"</f>
        <v>202270307330</v>
      </c>
      <c r="C137" s="19" t="s">
        <v>62</v>
      </c>
      <c r="D137" s="19" t="str">
        <f>"周月风"</f>
        <v>周月风</v>
      </c>
      <c r="E137" s="19" t="s">
        <v>8</v>
      </c>
    </row>
    <row r="138" spans="1:5" s="2" customFormat="1" ht="25.5" customHeight="1">
      <c r="A138" s="17">
        <v>134</v>
      </c>
      <c r="B138" s="18" t="str">
        <f>"202270307416"</f>
        <v>202270307416</v>
      </c>
      <c r="C138" s="19" t="s">
        <v>62</v>
      </c>
      <c r="D138" s="19" t="str">
        <f>"蔡小娜"</f>
        <v>蔡小娜</v>
      </c>
      <c r="E138" s="19" t="s">
        <v>8</v>
      </c>
    </row>
    <row r="139" spans="1:5" s="2" customFormat="1" ht="25.5" customHeight="1">
      <c r="A139" s="17">
        <v>135</v>
      </c>
      <c r="B139" s="18" t="str">
        <f>"202270302715"</f>
        <v>202270302715</v>
      </c>
      <c r="C139" s="19" t="s">
        <v>63</v>
      </c>
      <c r="D139" s="19" t="str">
        <f>"王伟"</f>
        <v>王伟</v>
      </c>
      <c r="E139" s="19" t="s">
        <v>8</v>
      </c>
    </row>
    <row r="140" spans="1:5" s="2" customFormat="1" ht="25.5" customHeight="1">
      <c r="A140" s="17">
        <v>136</v>
      </c>
      <c r="B140" s="18" t="str">
        <f>"202270302801"</f>
        <v>202270302801</v>
      </c>
      <c r="C140" s="19" t="s">
        <v>63</v>
      </c>
      <c r="D140" s="19" t="str">
        <f>"王朝阳"</f>
        <v>王朝阳</v>
      </c>
      <c r="E140" s="19" t="s">
        <v>13</v>
      </c>
    </row>
    <row r="141" spans="1:5" s="2" customFormat="1" ht="25.5" customHeight="1">
      <c r="A141" s="17">
        <v>137</v>
      </c>
      <c r="B141" s="18" t="str">
        <f>"202270302807"</f>
        <v>202270302807</v>
      </c>
      <c r="C141" s="19" t="s">
        <v>63</v>
      </c>
      <c r="D141" s="19" t="str">
        <f>"黄治英"</f>
        <v>黄治英</v>
      </c>
      <c r="E141" s="19" t="s">
        <v>8</v>
      </c>
    </row>
    <row r="142" spans="1:5" s="2" customFormat="1" ht="25.5" customHeight="1">
      <c r="A142" s="17">
        <v>138</v>
      </c>
      <c r="B142" s="20" t="s">
        <v>64</v>
      </c>
      <c r="C142" s="19" t="s">
        <v>63</v>
      </c>
      <c r="D142" s="19" t="s">
        <v>65</v>
      </c>
      <c r="E142" s="19" t="s">
        <v>16</v>
      </c>
    </row>
    <row r="143" spans="1:5" s="2" customFormat="1" ht="25.5" customHeight="1">
      <c r="A143" s="17">
        <v>139</v>
      </c>
      <c r="B143" s="18" t="str">
        <f>"202270307502"</f>
        <v>202270307502</v>
      </c>
      <c r="C143" s="19" t="s">
        <v>66</v>
      </c>
      <c r="D143" s="19" t="str">
        <f>"何升民"</f>
        <v>何升民</v>
      </c>
      <c r="E143" s="19" t="s">
        <v>13</v>
      </c>
    </row>
    <row r="144" spans="1:5" s="2" customFormat="1" ht="25.5" customHeight="1">
      <c r="A144" s="17">
        <v>140</v>
      </c>
      <c r="B144" s="18" t="str">
        <f>"202270307516"</f>
        <v>202270307516</v>
      </c>
      <c r="C144" s="19" t="s">
        <v>66</v>
      </c>
      <c r="D144" s="19" t="str">
        <f>"张昱"</f>
        <v>张昱</v>
      </c>
      <c r="E144" s="19" t="s">
        <v>8</v>
      </c>
    </row>
    <row r="145" spans="1:5" s="2" customFormat="1" ht="25.5" customHeight="1">
      <c r="A145" s="17">
        <v>141</v>
      </c>
      <c r="B145" s="18" t="str">
        <f>"202270307628"</f>
        <v>202270307628</v>
      </c>
      <c r="C145" s="19" t="s">
        <v>66</v>
      </c>
      <c r="D145" s="19" t="str">
        <f>"钟文莹"</f>
        <v>钟文莹</v>
      </c>
      <c r="E145" s="19" t="s">
        <v>8</v>
      </c>
    </row>
    <row r="146" spans="1:5" s="2" customFormat="1" ht="25.5" customHeight="1">
      <c r="A146" s="17">
        <v>142</v>
      </c>
      <c r="B146" s="20" t="s">
        <v>67</v>
      </c>
      <c r="C146" s="19" t="s">
        <v>68</v>
      </c>
      <c r="D146" s="19" t="s">
        <v>69</v>
      </c>
      <c r="E146" s="19" t="s">
        <v>16</v>
      </c>
    </row>
    <row r="147" spans="1:5" s="2" customFormat="1" ht="25.5" customHeight="1">
      <c r="A147" s="17">
        <v>143</v>
      </c>
      <c r="B147" s="18" t="str">
        <f>"202270307221"</f>
        <v>202270307221</v>
      </c>
      <c r="C147" s="19" t="s">
        <v>70</v>
      </c>
      <c r="D147" s="19" t="str">
        <f>"陈艳梅"</f>
        <v>陈艳梅</v>
      </c>
      <c r="E147" s="19" t="s">
        <v>8</v>
      </c>
    </row>
  </sheetData>
  <sheetProtection password="FB3A" sheet="1" objects="1"/>
  <mergeCells count="7">
    <mergeCell ref="A1:B1"/>
    <mergeCell ref="A2:E2"/>
    <mergeCell ref="A3:A4"/>
    <mergeCell ref="B3:B4"/>
    <mergeCell ref="C3:C4"/>
    <mergeCell ref="D3:D4"/>
    <mergeCell ref="E3:E4"/>
  </mergeCells>
  <conditionalFormatting sqref="B24">
    <cfRule type="expression" priority="2" dxfId="0" stopIfTrue="1">
      <formula>AND(COUNTIF($B$24,B24)&gt;1,NOT(ISBLANK(B24)))</formula>
    </cfRule>
  </conditionalFormatting>
  <conditionalFormatting sqref="B45">
    <cfRule type="expression" priority="1" dxfId="0" stopIfTrue="1">
      <formula>AND(COUNTIF($B$45,B45)&gt;1,NOT(ISBLANK(B45)))</formula>
    </cfRule>
  </conditionalFormatting>
  <conditionalFormatting sqref="B5:B23 B25:B44 B80:B147 B46:B78">
    <cfRule type="expression" priority="3" dxfId="0" stopIfTrue="1">
      <formula>AND(COUNTIF($B$5:$B$23,B5)+COUNTIF($B$25:$B$44,B5)+COUNTIF($B$80:$B$147,B5)+COUNTIF($B$46:$B$78,B5)&gt;1,NOT(ISBLANK(B5)))</formula>
    </cfRule>
  </conditionalFormatting>
  <printOptions/>
  <pageMargins left="0.9840277777777777" right="0.2361111111111111" top="0.2361111111111111" bottom="0.2361111111111111" header="0.5" footer="0.118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会放屁的皮卡啾♡</cp:lastModifiedBy>
  <dcterms:created xsi:type="dcterms:W3CDTF">2022-07-12T01:24:48Z</dcterms:created>
  <dcterms:modified xsi:type="dcterms:W3CDTF">2022-07-22T07:13:51Z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E5AF5E3080B3449B878054A9A95CC89C</vt:lpwstr>
  </property>
  <property fmtid="{D5CDD505-2E9C-101B-9397-08002B2CF9AE}" pid="4" name="KSOProductBuildV">
    <vt:lpwstr>2052-11.1.0.11372</vt:lpwstr>
  </property>
  <property fmtid="{D5CDD505-2E9C-101B-9397-08002B2CF9AE}" pid="5" name="KSOReadingLayo">
    <vt:bool>false</vt:bool>
  </property>
</Properties>
</file>