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0"/>
  </bookViews>
  <sheets>
    <sheet name="面试成绩" sheetId="1" r:id="rId1"/>
  </sheets>
  <definedNames>
    <definedName name="_xlnm.Print_Titles" localSheetId="0">'面试成绩'!$1:$2</definedName>
    <definedName name="_xlnm._FilterDatabase" localSheetId="0" hidden="1">'面试成绩'!$B$2:$G$59</definedName>
  </definedNames>
  <calcPr fullCalcOnLoad="1"/>
</workbook>
</file>

<file path=xl/sharedStrings.xml><?xml version="1.0" encoding="utf-8"?>
<sst xmlns="http://schemas.openxmlformats.org/spreadsheetml/2006/main" count="67" uniqueCount="28">
  <si>
    <t>海南省住房公积金管理局公开招聘事业单位工作人员面试成绩</t>
  </si>
  <si>
    <t>序号</t>
  </si>
  <si>
    <t>姓名</t>
  </si>
  <si>
    <t>准考证号</t>
  </si>
  <si>
    <t>报考岗位</t>
  </si>
  <si>
    <t>面试成绩</t>
  </si>
  <si>
    <t>排名</t>
  </si>
  <si>
    <t>备注</t>
  </si>
  <si>
    <t>1001-儋州住房公积金管理局—综合岗1</t>
  </si>
  <si>
    <t>1002-儋州住房公积金管理局—综合岗2</t>
  </si>
  <si>
    <t>1003-文昌住房公积金管理局—综合岗</t>
  </si>
  <si>
    <t>1004-东方住房公积金管理局—综合岗</t>
  </si>
  <si>
    <t>1005-昌江住房公积金管理局—综合岗1</t>
  </si>
  <si>
    <t>缺考</t>
  </si>
  <si>
    <t>1006-昌江住房公积金管理局—综合岗2</t>
  </si>
  <si>
    <t>1007-乐东住房公积金管理局—综合岗</t>
  </si>
  <si>
    <t>1008-琼中住房公积金管理局—综合岗1</t>
  </si>
  <si>
    <t>1009-琼中住房公积金管理局—综合岗2</t>
  </si>
  <si>
    <t>1010-白沙住房公积金管理局—综合岗</t>
  </si>
  <si>
    <t>1011-五指山住房公积金管理局—综合岗1</t>
  </si>
  <si>
    <t>1012-五指山住房公积金管理局—综合岗2</t>
  </si>
  <si>
    <t>1013-定安住房公积金管理局—综合岗1</t>
  </si>
  <si>
    <t>1014-定安住房公积金管理局—综合岗2</t>
  </si>
  <si>
    <t>1015-临高住房公积金管理局—综合岗</t>
  </si>
  <si>
    <t>1016-保亭住房公积金管理局—综合岗</t>
  </si>
  <si>
    <t>1017-陵水住房公积金管理局—综合岗1</t>
  </si>
  <si>
    <t>1018-陵水住房公积金管理局—综合岗2</t>
  </si>
  <si>
    <t>1019-洋浦住房公积金管理局—综合岗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</si>
</sst>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b/>
      <sz val="26"/>
      <name val="仿宋"/>
      <family val="3"/>
    </font>
    <font>
      <sz val="16"/>
      <name val="仿宋"/>
      <family val="3"/>
    </font>
    <font>
      <sz val="16"/>
      <color indexed="8"/>
      <name val="仿宋"/>
      <family val="3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6" fillId="5" borderId="1" applyNumberFormat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1" applyNumberFormat="0" applyAlignment="0" applyProtection="0"/>
    <xf numFmtId="0" fontId="24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40" fillId="26" borderId="6" applyNumberFormat="0" applyFont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25" fillId="30" borderId="0" applyNumberFormat="0" applyBorder="0" applyAlignment="0" applyProtection="0"/>
    <xf numFmtId="0" fontId="36" fillId="0" borderId="7" applyNumberFormat="0" applyFill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43" fillId="0" borderId="8" applyNumberFormat="0" applyFill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77" fontId="4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zoomScaleSheetLayoutView="100" workbookViewId="0" topLeftCell="A1">
      <selection activeCell="N15" sqref="N15"/>
    </sheetView>
  </sheetViews>
  <sheetFormatPr defaultColWidth="9.00390625" defaultRowHeight="14.25"/>
  <cols>
    <col min="1" max="1" width="7.125" style="0" customWidth="1"/>
    <col min="2" max="2" width="9.875" style="0" customWidth="1"/>
    <col min="3" max="3" width="20.625" style="0" customWidth="1"/>
    <col min="4" max="4" width="55.75390625" style="0" customWidth="1"/>
    <col min="5" max="5" width="12.875" style="0" customWidth="1"/>
    <col min="6" max="6" width="11.75390625" style="0" customWidth="1"/>
    <col min="7" max="7" width="15.50390625" style="0" customWidth="1"/>
  </cols>
  <sheetData>
    <row r="1" spans="1:7" ht="67.5" customHeight="1">
      <c r="A1" s="1" t="s">
        <v>0</v>
      </c>
      <c r="B1" s="1"/>
      <c r="C1" s="1"/>
      <c r="D1" s="1"/>
      <c r="E1" s="1"/>
      <c r="F1" s="1"/>
      <c r="G1" s="1"/>
    </row>
    <row r="2" spans="1:7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9.75" customHeight="1">
      <c r="A3" s="2">
        <v>1</v>
      </c>
      <c r="B3" s="3" t="str">
        <f>"陈玉倩"</f>
        <v>陈玉倩</v>
      </c>
      <c r="C3" s="4">
        <v>252902014422</v>
      </c>
      <c r="D3" s="3" t="s">
        <v>8</v>
      </c>
      <c r="E3" s="5">
        <v>77.8</v>
      </c>
      <c r="F3" s="6">
        <f>SUMPRODUCT((D:D=D3)*(E:E&gt;E3))+1</f>
        <v>1</v>
      </c>
      <c r="G3" s="7"/>
    </row>
    <row r="4" spans="1:7" ht="39.75" customHeight="1">
      <c r="A4" s="2">
        <v>2</v>
      </c>
      <c r="B4" s="3" t="str">
        <f>"苏丽丽"</f>
        <v>苏丽丽</v>
      </c>
      <c r="C4" s="4">
        <v>252902014318</v>
      </c>
      <c r="D4" s="3" t="s">
        <v>8</v>
      </c>
      <c r="E4" s="5">
        <v>73</v>
      </c>
      <c r="F4" s="6">
        <f>SUMPRODUCT((D:D=D4)*(E:E&gt;E4))+1</f>
        <v>2</v>
      </c>
      <c r="G4" s="7"/>
    </row>
    <row r="5" spans="1:7" ht="39.75" customHeight="1">
      <c r="A5" s="2">
        <v>3</v>
      </c>
      <c r="B5" s="3" t="str">
        <f>"符丽婷"</f>
        <v>符丽婷</v>
      </c>
      <c r="C5" s="4">
        <v>252902014710</v>
      </c>
      <c r="D5" s="3" t="s">
        <v>8</v>
      </c>
      <c r="E5" s="5">
        <v>68.4</v>
      </c>
      <c r="F5" s="6">
        <f>SUMPRODUCT((D:D=D5)*(E:E&gt;E5))+1</f>
        <v>3</v>
      </c>
      <c r="G5" s="7"/>
    </row>
    <row r="6" spans="1:7" ht="39.75" customHeight="1">
      <c r="A6" s="2">
        <v>4</v>
      </c>
      <c r="B6" s="3" t="str">
        <f>"吴家益"</f>
        <v>吴家益</v>
      </c>
      <c r="C6" s="4">
        <v>252901020204</v>
      </c>
      <c r="D6" s="3" t="s">
        <v>9</v>
      </c>
      <c r="E6" s="5">
        <v>72.8</v>
      </c>
      <c r="F6" s="6">
        <f>SUMPRODUCT((D:D=D6)*(E:E&gt;E6))+1</f>
        <v>1</v>
      </c>
      <c r="G6" s="7"/>
    </row>
    <row r="7" spans="1:7" ht="39.75" customHeight="1">
      <c r="A7" s="2">
        <v>5</v>
      </c>
      <c r="B7" s="3" t="str">
        <f>"夏超群"</f>
        <v>夏超群</v>
      </c>
      <c r="C7" s="4">
        <v>252901020223</v>
      </c>
      <c r="D7" s="3" t="s">
        <v>9</v>
      </c>
      <c r="E7" s="5">
        <v>70.9</v>
      </c>
      <c r="F7" s="6">
        <f>SUMPRODUCT((D:D=D7)*(E:E&gt;E7))+1</f>
        <v>2</v>
      </c>
      <c r="G7" s="7"/>
    </row>
    <row r="8" spans="1:7" ht="39.75" customHeight="1">
      <c r="A8" s="2">
        <v>6</v>
      </c>
      <c r="B8" s="3" t="str">
        <f>"吴加总"</f>
        <v>吴加总</v>
      </c>
      <c r="C8" s="4">
        <v>252901020430</v>
      </c>
      <c r="D8" s="3" t="s">
        <v>9</v>
      </c>
      <c r="E8" s="5">
        <v>69</v>
      </c>
      <c r="F8" s="6">
        <f>SUMPRODUCT((D:D=D8)*(E:E&gt;E8))+1</f>
        <v>3</v>
      </c>
      <c r="G8" s="7"/>
    </row>
    <row r="9" spans="1:7" ht="39.75" customHeight="1">
      <c r="A9" s="2">
        <v>7</v>
      </c>
      <c r="B9" s="3" t="str">
        <f>"司胜韵"</f>
        <v>司胜韵</v>
      </c>
      <c r="C9" s="4">
        <v>252901030622</v>
      </c>
      <c r="D9" s="3" t="s">
        <v>10</v>
      </c>
      <c r="E9" s="5">
        <v>80</v>
      </c>
      <c r="F9" s="6">
        <f>SUMPRODUCT((D:D=D9)*(E:E&gt;E9))+1</f>
        <v>1</v>
      </c>
      <c r="G9" s="7"/>
    </row>
    <row r="10" spans="1:7" ht="39.75" customHeight="1">
      <c r="A10" s="2">
        <v>8</v>
      </c>
      <c r="B10" s="3" t="str">
        <f>"冯杰鑫"</f>
        <v>冯杰鑫</v>
      </c>
      <c r="C10" s="4">
        <v>252901031224</v>
      </c>
      <c r="D10" s="3" t="s">
        <v>10</v>
      </c>
      <c r="E10" s="5">
        <v>75.7</v>
      </c>
      <c r="F10" s="6">
        <f>SUMPRODUCT((D:D=D10)*(E:E&gt;E10))+1</f>
        <v>2</v>
      </c>
      <c r="G10" s="7"/>
    </row>
    <row r="11" spans="1:7" ht="39.75" customHeight="1">
      <c r="A11" s="2">
        <v>9</v>
      </c>
      <c r="B11" s="3" t="str">
        <f>"周雪敏"</f>
        <v>周雪敏</v>
      </c>
      <c r="C11" s="4">
        <v>252901031204</v>
      </c>
      <c r="D11" s="3" t="s">
        <v>10</v>
      </c>
      <c r="E11" s="5">
        <v>68.1</v>
      </c>
      <c r="F11" s="6">
        <f>SUMPRODUCT((D:D=D11)*(E:E&gt;E11))+1</f>
        <v>3</v>
      </c>
      <c r="G11" s="7"/>
    </row>
    <row r="12" spans="1:7" ht="39.75" customHeight="1">
      <c r="A12" s="2">
        <v>10</v>
      </c>
      <c r="B12" s="3" t="str">
        <f>"朱俊才"</f>
        <v>朱俊才</v>
      </c>
      <c r="C12" s="4">
        <v>252901041511</v>
      </c>
      <c r="D12" s="3" t="s">
        <v>11</v>
      </c>
      <c r="E12" s="5">
        <v>80.2</v>
      </c>
      <c r="F12" s="6">
        <f>SUMPRODUCT((D:D=D12)*(E:E&gt;E12))+1</f>
        <v>1</v>
      </c>
      <c r="G12" s="7"/>
    </row>
    <row r="13" spans="1:7" ht="39.75" customHeight="1">
      <c r="A13" s="2">
        <v>11</v>
      </c>
      <c r="B13" s="3" t="str">
        <f>"林可玉"</f>
        <v>林可玉</v>
      </c>
      <c r="C13" s="4">
        <v>252901041307</v>
      </c>
      <c r="D13" s="3" t="s">
        <v>11</v>
      </c>
      <c r="E13" s="5">
        <v>68.9</v>
      </c>
      <c r="F13" s="6">
        <f>SUMPRODUCT((D:D=D13)*(E:E&gt;E13))+1</f>
        <v>2</v>
      </c>
      <c r="G13" s="7"/>
    </row>
    <row r="14" spans="1:7" ht="39.75" customHeight="1">
      <c r="A14" s="2">
        <v>12</v>
      </c>
      <c r="B14" s="3" t="str">
        <f>"李羿"</f>
        <v>李羿</v>
      </c>
      <c r="C14" s="4">
        <v>252901041303</v>
      </c>
      <c r="D14" s="3" t="s">
        <v>11</v>
      </c>
      <c r="E14" s="5">
        <v>67.6</v>
      </c>
      <c r="F14" s="6">
        <f>SUMPRODUCT((D:D=D14)*(E:E&gt;E14))+1</f>
        <v>3</v>
      </c>
      <c r="G14" s="7"/>
    </row>
    <row r="15" spans="1:7" ht="39.75" customHeight="1">
      <c r="A15" s="2">
        <v>13</v>
      </c>
      <c r="B15" s="3" t="str">
        <f>"吴沁文"</f>
        <v>吴沁文</v>
      </c>
      <c r="C15" s="4">
        <v>252902054806</v>
      </c>
      <c r="D15" s="3" t="s">
        <v>12</v>
      </c>
      <c r="E15" s="5">
        <v>68.6</v>
      </c>
      <c r="F15" s="6">
        <f>SUMPRODUCT((D:D=D15)*(E:E&gt;E15))+1</f>
        <v>1</v>
      </c>
      <c r="G15" s="7"/>
    </row>
    <row r="16" spans="1:7" ht="39.75" customHeight="1">
      <c r="A16" s="2">
        <v>14</v>
      </c>
      <c r="B16" s="3" t="str">
        <f>"王晓玮"</f>
        <v>王晓玮</v>
      </c>
      <c r="C16" s="4">
        <v>252902055001</v>
      </c>
      <c r="D16" s="3" t="s">
        <v>12</v>
      </c>
      <c r="E16" s="5">
        <v>64.6</v>
      </c>
      <c r="F16" s="6">
        <f>SUMPRODUCT((D:D=D16)*(E:E&gt;E16))+1</f>
        <v>2</v>
      </c>
      <c r="G16" s="7"/>
    </row>
    <row r="17" spans="1:7" ht="39.75" customHeight="1">
      <c r="A17" s="2">
        <v>15</v>
      </c>
      <c r="B17" s="3" t="str">
        <f>"李梦漪"</f>
        <v>李梦漪</v>
      </c>
      <c r="C17" s="4">
        <v>252902055012</v>
      </c>
      <c r="D17" s="3" t="s">
        <v>12</v>
      </c>
      <c r="E17" s="8">
        <v>0</v>
      </c>
      <c r="F17" s="6">
        <f>SUMPRODUCT((D:D=D17)*(E:E&gt;E17))+1</f>
        <v>3</v>
      </c>
      <c r="G17" s="3" t="s">
        <v>13</v>
      </c>
    </row>
    <row r="18" spans="1:7" ht="39.75" customHeight="1">
      <c r="A18" s="2">
        <v>16</v>
      </c>
      <c r="B18" s="3" t="str">
        <f>"罗宇"</f>
        <v>罗宇</v>
      </c>
      <c r="C18" s="4">
        <v>252902060504</v>
      </c>
      <c r="D18" s="3" t="s">
        <v>14</v>
      </c>
      <c r="E18" s="5">
        <v>74.6</v>
      </c>
      <c r="F18" s="6">
        <f>SUMPRODUCT((D:D=D18)*(E:E&gt;E18))+1</f>
        <v>1</v>
      </c>
      <c r="G18" s="2"/>
    </row>
    <row r="19" spans="1:7" ht="39.75" customHeight="1">
      <c r="A19" s="2">
        <v>17</v>
      </c>
      <c r="B19" s="3" t="str">
        <f>"黄民园"</f>
        <v>黄民园</v>
      </c>
      <c r="C19" s="4">
        <v>252902060208</v>
      </c>
      <c r="D19" s="3" t="s">
        <v>14</v>
      </c>
      <c r="E19" s="5">
        <v>73.1</v>
      </c>
      <c r="F19" s="6">
        <f>SUMPRODUCT((D:D=D19)*(E:E&gt;E19))+1</f>
        <v>2</v>
      </c>
      <c r="G19" s="7"/>
    </row>
    <row r="20" spans="1:7" ht="39.75" customHeight="1">
      <c r="A20" s="2">
        <v>18</v>
      </c>
      <c r="B20" s="3" t="str">
        <f>"高能丽"</f>
        <v>高能丽</v>
      </c>
      <c r="C20" s="4">
        <v>252902060204</v>
      </c>
      <c r="D20" s="3" t="s">
        <v>14</v>
      </c>
      <c r="E20" s="5">
        <v>70.6</v>
      </c>
      <c r="F20" s="6">
        <f>SUMPRODUCT((D:D=D20)*(E:E&gt;E20))+1</f>
        <v>3</v>
      </c>
      <c r="G20" s="7"/>
    </row>
    <row r="21" spans="1:7" ht="39.75" customHeight="1">
      <c r="A21" s="2">
        <v>19</v>
      </c>
      <c r="B21" s="3" t="str">
        <f>"黄垂干"</f>
        <v>黄垂干</v>
      </c>
      <c r="C21" s="4">
        <v>252902071028</v>
      </c>
      <c r="D21" s="3" t="s">
        <v>15</v>
      </c>
      <c r="E21" s="5">
        <v>76</v>
      </c>
      <c r="F21" s="6">
        <f>SUMPRODUCT((D:D=D21)*(E:E&gt;E21))+1</f>
        <v>1</v>
      </c>
      <c r="G21" s="7"/>
    </row>
    <row r="22" spans="1:7" ht="39.75" customHeight="1">
      <c r="A22" s="2">
        <v>20</v>
      </c>
      <c r="B22" s="3" t="str">
        <f>"石霄婷"</f>
        <v>石霄婷</v>
      </c>
      <c r="C22" s="4">
        <v>252902071004</v>
      </c>
      <c r="D22" s="3" t="s">
        <v>15</v>
      </c>
      <c r="E22" s="5">
        <v>68.8</v>
      </c>
      <c r="F22" s="6">
        <f>SUMPRODUCT((D:D=D22)*(E:E&gt;E22))+1</f>
        <v>2</v>
      </c>
      <c r="G22" s="7"/>
    </row>
    <row r="23" spans="1:7" ht="39.75" customHeight="1">
      <c r="A23" s="2">
        <v>21</v>
      </c>
      <c r="B23" s="3" t="str">
        <f>"符玉婷"</f>
        <v>符玉婷</v>
      </c>
      <c r="C23" s="4">
        <v>252902070728</v>
      </c>
      <c r="D23" s="3" t="s">
        <v>15</v>
      </c>
      <c r="E23" s="5">
        <v>66.8</v>
      </c>
      <c r="F23" s="6">
        <f>SUMPRODUCT((D:D=D23)*(E:E&gt;E23))+1</f>
        <v>3</v>
      </c>
      <c r="G23" s="7"/>
    </row>
    <row r="24" spans="1:7" ht="39.75" customHeight="1">
      <c r="A24" s="2">
        <v>22</v>
      </c>
      <c r="B24" s="3" t="str">
        <f>"潘菲菲"</f>
        <v>潘菲菲</v>
      </c>
      <c r="C24" s="4">
        <v>252902081130</v>
      </c>
      <c r="D24" s="3" t="s">
        <v>16</v>
      </c>
      <c r="E24" s="5">
        <v>73.6</v>
      </c>
      <c r="F24" s="6">
        <f>SUMPRODUCT((D:D=D24)*(E:E&gt;E24))+1</f>
        <v>1</v>
      </c>
      <c r="G24" s="7"/>
    </row>
    <row r="25" spans="1:7" ht="39.75" customHeight="1">
      <c r="A25" s="2">
        <v>23</v>
      </c>
      <c r="B25" s="3" t="str">
        <f>"王妹"</f>
        <v>王妹</v>
      </c>
      <c r="C25" s="4">
        <v>252902081425</v>
      </c>
      <c r="D25" s="3" t="s">
        <v>16</v>
      </c>
      <c r="E25" s="5">
        <v>64.2</v>
      </c>
      <c r="F25" s="6">
        <f>SUMPRODUCT((D:D=D25)*(E:E&gt;E25))+1</f>
        <v>2</v>
      </c>
      <c r="G25" s="7"/>
    </row>
    <row r="26" spans="1:7" ht="39.75" customHeight="1">
      <c r="A26" s="2">
        <v>24</v>
      </c>
      <c r="B26" s="3" t="str">
        <f>"李秋漫"</f>
        <v>李秋漫</v>
      </c>
      <c r="C26" s="4">
        <v>252902081405</v>
      </c>
      <c r="D26" s="3" t="s">
        <v>16</v>
      </c>
      <c r="E26" s="8">
        <v>0</v>
      </c>
      <c r="F26" s="6">
        <f>SUMPRODUCT((D:D=D26)*(E:E&gt;E26))+1</f>
        <v>3</v>
      </c>
      <c r="G26" s="3" t="s">
        <v>13</v>
      </c>
    </row>
    <row r="27" spans="1:7" ht="39.75" customHeight="1">
      <c r="A27" s="2">
        <v>25</v>
      </c>
      <c r="B27" s="3" t="str">
        <f>"程蕾"</f>
        <v>程蕾</v>
      </c>
      <c r="C27" s="4">
        <v>252901091709</v>
      </c>
      <c r="D27" s="3" t="s">
        <v>17</v>
      </c>
      <c r="E27" s="5">
        <v>68.4</v>
      </c>
      <c r="F27" s="6">
        <f>SUMPRODUCT((D:D=D27)*(E:E&gt;E27))+1</f>
        <v>1</v>
      </c>
      <c r="G27" s="7"/>
    </row>
    <row r="28" spans="1:7" ht="39.75" customHeight="1">
      <c r="A28" s="2">
        <v>26</v>
      </c>
      <c r="B28" s="3" t="str">
        <f>"孙伟"</f>
        <v>孙伟</v>
      </c>
      <c r="C28" s="4">
        <v>252901091624</v>
      </c>
      <c r="D28" s="3" t="s">
        <v>17</v>
      </c>
      <c r="E28" s="5">
        <v>68.2</v>
      </c>
      <c r="F28" s="6">
        <f>SUMPRODUCT((D:D=D28)*(E:E&gt;E28))+1</f>
        <v>2</v>
      </c>
      <c r="G28" s="7"/>
    </row>
    <row r="29" spans="1:7" ht="39.75" customHeight="1">
      <c r="A29" s="2">
        <v>27</v>
      </c>
      <c r="B29" s="3" t="str">
        <f>"许海涛"</f>
        <v>许海涛</v>
      </c>
      <c r="C29" s="4">
        <v>252901091530</v>
      </c>
      <c r="D29" s="3" t="s">
        <v>17</v>
      </c>
      <c r="E29" s="5">
        <v>65</v>
      </c>
      <c r="F29" s="6">
        <f>SUMPRODUCT((D:D=D29)*(E:E&gt;E29))+1</f>
        <v>3</v>
      </c>
      <c r="G29" s="7"/>
    </row>
    <row r="30" spans="1:7" ht="39.75" customHeight="1">
      <c r="A30" s="2">
        <v>28</v>
      </c>
      <c r="B30" s="3" t="str">
        <f>"符昌武"</f>
        <v>符昌武</v>
      </c>
      <c r="C30" s="4">
        <v>252902101629</v>
      </c>
      <c r="D30" s="3" t="s">
        <v>18</v>
      </c>
      <c r="E30" s="5">
        <v>74.6</v>
      </c>
      <c r="F30" s="6">
        <f>SUMPRODUCT((D:D=D30)*(E:E&gt;E30))+1</f>
        <v>1</v>
      </c>
      <c r="G30" s="7"/>
    </row>
    <row r="31" spans="1:7" ht="39.75" customHeight="1">
      <c r="A31" s="2">
        <v>29</v>
      </c>
      <c r="B31" s="3" t="str">
        <f>"羊秋雁"</f>
        <v>羊秋雁</v>
      </c>
      <c r="C31" s="4">
        <v>252902101529</v>
      </c>
      <c r="D31" s="3" t="s">
        <v>18</v>
      </c>
      <c r="E31" s="5">
        <v>68.6</v>
      </c>
      <c r="F31" s="6">
        <f>SUMPRODUCT((D:D=D31)*(E:E&gt;E31))+1</f>
        <v>2</v>
      </c>
      <c r="G31" s="7"/>
    </row>
    <row r="32" spans="1:7" ht="39.75" customHeight="1">
      <c r="A32" s="2">
        <v>30</v>
      </c>
      <c r="B32" s="3" t="str">
        <f>"何林艺"</f>
        <v>何林艺</v>
      </c>
      <c r="C32" s="4">
        <v>252902101717</v>
      </c>
      <c r="D32" s="3" t="s">
        <v>18</v>
      </c>
      <c r="E32" s="5">
        <v>63.8</v>
      </c>
      <c r="F32" s="6">
        <f>SUMPRODUCT((D:D=D32)*(E:E&gt;E32))+1</f>
        <v>3</v>
      </c>
      <c r="G32" s="7"/>
    </row>
    <row r="33" spans="1:7" ht="39.75" customHeight="1">
      <c r="A33" s="2">
        <v>31</v>
      </c>
      <c r="B33" s="3" t="str">
        <f>"卢银琼"</f>
        <v>卢银琼</v>
      </c>
      <c r="C33" s="4">
        <v>252902112022</v>
      </c>
      <c r="D33" s="3" t="s">
        <v>19</v>
      </c>
      <c r="E33" s="5">
        <v>68.8</v>
      </c>
      <c r="F33" s="6">
        <f>SUMPRODUCT((D:D=D33)*(E:E&gt;E33))+1</f>
        <v>1</v>
      </c>
      <c r="G33" s="7"/>
    </row>
    <row r="34" spans="1:7" ht="39.75" customHeight="1">
      <c r="A34" s="2">
        <v>32</v>
      </c>
      <c r="B34" s="3" t="str">
        <f>"叶宜文"</f>
        <v>叶宜文</v>
      </c>
      <c r="C34" s="4">
        <v>252902112002</v>
      </c>
      <c r="D34" s="3" t="s">
        <v>19</v>
      </c>
      <c r="E34" s="5">
        <v>65</v>
      </c>
      <c r="F34" s="6">
        <f>SUMPRODUCT((D:D=D34)*(E:E&gt;E34))+1</f>
        <v>2</v>
      </c>
      <c r="G34" s="7"/>
    </row>
    <row r="35" spans="1:7" ht="39.75" customHeight="1">
      <c r="A35" s="2">
        <v>33</v>
      </c>
      <c r="B35" s="3" t="str">
        <f>"王于玲"</f>
        <v>王于玲</v>
      </c>
      <c r="C35" s="4">
        <v>252902111910</v>
      </c>
      <c r="D35" s="3" t="s">
        <v>19</v>
      </c>
      <c r="E35" s="5">
        <v>60.4</v>
      </c>
      <c r="F35" s="6">
        <f>SUMPRODUCT((D:D=D35)*(E:E&gt;E35))+1</f>
        <v>3</v>
      </c>
      <c r="G35" s="7"/>
    </row>
    <row r="36" spans="1:7" ht="39.75" customHeight="1">
      <c r="A36" s="2">
        <v>34</v>
      </c>
      <c r="B36" s="3" t="str">
        <f>"王才洪"</f>
        <v>王才洪</v>
      </c>
      <c r="C36" s="4">
        <v>252901121726</v>
      </c>
      <c r="D36" s="3" t="s">
        <v>20</v>
      </c>
      <c r="E36" s="5">
        <v>69</v>
      </c>
      <c r="F36" s="6">
        <f>SUMPRODUCT((D:D=D36)*(E:E&gt;E36))+1</f>
        <v>1</v>
      </c>
      <c r="G36" s="7"/>
    </row>
    <row r="37" spans="1:7" ht="39.75" customHeight="1">
      <c r="A37" s="2">
        <v>35</v>
      </c>
      <c r="B37" s="3" t="str">
        <f>"羊庆恩"</f>
        <v>羊庆恩</v>
      </c>
      <c r="C37" s="4">
        <v>252901121902</v>
      </c>
      <c r="D37" s="3" t="s">
        <v>20</v>
      </c>
      <c r="E37" s="5">
        <v>66.8</v>
      </c>
      <c r="F37" s="6">
        <f>SUMPRODUCT((D:D=D37)*(E:E&gt;E37))+1</f>
        <v>2</v>
      </c>
      <c r="G37" s="7"/>
    </row>
    <row r="38" spans="1:7" ht="39.75" customHeight="1">
      <c r="A38" s="2">
        <v>36</v>
      </c>
      <c r="B38" s="3" t="str">
        <f>"林昌正"</f>
        <v>林昌正</v>
      </c>
      <c r="C38" s="4">
        <v>252901121918</v>
      </c>
      <c r="D38" s="3" t="s">
        <v>20</v>
      </c>
      <c r="E38" s="5">
        <v>66.2</v>
      </c>
      <c r="F38" s="6">
        <f>SUMPRODUCT((D:D=D38)*(E:E&gt;E38))+1</f>
        <v>3</v>
      </c>
      <c r="G38" s="7"/>
    </row>
    <row r="39" spans="1:7" ht="39.75" customHeight="1">
      <c r="A39" s="2">
        <v>37</v>
      </c>
      <c r="B39" s="3" t="str">
        <f>"吴争胜"</f>
        <v>吴争胜</v>
      </c>
      <c r="C39" s="4">
        <v>252902135215</v>
      </c>
      <c r="D39" s="3" t="s">
        <v>21</v>
      </c>
      <c r="E39" s="5">
        <v>80.8</v>
      </c>
      <c r="F39" s="6">
        <f>SUMPRODUCT((D:D=D39)*(E:E&gt;E39))+1</f>
        <v>1</v>
      </c>
      <c r="G39" s="7"/>
    </row>
    <row r="40" spans="1:7" ht="39.75" customHeight="1">
      <c r="A40" s="2">
        <v>38</v>
      </c>
      <c r="B40" s="3" t="str">
        <f>"李纪阳"</f>
        <v>李纪阳</v>
      </c>
      <c r="C40" s="4">
        <v>252902135111</v>
      </c>
      <c r="D40" s="3" t="s">
        <v>21</v>
      </c>
      <c r="E40" s="5">
        <v>73.6</v>
      </c>
      <c r="F40" s="6">
        <f>SUMPRODUCT((D:D=D40)*(E:E&gt;E40))+1</f>
        <v>2</v>
      </c>
      <c r="G40" s="7"/>
    </row>
    <row r="41" spans="1:7" ht="39.75" customHeight="1">
      <c r="A41" s="2">
        <v>39</v>
      </c>
      <c r="B41" s="3" t="str">
        <f>"符琪"</f>
        <v>符琪</v>
      </c>
      <c r="C41" s="4">
        <v>252902135108</v>
      </c>
      <c r="D41" s="3" t="s">
        <v>21</v>
      </c>
      <c r="E41" s="5">
        <v>66</v>
      </c>
      <c r="F41" s="6">
        <f>SUMPRODUCT((D:D=D41)*(E:E&gt;E41))+1</f>
        <v>3</v>
      </c>
      <c r="G41" s="7"/>
    </row>
    <row r="42" spans="1:7" ht="39.75" customHeight="1">
      <c r="A42" s="2">
        <v>40</v>
      </c>
      <c r="B42" s="3" t="str">
        <f>"曾铧"</f>
        <v>曾铧</v>
      </c>
      <c r="C42" s="4">
        <v>252902143026</v>
      </c>
      <c r="D42" s="3" t="s">
        <v>22</v>
      </c>
      <c r="E42" s="5">
        <v>81.6</v>
      </c>
      <c r="F42" s="6">
        <f>SUMPRODUCT((D:D=D42)*(E:E&gt;E42))+1</f>
        <v>1</v>
      </c>
      <c r="G42" s="7"/>
    </row>
    <row r="43" spans="1:7" ht="39.75" customHeight="1">
      <c r="A43" s="2">
        <v>41</v>
      </c>
      <c r="B43" s="3" t="str">
        <f>"杜向瑜"</f>
        <v>杜向瑜</v>
      </c>
      <c r="C43" s="4">
        <v>252902142213</v>
      </c>
      <c r="D43" s="3" t="s">
        <v>22</v>
      </c>
      <c r="E43" s="5">
        <v>70.2</v>
      </c>
      <c r="F43" s="6">
        <f>SUMPRODUCT((D:D=D43)*(E:E&gt;E43))+1</f>
        <v>2</v>
      </c>
      <c r="G43" s="7"/>
    </row>
    <row r="44" spans="1:7" ht="39.75" customHeight="1">
      <c r="A44" s="2">
        <v>42</v>
      </c>
      <c r="B44" s="3" t="str">
        <f>"肖奥"</f>
        <v>肖奥</v>
      </c>
      <c r="C44" s="4">
        <v>252902142804</v>
      </c>
      <c r="D44" s="3" t="s">
        <v>22</v>
      </c>
      <c r="E44" s="5">
        <v>67.2</v>
      </c>
      <c r="F44" s="6">
        <f>SUMPRODUCT((D:D=D44)*(E:E&gt;E44))+1</f>
        <v>3</v>
      </c>
      <c r="G44" s="7"/>
    </row>
    <row r="45" spans="1:7" ht="39.75" customHeight="1">
      <c r="A45" s="2">
        <v>43</v>
      </c>
      <c r="B45" s="3" t="str">
        <f>"许红贝"</f>
        <v>许红贝</v>
      </c>
      <c r="C45" s="4">
        <v>252901152003</v>
      </c>
      <c r="D45" s="3" t="s">
        <v>23</v>
      </c>
      <c r="E45" s="5">
        <v>72.6</v>
      </c>
      <c r="F45" s="6">
        <f>SUMPRODUCT((D:D=D45)*(E:E&gt;E45))+1</f>
        <v>1</v>
      </c>
      <c r="G45" s="7"/>
    </row>
    <row r="46" spans="1:7" ht="39.75" customHeight="1">
      <c r="A46" s="2">
        <v>44</v>
      </c>
      <c r="B46" s="3" t="str">
        <f>"陈家庆"</f>
        <v>陈家庆</v>
      </c>
      <c r="C46" s="4">
        <v>252902155615</v>
      </c>
      <c r="D46" s="3" t="s">
        <v>23</v>
      </c>
      <c r="E46" s="5">
        <v>70.6</v>
      </c>
      <c r="F46" s="6">
        <f>SUMPRODUCT((D:D=D46)*(E:E&gt;E46))+1</f>
        <v>2</v>
      </c>
      <c r="G46" s="7"/>
    </row>
    <row r="47" spans="1:7" ht="39.75" customHeight="1">
      <c r="A47" s="2">
        <v>45</v>
      </c>
      <c r="B47" s="3" t="str">
        <f>"米倩"</f>
        <v>米倩</v>
      </c>
      <c r="C47" s="4">
        <v>252901151920</v>
      </c>
      <c r="D47" s="3" t="s">
        <v>23</v>
      </c>
      <c r="E47" s="5">
        <v>67.8</v>
      </c>
      <c r="F47" s="6">
        <f>SUMPRODUCT((D:D=D47)*(E:E&gt;E47))+1</f>
        <v>3</v>
      </c>
      <c r="G47" s="7"/>
    </row>
    <row r="48" spans="1:7" ht="39.75" customHeight="1">
      <c r="A48" s="2">
        <v>46</v>
      </c>
      <c r="B48" s="3" t="str">
        <f>"姚颖"</f>
        <v>姚颖</v>
      </c>
      <c r="C48" s="4">
        <v>252902163318</v>
      </c>
      <c r="D48" s="3" t="s">
        <v>24</v>
      </c>
      <c r="E48" s="5">
        <v>69.8</v>
      </c>
      <c r="F48" s="6">
        <f>SUMPRODUCT((D:D=D48)*(E:E&gt;E48))+1</f>
        <v>1</v>
      </c>
      <c r="G48" s="7"/>
    </row>
    <row r="49" spans="1:7" ht="39.75" customHeight="1">
      <c r="A49" s="2">
        <v>47</v>
      </c>
      <c r="B49" s="3" t="str">
        <f>"陈多多"</f>
        <v>陈多多</v>
      </c>
      <c r="C49" s="4">
        <v>252902163320</v>
      </c>
      <c r="D49" s="3" t="s">
        <v>24</v>
      </c>
      <c r="E49" s="5">
        <v>69.2</v>
      </c>
      <c r="F49" s="6">
        <f>SUMPRODUCT((D:D=D49)*(E:E&gt;E49))+1</f>
        <v>2</v>
      </c>
      <c r="G49" s="7"/>
    </row>
    <row r="50" spans="1:7" ht="39.75" customHeight="1">
      <c r="A50" s="2">
        <v>48</v>
      </c>
      <c r="B50" s="3" t="str">
        <f>"王丹"</f>
        <v>王丹</v>
      </c>
      <c r="C50" s="4">
        <v>252902163408</v>
      </c>
      <c r="D50" s="3" t="s">
        <v>24</v>
      </c>
      <c r="E50" s="5">
        <v>63</v>
      </c>
      <c r="F50" s="6">
        <f>SUMPRODUCT((D:D=D50)*(E:E&gt;E50))+1</f>
        <v>3</v>
      </c>
      <c r="G50" s="7"/>
    </row>
    <row r="51" spans="1:7" ht="39.75" customHeight="1">
      <c r="A51" s="2">
        <v>49</v>
      </c>
      <c r="B51" s="3" t="str">
        <f>"张冰"</f>
        <v>张冰</v>
      </c>
      <c r="C51" s="4">
        <v>252902175923</v>
      </c>
      <c r="D51" s="3" t="s">
        <v>25</v>
      </c>
      <c r="E51" s="5">
        <v>74.4</v>
      </c>
      <c r="F51" s="6">
        <f>SUMPRODUCT((D:D=D51)*(E:E&gt;E51))+1</f>
        <v>1</v>
      </c>
      <c r="G51" s="7"/>
    </row>
    <row r="52" spans="1:7" ht="39.75" customHeight="1">
      <c r="A52" s="2">
        <v>50</v>
      </c>
      <c r="B52" s="3" t="str">
        <f>"毛霜"</f>
        <v>毛霜</v>
      </c>
      <c r="C52" s="4">
        <v>252902175719</v>
      </c>
      <c r="D52" s="3" t="s">
        <v>25</v>
      </c>
      <c r="E52" s="5">
        <v>72.6</v>
      </c>
      <c r="F52" s="6">
        <f>SUMPRODUCT((D:D=D52)*(E:E&gt;E52))+1</f>
        <v>2</v>
      </c>
      <c r="G52" s="7"/>
    </row>
    <row r="53" spans="1:7" ht="39.75" customHeight="1">
      <c r="A53" s="2">
        <v>51</v>
      </c>
      <c r="B53" s="3" t="str">
        <f>"王玮"</f>
        <v>王玮</v>
      </c>
      <c r="C53" s="4">
        <v>252902175916</v>
      </c>
      <c r="D53" s="3" t="s">
        <v>25</v>
      </c>
      <c r="E53" s="5">
        <v>68.2</v>
      </c>
      <c r="F53" s="6">
        <f>SUMPRODUCT((D:D=D53)*(E:E&gt;E53))+1</f>
        <v>3</v>
      </c>
      <c r="G53" s="7"/>
    </row>
    <row r="54" spans="1:7" ht="39.75" customHeight="1">
      <c r="A54" s="2">
        <v>52</v>
      </c>
      <c r="B54" s="3" t="str">
        <f>"冯敏敏"</f>
        <v>冯敏敏</v>
      </c>
      <c r="C54" s="4">
        <v>252902184004</v>
      </c>
      <c r="D54" s="3" t="s">
        <v>26</v>
      </c>
      <c r="E54" s="5">
        <v>72.8</v>
      </c>
      <c r="F54" s="6">
        <f>SUMPRODUCT((D:D=D54)*(E:E&gt;E54))+1</f>
        <v>1</v>
      </c>
      <c r="G54" s="7"/>
    </row>
    <row r="55" spans="1:7" ht="39.75" customHeight="1">
      <c r="A55" s="2">
        <v>53</v>
      </c>
      <c r="B55" s="3" t="str">
        <f>"吉果"</f>
        <v>吉果</v>
      </c>
      <c r="C55" s="4">
        <v>252902183901</v>
      </c>
      <c r="D55" s="3" t="s">
        <v>26</v>
      </c>
      <c r="E55" s="5">
        <v>70.6</v>
      </c>
      <c r="F55" s="6">
        <f>SUMPRODUCT((D:D=D55)*(E:E&gt;E55))+1</f>
        <v>2</v>
      </c>
      <c r="G55" s="7"/>
    </row>
    <row r="56" spans="1:7" ht="39.75" customHeight="1">
      <c r="A56" s="2">
        <v>54</v>
      </c>
      <c r="B56" s="3" t="str">
        <f>"朱云雨"</f>
        <v>朱云雨</v>
      </c>
      <c r="C56" s="4">
        <v>252902184030</v>
      </c>
      <c r="D56" s="3" t="s">
        <v>26</v>
      </c>
      <c r="E56" s="5">
        <v>67.6</v>
      </c>
      <c r="F56" s="6">
        <f>SUMPRODUCT((D:D=D56)*(E:E&gt;E56))+1</f>
        <v>3</v>
      </c>
      <c r="G56" s="7"/>
    </row>
    <row r="57" spans="1:7" ht="39.75" customHeight="1">
      <c r="A57" s="2">
        <v>55</v>
      </c>
      <c r="B57" s="3" t="str">
        <f>"林莉"</f>
        <v>林莉</v>
      </c>
      <c r="C57" s="4">
        <v>252902196221</v>
      </c>
      <c r="D57" s="3" t="s">
        <v>27</v>
      </c>
      <c r="E57" s="5">
        <v>72</v>
      </c>
      <c r="F57" s="6">
        <f>SUMPRODUCT((D:D=D57)*(E:E&gt;E57))+1</f>
        <v>1</v>
      </c>
      <c r="G57" s="7"/>
    </row>
    <row r="58" spans="1:7" ht="39.75" customHeight="1">
      <c r="A58" s="2">
        <v>56</v>
      </c>
      <c r="B58" s="3" t="str">
        <f>"张景怡"</f>
        <v>张景怡</v>
      </c>
      <c r="C58" s="4">
        <v>252902196218</v>
      </c>
      <c r="D58" s="3" t="s">
        <v>27</v>
      </c>
      <c r="E58" s="5">
        <v>71.2</v>
      </c>
      <c r="F58" s="6">
        <f>SUMPRODUCT((D:D=D58)*(E:E&gt;E58))+1</f>
        <v>2</v>
      </c>
      <c r="G58" s="7"/>
    </row>
    <row r="59" spans="1:7" ht="39.75" customHeight="1">
      <c r="A59" s="2">
        <v>57</v>
      </c>
      <c r="B59" s="3" t="str">
        <f>"张鑫"</f>
        <v>张鑫</v>
      </c>
      <c r="C59" s="4">
        <v>252902196027</v>
      </c>
      <c r="D59" s="3" t="s">
        <v>27</v>
      </c>
      <c r="E59" s="5">
        <v>69</v>
      </c>
      <c r="F59" s="6">
        <f>SUMPRODUCT((D:D=D59)*(E:E&gt;E59))+1</f>
        <v>3</v>
      </c>
      <c r="G59" s="7"/>
    </row>
  </sheetData>
  <sheetProtection/>
  <autoFilter ref="B2:G59"/>
  <mergeCells count="1">
    <mergeCell ref="A1:G1"/>
  </mergeCells>
  <printOptions/>
  <pageMargins left="0.39305555555555555" right="0.39305555555555555" top="0.5902777777777778" bottom="0.7868055555555555" header="0.5118055555555555" footer="0.5118055555555555"/>
  <pageSetup fitToHeight="0" fitToWidth="1" horizontalDpi="600" verticalDpi="600" orientation="landscape" paperSize="9" scale="6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考务部</dc:creator>
  <cp:keywords/>
  <dc:description/>
  <cp:lastModifiedBy>lenovo</cp:lastModifiedBy>
  <dcterms:created xsi:type="dcterms:W3CDTF">2016-12-03T00:54:00Z</dcterms:created>
  <dcterms:modified xsi:type="dcterms:W3CDTF">2022-06-13T18:33:45Z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83D50C9FAF9C4852A1C74E293BF47563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