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500" activeTab="0"/>
  </bookViews>
  <sheets>
    <sheet name="汉授幼儿园（女）" sheetId="1" r:id="rId1"/>
    <sheet name="汉授幼儿园（男）" sheetId="2" r:id="rId2"/>
  </sheets>
  <definedNames>
    <definedName name="_xlnm.Print_Titles" localSheetId="1">'汉授幼儿园（男）'!$1:$2</definedName>
    <definedName name="_xlnm.Print_Titles" localSheetId="0">'汉授幼儿园（女）'!$1:$2</definedName>
  </definedNames>
  <calcPr fullCalcOnLoad="1"/>
</workbook>
</file>

<file path=xl/sharedStrings.xml><?xml version="1.0" encoding="utf-8"?>
<sst xmlns="http://schemas.openxmlformats.org/spreadsheetml/2006/main" count="139" uniqueCount="76">
  <si>
    <t>康巴什区2022年幼儿教师招聘考试入围面试人员名单（汉授女）</t>
  </si>
  <si>
    <t>序号</t>
  </si>
  <si>
    <t>姓名</t>
  </si>
  <si>
    <t>性别</t>
  </si>
  <si>
    <t>民族</t>
  </si>
  <si>
    <t>准考证号</t>
  </si>
  <si>
    <t xml:space="preserve">笔试成绩 </t>
  </si>
  <si>
    <t>政策加分</t>
  </si>
  <si>
    <t>笔试总成绩</t>
  </si>
  <si>
    <t>。</t>
  </si>
  <si>
    <t>康巴什区2022年幼儿教师招聘考试入围面试人员名单（汉授男）</t>
  </si>
  <si>
    <t>笔试成绩</t>
  </si>
  <si>
    <t>辛向杰</t>
  </si>
  <si>
    <t>男</t>
  </si>
  <si>
    <t>汉族</t>
  </si>
  <si>
    <t>20220012333</t>
  </si>
  <si>
    <t>刘东明</t>
  </si>
  <si>
    <t>20220012429</t>
  </si>
  <si>
    <t>奇国庆</t>
  </si>
  <si>
    <t>蒙古族</t>
  </si>
  <si>
    <t>20220012408</t>
  </si>
  <si>
    <t>韩月</t>
  </si>
  <si>
    <t>20220012425</t>
  </si>
  <si>
    <t>张伟光</t>
  </si>
  <si>
    <t>20220012512</t>
  </si>
  <si>
    <t>杜宇</t>
  </si>
  <si>
    <t>20220012417</t>
  </si>
  <si>
    <t>张晓雷</t>
  </si>
  <si>
    <t>满族</t>
  </si>
  <si>
    <t>20220012319</t>
  </si>
  <si>
    <t>武亮</t>
  </si>
  <si>
    <t>20220012329</t>
  </si>
  <si>
    <t>高祥</t>
  </si>
  <si>
    <t>20220012509</t>
  </si>
  <si>
    <t>张禹杰</t>
  </si>
  <si>
    <t>20220012311</t>
  </si>
  <si>
    <t>张耀</t>
  </si>
  <si>
    <t>20220012322</t>
  </si>
  <si>
    <t>乔月</t>
  </si>
  <si>
    <t>20220012328</t>
  </si>
  <si>
    <t>冀磊基</t>
  </si>
  <si>
    <t>20220012415</t>
  </si>
  <si>
    <t>广悦</t>
  </si>
  <si>
    <t>20220012317</t>
  </si>
  <si>
    <t>王利军</t>
  </si>
  <si>
    <t>20220012419</t>
  </si>
  <si>
    <t>王正伟</t>
  </si>
  <si>
    <t>20220012407</t>
  </si>
  <si>
    <t>高星</t>
  </si>
  <si>
    <t>20220012410</t>
  </si>
  <si>
    <t>姚凯铭</t>
  </si>
  <si>
    <t>20220012405</t>
  </si>
  <si>
    <t>曹孜墨</t>
  </si>
  <si>
    <t>20220012506</t>
  </si>
  <si>
    <t>杜春</t>
  </si>
  <si>
    <t>20220012511</t>
  </si>
  <si>
    <t>蔡同凯</t>
  </si>
  <si>
    <t>20220012326</t>
  </si>
  <si>
    <t>王浩</t>
  </si>
  <si>
    <t>20220012332</t>
  </si>
  <si>
    <t>慕东霖</t>
  </si>
  <si>
    <t>20220012428</t>
  </si>
  <si>
    <t>刘东胜</t>
  </si>
  <si>
    <t>20220012406</t>
  </si>
  <si>
    <t>刘向东</t>
  </si>
  <si>
    <t>20220012430</t>
  </si>
  <si>
    <t>王志鑫</t>
  </si>
  <si>
    <t>20220012505</t>
  </si>
  <si>
    <t>余欣浩</t>
  </si>
  <si>
    <t>20220012529</t>
  </si>
  <si>
    <t>李向雄</t>
  </si>
  <si>
    <t>20220012315</t>
  </si>
  <si>
    <t>杨鑫</t>
  </si>
  <si>
    <t>20220012404</t>
  </si>
  <si>
    <t>郭浩</t>
  </si>
  <si>
    <t>20220012421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</si>
</sst>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0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9"/>
  <sheetViews>
    <sheetView tabSelected="1" zoomScale="110" zoomScaleNormal="110" zoomScaleSheetLayoutView="100" workbookViewId="0" topLeftCell="A1">
      <selection activeCell="G2" sqref="G2"/>
    </sheetView>
  </sheetViews>
  <sheetFormatPr defaultColWidth="8.25390625" defaultRowHeight="24.75" customHeight="1"/>
  <cols>
    <col min="1" max="1" width="6.125" style="2" customWidth="1"/>
    <col min="2" max="2" width="9.375" style="2" customWidth="1"/>
    <col min="3" max="3" width="6.25390625" style="2" customWidth="1"/>
    <col min="4" max="4" width="8.25390625" style="2" customWidth="1"/>
    <col min="5" max="5" width="12.625" style="2" customWidth="1"/>
    <col min="6" max="6" width="10.25390625" style="2" customWidth="1"/>
    <col min="7" max="7" width="10.625" style="2" customWidth="1"/>
    <col min="8" max="8" width="11.375" style="2" customWidth="1"/>
    <col min="9" max="16384" width="8.25390625" style="11" customWidth="1"/>
  </cols>
  <sheetData>
    <row r="1" spans="1:8" s="9" customFormat="1" ht="24.75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s="10" customFormat="1" ht="24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s="10" customFormat="1" ht="24.75" customHeight="1">
      <c r="A3" s="7">
        <v>1</v>
      </c>
      <c r="B3" s="7" t="str">
        <f>"哈茹耿"</f>
        <v>哈茹耿</v>
      </c>
      <c r="C3" s="7" t="str">
        <f aca="true" t="shared" si="0" ref="C3:C66">"女"</f>
        <v>女</v>
      </c>
      <c r="D3" s="7" t="str">
        <f>"蒙古族"</f>
        <v>蒙古族</v>
      </c>
      <c r="E3" s="7" t="str">
        <f>"20220011028"</f>
        <v>20220011028</v>
      </c>
      <c r="F3" s="7">
        <v>80</v>
      </c>
      <c r="G3" s="7">
        <v>2.5</v>
      </c>
      <c r="H3" s="7">
        <f aca="true" t="shared" si="1" ref="H3:H66">F3+G3</f>
        <v>82.5</v>
      </c>
    </row>
    <row r="4" spans="1:8" s="10" customFormat="1" ht="24.75" customHeight="1">
      <c r="A4" s="7">
        <v>2</v>
      </c>
      <c r="B4" s="7" t="str">
        <f>"张甜"</f>
        <v>张甜</v>
      </c>
      <c r="C4" s="7" t="str">
        <f t="shared" si="0"/>
        <v>女</v>
      </c>
      <c r="D4" s="7" t="str">
        <f aca="true" t="shared" si="2" ref="D4:D14">"汉族"</f>
        <v>汉族</v>
      </c>
      <c r="E4" s="7" t="str">
        <f>"20220010505"</f>
        <v>20220010505</v>
      </c>
      <c r="F4" s="7">
        <v>80</v>
      </c>
      <c r="G4" s="7"/>
      <c r="H4" s="7">
        <f t="shared" si="1"/>
        <v>80</v>
      </c>
    </row>
    <row r="5" spans="1:8" s="10" customFormat="1" ht="24.75" customHeight="1">
      <c r="A5" s="7">
        <v>3</v>
      </c>
      <c r="B5" s="7" t="str">
        <f>"赵秀渊"</f>
        <v>赵秀渊</v>
      </c>
      <c r="C5" s="7" t="str">
        <f t="shared" si="0"/>
        <v>女</v>
      </c>
      <c r="D5" s="7" t="str">
        <f t="shared" si="2"/>
        <v>汉族</v>
      </c>
      <c r="E5" s="7" t="str">
        <f>"20220010828"</f>
        <v>20220010828</v>
      </c>
      <c r="F5" s="7">
        <v>79</v>
      </c>
      <c r="G5" s="7"/>
      <c r="H5" s="7">
        <f t="shared" si="1"/>
        <v>79</v>
      </c>
    </row>
    <row r="6" spans="1:8" s="10" customFormat="1" ht="24.75" customHeight="1">
      <c r="A6" s="7">
        <v>4</v>
      </c>
      <c r="B6" s="7" t="str">
        <f>"贾朝欣"</f>
        <v>贾朝欣</v>
      </c>
      <c r="C6" s="7" t="str">
        <f t="shared" si="0"/>
        <v>女</v>
      </c>
      <c r="D6" s="7" t="str">
        <f t="shared" si="2"/>
        <v>汉族</v>
      </c>
      <c r="E6" s="7" t="str">
        <f>"20220011105"</f>
        <v>20220011105</v>
      </c>
      <c r="F6" s="7">
        <v>79</v>
      </c>
      <c r="G6" s="7"/>
      <c r="H6" s="7">
        <f t="shared" si="1"/>
        <v>79</v>
      </c>
    </row>
    <row r="7" spans="1:8" s="10" customFormat="1" ht="24.75" customHeight="1">
      <c r="A7" s="7">
        <v>5</v>
      </c>
      <c r="B7" s="7" t="str">
        <f>"宋宁"</f>
        <v>宋宁</v>
      </c>
      <c r="C7" s="7" t="str">
        <f t="shared" si="0"/>
        <v>女</v>
      </c>
      <c r="D7" s="7" t="str">
        <f t="shared" si="2"/>
        <v>汉族</v>
      </c>
      <c r="E7" s="7" t="str">
        <f>"20220012005"</f>
        <v>20220012005</v>
      </c>
      <c r="F7" s="7">
        <v>78</v>
      </c>
      <c r="G7" s="7"/>
      <c r="H7" s="7">
        <f t="shared" si="1"/>
        <v>78</v>
      </c>
    </row>
    <row r="8" spans="1:8" s="10" customFormat="1" ht="24.75" customHeight="1">
      <c r="A8" s="7">
        <v>6</v>
      </c>
      <c r="B8" s="7" t="str">
        <f>"孙碧琛"</f>
        <v>孙碧琛</v>
      </c>
      <c r="C8" s="7" t="str">
        <f t="shared" si="0"/>
        <v>女</v>
      </c>
      <c r="D8" s="7" t="str">
        <f t="shared" si="2"/>
        <v>汉族</v>
      </c>
      <c r="E8" s="7" t="str">
        <f>"20220010214"</f>
        <v>20220010214</v>
      </c>
      <c r="F8" s="7">
        <v>77</v>
      </c>
      <c r="G8" s="7"/>
      <c r="H8" s="7">
        <f t="shared" si="1"/>
        <v>77</v>
      </c>
    </row>
    <row r="9" spans="1:14" s="10" customFormat="1" ht="24.75" customHeight="1">
      <c r="A9" s="7">
        <v>7</v>
      </c>
      <c r="B9" s="7" t="str">
        <f>"杨艳"</f>
        <v>杨艳</v>
      </c>
      <c r="C9" s="7" t="str">
        <f t="shared" si="0"/>
        <v>女</v>
      </c>
      <c r="D9" s="7" t="str">
        <f t="shared" si="2"/>
        <v>汉族</v>
      </c>
      <c r="E9" s="7" t="str">
        <f>"20220010519"</f>
        <v>20220010519</v>
      </c>
      <c r="F9" s="7">
        <v>77</v>
      </c>
      <c r="G9" s="7"/>
      <c r="H9" s="7">
        <f t="shared" si="1"/>
        <v>77</v>
      </c>
      <c r="N9" s="10" t="s">
        <v>9</v>
      </c>
    </row>
    <row r="10" spans="1:8" s="10" customFormat="1" ht="24.75" customHeight="1">
      <c r="A10" s="7">
        <v>8</v>
      </c>
      <c r="B10" s="7" t="str">
        <f>"许赛雅"</f>
        <v>许赛雅</v>
      </c>
      <c r="C10" s="7" t="str">
        <f t="shared" si="0"/>
        <v>女</v>
      </c>
      <c r="D10" s="7" t="str">
        <f t="shared" si="2"/>
        <v>汉族</v>
      </c>
      <c r="E10" s="7" t="str">
        <f>"20220011022"</f>
        <v>20220011022</v>
      </c>
      <c r="F10" s="7">
        <v>77</v>
      </c>
      <c r="G10" s="7"/>
      <c r="H10" s="7">
        <f t="shared" si="1"/>
        <v>77</v>
      </c>
    </row>
    <row r="11" spans="1:8" s="10" customFormat="1" ht="24.75" customHeight="1">
      <c r="A11" s="7">
        <v>9</v>
      </c>
      <c r="B11" s="7" t="str">
        <f>"郭俊霞"</f>
        <v>郭俊霞</v>
      </c>
      <c r="C11" s="7" t="str">
        <f t="shared" si="0"/>
        <v>女</v>
      </c>
      <c r="D11" s="7" t="str">
        <f t="shared" si="2"/>
        <v>汉族</v>
      </c>
      <c r="E11" s="7" t="str">
        <f>"20220010429"</f>
        <v>20220010429</v>
      </c>
      <c r="F11" s="7">
        <v>76</v>
      </c>
      <c r="G11" s="7"/>
      <c r="H11" s="7">
        <f t="shared" si="1"/>
        <v>76</v>
      </c>
    </row>
    <row r="12" spans="1:8" s="10" customFormat="1" ht="24.75" customHeight="1">
      <c r="A12" s="7">
        <v>10</v>
      </c>
      <c r="B12" s="7" t="str">
        <f>"关雅欣"</f>
        <v>关雅欣</v>
      </c>
      <c r="C12" s="7" t="str">
        <f t="shared" si="0"/>
        <v>女</v>
      </c>
      <c r="D12" s="7" t="str">
        <f t="shared" si="2"/>
        <v>汉族</v>
      </c>
      <c r="E12" s="7" t="str">
        <f>"20220010814"</f>
        <v>20220010814</v>
      </c>
      <c r="F12" s="7">
        <v>76</v>
      </c>
      <c r="G12" s="7"/>
      <c r="H12" s="7">
        <f t="shared" si="1"/>
        <v>76</v>
      </c>
    </row>
    <row r="13" spans="1:8" s="10" customFormat="1" ht="24.75" customHeight="1">
      <c r="A13" s="7">
        <v>11</v>
      </c>
      <c r="B13" s="7" t="str">
        <f>"乔亦韬"</f>
        <v>乔亦韬</v>
      </c>
      <c r="C13" s="7" t="str">
        <f t="shared" si="0"/>
        <v>女</v>
      </c>
      <c r="D13" s="7" t="str">
        <f t="shared" si="2"/>
        <v>汉族</v>
      </c>
      <c r="E13" s="7" t="str">
        <f>"20220011019"</f>
        <v>20220011019</v>
      </c>
      <c r="F13" s="7">
        <v>75</v>
      </c>
      <c r="G13" s="7"/>
      <c r="H13" s="7">
        <f t="shared" si="1"/>
        <v>75</v>
      </c>
    </row>
    <row r="14" spans="1:8" s="10" customFormat="1" ht="24.75" customHeight="1">
      <c r="A14" s="7">
        <v>12</v>
      </c>
      <c r="B14" s="7" t="str">
        <f>"张之瑶"</f>
        <v>张之瑶</v>
      </c>
      <c r="C14" s="7" t="str">
        <f t="shared" si="0"/>
        <v>女</v>
      </c>
      <c r="D14" s="7" t="str">
        <f t="shared" si="2"/>
        <v>汉族</v>
      </c>
      <c r="E14" s="7" t="str">
        <f>"20220011406"</f>
        <v>20220011406</v>
      </c>
      <c r="F14" s="7">
        <v>75</v>
      </c>
      <c r="G14" s="7"/>
      <c r="H14" s="7">
        <f t="shared" si="1"/>
        <v>75</v>
      </c>
    </row>
    <row r="15" spans="1:8" s="10" customFormat="1" ht="24.75" customHeight="1">
      <c r="A15" s="7">
        <v>13</v>
      </c>
      <c r="B15" s="7" t="str">
        <f>"赵欣月"</f>
        <v>赵欣月</v>
      </c>
      <c r="C15" s="7" t="str">
        <f t="shared" si="0"/>
        <v>女</v>
      </c>
      <c r="D15" s="7" t="str">
        <f>"蒙古族"</f>
        <v>蒙古族</v>
      </c>
      <c r="E15" s="7" t="str">
        <f>"20220011304"</f>
        <v>20220011304</v>
      </c>
      <c r="F15" s="7">
        <v>72</v>
      </c>
      <c r="G15" s="7">
        <v>2.5</v>
      </c>
      <c r="H15" s="7">
        <f t="shared" si="1"/>
        <v>74.5</v>
      </c>
    </row>
    <row r="16" spans="1:8" s="10" customFormat="1" ht="24.75" customHeight="1">
      <c r="A16" s="7">
        <v>14</v>
      </c>
      <c r="B16" s="7" t="str">
        <f>"马琦玥"</f>
        <v>马琦玥</v>
      </c>
      <c r="C16" s="7" t="str">
        <f t="shared" si="0"/>
        <v>女</v>
      </c>
      <c r="D16" s="7" t="str">
        <f aca="true" t="shared" si="3" ref="D16:D79">"汉族"</f>
        <v>汉族</v>
      </c>
      <c r="E16" s="7" t="str">
        <f>"20220010610"</f>
        <v>20220010610</v>
      </c>
      <c r="F16" s="7">
        <v>74</v>
      </c>
      <c r="G16" s="7"/>
      <c r="H16" s="7">
        <f t="shared" si="1"/>
        <v>74</v>
      </c>
    </row>
    <row r="17" spans="1:8" s="10" customFormat="1" ht="24.75" customHeight="1">
      <c r="A17" s="7">
        <v>15</v>
      </c>
      <c r="B17" s="7" t="str">
        <f>"辛慧"</f>
        <v>辛慧</v>
      </c>
      <c r="C17" s="7" t="str">
        <f t="shared" si="0"/>
        <v>女</v>
      </c>
      <c r="D17" s="7" t="str">
        <f t="shared" si="3"/>
        <v>汉族</v>
      </c>
      <c r="E17" s="7" t="str">
        <f>"20220010721"</f>
        <v>20220010721</v>
      </c>
      <c r="F17" s="7">
        <v>74</v>
      </c>
      <c r="G17" s="7"/>
      <c r="H17" s="7">
        <f t="shared" si="1"/>
        <v>74</v>
      </c>
    </row>
    <row r="18" spans="1:8" s="10" customFormat="1" ht="24.75" customHeight="1">
      <c r="A18" s="7">
        <v>16</v>
      </c>
      <c r="B18" s="7" t="str">
        <f>"闫婧楠"</f>
        <v>闫婧楠</v>
      </c>
      <c r="C18" s="7" t="str">
        <f t="shared" si="0"/>
        <v>女</v>
      </c>
      <c r="D18" s="7" t="str">
        <f t="shared" si="3"/>
        <v>汉族</v>
      </c>
      <c r="E18" s="7" t="str">
        <f>"20220010724"</f>
        <v>20220010724</v>
      </c>
      <c r="F18" s="7">
        <v>74</v>
      </c>
      <c r="G18" s="7"/>
      <c r="H18" s="7">
        <f t="shared" si="1"/>
        <v>74</v>
      </c>
    </row>
    <row r="19" spans="1:8" s="10" customFormat="1" ht="24.75" customHeight="1">
      <c r="A19" s="7">
        <v>17</v>
      </c>
      <c r="B19" s="7" t="str">
        <f>"张婧莹"</f>
        <v>张婧莹</v>
      </c>
      <c r="C19" s="7" t="str">
        <f t="shared" si="0"/>
        <v>女</v>
      </c>
      <c r="D19" s="7" t="str">
        <f t="shared" si="3"/>
        <v>汉族</v>
      </c>
      <c r="E19" s="7" t="str">
        <f>"20220010819"</f>
        <v>20220010819</v>
      </c>
      <c r="F19" s="7">
        <v>74</v>
      </c>
      <c r="G19" s="7"/>
      <c r="H19" s="7">
        <f t="shared" si="1"/>
        <v>74</v>
      </c>
    </row>
    <row r="20" spans="1:8" s="10" customFormat="1" ht="24.75" customHeight="1">
      <c r="A20" s="7">
        <v>18</v>
      </c>
      <c r="B20" s="7" t="str">
        <f>"葛朕菲"</f>
        <v>葛朕菲</v>
      </c>
      <c r="C20" s="7" t="str">
        <f t="shared" si="0"/>
        <v>女</v>
      </c>
      <c r="D20" s="7" t="str">
        <f t="shared" si="3"/>
        <v>汉族</v>
      </c>
      <c r="E20" s="7" t="str">
        <f>"20220011403"</f>
        <v>20220011403</v>
      </c>
      <c r="F20" s="7">
        <v>74</v>
      </c>
      <c r="G20" s="7"/>
      <c r="H20" s="7">
        <f t="shared" si="1"/>
        <v>74</v>
      </c>
    </row>
    <row r="21" spans="1:8" s="10" customFormat="1" ht="24.75" customHeight="1">
      <c r="A21" s="7">
        <v>19</v>
      </c>
      <c r="B21" s="7" t="str">
        <f>"刘甜密"</f>
        <v>刘甜密</v>
      </c>
      <c r="C21" s="7" t="str">
        <f t="shared" si="0"/>
        <v>女</v>
      </c>
      <c r="D21" s="7" t="str">
        <f t="shared" si="3"/>
        <v>汉族</v>
      </c>
      <c r="E21" s="7" t="str">
        <f>"20220011908"</f>
        <v>20220011908</v>
      </c>
      <c r="F21" s="7">
        <v>74</v>
      </c>
      <c r="G21" s="7"/>
      <c r="H21" s="7">
        <f t="shared" si="1"/>
        <v>74</v>
      </c>
    </row>
    <row r="22" spans="1:8" s="10" customFormat="1" ht="24.75" customHeight="1">
      <c r="A22" s="7">
        <v>20</v>
      </c>
      <c r="B22" s="7" t="str">
        <f>"宋思懿"</f>
        <v>宋思懿</v>
      </c>
      <c r="C22" s="7" t="str">
        <f t="shared" si="0"/>
        <v>女</v>
      </c>
      <c r="D22" s="7" t="str">
        <f t="shared" si="3"/>
        <v>汉族</v>
      </c>
      <c r="E22" s="7" t="str">
        <f>"20220010102"</f>
        <v>20220010102</v>
      </c>
      <c r="F22" s="7">
        <v>73</v>
      </c>
      <c r="G22" s="7"/>
      <c r="H22" s="7">
        <f t="shared" si="1"/>
        <v>73</v>
      </c>
    </row>
    <row r="23" spans="1:8" s="10" customFormat="1" ht="24.75" customHeight="1">
      <c r="A23" s="7">
        <v>21</v>
      </c>
      <c r="B23" s="7" t="str">
        <f>"李娜"</f>
        <v>李娜</v>
      </c>
      <c r="C23" s="7" t="str">
        <f t="shared" si="0"/>
        <v>女</v>
      </c>
      <c r="D23" s="7" t="str">
        <f t="shared" si="3"/>
        <v>汉族</v>
      </c>
      <c r="E23" s="7" t="str">
        <f>"20220010117"</f>
        <v>20220010117</v>
      </c>
      <c r="F23" s="7">
        <v>73</v>
      </c>
      <c r="G23" s="7"/>
      <c r="H23" s="7">
        <f t="shared" si="1"/>
        <v>73</v>
      </c>
    </row>
    <row r="24" spans="1:8" s="10" customFormat="1" ht="24.75" customHeight="1">
      <c r="A24" s="7">
        <v>22</v>
      </c>
      <c r="B24" s="7" t="str">
        <f>"陈炫羽"</f>
        <v>陈炫羽</v>
      </c>
      <c r="C24" s="7" t="str">
        <f t="shared" si="0"/>
        <v>女</v>
      </c>
      <c r="D24" s="7" t="str">
        <f t="shared" si="3"/>
        <v>汉族</v>
      </c>
      <c r="E24" s="7" t="str">
        <f>"20220010329"</f>
        <v>20220010329</v>
      </c>
      <c r="F24" s="7">
        <v>73</v>
      </c>
      <c r="G24" s="7"/>
      <c r="H24" s="7">
        <f t="shared" si="1"/>
        <v>73</v>
      </c>
    </row>
    <row r="25" spans="1:8" s="10" customFormat="1" ht="24.75" customHeight="1">
      <c r="A25" s="7">
        <v>23</v>
      </c>
      <c r="B25" s="7" t="str">
        <f>"高宇欣"</f>
        <v>高宇欣</v>
      </c>
      <c r="C25" s="7" t="str">
        <f t="shared" si="0"/>
        <v>女</v>
      </c>
      <c r="D25" s="7" t="str">
        <f t="shared" si="3"/>
        <v>汉族</v>
      </c>
      <c r="E25" s="7" t="str">
        <f>"20220010417"</f>
        <v>20220010417</v>
      </c>
      <c r="F25" s="7">
        <v>73</v>
      </c>
      <c r="G25" s="7"/>
      <c r="H25" s="7">
        <f t="shared" si="1"/>
        <v>73</v>
      </c>
    </row>
    <row r="26" spans="1:8" s="10" customFormat="1" ht="24.75" customHeight="1">
      <c r="A26" s="7">
        <v>24</v>
      </c>
      <c r="B26" s="7" t="str">
        <f>"高红玉"</f>
        <v>高红玉</v>
      </c>
      <c r="C26" s="7" t="str">
        <f t="shared" si="0"/>
        <v>女</v>
      </c>
      <c r="D26" s="7" t="str">
        <f t="shared" si="3"/>
        <v>汉族</v>
      </c>
      <c r="E26" s="7" t="str">
        <f>"20220010526"</f>
        <v>20220010526</v>
      </c>
      <c r="F26" s="7">
        <v>73</v>
      </c>
      <c r="G26" s="7"/>
      <c r="H26" s="7">
        <f t="shared" si="1"/>
        <v>73</v>
      </c>
    </row>
    <row r="27" spans="1:8" s="10" customFormat="1" ht="24.75" customHeight="1">
      <c r="A27" s="7">
        <v>25</v>
      </c>
      <c r="B27" s="7" t="str">
        <f>"张旭敏"</f>
        <v>张旭敏</v>
      </c>
      <c r="C27" s="7" t="str">
        <f t="shared" si="0"/>
        <v>女</v>
      </c>
      <c r="D27" s="7" t="str">
        <f t="shared" si="3"/>
        <v>汉族</v>
      </c>
      <c r="E27" s="7" t="str">
        <f>"20220010124"</f>
        <v>20220010124</v>
      </c>
      <c r="F27" s="7">
        <v>72</v>
      </c>
      <c r="G27" s="7"/>
      <c r="H27" s="7">
        <f t="shared" si="1"/>
        <v>72</v>
      </c>
    </row>
    <row r="28" spans="1:8" s="10" customFormat="1" ht="24.75" customHeight="1">
      <c r="A28" s="7">
        <v>26</v>
      </c>
      <c r="B28" s="7" t="str">
        <f>"张慧敏"</f>
        <v>张慧敏</v>
      </c>
      <c r="C28" s="7" t="str">
        <f t="shared" si="0"/>
        <v>女</v>
      </c>
      <c r="D28" s="7" t="str">
        <f t="shared" si="3"/>
        <v>汉族</v>
      </c>
      <c r="E28" s="7" t="str">
        <f>"20220010215"</f>
        <v>20220010215</v>
      </c>
      <c r="F28" s="7">
        <v>72</v>
      </c>
      <c r="G28" s="7"/>
      <c r="H28" s="7">
        <f t="shared" si="1"/>
        <v>72</v>
      </c>
    </row>
    <row r="29" spans="1:8" s="10" customFormat="1" ht="24.75" customHeight="1">
      <c r="A29" s="7">
        <v>27</v>
      </c>
      <c r="B29" s="7" t="str">
        <f>"李丹"</f>
        <v>李丹</v>
      </c>
      <c r="C29" s="7" t="str">
        <f t="shared" si="0"/>
        <v>女</v>
      </c>
      <c r="D29" s="7" t="str">
        <f t="shared" si="3"/>
        <v>汉族</v>
      </c>
      <c r="E29" s="7" t="str">
        <f>"20220010307"</f>
        <v>20220010307</v>
      </c>
      <c r="F29" s="7">
        <v>72</v>
      </c>
      <c r="G29" s="7"/>
      <c r="H29" s="7">
        <f t="shared" si="1"/>
        <v>72</v>
      </c>
    </row>
    <row r="30" spans="1:8" s="10" customFormat="1" ht="24.75" customHeight="1">
      <c r="A30" s="7">
        <v>28</v>
      </c>
      <c r="B30" s="7" t="str">
        <f>"王燕"</f>
        <v>王燕</v>
      </c>
      <c r="C30" s="7" t="str">
        <f t="shared" si="0"/>
        <v>女</v>
      </c>
      <c r="D30" s="7" t="str">
        <f t="shared" si="3"/>
        <v>汉族</v>
      </c>
      <c r="E30" s="7" t="str">
        <f>"20220010308"</f>
        <v>20220010308</v>
      </c>
      <c r="F30" s="7">
        <v>72</v>
      </c>
      <c r="G30" s="7"/>
      <c r="H30" s="7">
        <f t="shared" si="1"/>
        <v>72</v>
      </c>
    </row>
    <row r="31" spans="1:8" s="10" customFormat="1" ht="24.75" customHeight="1">
      <c r="A31" s="7">
        <v>29</v>
      </c>
      <c r="B31" s="7" t="str">
        <f>"张蒙"</f>
        <v>张蒙</v>
      </c>
      <c r="C31" s="7" t="str">
        <f t="shared" si="0"/>
        <v>女</v>
      </c>
      <c r="D31" s="7" t="str">
        <f t="shared" si="3"/>
        <v>汉族</v>
      </c>
      <c r="E31" s="7" t="str">
        <f>"20220010312"</f>
        <v>20220010312</v>
      </c>
      <c r="F31" s="7">
        <v>72</v>
      </c>
      <c r="G31" s="7"/>
      <c r="H31" s="7">
        <f t="shared" si="1"/>
        <v>72</v>
      </c>
    </row>
    <row r="32" spans="1:8" s="10" customFormat="1" ht="24.75" customHeight="1">
      <c r="A32" s="7">
        <v>30</v>
      </c>
      <c r="B32" s="7" t="str">
        <f>"王露甜"</f>
        <v>王露甜</v>
      </c>
      <c r="C32" s="7" t="str">
        <f t="shared" si="0"/>
        <v>女</v>
      </c>
      <c r="D32" s="7" t="str">
        <f t="shared" si="3"/>
        <v>汉族</v>
      </c>
      <c r="E32" s="7" t="str">
        <f>"20220010512"</f>
        <v>20220010512</v>
      </c>
      <c r="F32" s="7">
        <v>72</v>
      </c>
      <c r="G32" s="7"/>
      <c r="H32" s="7">
        <f t="shared" si="1"/>
        <v>72</v>
      </c>
    </row>
    <row r="33" spans="1:8" s="10" customFormat="1" ht="24.75" customHeight="1">
      <c r="A33" s="7">
        <v>31</v>
      </c>
      <c r="B33" s="7" t="str">
        <f>"任硕宇"</f>
        <v>任硕宇</v>
      </c>
      <c r="C33" s="7" t="str">
        <f t="shared" si="0"/>
        <v>女</v>
      </c>
      <c r="D33" s="7" t="str">
        <f t="shared" si="3"/>
        <v>汉族</v>
      </c>
      <c r="E33" s="7" t="str">
        <f>"20220010114"</f>
        <v>20220010114</v>
      </c>
      <c r="F33" s="7">
        <v>71</v>
      </c>
      <c r="G33" s="7"/>
      <c r="H33" s="7">
        <f t="shared" si="1"/>
        <v>71</v>
      </c>
    </row>
    <row r="34" spans="1:8" s="10" customFormat="1" ht="24.75" customHeight="1">
      <c r="A34" s="7">
        <v>32</v>
      </c>
      <c r="B34" s="7" t="str">
        <f>"屈晓玲"</f>
        <v>屈晓玲</v>
      </c>
      <c r="C34" s="7" t="str">
        <f t="shared" si="0"/>
        <v>女</v>
      </c>
      <c r="D34" s="7" t="str">
        <f t="shared" si="3"/>
        <v>汉族</v>
      </c>
      <c r="E34" s="7" t="str">
        <f>"20220010514"</f>
        <v>20220010514</v>
      </c>
      <c r="F34" s="7">
        <v>71</v>
      </c>
      <c r="G34" s="7"/>
      <c r="H34" s="7">
        <f t="shared" si="1"/>
        <v>71</v>
      </c>
    </row>
    <row r="35" spans="1:8" s="10" customFormat="1" ht="24.75" customHeight="1">
      <c r="A35" s="7">
        <v>33</v>
      </c>
      <c r="B35" s="7" t="str">
        <f>"张薇薇"</f>
        <v>张薇薇</v>
      </c>
      <c r="C35" s="7" t="str">
        <f t="shared" si="0"/>
        <v>女</v>
      </c>
      <c r="D35" s="7" t="str">
        <f t="shared" si="3"/>
        <v>汉族</v>
      </c>
      <c r="E35" s="7" t="str">
        <f>"20220011119"</f>
        <v>20220011119</v>
      </c>
      <c r="F35" s="7">
        <v>71</v>
      </c>
      <c r="G35" s="7"/>
      <c r="H35" s="7">
        <f t="shared" si="1"/>
        <v>71</v>
      </c>
    </row>
    <row r="36" spans="1:8" s="10" customFormat="1" ht="24.75" customHeight="1">
      <c r="A36" s="7">
        <v>34</v>
      </c>
      <c r="B36" s="7" t="str">
        <f>"罗欣悦"</f>
        <v>罗欣悦</v>
      </c>
      <c r="C36" s="7" t="str">
        <f t="shared" si="0"/>
        <v>女</v>
      </c>
      <c r="D36" s="7" t="str">
        <f t="shared" si="3"/>
        <v>汉族</v>
      </c>
      <c r="E36" s="7" t="str">
        <f>"20220011216"</f>
        <v>20220011216</v>
      </c>
      <c r="F36" s="7">
        <v>71</v>
      </c>
      <c r="G36" s="7"/>
      <c r="H36" s="7">
        <f t="shared" si="1"/>
        <v>71</v>
      </c>
    </row>
    <row r="37" spans="1:8" s="10" customFormat="1" ht="24.75" customHeight="1">
      <c r="A37" s="7">
        <v>35</v>
      </c>
      <c r="B37" s="7" t="str">
        <f>"刘飞宇"</f>
        <v>刘飞宇</v>
      </c>
      <c r="C37" s="7" t="str">
        <f t="shared" si="0"/>
        <v>女</v>
      </c>
      <c r="D37" s="7" t="str">
        <f t="shared" si="3"/>
        <v>汉族</v>
      </c>
      <c r="E37" s="7" t="str">
        <f>"20220011223"</f>
        <v>20220011223</v>
      </c>
      <c r="F37" s="7">
        <v>71</v>
      </c>
      <c r="G37" s="7"/>
      <c r="H37" s="7">
        <f t="shared" si="1"/>
        <v>71</v>
      </c>
    </row>
    <row r="38" spans="1:8" s="10" customFormat="1" ht="24.75" customHeight="1">
      <c r="A38" s="7">
        <v>36</v>
      </c>
      <c r="B38" s="7" t="str">
        <f>"郑春叶"</f>
        <v>郑春叶</v>
      </c>
      <c r="C38" s="7" t="str">
        <f t="shared" si="0"/>
        <v>女</v>
      </c>
      <c r="D38" s="7" t="str">
        <f t="shared" si="3"/>
        <v>汉族</v>
      </c>
      <c r="E38" s="7" t="str">
        <f>"20220011521"</f>
        <v>20220011521</v>
      </c>
      <c r="F38" s="7">
        <v>71</v>
      </c>
      <c r="G38" s="7"/>
      <c r="H38" s="7">
        <f t="shared" si="1"/>
        <v>71</v>
      </c>
    </row>
    <row r="39" spans="1:8" s="10" customFormat="1" ht="24.75" customHeight="1">
      <c r="A39" s="7">
        <v>37</v>
      </c>
      <c r="B39" s="7" t="str">
        <f>"吴玲玲"</f>
        <v>吴玲玲</v>
      </c>
      <c r="C39" s="7" t="str">
        <f t="shared" si="0"/>
        <v>女</v>
      </c>
      <c r="D39" s="7" t="str">
        <f t="shared" si="3"/>
        <v>汉族</v>
      </c>
      <c r="E39" s="7" t="str">
        <f>"20220011914"</f>
        <v>20220011914</v>
      </c>
      <c r="F39" s="7">
        <v>71</v>
      </c>
      <c r="G39" s="7"/>
      <c r="H39" s="7">
        <f t="shared" si="1"/>
        <v>71</v>
      </c>
    </row>
    <row r="40" spans="1:8" s="10" customFormat="1" ht="24.75" customHeight="1">
      <c r="A40" s="7">
        <v>38</v>
      </c>
      <c r="B40" s="7" t="str">
        <f>"冯宇珽"</f>
        <v>冯宇珽</v>
      </c>
      <c r="C40" s="7" t="str">
        <f t="shared" si="0"/>
        <v>女</v>
      </c>
      <c r="D40" s="7" t="str">
        <f t="shared" si="3"/>
        <v>汉族</v>
      </c>
      <c r="E40" s="7" t="str">
        <f>"20220010330"</f>
        <v>20220010330</v>
      </c>
      <c r="F40" s="7">
        <v>70</v>
      </c>
      <c r="G40" s="7"/>
      <c r="H40" s="7">
        <f t="shared" si="1"/>
        <v>70</v>
      </c>
    </row>
    <row r="41" spans="1:8" s="10" customFormat="1" ht="24.75" customHeight="1">
      <c r="A41" s="7">
        <v>39</v>
      </c>
      <c r="B41" s="7" t="str">
        <f>"贺晔东"</f>
        <v>贺晔东</v>
      </c>
      <c r="C41" s="7" t="str">
        <f t="shared" si="0"/>
        <v>女</v>
      </c>
      <c r="D41" s="7" t="str">
        <f t="shared" si="3"/>
        <v>汉族</v>
      </c>
      <c r="E41" s="7" t="str">
        <f>"20220010626"</f>
        <v>20220010626</v>
      </c>
      <c r="F41" s="7">
        <v>70</v>
      </c>
      <c r="G41" s="7"/>
      <c r="H41" s="7">
        <f t="shared" si="1"/>
        <v>70</v>
      </c>
    </row>
    <row r="42" spans="1:8" s="10" customFormat="1" ht="24.75" customHeight="1">
      <c r="A42" s="7">
        <v>40</v>
      </c>
      <c r="B42" s="7" t="str">
        <f>"郝豆"</f>
        <v>郝豆</v>
      </c>
      <c r="C42" s="7" t="str">
        <f t="shared" si="0"/>
        <v>女</v>
      </c>
      <c r="D42" s="7" t="str">
        <f t="shared" si="3"/>
        <v>汉族</v>
      </c>
      <c r="E42" s="7" t="str">
        <f>"20220010924"</f>
        <v>20220010924</v>
      </c>
      <c r="F42" s="7">
        <v>70</v>
      </c>
      <c r="G42" s="7"/>
      <c r="H42" s="7">
        <f t="shared" si="1"/>
        <v>70</v>
      </c>
    </row>
    <row r="43" spans="1:8" s="10" customFormat="1" ht="24.75" customHeight="1">
      <c r="A43" s="7">
        <v>41</v>
      </c>
      <c r="B43" s="7" t="str">
        <f>"张家毓"</f>
        <v>张家毓</v>
      </c>
      <c r="C43" s="7" t="str">
        <f t="shared" si="0"/>
        <v>女</v>
      </c>
      <c r="D43" s="7" t="str">
        <f t="shared" si="3"/>
        <v>汉族</v>
      </c>
      <c r="E43" s="7" t="str">
        <f>"20220011008"</f>
        <v>20220011008</v>
      </c>
      <c r="F43" s="7">
        <v>70</v>
      </c>
      <c r="G43" s="7"/>
      <c r="H43" s="7">
        <f t="shared" si="1"/>
        <v>70</v>
      </c>
    </row>
    <row r="44" spans="1:8" s="10" customFormat="1" ht="24.75" customHeight="1">
      <c r="A44" s="7">
        <v>42</v>
      </c>
      <c r="B44" s="7" t="str">
        <f>"尹利娜"</f>
        <v>尹利娜</v>
      </c>
      <c r="C44" s="7" t="str">
        <f t="shared" si="0"/>
        <v>女</v>
      </c>
      <c r="D44" s="7" t="str">
        <f t="shared" si="3"/>
        <v>汉族</v>
      </c>
      <c r="E44" s="7" t="str">
        <f>"20220012107"</f>
        <v>20220012107</v>
      </c>
      <c r="F44" s="7">
        <v>70</v>
      </c>
      <c r="G44" s="7"/>
      <c r="H44" s="7">
        <f t="shared" si="1"/>
        <v>70</v>
      </c>
    </row>
    <row r="45" spans="1:8" s="10" customFormat="1" ht="24.75" customHeight="1">
      <c r="A45" s="7">
        <v>43</v>
      </c>
      <c r="B45" s="7" t="str">
        <f>"纪永梅"</f>
        <v>纪永梅</v>
      </c>
      <c r="C45" s="7" t="str">
        <f t="shared" si="0"/>
        <v>女</v>
      </c>
      <c r="D45" s="7" t="str">
        <f t="shared" si="3"/>
        <v>汉族</v>
      </c>
      <c r="E45" s="7" t="str">
        <f>"20220010219"</f>
        <v>20220010219</v>
      </c>
      <c r="F45" s="7">
        <v>69</v>
      </c>
      <c r="G45" s="7"/>
      <c r="H45" s="7">
        <f t="shared" si="1"/>
        <v>69</v>
      </c>
    </row>
    <row r="46" spans="1:8" s="10" customFormat="1" ht="24.75" customHeight="1">
      <c r="A46" s="7">
        <v>44</v>
      </c>
      <c r="B46" s="7" t="str">
        <f>"杜瑞芳"</f>
        <v>杜瑞芳</v>
      </c>
      <c r="C46" s="7" t="str">
        <f t="shared" si="0"/>
        <v>女</v>
      </c>
      <c r="D46" s="7" t="str">
        <f t="shared" si="3"/>
        <v>汉族</v>
      </c>
      <c r="E46" s="7" t="str">
        <f>"20220010311"</f>
        <v>20220010311</v>
      </c>
      <c r="F46" s="7">
        <v>69</v>
      </c>
      <c r="G46" s="7"/>
      <c r="H46" s="7">
        <f t="shared" si="1"/>
        <v>69</v>
      </c>
    </row>
    <row r="47" spans="1:8" s="10" customFormat="1" ht="24.75" customHeight="1">
      <c r="A47" s="7">
        <v>45</v>
      </c>
      <c r="B47" s="7" t="str">
        <f>"黄文璐"</f>
        <v>黄文璐</v>
      </c>
      <c r="C47" s="7" t="str">
        <f t="shared" si="0"/>
        <v>女</v>
      </c>
      <c r="D47" s="7" t="str">
        <f t="shared" si="3"/>
        <v>汉族</v>
      </c>
      <c r="E47" s="7" t="str">
        <f>"20220010321"</f>
        <v>20220010321</v>
      </c>
      <c r="F47" s="7">
        <v>69</v>
      </c>
      <c r="G47" s="7"/>
      <c r="H47" s="7">
        <f t="shared" si="1"/>
        <v>69</v>
      </c>
    </row>
    <row r="48" spans="1:8" s="10" customFormat="1" ht="24.75" customHeight="1">
      <c r="A48" s="7">
        <v>46</v>
      </c>
      <c r="B48" s="7" t="str">
        <f>"李婷婵"</f>
        <v>李婷婵</v>
      </c>
      <c r="C48" s="7" t="str">
        <f t="shared" si="0"/>
        <v>女</v>
      </c>
      <c r="D48" s="7" t="str">
        <f t="shared" si="3"/>
        <v>汉族</v>
      </c>
      <c r="E48" s="7" t="str">
        <f>"20220010903"</f>
        <v>20220010903</v>
      </c>
      <c r="F48" s="7">
        <v>69</v>
      </c>
      <c r="G48" s="7"/>
      <c r="H48" s="7">
        <f t="shared" si="1"/>
        <v>69</v>
      </c>
    </row>
    <row r="49" spans="1:8" s="10" customFormat="1" ht="24.75" customHeight="1">
      <c r="A49" s="7">
        <v>47</v>
      </c>
      <c r="B49" s="7" t="str">
        <f>"刘敏惠"</f>
        <v>刘敏惠</v>
      </c>
      <c r="C49" s="7" t="str">
        <f t="shared" si="0"/>
        <v>女</v>
      </c>
      <c r="D49" s="7" t="str">
        <f t="shared" si="3"/>
        <v>汉族</v>
      </c>
      <c r="E49" s="7" t="str">
        <f>"20220010921"</f>
        <v>20220010921</v>
      </c>
      <c r="F49" s="7">
        <v>69</v>
      </c>
      <c r="G49" s="7"/>
      <c r="H49" s="7">
        <f t="shared" si="1"/>
        <v>69</v>
      </c>
    </row>
    <row r="50" spans="1:8" s="10" customFormat="1" ht="24.75" customHeight="1">
      <c r="A50" s="7">
        <v>48</v>
      </c>
      <c r="B50" s="7" t="str">
        <f>"王静"</f>
        <v>王静</v>
      </c>
      <c r="C50" s="7" t="str">
        <f t="shared" si="0"/>
        <v>女</v>
      </c>
      <c r="D50" s="7" t="str">
        <f t="shared" si="3"/>
        <v>汉族</v>
      </c>
      <c r="E50" s="7" t="str">
        <f>"20220011005"</f>
        <v>20220011005</v>
      </c>
      <c r="F50" s="7">
        <v>69</v>
      </c>
      <c r="G50" s="7"/>
      <c r="H50" s="7">
        <f t="shared" si="1"/>
        <v>69</v>
      </c>
    </row>
    <row r="51" spans="1:8" s="10" customFormat="1" ht="24.75" customHeight="1">
      <c r="A51" s="7">
        <v>49</v>
      </c>
      <c r="B51" s="7" t="str">
        <f>"张雨"</f>
        <v>张雨</v>
      </c>
      <c r="C51" s="7" t="str">
        <f t="shared" si="0"/>
        <v>女</v>
      </c>
      <c r="D51" s="7" t="str">
        <f t="shared" si="3"/>
        <v>汉族</v>
      </c>
      <c r="E51" s="7" t="str">
        <f>"20220011029"</f>
        <v>20220011029</v>
      </c>
      <c r="F51" s="7">
        <v>69</v>
      </c>
      <c r="G51" s="7"/>
      <c r="H51" s="7">
        <f t="shared" si="1"/>
        <v>69</v>
      </c>
    </row>
    <row r="52" spans="1:8" s="10" customFormat="1" ht="24.75" customHeight="1">
      <c r="A52" s="7">
        <v>50</v>
      </c>
      <c r="B52" s="7" t="str">
        <f>"刘园"</f>
        <v>刘园</v>
      </c>
      <c r="C52" s="7" t="str">
        <f t="shared" si="0"/>
        <v>女</v>
      </c>
      <c r="D52" s="7" t="str">
        <f t="shared" si="3"/>
        <v>汉族</v>
      </c>
      <c r="E52" s="7" t="str">
        <f>"20220011224"</f>
        <v>20220011224</v>
      </c>
      <c r="F52" s="7">
        <v>69</v>
      </c>
      <c r="G52" s="7"/>
      <c r="H52" s="7">
        <f t="shared" si="1"/>
        <v>69</v>
      </c>
    </row>
    <row r="53" spans="1:8" s="10" customFormat="1" ht="24.75" customHeight="1">
      <c r="A53" s="7">
        <v>51</v>
      </c>
      <c r="B53" s="7" t="str">
        <f>"戴慧"</f>
        <v>戴慧</v>
      </c>
      <c r="C53" s="7" t="str">
        <f t="shared" si="0"/>
        <v>女</v>
      </c>
      <c r="D53" s="7" t="str">
        <f t="shared" si="3"/>
        <v>汉族</v>
      </c>
      <c r="E53" s="7" t="str">
        <f>"20220011605"</f>
        <v>20220011605</v>
      </c>
      <c r="F53" s="7">
        <v>69</v>
      </c>
      <c r="G53" s="7"/>
      <c r="H53" s="7">
        <f t="shared" si="1"/>
        <v>69</v>
      </c>
    </row>
    <row r="54" spans="1:8" s="10" customFormat="1" ht="24.75" customHeight="1">
      <c r="A54" s="7">
        <v>52</v>
      </c>
      <c r="B54" s="7" t="str">
        <f>"吕贇珂"</f>
        <v>吕贇珂</v>
      </c>
      <c r="C54" s="7" t="str">
        <f t="shared" si="0"/>
        <v>女</v>
      </c>
      <c r="D54" s="7" t="str">
        <f t="shared" si="3"/>
        <v>汉族</v>
      </c>
      <c r="E54" s="7" t="str">
        <f>"20220011924"</f>
        <v>20220011924</v>
      </c>
      <c r="F54" s="7">
        <v>69</v>
      </c>
      <c r="G54" s="7"/>
      <c r="H54" s="7">
        <f t="shared" si="1"/>
        <v>69</v>
      </c>
    </row>
    <row r="55" spans="1:8" s="10" customFormat="1" ht="24.75" customHeight="1">
      <c r="A55" s="7">
        <v>53</v>
      </c>
      <c r="B55" s="7" t="str">
        <f>"郝书妍"</f>
        <v>郝书妍</v>
      </c>
      <c r="C55" s="7" t="str">
        <f t="shared" si="0"/>
        <v>女</v>
      </c>
      <c r="D55" s="7" t="str">
        <f t="shared" si="3"/>
        <v>汉族</v>
      </c>
      <c r="E55" s="7" t="str">
        <f>"20220012017"</f>
        <v>20220012017</v>
      </c>
      <c r="F55" s="7">
        <v>69</v>
      </c>
      <c r="G55" s="7"/>
      <c r="H55" s="7">
        <f t="shared" si="1"/>
        <v>69</v>
      </c>
    </row>
    <row r="56" spans="1:8" s="10" customFormat="1" ht="24.75" customHeight="1">
      <c r="A56" s="7">
        <v>54</v>
      </c>
      <c r="B56" s="7" t="str">
        <f>"王慧"</f>
        <v>王慧</v>
      </c>
      <c r="C56" s="7" t="str">
        <f t="shared" si="0"/>
        <v>女</v>
      </c>
      <c r="D56" s="7" t="str">
        <f t="shared" si="3"/>
        <v>汉族</v>
      </c>
      <c r="E56" s="7" t="str">
        <f>"20220010113"</f>
        <v>20220010113</v>
      </c>
      <c r="F56" s="7">
        <v>68</v>
      </c>
      <c r="G56" s="7"/>
      <c r="H56" s="7">
        <f t="shared" si="1"/>
        <v>68</v>
      </c>
    </row>
    <row r="57" spans="1:8" s="10" customFormat="1" ht="24.75" customHeight="1">
      <c r="A57" s="7">
        <v>55</v>
      </c>
      <c r="B57" s="7" t="str">
        <f>"杨子薇"</f>
        <v>杨子薇</v>
      </c>
      <c r="C57" s="7" t="str">
        <f t="shared" si="0"/>
        <v>女</v>
      </c>
      <c r="D57" s="7" t="str">
        <f t="shared" si="3"/>
        <v>汉族</v>
      </c>
      <c r="E57" s="7" t="str">
        <f>"20220010130"</f>
        <v>20220010130</v>
      </c>
      <c r="F57" s="7">
        <v>68</v>
      </c>
      <c r="G57" s="7"/>
      <c r="H57" s="7">
        <f t="shared" si="1"/>
        <v>68</v>
      </c>
    </row>
    <row r="58" spans="1:8" s="10" customFormat="1" ht="24.75" customHeight="1">
      <c r="A58" s="7">
        <v>56</v>
      </c>
      <c r="B58" s="7" t="str">
        <f>"苗雪"</f>
        <v>苗雪</v>
      </c>
      <c r="C58" s="7" t="str">
        <f t="shared" si="0"/>
        <v>女</v>
      </c>
      <c r="D58" s="7" t="str">
        <f t="shared" si="3"/>
        <v>汉族</v>
      </c>
      <c r="E58" s="7" t="str">
        <f>"20220010430"</f>
        <v>20220010430</v>
      </c>
      <c r="F58" s="7">
        <v>68</v>
      </c>
      <c r="G58" s="7"/>
      <c r="H58" s="7">
        <f t="shared" si="1"/>
        <v>68</v>
      </c>
    </row>
    <row r="59" spans="1:8" s="10" customFormat="1" ht="24.75" customHeight="1">
      <c r="A59" s="7">
        <v>57</v>
      </c>
      <c r="B59" s="7" t="str">
        <f>"李婷婷"</f>
        <v>李婷婷</v>
      </c>
      <c r="C59" s="7" t="str">
        <f t="shared" si="0"/>
        <v>女</v>
      </c>
      <c r="D59" s="7" t="str">
        <f t="shared" si="3"/>
        <v>汉族</v>
      </c>
      <c r="E59" s="7" t="str">
        <f>"20220010520"</f>
        <v>20220010520</v>
      </c>
      <c r="F59" s="7">
        <v>68</v>
      </c>
      <c r="G59" s="7"/>
      <c r="H59" s="7">
        <f t="shared" si="1"/>
        <v>68</v>
      </c>
    </row>
    <row r="60" spans="1:8" s="10" customFormat="1" ht="24.75" customHeight="1">
      <c r="A60" s="7">
        <v>58</v>
      </c>
      <c r="B60" s="7" t="str">
        <f>"李外"</f>
        <v>李外</v>
      </c>
      <c r="C60" s="7" t="str">
        <f t="shared" si="0"/>
        <v>女</v>
      </c>
      <c r="D60" s="7" t="str">
        <f t="shared" si="3"/>
        <v>汉族</v>
      </c>
      <c r="E60" s="7" t="str">
        <f>"20220010524"</f>
        <v>20220010524</v>
      </c>
      <c r="F60" s="7">
        <v>68</v>
      </c>
      <c r="G60" s="7"/>
      <c r="H60" s="7">
        <f t="shared" si="1"/>
        <v>68</v>
      </c>
    </row>
    <row r="61" spans="1:8" s="10" customFormat="1" ht="24.75" customHeight="1">
      <c r="A61" s="7">
        <v>59</v>
      </c>
      <c r="B61" s="7" t="str">
        <f>"孙利霞"</f>
        <v>孙利霞</v>
      </c>
      <c r="C61" s="7" t="str">
        <f t="shared" si="0"/>
        <v>女</v>
      </c>
      <c r="D61" s="7" t="str">
        <f t="shared" si="3"/>
        <v>汉族</v>
      </c>
      <c r="E61" s="7" t="str">
        <f>"20220010621"</f>
        <v>20220010621</v>
      </c>
      <c r="F61" s="7">
        <v>68</v>
      </c>
      <c r="G61" s="7"/>
      <c r="H61" s="7">
        <f t="shared" si="1"/>
        <v>68</v>
      </c>
    </row>
    <row r="62" spans="1:8" s="10" customFormat="1" ht="24.75" customHeight="1">
      <c r="A62" s="7">
        <v>60</v>
      </c>
      <c r="B62" s="7" t="str">
        <f>"苏愿"</f>
        <v>苏愿</v>
      </c>
      <c r="C62" s="7" t="str">
        <f t="shared" si="0"/>
        <v>女</v>
      </c>
      <c r="D62" s="7" t="str">
        <f t="shared" si="3"/>
        <v>汉族</v>
      </c>
      <c r="E62" s="7" t="str">
        <f>"20220010718"</f>
        <v>20220010718</v>
      </c>
      <c r="F62" s="7">
        <v>68</v>
      </c>
      <c r="G62" s="7"/>
      <c r="H62" s="7">
        <f t="shared" si="1"/>
        <v>68</v>
      </c>
    </row>
    <row r="63" spans="1:8" s="10" customFormat="1" ht="24.75" customHeight="1">
      <c r="A63" s="7">
        <v>61</v>
      </c>
      <c r="B63" s="7" t="str">
        <f>"周超"</f>
        <v>周超</v>
      </c>
      <c r="C63" s="7" t="str">
        <f t="shared" si="0"/>
        <v>女</v>
      </c>
      <c r="D63" s="7" t="str">
        <f t="shared" si="3"/>
        <v>汉族</v>
      </c>
      <c r="E63" s="7" t="str">
        <f>"20220011303"</f>
        <v>20220011303</v>
      </c>
      <c r="F63" s="7">
        <v>68</v>
      </c>
      <c r="G63" s="7"/>
      <c r="H63" s="7">
        <f t="shared" si="1"/>
        <v>68</v>
      </c>
    </row>
    <row r="64" spans="1:8" s="10" customFormat="1" ht="24.75" customHeight="1">
      <c r="A64" s="7">
        <v>62</v>
      </c>
      <c r="B64" s="7" t="str">
        <f>"程鸶媛"</f>
        <v>程鸶媛</v>
      </c>
      <c r="C64" s="7" t="str">
        <f t="shared" si="0"/>
        <v>女</v>
      </c>
      <c r="D64" s="7" t="str">
        <f t="shared" si="3"/>
        <v>汉族</v>
      </c>
      <c r="E64" s="7" t="str">
        <f>"20220011917"</f>
        <v>20220011917</v>
      </c>
      <c r="F64" s="7">
        <v>68</v>
      </c>
      <c r="G64" s="7"/>
      <c r="H64" s="7">
        <f t="shared" si="1"/>
        <v>68</v>
      </c>
    </row>
    <row r="65" spans="1:8" s="10" customFormat="1" ht="24.75" customHeight="1">
      <c r="A65" s="7">
        <v>63</v>
      </c>
      <c r="B65" s="7" t="str">
        <f>"乔欣媛"</f>
        <v>乔欣媛</v>
      </c>
      <c r="C65" s="7" t="str">
        <f t="shared" si="0"/>
        <v>女</v>
      </c>
      <c r="D65" s="7" t="str">
        <f t="shared" si="3"/>
        <v>汉族</v>
      </c>
      <c r="E65" s="7" t="str">
        <f>"20220010112"</f>
        <v>20220010112</v>
      </c>
      <c r="F65" s="7">
        <v>67</v>
      </c>
      <c r="G65" s="7"/>
      <c r="H65" s="7">
        <f t="shared" si="1"/>
        <v>67</v>
      </c>
    </row>
    <row r="66" spans="1:8" s="10" customFormat="1" ht="24.75" customHeight="1">
      <c r="A66" s="7">
        <v>64</v>
      </c>
      <c r="B66" s="7" t="str">
        <f>"王雅祺"</f>
        <v>王雅祺</v>
      </c>
      <c r="C66" s="7" t="str">
        <f t="shared" si="0"/>
        <v>女</v>
      </c>
      <c r="D66" s="7" t="str">
        <f t="shared" si="3"/>
        <v>汉族</v>
      </c>
      <c r="E66" s="7" t="str">
        <f>"20220010310"</f>
        <v>20220010310</v>
      </c>
      <c r="F66" s="7">
        <v>67</v>
      </c>
      <c r="G66" s="7"/>
      <c r="H66" s="7">
        <f t="shared" si="1"/>
        <v>67</v>
      </c>
    </row>
    <row r="67" spans="1:8" s="10" customFormat="1" ht="24.75" customHeight="1">
      <c r="A67" s="7">
        <v>65</v>
      </c>
      <c r="B67" s="7" t="str">
        <f>"韩欣雨"</f>
        <v>韩欣雨</v>
      </c>
      <c r="C67" s="7" t="str">
        <f aca="true" t="shared" si="4" ref="C67:C130">"女"</f>
        <v>女</v>
      </c>
      <c r="D67" s="7" t="str">
        <f t="shared" si="3"/>
        <v>汉族</v>
      </c>
      <c r="E67" s="7" t="str">
        <f>"20220010318"</f>
        <v>20220010318</v>
      </c>
      <c r="F67" s="7">
        <v>67</v>
      </c>
      <c r="G67" s="7"/>
      <c r="H67" s="7">
        <f aca="true" t="shared" si="5" ref="H67:H130">F67+G67</f>
        <v>67</v>
      </c>
    </row>
    <row r="68" spans="1:8" s="10" customFormat="1" ht="24.75" customHeight="1">
      <c r="A68" s="7">
        <v>66</v>
      </c>
      <c r="B68" s="7" t="str">
        <f>"冯晶珠"</f>
        <v>冯晶珠</v>
      </c>
      <c r="C68" s="7" t="str">
        <f t="shared" si="4"/>
        <v>女</v>
      </c>
      <c r="D68" s="7" t="str">
        <f t="shared" si="3"/>
        <v>汉族</v>
      </c>
      <c r="E68" s="7" t="str">
        <f>"20220010402"</f>
        <v>20220010402</v>
      </c>
      <c r="F68" s="7">
        <v>67</v>
      </c>
      <c r="G68" s="7"/>
      <c r="H68" s="7">
        <f t="shared" si="5"/>
        <v>67</v>
      </c>
    </row>
    <row r="69" spans="1:8" s="10" customFormat="1" ht="24.75" customHeight="1">
      <c r="A69" s="7">
        <v>67</v>
      </c>
      <c r="B69" s="7" t="str">
        <f>"张宇雁"</f>
        <v>张宇雁</v>
      </c>
      <c r="C69" s="7" t="str">
        <f t="shared" si="4"/>
        <v>女</v>
      </c>
      <c r="D69" s="7" t="str">
        <f t="shared" si="3"/>
        <v>汉族</v>
      </c>
      <c r="E69" s="7" t="str">
        <f>"20220011525"</f>
        <v>20220011525</v>
      </c>
      <c r="F69" s="7">
        <v>67</v>
      </c>
      <c r="G69" s="7"/>
      <c r="H69" s="7">
        <f t="shared" si="5"/>
        <v>67</v>
      </c>
    </row>
    <row r="70" spans="1:8" s="10" customFormat="1" ht="24.75" customHeight="1">
      <c r="A70" s="7">
        <v>68</v>
      </c>
      <c r="B70" s="7" t="str">
        <f>"石欢欢"</f>
        <v>石欢欢</v>
      </c>
      <c r="C70" s="7" t="str">
        <f t="shared" si="4"/>
        <v>女</v>
      </c>
      <c r="D70" s="7" t="str">
        <f t="shared" si="3"/>
        <v>汉族</v>
      </c>
      <c r="E70" s="7" t="str">
        <f>"20220011529"</f>
        <v>20220011529</v>
      </c>
      <c r="F70" s="7">
        <v>67</v>
      </c>
      <c r="G70" s="7"/>
      <c r="H70" s="7">
        <f t="shared" si="5"/>
        <v>67</v>
      </c>
    </row>
    <row r="71" spans="1:8" s="10" customFormat="1" ht="24.75" customHeight="1">
      <c r="A71" s="7">
        <v>69</v>
      </c>
      <c r="B71" s="7" t="str">
        <f>"李沂璇"</f>
        <v>李沂璇</v>
      </c>
      <c r="C71" s="7" t="str">
        <f t="shared" si="4"/>
        <v>女</v>
      </c>
      <c r="D71" s="7" t="str">
        <f t="shared" si="3"/>
        <v>汉族</v>
      </c>
      <c r="E71" s="7" t="str">
        <f>"20220011823"</f>
        <v>20220011823</v>
      </c>
      <c r="F71" s="7">
        <v>67</v>
      </c>
      <c r="G71" s="7"/>
      <c r="H71" s="7">
        <f t="shared" si="5"/>
        <v>67</v>
      </c>
    </row>
    <row r="72" spans="1:8" s="10" customFormat="1" ht="24.75" customHeight="1">
      <c r="A72" s="7">
        <v>70</v>
      </c>
      <c r="B72" s="7" t="str">
        <f>"路娇"</f>
        <v>路娇</v>
      </c>
      <c r="C72" s="7" t="str">
        <f t="shared" si="4"/>
        <v>女</v>
      </c>
      <c r="D72" s="7" t="str">
        <f t="shared" si="3"/>
        <v>汉族</v>
      </c>
      <c r="E72" s="7" t="str">
        <f>"20220011927"</f>
        <v>20220011927</v>
      </c>
      <c r="F72" s="7">
        <v>67</v>
      </c>
      <c r="G72" s="7"/>
      <c r="H72" s="7">
        <f t="shared" si="5"/>
        <v>67</v>
      </c>
    </row>
    <row r="73" spans="1:8" s="10" customFormat="1" ht="24.75" customHeight="1">
      <c r="A73" s="7">
        <v>71</v>
      </c>
      <c r="B73" s="7" t="str">
        <f>"张钰茹"</f>
        <v>张钰茹</v>
      </c>
      <c r="C73" s="7" t="str">
        <f t="shared" si="4"/>
        <v>女</v>
      </c>
      <c r="D73" s="7" t="str">
        <f t="shared" si="3"/>
        <v>汉族</v>
      </c>
      <c r="E73" s="7" t="str">
        <f>"20220010118"</f>
        <v>20220010118</v>
      </c>
      <c r="F73" s="7">
        <v>66</v>
      </c>
      <c r="G73" s="7"/>
      <c r="H73" s="7">
        <f t="shared" si="5"/>
        <v>66</v>
      </c>
    </row>
    <row r="74" spans="1:8" s="10" customFormat="1" ht="24.75" customHeight="1">
      <c r="A74" s="7">
        <v>72</v>
      </c>
      <c r="B74" s="7" t="str">
        <f>"樊怡漩"</f>
        <v>樊怡漩</v>
      </c>
      <c r="C74" s="7" t="str">
        <f t="shared" si="4"/>
        <v>女</v>
      </c>
      <c r="D74" s="7" t="str">
        <f t="shared" si="3"/>
        <v>汉族</v>
      </c>
      <c r="E74" s="7" t="str">
        <f>"20220010319"</f>
        <v>20220010319</v>
      </c>
      <c r="F74" s="7">
        <v>66</v>
      </c>
      <c r="G74" s="7"/>
      <c r="H74" s="7">
        <f t="shared" si="5"/>
        <v>66</v>
      </c>
    </row>
    <row r="75" spans="1:8" s="10" customFormat="1" ht="24.75" customHeight="1">
      <c r="A75" s="7">
        <v>73</v>
      </c>
      <c r="B75" s="7" t="str">
        <f>"雷雪儿"</f>
        <v>雷雪儿</v>
      </c>
      <c r="C75" s="7" t="str">
        <f t="shared" si="4"/>
        <v>女</v>
      </c>
      <c r="D75" s="7" t="str">
        <f t="shared" si="3"/>
        <v>汉族</v>
      </c>
      <c r="E75" s="7" t="str">
        <f>"20220010324"</f>
        <v>20220010324</v>
      </c>
      <c r="F75" s="7">
        <v>66</v>
      </c>
      <c r="G75" s="7"/>
      <c r="H75" s="7">
        <f t="shared" si="5"/>
        <v>66</v>
      </c>
    </row>
    <row r="76" spans="1:8" s="10" customFormat="1" ht="24.75" customHeight="1">
      <c r="A76" s="7">
        <v>74</v>
      </c>
      <c r="B76" s="7" t="str">
        <f>"陈悦"</f>
        <v>陈悦</v>
      </c>
      <c r="C76" s="7" t="str">
        <f t="shared" si="4"/>
        <v>女</v>
      </c>
      <c r="D76" s="7" t="str">
        <f t="shared" si="3"/>
        <v>汉族</v>
      </c>
      <c r="E76" s="7" t="str">
        <f>"20220010425"</f>
        <v>20220010425</v>
      </c>
      <c r="F76" s="7">
        <v>66</v>
      </c>
      <c r="G76" s="7"/>
      <c r="H76" s="7">
        <f t="shared" si="5"/>
        <v>66</v>
      </c>
    </row>
    <row r="77" spans="1:8" s="10" customFormat="1" ht="24.75" customHeight="1">
      <c r="A77" s="7">
        <v>75</v>
      </c>
      <c r="B77" s="7" t="str">
        <f>"石晓庆"</f>
        <v>石晓庆</v>
      </c>
      <c r="C77" s="7" t="str">
        <f t="shared" si="4"/>
        <v>女</v>
      </c>
      <c r="D77" s="7" t="str">
        <f t="shared" si="3"/>
        <v>汉族</v>
      </c>
      <c r="E77" s="7" t="str">
        <f>"20220010606"</f>
        <v>20220010606</v>
      </c>
      <c r="F77" s="7">
        <v>66</v>
      </c>
      <c r="G77" s="7"/>
      <c r="H77" s="7">
        <f t="shared" si="5"/>
        <v>66</v>
      </c>
    </row>
    <row r="78" spans="1:8" s="10" customFormat="1" ht="24.75" customHeight="1">
      <c r="A78" s="7">
        <v>76</v>
      </c>
      <c r="B78" s="7" t="str">
        <f>"乔宇"</f>
        <v>乔宇</v>
      </c>
      <c r="C78" s="7" t="str">
        <f t="shared" si="4"/>
        <v>女</v>
      </c>
      <c r="D78" s="7" t="str">
        <f t="shared" si="3"/>
        <v>汉族</v>
      </c>
      <c r="E78" s="7" t="str">
        <f>"20220010608"</f>
        <v>20220010608</v>
      </c>
      <c r="F78" s="7">
        <v>66</v>
      </c>
      <c r="G78" s="7"/>
      <c r="H78" s="7">
        <f t="shared" si="5"/>
        <v>66</v>
      </c>
    </row>
    <row r="79" spans="1:8" s="10" customFormat="1" ht="24.75" customHeight="1">
      <c r="A79" s="7">
        <v>77</v>
      </c>
      <c r="B79" s="7" t="str">
        <f>"刘雁香"</f>
        <v>刘雁香</v>
      </c>
      <c r="C79" s="7" t="str">
        <f t="shared" si="4"/>
        <v>女</v>
      </c>
      <c r="D79" s="7" t="str">
        <f t="shared" si="3"/>
        <v>汉族</v>
      </c>
      <c r="E79" s="7" t="str">
        <f>"20220010725"</f>
        <v>20220010725</v>
      </c>
      <c r="F79" s="7">
        <v>66</v>
      </c>
      <c r="G79" s="7"/>
      <c r="H79" s="7">
        <f t="shared" si="5"/>
        <v>66</v>
      </c>
    </row>
    <row r="80" spans="1:8" s="10" customFormat="1" ht="24.75" customHeight="1">
      <c r="A80" s="7">
        <v>78</v>
      </c>
      <c r="B80" s="7" t="str">
        <f>"徐丽"</f>
        <v>徐丽</v>
      </c>
      <c r="C80" s="7" t="str">
        <f t="shared" si="4"/>
        <v>女</v>
      </c>
      <c r="D80" s="7" t="str">
        <f aca="true" t="shared" si="6" ref="D80:D85">"汉族"</f>
        <v>汉族</v>
      </c>
      <c r="E80" s="7" t="str">
        <f>"20220010727"</f>
        <v>20220010727</v>
      </c>
      <c r="F80" s="7">
        <v>66</v>
      </c>
      <c r="G80" s="7"/>
      <c r="H80" s="7">
        <f t="shared" si="5"/>
        <v>66</v>
      </c>
    </row>
    <row r="81" spans="1:8" s="10" customFormat="1" ht="24.75" customHeight="1">
      <c r="A81" s="7">
        <v>79</v>
      </c>
      <c r="B81" s="7" t="str">
        <f>"马潇"</f>
        <v>马潇</v>
      </c>
      <c r="C81" s="7" t="str">
        <f t="shared" si="4"/>
        <v>女</v>
      </c>
      <c r="D81" s="7" t="str">
        <f t="shared" si="6"/>
        <v>汉族</v>
      </c>
      <c r="E81" s="7" t="str">
        <f>"20220011117"</f>
        <v>20220011117</v>
      </c>
      <c r="F81" s="7">
        <v>66</v>
      </c>
      <c r="G81" s="7"/>
      <c r="H81" s="7">
        <f t="shared" si="5"/>
        <v>66</v>
      </c>
    </row>
    <row r="82" spans="1:8" s="10" customFormat="1" ht="24.75" customHeight="1">
      <c r="A82" s="7">
        <v>80</v>
      </c>
      <c r="B82" s="7" t="str">
        <f>"雷蕾"</f>
        <v>雷蕾</v>
      </c>
      <c r="C82" s="7" t="str">
        <f t="shared" si="4"/>
        <v>女</v>
      </c>
      <c r="D82" s="7" t="str">
        <f t="shared" si="6"/>
        <v>汉族</v>
      </c>
      <c r="E82" s="7" t="str">
        <f>"20220011211"</f>
        <v>20220011211</v>
      </c>
      <c r="F82" s="7">
        <v>66</v>
      </c>
      <c r="G82" s="7"/>
      <c r="H82" s="7">
        <f t="shared" si="5"/>
        <v>66</v>
      </c>
    </row>
    <row r="83" spans="1:8" s="10" customFormat="1" ht="24.75" customHeight="1">
      <c r="A83" s="7">
        <v>81</v>
      </c>
      <c r="B83" s="7" t="str">
        <f>"王彩月"</f>
        <v>王彩月</v>
      </c>
      <c r="C83" s="7" t="str">
        <f t="shared" si="4"/>
        <v>女</v>
      </c>
      <c r="D83" s="7" t="str">
        <f t="shared" si="6"/>
        <v>汉族</v>
      </c>
      <c r="E83" s="7" t="str">
        <f>"20220011313"</f>
        <v>20220011313</v>
      </c>
      <c r="F83" s="7">
        <v>66</v>
      </c>
      <c r="G83" s="7"/>
      <c r="H83" s="7">
        <f t="shared" si="5"/>
        <v>66</v>
      </c>
    </row>
    <row r="84" spans="1:8" s="10" customFormat="1" ht="24.75" customHeight="1">
      <c r="A84" s="7">
        <v>82</v>
      </c>
      <c r="B84" s="7" t="str">
        <f>"郭帆琛"</f>
        <v>郭帆琛</v>
      </c>
      <c r="C84" s="7" t="str">
        <f t="shared" si="4"/>
        <v>女</v>
      </c>
      <c r="D84" s="7" t="str">
        <f t="shared" si="6"/>
        <v>汉族</v>
      </c>
      <c r="E84" s="7" t="str">
        <f>"20220011505"</f>
        <v>20220011505</v>
      </c>
      <c r="F84" s="7">
        <v>66</v>
      </c>
      <c r="G84" s="7"/>
      <c r="H84" s="7">
        <f t="shared" si="5"/>
        <v>66</v>
      </c>
    </row>
    <row r="85" spans="1:8" s="10" customFormat="1" ht="24.75" customHeight="1">
      <c r="A85" s="7">
        <v>83</v>
      </c>
      <c r="B85" s="7" t="str">
        <f>"贾舒雯"</f>
        <v>贾舒雯</v>
      </c>
      <c r="C85" s="7" t="str">
        <f t="shared" si="4"/>
        <v>女</v>
      </c>
      <c r="D85" s="7" t="str">
        <f t="shared" si="6"/>
        <v>汉族</v>
      </c>
      <c r="E85" s="7" t="str">
        <f>"20220011517"</f>
        <v>20220011517</v>
      </c>
      <c r="F85" s="7">
        <v>66</v>
      </c>
      <c r="G85" s="7"/>
      <c r="H85" s="7">
        <f t="shared" si="5"/>
        <v>66</v>
      </c>
    </row>
    <row r="86" spans="1:8" s="10" customFormat="1" ht="24.75" customHeight="1">
      <c r="A86" s="7">
        <v>84</v>
      </c>
      <c r="B86" s="7" t="str">
        <f>"王思鉴"</f>
        <v>王思鉴</v>
      </c>
      <c r="C86" s="7" t="str">
        <f t="shared" si="4"/>
        <v>女</v>
      </c>
      <c r="D86" s="7" t="str">
        <f>"蒙古族"</f>
        <v>蒙古族</v>
      </c>
      <c r="E86" s="7" t="str">
        <f>"20220011419"</f>
        <v>20220011419</v>
      </c>
      <c r="F86" s="7">
        <v>63</v>
      </c>
      <c r="G86" s="7">
        <v>2.5</v>
      </c>
      <c r="H86" s="7">
        <f t="shared" si="5"/>
        <v>65.5</v>
      </c>
    </row>
    <row r="87" spans="1:8" s="10" customFormat="1" ht="24.75" customHeight="1">
      <c r="A87" s="7">
        <v>85</v>
      </c>
      <c r="B87" s="7" t="str">
        <f>"塔娜"</f>
        <v>塔娜</v>
      </c>
      <c r="C87" s="7" t="str">
        <f t="shared" si="4"/>
        <v>女</v>
      </c>
      <c r="D87" s="7" t="str">
        <f>"蒙古族"</f>
        <v>蒙古族</v>
      </c>
      <c r="E87" s="7" t="str">
        <f>"20220011513"</f>
        <v>20220011513</v>
      </c>
      <c r="F87" s="7">
        <v>63</v>
      </c>
      <c r="G87" s="7">
        <v>2.5</v>
      </c>
      <c r="H87" s="7">
        <f t="shared" si="5"/>
        <v>65.5</v>
      </c>
    </row>
    <row r="88" spans="1:8" s="10" customFormat="1" ht="24.75" customHeight="1">
      <c r="A88" s="7">
        <v>86</v>
      </c>
      <c r="B88" s="7" t="str">
        <f>"李佳"</f>
        <v>李佳</v>
      </c>
      <c r="C88" s="7" t="str">
        <f t="shared" si="4"/>
        <v>女</v>
      </c>
      <c r="D88" s="7" t="str">
        <f>"汉族"</f>
        <v>汉族</v>
      </c>
      <c r="E88" s="7" t="str">
        <f>"20220010603"</f>
        <v>20220010603</v>
      </c>
      <c r="F88" s="7">
        <v>65</v>
      </c>
      <c r="G88" s="7"/>
      <c r="H88" s="7">
        <f t="shared" si="5"/>
        <v>65</v>
      </c>
    </row>
    <row r="89" spans="1:8" s="10" customFormat="1" ht="24.75" customHeight="1">
      <c r="A89" s="7">
        <v>87</v>
      </c>
      <c r="B89" s="7" t="str">
        <f>"谢乐"</f>
        <v>谢乐</v>
      </c>
      <c r="C89" s="7" t="str">
        <f t="shared" si="4"/>
        <v>女</v>
      </c>
      <c r="D89" s="7" t="str">
        <f>"汉族"</f>
        <v>汉族</v>
      </c>
      <c r="E89" s="7" t="str">
        <f>"20220010812"</f>
        <v>20220010812</v>
      </c>
      <c r="F89" s="7">
        <v>65</v>
      </c>
      <c r="G89" s="7"/>
      <c r="H89" s="7">
        <f t="shared" si="5"/>
        <v>65</v>
      </c>
    </row>
    <row r="90" spans="1:8" s="10" customFormat="1" ht="24.75" customHeight="1">
      <c r="A90" s="7">
        <v>88</v>
      </c>
      <c r="B90" s="7" t="str">
        <f>"白芷睿"</f>
        <v>白芷睿</v>
      </c>
      <c r="C90" s="7" t="str">
        <f t="shared" si="4"/>
        <v>女</v>
      </c>
      <c r="D90" s="7" t="str">
        <f>"汉族"</f>
        <v>汉族</v>
      </c>
      <c r="E90" s="7" t="str">
        <f>"20220010915"</f>
        <v>20220010915</v>
      </c>
      <c r="F90" s="7">
        <v>65</v>
      </c>
      <c r="G90" s="7"/>
      <c r="H90" s="7">
        <f t="shared" si="5"/>
        <v>65</v>
      </c>
    </row>
    <row r="91" spans="1:8" s="10" customFormat="1" ht="24.75" customHeight="1">
      <c r="A91" s="7">
        <v>89</v>
      </c>
      <c r="B91" s="7" t="str">
        <f>"张宇慧"</f>
        <v>张宇慧</v>
      </c>
      <c r="C91" s="7" t="str">
        <f t="shared" si="4"/>
        <v>女</v>
      </c>
      <c r="D91" s="7" t="str">
        <f>"汉族"</f>
        <v>汉族</v>
      </c>
      <c r="E91" s="7" t="str">
        <f>"20220011228"</f>
        <v>20220011228</v>
      </c>
      <c r="F91" s="7">
        <v>65</v>
      </c>
      <c r="G91" s="7"/>
      <c r="H91" s="7">
        <f t="shared" si="5"/>
        <v>65</v>
      </c>
    </row>
    <row r="92" spans="1:8" s="10" customFormat="1" ht="24.75" customHeight="1">
      <c r="A92" s="7">
        <v>90</v>
      </c>
      <c r="B92" s="7" t="str">
        <f>"白伊娜"</f>
        <v>白伊娜</v>
      </c>
      <c r="C92" s="7" t="str">
        <f t="shared" si="4"/>
        <v>女</v>
      </c>
      <c r="D92" s="7" t="str">
        <f>"蒙古族"</f>
        <v>蒙古族</v>
      </c>
      <c r="E92" s="7" t="str">
        <f>"20220011829"</f>
        <v>20220011829</v>
      </c>
      <c r="F92" s="7">
        <v>62</v>
      </c>
      <c r="G92" s="7">
        <v>2.5</v>
      </c>
      <c r="H92" s="7">
        <f t="shared" si="5"/>
        <v>64.5</v>
      </c>
    </row>
    <row r="93" spans="1:8" s="10" customFormat="1" ht="24.75" customHeight="1">
      <c r="A93" s="7">
        <v>91</v>
      </c>
      <c r="B93" s="7" t="str">
        <f>"高淑婷"</f>
        <v>高淑婷</v>
      </c>
      <c r="C93" s="7" t="str">
        <f t="shared" si="4"/>
        <v>女</v>
      </c>
      <c r="D93" s="7" t="str">
        <f aca="true" t="shared" si="7" ref="D93:D105">"汉族"</f>
        <v>汉族</v>
      </c>
      <c r="E93" s="7" t="str">
        <f>"20220010127"</f>
        <v>20220010127</v>
      </c>
      <c r="F93" s="7">
        <v>64</v>
      </c>
      <c r="G93" s="7"/>
      <c r="H93" s="7">
        <f t="shared" si="5"/>
        <v>64</v>
      </c>
    </row>
    <row r="94" spans="1:8" s="10" customFormat="1" ht="24.75" customHeight="1">
      <c r="A94" s="7">
        <v>92</v>
      </c>
      <c r="B94" s="7" t="str">
        <f>"李敏"</f>
        <v>李敏</v>
      </c>
      <c r="C94" s="7" t="str">
        <f t="shared" si="4"/>
        <v>女</v>
      </c>
      <c r="D94" s="7" t="str">
        <f t="shared" si="7"/>
        <v>汉族</v>
      </c>
      <c r="E94" s="7" t="str">
        <f>"20220010201"</f>
        <v>20220010201</v>
      </c>
      <c r="F94" s="7">
        <v>64</v>
      </c>
      <c r="G94" s="7"/>
      <c r="H94" s="7">
        <f t="shared" si="5"/>
        <v>64</v>
      </c>
    </row>
    <row r="95" spans="1:8" s="10" customFormat="1" ht="24.75" customHeight="1">
      <c r="A95" s="7">
        <v>93</v>
      </c>
      <c r="B95" s="7" t="str">
        <f>"张沁仿"</f>
        <v>张沁仿</v>
      </c>
      <c r="C95" s="7" t="str">
        <f t="shared" si="4"/>
        <v>女</v>
      </c>
      <c r="D95" s="7" t="str">
        <f t="shared" si="7"/>
        <v>汉族</v>
      </c>
      <c r="E95" s="7" t="str">
        <f>"20220010412"</f>
        <v>20220010412</v>
      </c>
      <c r="F95" s="7">
        <v>64</v>
      </c>
      <c r="G95" s="7"/>
      <c r="H95" s="7">
        <f t="shared" si="5"/>
        <v>64</v>
      </c>
    </row>
    <row r="96" spans="1:8" s="10" customFormat="1" ht="24.75" customHeight="1">
      <c r="A96" s="7">
        <v>94</v>
      </c>
      <c r="B96" s="7" t="str">
        <f>"韩佳"</f>
        <v>韩佳</v>
      </c>
      <c r="C96" s="7" t="str">
        <f t="shared" si="4"/>
        <v>女</v>
      </c>
      <c r="D96" s="7" t="str">
        <f t="shared" si="7"/>
        <v>汉族</v>
      </c>
      <c r="E96" s="7" t="str">
        <f>"20220010502"</f>
        <v>20220010502</v>
      </c>
      <c r="F96" s="7">
        <v>64</v>
      </c>
      <c r="G96" s="7"/>
      <c r="H96" s="7">
        <f t="shared" si="5"/>
        <v>64</v>
      </c>
    </row>
    <row r="97" spans="1:8" s="10" customFormat="1" ht="24.75" customHeight="1">
      <c r="A97" s="7">
        <v>95</v>
      </c>
      <c r="B97" s="7" t="str">
        <f>"张慕华"</f>
        <v>张慕华</v>
      </c>
      <c r="C97" s="7" t="str">
        <f t="shared" si="4"/>
        <v>女</v>
      </c>
      <c r="D97" s="7" t="str">
        <f t="shared" si="7"/>
        <v>汉族</v>
      </c>
      <c r="E97" s="7" t="str">
        <f>"20220010510"</f>
        <v>20220010510</v>
      </c>
      <c r="F97" s="7">
        <v>64</v>
      </c>
      <c r="G97" s="7"/>
      <c r="H97" s="7">
        <f t="shared" si="5"/>
        <v>64</v>
      </c>
    </row>
    <row r="98" spans="1:8" s="10" customFormat="1" ht="24.75" customHeight="1">
      <c r="A98" s="7">
        <v>96</v>
      </c>
      <c r="B98" s="7" t="str">
        <f>"李品怡"</f>
        <v>李品怡</v>
      </c>
      <c r="C98" s="7" t="str">
        <f t="shared" si="4"/>
        <v>女</v>
      </c>
      <c r="D98" s="7" t="str">
        <f t="shared" si="7"/>
        <v>汉族</v>
      </c>
      <c r="E98" s="7" t="str">
        <f>"20220010811"</f>
        <v>20220010811</v>
      </c>
      <c r="F98" s="7">
        <v>64</v>
      </c>
      <c r="G98" s="7"/>
      <c r="H98" s="7">
        <f t="shared" si="5"/>
        <v>64</v>
      </c>
    </row>
    <row r="99" spans="1:8" s="10" customFormat="1" ht="24.75" customHeight="1">
      <c r="A99" s="7">
        <v>97</v>
      </c>
      <c r="B99" s="7" t="str">
        <f>"贺浩榕"</f>
        <v>贺浩榕</v>
      </c>
      <c r="C99" s="7" t="str">
        <f t="shared" si="4"/>
        <v>女</v>
      </c>
      <c r="D99" s="7" t="str">
        <f t="shared" si="7"/>
        <v>汉族</v>
      </c>
      <c r="E99" s="7" t="str">
        <f>"20220011015"</f>
        <v>20220011015</v>
      </c>
      <c r="F99" s="7">
        <v>64</v>
      </c>
      <c r="G99" s="7"/>
      <c r="H99" s="7">
        <f t="shared" si="5"/>
        <v>64</v>
      </c>
    </row>
    <row r="100" spans="1:8" s="10" customFormat="1" ht="24.75" customHeight="1">
      <c r="A100" s="7">
        <v>98</v>
      </c>
      <c r="B100" s="7" t="str">
        <f>"韩雨婷"</f>
        <v>韩雨婷</v>
      </c>
      <c r="C100" s="7" t="str">
        <f t="shared" si="4"/>
        <v>女</v>
      </c>
      <c r="D100" s="7" t="str">
        <f t="shared" si="7"/>
        <v>汉族</v>
      </c>
      <c r="E100" s="7" t="str">
        <f>"20220011107"</f>
        <v>20220011107</v>
      </c>
      <c r="F100" s="7">
        <v>64</v>
      </c>
      <c r="G100" s="7"/>
      <c r="H100" s="7">
        <f t="shared" si="5"/>
        <v>64</v>
      </c>
    </row>
    <row r="101" spans="1:8" s="10" customFormat="1" ht="24.75" customHeight="1">
      <c r="A101" s="7">
        <v>99</v>
      </c>
      <c r="B101" s="7" t="str">
        <f>"郭佳荣"</f>
        <v>郭佳荣</v>
      </c>
      <c r="C101" s="7" t="str">
        <f t="shared" si="4"/>
        <v>女</v>
      </c>
      <c r="D101" s="7" t="str">
        <f t="shared" si="7"/>
        <v>汉族</v>
      </c>
      <c r="E101" s="7" t="str">
        <f>"20220011220"</f>
        <v>20220011220</v>
      </c>
      <c r="F101" s="7">
        <v>64</v>
      </c>
      <c r="G101" s="7"/>
      <c r="H101" s="7">
        <f t="shared" si="5"/>
        <v>64</v>
      </c>
    </row>
    <row r="102" spans="1:8" s="10" customFormat="1" ht="24.75" customHeight="1">
      <c r="A102" s="7">
        <v>100</v>
      </c>
      <c r="B102" s="7" t="str">
        <f>"王璐"</f>
        <v>王璐</v>
      </c>
      <c r="C102" s="7" t="str">
        <f t="shared" si="4"/>
        <v>女</v>
      </c>
      <c r="D102" s="7" t="str">
        <f t="shared" si="7"/>
        <v>汉族</v>
      </c>
      <c r="E102" s="7" t="str">
        <f>"20220011423"</f>
        <v>20220011423</v>
      </c>
      <c r="F102" s="7">
        <v>64</v>
      </c>
      <c r="G102" s="7"/>
      <c r="H102" s="7">
        <f t="shared" si="5"/>
        <v>64</v>
      </c>
    </row>
    <row r="103" spans="1:8" s="10" customFormat="1" ht="24.75" customHeight="1">
      <c r="A103" s="7">
        <v>101</v>
      </c>
      <c r="B103" s="7" t="str">
        <f>"张效瑜"</f>
        <v>张效瑜</v>
      </c>
      <c r="C103" s="7" t="str">
        <f t="shared" si="4"/>
        <v>女</v>
      </c>
      <c r="D103" s="7" t="str">
        <f t="shared" si="7"/>
        <v>汉族</v>
      </c>
      <c r="E103" s="7" t="str">
        <f>"20220011425"</f>
        <v>20220011425</v>
      </c>
      <c r="F103" s="7">
        <v>64</v>
      </c>
      <c r="G103" s="7"/>
      <c r="H103" s="7">
        <f t="shared" si="5"/>
        <v>64</v>
      </c>
    </row>
    <row r="104" spans="1:8" s="10" customFormat="1" ht="24.75" customHeight="1">
      <c r="A104" s="7">
        <v>102</v>
      </c>
      <c r="B104" s="7" t="str">
        <f>"李乐"</f>
        <v>李乐</v>
      </c>
      <c r="C104" s="7" t="str">
        <f t="shared" si="4"/>
        <v>女</v>
      </c>
      <c r="D104" s="7" t="str">
        <f t="shared" si="7"/>
        <v>汉族</v>
      </c>
      <c r="E104" s="7" t="str">
        <f>"20220011629"</f>
        <v>20220011629</v>
      </c>
      <c r="F104" s="7">
        <v>64</v>
      </c>
      <c r="G104" s="7"/>
      <c r="H104" s="7">
        <f t="shared" si="5"/>
        <v>64</v>
      </c>
    </row>
    <row r="105" spans="1:8" s="10" customFormat="1" ht="24.75" customHeight="1">
      <c r="A105" s="7">
        <v>103</v>
      </c>
      <c r="B105" s="7" t="str">
        <f>"高伊锐"</f>
        <v>高伊锐</v>
      </c>
      <c r="C105" s="7" t="str">
        <f t="shared" si="4"/>
        <v>女</v>
      </c>
      <c r="D105" s="7" t="str">
        <f t="shared" si="7"/>
        <v>汉族</v>
      </c>
      <c r="E105" s="7" t="str">
        <f>"20220011704"</f>
        <v>20220011704</v>
      </c>
      <c r="F105" s="7">
        <v>64</v>
      </c>
      <c r="G105" s="7"/>
      <c r="H105" s="7">
        <f t="shared" si="5"/>
        <v>64</v>
      </c>
    </row>
    <row r="106" spans="1:8" s="10" customFormat="1" ht="24.75" customHeight="1">
      <c r="A106" s="7">
        <v>104</v>
      </c>
      <c r="B106" s="7" t="str">
        <f>"杨洋"</f>
        <v>杨洋</v>
      </c>
      <c r="C106" s="7" t="str">
        <f t="shared" si="4"/>
        <v>女</v>
      </c>
      <c r="D106" s="7" t="str">
        <f>"蒙古族"</f>
        <v>蒙古族</v>
      </c>
      <c r="E106" s="7" t="str">
        <f>"20220011717"</f>
        <v>20220011717</v>
      </c>
      <c r="F106" s="7">
        <v>61</v>
      </c>
      <c r="G106" s="7">
        <v>2.5</v>
      </c>
      <c r="H106" s="7">
        <f t="shared" si="5"/>
        <v>63.5</v>
      </c>
    </row>
    <row r="107" spans="1:8" s="10" customFormat="1" ht="24.75" customHeight="1">
      <c r="A107" s="7">
        <v>105</v>
      </c>
      <c r="B107" s="7" t="str">
        <f>"尹鑫"</f>
        <v>尹鑫</v>
      </c>
      <c r="C107" s="7" t="str">
        <f t="shared" si="4"/>
        <v>女</v>
      </c>
      <c r="D107" s="7" t="str">
        <f aca="true" t="shared" si="8" ref="D107:D117">"汉族"</f>
        <v>汉族</v>
      </c>
      <c r="E107" s="7" t="str">
        <f>"20220010119"</f>
        <v>20220010119</v>
      </c>
      <c r="F107" s="7">
        <v>63</v>
      </c>
      <c r="G107" s="7"/>
      <c r="H107" s="7">
        <f t="shared" si="5"/>
        <v>63</v>
      </c>
    </row>
    <row r="108" spans="1:8" s="10" customFormat="1" ht="24.75" customHeight="1">
      <c r="A108" s="7">
        <v>106</v>
      </c>
      <c r="B108" s="7" t="str">
        <f>"陈婷"</f>
        <v>陈婷</v>
      </c>
      <c r="C108" s="7" t="str">
        <f t="shared" si="4"/>
        <v>女</v>
      </c>
      <c r="D108" s="7" t="str">
        <f t="shared" si="8"/>
        <v>汉族</v>
      </c>
      <c r="E108" s="7" t="str">
        <f>"20220010322"</f>
        <v>20220010322</v>
      </c>
      <c r="F108" s="7">
        <v>63</v>
      </c>
      <c r="G108" s="7"/>
      <c r="H108" s="7">
        <f t="shared" si="5"/>
        <v>63</v>
      </c>
    </row>
    <row r="109" spans="1:8" s="10" customFormat="1" ht="24.75" customHeight="1">
      <c r="A109" s="7">
        <v>107</v>
      </c>
      <c r="B109" s="7" t="str">
        <f>"张凯日"</f>
        <v>张凯日</v>
      </c>
      <c r="C109" s="7" t="str">
        <f t="shared" si="4"/>
        <v>女</v>
      </c>
      <c r="D109" s="7" t="str">
        <f t="shared" si="8"/>
        <v>汉族</v>
      </c>
      <c r="E109" s="7" t="str">
        <f>"20220010421"</f>
        <v>20220010421</v>
      </c>
      <c r="F109" s="7">
        <v>63</v>
      </c>
      <c r="G109" s="7"/>
      <c r="H109" s="7">
        <f t="shared" si="5"/>
        <v>63</v>
      </c>
    </row>
    <row r="110" spans="1:8" s="10" customFormat="1" ht="24.75" customHeight="1">
      <c r="A110" s="7">
        <v>108</v>
      </c>
      <c r="B110" s="7" t="str">
        <f>"杨志红"</f>
        <v>杨志红</v>
      </c>
      <c r="C110" s="7" t="str">
        <f t="shared" si="4"/>
        <v>女</v>
      </c>
      <c r="D110" s="7" t="str">
        <f t="shared" si="8"/>
        <v>汉族</v>
      </c>
      <c r="E110" s="7" t="str">
        <f>"20220010422"</f>
        <v>20220010422</v>
      </c>
      <c r="F110" s="7">
        <v>63</v>
      </c>
      <c r="G110" s="7"/>
      <c r="H110" s="7">
        <f t="shared" si="5"/>
        <v>63</v>
      </c>
    </row>
    <row r="111" spans="1:8" s="10" customFormat="1" ht="24.75" customHeight="1">
      <c r="A111" s="7">
        <v>109</v>
      </c>
      <c r="B111" s="7" t="str">
        <f>"王敬涵"</f>
        <v>王敬涵</v>
      </c>
      <c r="C111" s="7" t="str">
        <f t="shared" si="4"/>
        <v>女</v>
      </c>
      <c r="D111" s="7" t="str">
        <f t="shared" si="8"/>
        <v>汉族</v>
      </c>
      <c r="E111" s="7" t="str">
        <f>"20220010609"</f>
        <v>20220010609</v>
      </c>
      <c r="F111" s="7">
        <v>63</v>
      </c>
      <c r="G111" s="7"/>
      <c r="H111" s="7">
        <f t="shared" si="5"/>
        <v>63</v>
      </c>
    </row>
    <row r="112" spans="1:8" s="10" customFormat="1" ht="24.75" customHeight="1">
      <c r="A112" s="7">
        <v>110</v>
      </c>
      <c r="B112" s="7" t="str">
        <f>"孙月"</f>
        <v>孙月</v>
      </c>
      <c r="C112" s="7" t="str">
        <f t="shared" si="4"/>
        <v>女</v>
      </c>
      <c r="D112" s="7" t="str">
        <f t="shared" si="8"/>
        <v>汉族</v>
      </c>
      <c r="E112" s="7" t="str">
        <f>"20220010708"</f>
        <v>20220010708</v>
      </c>
      <c r="F112" s="7">
        <v>63</v>
      </c>
      <c r="G112" s="7"/>
      <c r="H112" s="7">
        <f t="shared" si="5"/>
        <v>63</v>
      </c>
    </row>
    <row r="113" spans="1:8" s="10" customFormat="1" ht="24.75" customHeight="1">
      <c r="A113" s="7">
        <v>111</v>
      </c>
      <c r="B113" s="7" t="str">
        <f>"张志英"</f>
        <v>张志英</v>
      </c>
      <c r="C113" s="7" t="str">
        <f t="shared" si="4"/>
        <v>女</v>
      </c>
      <c r="D113" s="7" t="str">
        <f t="shared" si="8"/>
        <v>汉族</v>
      </c>
      <c r="E113" s="7" t="str">
        <f>"20220010716"</f>
        <v>20220010716</v>
      </c>
      <c r="F113" s="7">
        <v>63</v>
      </c>
      <c r="G113" s="7"/>
      <c r="H113" s="7">
        <f t="shared" si="5"/>
        <v>63</v>
      </c>
    </row>
    <row r="114" spans="1:8" s="10" customFormat="1" ht="24.75" customHeight="1">
      <c r="A114" s="7">
        <v>112</v>
      </c>
      <c r="B114" s="7" t="str">
        <f>"郝娜"</f>
        <v>郝娜</v>
      </c>
      <c r="C114" s="7" t="str">
        <f t="shared" si="4"/>
        <v>女</v>
      </c>
      <c r="D114" s="7" t="str">
        <f t="shared" si="8"/>
        <v>汉族</v>
      </c>
      <c r="E114" s="7" t="str">
        <f>"20220010730"</f>
        <v>20220010730</v>
      </c>
      <c r="F114" s="7">
        <v>63</v>
      </c>
      <c r="G114" s="7"/>
      <c r="H114" s="7">
        <f t="shared" si="5"/>
        <v>63</v>
      </c>
    </row>
    <row r="115" spans="1:8" s="10" customFormat="1" ht="24.75" customHeight="1">
      <c r="A115" s="7">
        <v>113</v>
      </c>
      <c r="B115" s="7" t="str">
        <f>"孙敏"</f>
        <v>孙敏</v>
      </c>
      <c r="C115" s="7" t="str">
        <f t="shared" si="4"/>
        <v>女</v>
      </c>
      <c r="D115" s="7" t="str">
        <f t="shared" si="8"/>
        <v>汉族</v>
      </c>
      <c r="E115" s="7" t="str">
        <f>"20220011725"</f>
        <v>20220011725</v>
      </c>
      <c r="F115" s="7">
        <v>63</v>
      </c>
      <c r="G115" s="7"/>
      <c r="H115" s="7">
        <f t="shared" si="5"/>
        <v>63</v>
      </c>
    </row>
    <row r="116" spans="1:8" s="10" customFormat="1" ht="24.75" customHeight="1">
      <c r="A116" s="7">
        <v>114</v>
      </c>
      <c r="B116" s="7" t="str">
        <f>"王煜婷"</f>
        <v>王煜婷</v>
      </c>
      <c r="C116" s="7" t="str">
        <f t="shared" si="4"/>
        <v>女</v>
      </c>
      <c r="D116" s="7" t="str">
        <f t="shared" si="8"/>
        <v>汉族</v>
      </c>
      <c r="E116" s="7" t="str">
        <f>"20220011809"</f>
        <v>20220011809</v>
      </c>
      <c r="F116" s="7">
        <v>63</v>
      </c>
      <c r="G116" s="7"/>
      <c r="H116" s="7">
        <f t="shared" si="5"/>
        <v>63</v>
      </c>
    </row>
    <row r="117" spans="1:8" s="10" customFormat="1" ht="24.75" customHeight="1">
      <c r="A117" s="7">
        <v>115</v>
      </c>
      <c r="B117" s="7" t="str">
        <f>"王蓉"</f>
        <v>王蓉</v>
      </c>
      <c r="C117" s="7" t="str">
        <f t="shared" si="4"/>
        <v>女</v>
      </c>
      <c r="D117" s="7" t="str">
        <f t="shared" si="8"/>
        <v>汉族</v>
      </c>
      <c r="E117" s="7" t="str">
        <f>"20220012102"</f>
        <v>20220012102</v>
      </c>
      <c r="F117" s="7">
        <v>63</v>
      </c>
      <c r="G117" s="7"/>
      <c r="H117" s="7">
        <f t="shared" si="5"/>
        <v>63</v>
      </c>
    </row>
    <row r="118" spans="1:8" s="10" customFormat="1" ht="24.75" customHeight="1">
      <c r="A118" s="7">
        <v>116</v>
      </c>
      <c r="B118" s="7" t="str">
        <f>"徐晨"</f>
        <v>徐晨</v>
      </c>
      <c r="C118" s="7" t="str">
        <f t="shared" si="4"/>
        <v>女</v>
      </c>
      <c r="D118" s="7" t="str">
        <f>"蒙古族"</f>
        <v>蒙古族</v>
      </c>
      <c r="E118" s="7" t="str">
        <f>"20220010712"</f>
        <v>20220010712</v>
      </c>
      <c r="F118" s="7">
        <v>60</v>
      </c>
      <c r="G118" s="7">
        <v>2.5</v>
      </c>
      <c r="H118" s="7">
        <f t="shared" si="5"/>
        <v>62.5</v>
      </c>
    </row>
    <row r="119" spans="1:8" s="10" customFormat="1" ht="24.75" customHeight="1">
      <c r="A119" s="7">
        <v>117</v>
      </c>
      <c r="B119" s="7" t="str">
        <f>"任佳新"</f>
        <v>任佳新</v>
      </c>
      <c r="C119" s="7" t="str">
        <f t="shared" si="4"/>
        <v>女</v>
      </c>
      <c r="D119" s="7" t="str">
        <f>"蒙古族"</f>
        <v>蒙古族</v>
      </c>
      <c r="E119" s="7" t="str">
        <f>"20220011110"</f>
        <v>20220011110</v>
      </c>
      <c r="F119" s="7">
        <v>60</v>
      </c>
      <c r="G119" s="7">
        <v>2.5</v>
      </c>
      <c r="H119" s="7">
        <f t="shared" si="5"/>
        <v>62.5</v>
      </c>
    </row>
    <row r="120" spans="1:8" s="10" customFormat="1" ht="24.75" customHeight="1">
      <c r="A120" s="7">
        <v>118</v>
      </c>
      <c r="B120" s="7" t="str">
        <f>"田贺"</f>
        <v>田贺</v>
      </c>
      <c r="C120" s="7" t="str">
        <f t="shared" si="4"/>
        <v>女</v>
      </c>
      <c r="D120" s="7" t="str">
        <f>"蒙古族"</f>
        <v>蒙古族</v>
      </c>
      <c r="E120" s="7" t="str">
        <f>"20220011526"</f>
        <v>20220011526</v>
      </c>
      <c r="F120" s="7">
        <v>60</v>
      </c>
      <c r="G120" s="7">
        <v>2.5</v>
      </c>
      <c r="H120" s="7">
        <f t="shared" si="5"/>
        <v>62.5</v>
      </c>
    </row>
    <row r="121" spans="1:8" s="10" customFormat="1" ht="24.75" customHeight="1">
      <c r="A121" s="7">
        <v>119</v>
      </c>
      <c r="B121" s="7" t="str">
        <f>"窦心曼"</f>
        <v>窦心曼</v>
      </c>
      <c r="C121" s="7" t="str">
        <f t="shared" si="4"/>
        <v>女</v>
      </c>
      <c r="D121" s="7" t="str">
        <f aca="true" t="shared" si="9" ref="D121:D135">"汉族"</f>
        <v>汉族</v>
      </c>
      <c r="E121" s="7" t="str">
        <f>"20220010115"</f>
        <v>20220010115</v>
      </c>
      <c r="F121" s="7">
        <v>62</v>
      </c>
      <c r="G121" s="7"/>
      <c r="H121" s="7">
        <f t="shared" si="5"/>
        <v>62</v>
      </c>
    </row>
    <row r="122" spans="1:8" s="10" customFormat="1" ht="24.75" customHeight="1">
      <c r="A122" s="7">
        <v>120</v>
      </c>
      <c r="B122" s="7" t="str">
        <f>"杨扬"</f>
        <v>杨扬</v>
      </c>
      <c r="C122" s="7" t="str">
        <f t="shared" si="4"/>
        <v>女</v>
      </c>
      <c r="D122" s="7" t="str">
        <f t="shared" si="9"/>
        <v>汉族</v>
      </c>
      <c r="E122" s="7" t="str">
        <f>"20220010218"</f>
        <v>20220010218</v>
      </c>
      <c r="F122" s="7">
        <v>62</v>
      </c>
      <c r="G122" s="7"/>
      <c r="H122" s="7">
        <f t="shared" si="5"/>
        <v>62</v>
      </c>
    </row>
    <row r="123" spans="1:8" s="10" customFormat="1" ht="24.75" customHeight="1">
      <c r="A123" s="7">
        <v>121</v>
      </c>
      <c r="B123" s="7" t="str">
        <f>"郝江妍"</f>
        <v>郝江妍</v>
      </c>
      <c r="C123" s="7" t="str">
        <f t="shared" si="4"/>
        <v>女</v>
      </c>
      <c r="D123" s="7" t="str">
        <f t="shared" si="9"/>
        <v>汉族</v>
      </c>
      <c r="E123" s="7" t="str">
        <f>"20220010428"</f>
        <v>20220010428</v>
      </c>
      <c r="F123" s="7">
        <v>62</v>
      </c>
      <c r="G123" s="7"/>
      <c r="H123" s="7">
        <f t="shared" si="5"/>
        <v>62</v>
      </c>
    </row>
    <row r="124" spans="1:8" s="10" customFormat="1" ht="24.75" customHeight="1">
      <c r="A124" s="7">
        <v>122</v>
      </c>
      <c r="B124" s="7" t="str">
        <f>"徐婷"</f>
        <v>徐婷</v>
      </c>
      <c r="C124" s="7" t="str">
        <f t="shared" si="4"/>
        <v>女</v>
      </c>
      <c r="D124" s="7" t="str">
        <f t="shared" si="9"/>
        <v>汉族</v>
      </c>
      <c r="E124" s="7" t="str">
        <f>"20220010509"</f>
        <v>20220010509</v>
      </c>
      <c r="F124" s="7">
        <v>62</v>
      </c>
      <c r="G124" s="7"/>
      <c r="H124" s="7">
        <f t="shared" si="5"/>
        <v>62</v>
      </c>
    </row>
    <row r="125" spans="1:8" s="10" customFormat="1" ht="24.75" customHeight="1">
      <c r="A125" s="7">
        <v>123</v>
      </c>
      <c r="B125" s="7" t="str">
        <f>"赵玥"</f>
        <v>赵玥</v>
      </c>
      <c r="C125" s="7" t="str">
        <f t="shared" si="4"/>
        <v>女</v>
      </c>
      <c r="D125" s="7" t="str">
        <f t="shared" si="9"/>
        <v>汉族</v>
      </c>
      <c r="E125" s="7" t="str">
        <f>"20220010530"</f>
        <v>20220010530</v>
      </c>
      <c r="F125" s="7">
        <v>62</v>
      </c>
      <c r="G125" s="7"/>
      <c r="H125" s="7">
        <f t="shared" si="5"/>
        <v>62</v>
      </c>
    </row>
    <row r="126" spans="1:8" s="10" customFormat="1" ht="24.75" customHeight="1">
      <c r="A126" s="7">
        <v>124</v>
      </c>
      <c r="B126" s="7" t="str">
        <f>"郭旭"</f>
        <v>郭旭</v>
      </c>
      <c r="C126" s="7" t="str">
        <f t="shared" si="4"/>
        <v>女</v>
      </c>
      <c r="D126" s="7" t="str">
        <f t="shared" si="9"/>
        <v>汉族</v>
      </c>
      <c r="E126" s="7" t="str">
        <f>"20220010601"</f>
        <v>20220010601</v>
      </c>
      <c r="F126" s="7">
        <v>62</v>
      </c>
      <c r="G126" s="7"/>
      <c r="H126" s="7">
        <f t="shared" si="5"/>
        <v>62</v>
      </c>
    </row>
    <row r="127" spans="1:8" s="10" customFormat="1" ht="24.75" customHeight="1">
      <c r="A127" s="7">
        <v>125</v>
      </c>
      <c r="B127" s="7" t="str">
        <f>"屈晓雪"</f>
        <v>屈晓雪</v>
      </c>
      <c r="C127" s="7" t="str">
        <f t="shared" si="4"/>
        <v>女</v>
      </c>
      <c r="D127" s="7" t="str">
        <f t="shared" si="9"/>
        <v>汉族</v>
      </c>
      <c r="E127" s="7" t="str">
        <f>"20220010728"</f>
        <v>20220010728</v>
      </c>
      <c r="F127" s="7">
        <v>62</v>
      </c>
      <c r="G127" s="7"/>
      <c r="H127" s="7">
        <f t="shared" si="5"/>
        <v>62</v>
      </c>
    </row>
    <row r="128" spans="1:8" s="10" customFormat="1" ht="24.75" customHeight="1">
      <c r="A128" s="7">
        <v>126</v>
      </c>
      <c r="B128" s="7" t="str">
        <f>"高菏露"</f>
        <v>高菏露</v>
      </c>
      <c r="C128" s="7" t="str">
        <f t="shared" si="4"/>
        <v>女</v>
      </c>
      <c r="D128" s="7" t="str">
        <f t="shared" si="9"/>
        <v>汉族</v>
      </c>
      <c r="E128" s="7" t="str">
        <f>"20220010820"</f>
        <v>20220010820</v>
      </c>
      <c r="F128" s="7">
        <v>62</v>
      </c>
      <c r="G128" s="7"/>
      <c r="H128" s="7">
        <f t="shared" si="5"/>
        <v>62</v>
      </c>
    </row>
    <row r="129" spans="1:8" s="10" customFormat="1" ht="24.75" customHeight="1">
      <c r="A129" s="7">
        <v>127</v>
      </c>
      <c r="B129" s="7" t="str">
        <f>"曹晶晶"</f>
        <v>曹晶晶</v>
      </c>
      <c r="C129" s="7" t="str">
        <f t="shared" si="4"/>
        <v>女</v>
      </c>
      <c r="D129" s="7" t="str">
        <f t="shared" si="9"/>
        <v>汉族</v>
      </c>
      <c r="E129" s="7" t="str">
        <f>"20220011026"</f>
        <v>20220011026</v>
      </c>
      <c r="F129" s="7">
        <v>62</v>
      </c>
      <c r="G129" s="7"/>
      <c r="H129" s="7">
        <f t="shared" si="5"/>
        <v>62</v>
      </c>
    </row>
    <row r="130" spans="1:8" s="10" customFormat="1" ht="24.75" customHeight="1">
      <c r="A130" s="7">
        <v>128</v>
      </c>
      <c r="B130" s="7" t="str">
        <f>"段丽娜"</f>
        <v>段丽娜</v>
      </c>
      <c r="C130" s="7" t="str">
        <f t="shared" si="4"/>
        <v>女</v>
      </c>
      <c r="D130" s="7" t="str">
        <f t="shared" si="9"/>
        <v>汉族</v>
      </c>
      <c r="E130" s="7" t="str">
        <f>"20220011125"</f>
        <v>20220011125</v>
      </c>
      <c r="F130" s="7">
        <v>62</v>
      </c>
      <c r="G130" s="7"/>
      <c r="H130" s="7">
        <f t="shared" si="5"/>
        <v>62</v>
      </c>
    </row>
    <row r="131" spans="1:8" s="10" customFormat="1" ht="24.75" customHeight="1">
      <c r="A131" s="7">
        <v>129</v>
      </c>
      <c r="B131" s="7" t="str">
        <f>"李文璐"</f>
        <v>李文璐</v>
      </c>
      <c r="C131" s="7" t="str">
        <f aca="true" t="shared" si="10" ref="C131:C194">"女"</f>
        <v>女</v>
      </c>
      <c r="D131" s="7" t="str">
        <f t="shared" si="9"/>
        <v>汉族</v>
      </c>
      <c r="E131" s="7" t="str">
        <f>"20220011208"</f>
        <v>20220011208</v>
      </c>
      <c r="F131" s="7">
        <v>62</v>
      </c>
      <c r="G131" s="7"/>
      <c r="H131" s="7">
        <f aca="true" t="shared" si="11" ref="H131:H194">F131+G131</f>
        <v>62</v>
      </c>
    </row>
    <row r="132" spans="1:8" s="10" customFormat="1" ht="24.75" customHeight="1">
      <c r="A132" s="7">
        <v>130</v>
      </c>
      <c r="B132" s="7" t="str">
        <f>"孙瑞丽"</f>
        <v>孙瑞丽</v>
      </c>
      <c r="C132" s="7" t="str">
        <f t="shared" si="10"/>
        <v>女</v>
      </c>
      <c r="D132" s="7" t="str">
        <f t="shared" si="9"/>
        <v>汉族</v>
      </c>
      <c r="E132" s="7" t="str">
        <f>"20220011413"</f>
        <v>20220011413</v>
      </c>
      <c r="F132" s="7">
        <v>62</v>
      </c>
      <c r="G132" s="7"/>
      <c r="H132" s="7">
        <f t="shared" si="11"/>
        <v>62</v>
      </c>
    </row>
    <row r="133" spans="1:8" s="10" customFormat="1" ht="24.75" customHeight="1">
      <c r="A133" s="7">
        <v>131</v>
      </c>
      <c r="B133" s="7" t="str">
        <f>"孙小娜"</f>
        <v>孙小娜</v>
      </c>
      <c r="C133" s="7" t="str">
        <f t="shared" si="10"/>
        <v>女</v>
      </c>
      <c r="D133" s="7" t="str">
        <f t="shared" si="9"/>
        <v>汉族</v>
      </c>
      <c r="E133" s="7" t="str">
        <f>"20220011611"</f>
        <v>20220011611</v>
      </c>
      <c r="F133" s="7">
        <v>62</v>
      </c>
      <c r="G133" s="7"/>
      <c r="H133" s="7">
        <f t="shared" si="11"/>
        <v>62</v>
      </c>
    </row>
    <row r="134" spans="1:8" s="10" customFormat="1" ht="24.75" customHeight="1">
      <c r="A134" s="7">
        <v>132</v>
      </c>
      <c r="B134" s="7" t="str">
        <f>"屈欣宇"</f>
        <v>屈欣宇</v>
      </c>
      <c r="C134" s="7" t="str">
        <f t="shared" si="10"/>
        <v>女</v>
      </c>
      <c r="D134" s="7" t="str">
        <f t="shared" si="9"/>
        <v>汉族</v>
      </c>
      <c r="E134" s="7" t="str">
        <f>"20220011907"</f>
        <v>20220011907</v>
      </c>
      <c r="F134" s="7">
        <v>62</v>
      </c>
      <c r="G134" s="7"/>
      <c r="H134" s="7">
        <f t="shared" si="11"/>
        <v>62</v>
      </c>
    </row>
    <row r="135" spans="1:8" s="10" customFormat="1" ht="24.75" customHeight="1">
      <c r="A135" s="7">
        <v>133</v>
      </c>
      <c r="B135" s="7" t="str">
        <f>"刘晓哲"</f>
        <v>刘晓哲</v>
      </c>
      <c r="C135" s="7" t="str">
        <f t="shared" si="10"/>
        <v>女</v>
      </c>
      <c r="D135" s="7" t="str">
        <f t="shared" si="9"/>
        <v>汉族</v>
      </c>
      <c r="E135" s="7" t="str">
        <f>"20220012022"</f>
        <v>20220012022</v>
      </c>
      <c r="F135" s="7">
        <v>62</v>
      </c>
      <c r="G135" s="7"/>
      <c r="H135" s="7">
        <f t="shared" si="11"/>
        <v>62</v>
      </c>
    </row>
    <row r="136" spans="1:8" s="10" customFormat="1" ht="24.75" customHeight="1">
      <c r="A136" s="7">
        <v>134</v>
      </c>
      <c r="B136" s="7" t="str">
        <f>"李娟"</f>
        <v>李娟</v>
      </c>
      <c r="C136" s="7" t="str">
        <f t="shared" si="10"/>
        <v>女</v>
      </c>
      <c r="D136" s="7" t="str">
        <f>"蒙古族"</f>
        <v>蒙古族</v>
      </c>
      <c r="E136" s="7" t="str">
        <f>"20220011807"</f>
        <v>20220011807</v>
      </c>
      <c r="F136" s="7">
        <v>59</v>
      </c>
      <c r="G136" s="7">
        <v>2.5</v>
      </c>
      <c r="H136" s="7">
        <f t="shared" si="11"/>
        <v>61.5</v>
      </c>
    </row>
    <row r="137" spans="1:8" s="10" customFormat="1" ht="24.75" customHeight="1">
      <c r="A137" s="7">
        <v>135</v>
      </c>
      <c r="B137" s="7" t="str">
        <f>"张晓敏"</f>
        <v>张晓敏</v>
      </c>
      <c r="C137" s="7" t="str">
        <f t="shared" si="10"/>
        <v>女</v>
      </c>
      <c r="D137" s="7" t="str">
        <f aca="true" t="shared" si="12" ref="D137:D148">"汉族"</f>
        <v>汉族</v>
      </c>
      <c r="E137" s="7" t="str">
        <f>"20220010111"</f>
        <v>20220010111</v>
      </c>
      <c r="F137" s="7">
        <v>61</v>
      </c>
      <c r="G137" s="7"/>
      <c r="H137" s="7">
        <f t="shared" si="11"/>
        <v>61</v>
      </c>
    </row>
    <row r="138" spans="1:8" s="10" customFormat="1" ht="24.75" customHeight="1">
      <c r="A138" s="7">
        <v>136</v>
      </c>
      <c r="B138" s="7" t="str">
        <f>"张雅琳"</f>
        <v>张雅琳</v>
      </c>
      <c r="C138" s="7" t="str">
        <f t="shared" si="10"/>
        <v>女</v>
      </c>
      <c r="D138" s="7" t="str">
        <f t="shared" si="12"/>
        <v>汉族</v>
      </c>
      <c r="E138" s="7" t="str">
        <f>"20220010301"</f>
        <v>20220010301</v>
      </c>
      <c r="F138" s="7">
        <v>61</v>
      </c>
      <c r="G138" s="7"/>
      <c r="H138" s="7">
        <f t="shared" si="11"/>
        <v>61</v>
      </c>
    </row>
    <row r="139" spans="1:8" s="10" customFormat="1" ht="24.75" customHeight="1">
      <c r="A139" s="7">
        <v>137</v>
      </c>
      <c r="B139" s="7" t="str">
        <f>"王芮"</f>
        <v>王芮</v>
      </c>
      <c r="C139" s="7" t="str">
        <f t="shared" si="10"/>
        <v>女</v>
      </c>
      <c r="D139" s="7" t="str">
        <f t="shared" si="12"/>
        <v>汉族</v>
      </c>
      <c r="E139" s="7" t="str">
        <f>"20220010305"</f>
        <v>20220010305</v>
      </c>
      <c r="F139" s="7">
        <v>61</v>
      </c>
      <c r="G139" s="7"/>
      <c r="H139" s="7">
        <f t="shared" si="11"/>
        <v>61</v>
      </c>
    </row>
    <row r="140" spans="1:8" s="10" customFormat="1" ht="24.75" customHeight="1">
      <c r="A140" s="7">
        <v>138</v>
      </c>
      <c r="B140" s="7" t="str">
        <f>"白小宇"</f>
        <v>白小宇</v>
      </c>
      <c r="C140" s="7" t="str">
        <f t="shared" si="10"/>
        <v>女</v>
      </c>
      <c r="D140" s="7" t="str">
        <f t="shared" si="12"/>
        <v>汉族</v>
      </c>
      <c r="E140" s="7" t="str">
        <f>"20220010817"</f>
        <v>20220010817</v>
      </c>
      <c r="F140" s="7">
        <v>61</v>
      </c>
      <c r="G140" s="7"/>
      <c r="H140" s="7">
        <f t="shared" si="11"/>
        <v>61</v>
      </c>
    </row>
    <row r="141" spans="1:8" s="10" customFormat="1" ht="24.75" customHeight="1">
      <c r="A141" s="7">
        <v>139</v>
      </c>
      <c r="B141" s="7" t="str">
        <f>"张康平"</f>
        <v>张康平</v>
      </c>
      <c r="C141" s="7" t="str">
        <f t="shared" si="10"/>
        <v>女</v>
      </c>
      <c r="D141" s="7" t="str">
        <f t="shared" si="12"/>
        <v>汉族</v>
      </c>
      <c r="E141" s="7" t="str">
        <f>"20220010826"</f>
        <v>20220010826</v>
      </c>
      <c r="F141" s="7">
        <v>61</v>
      </c>
      <c r="G141" s="7"/>
      <c r="H141" s="7">
        <f t="shared" si="11"/>
        <v>61</v>
      </c>
    </row>
    <row r="142" spans="1:8" s="10" customFormat="1" ht="24.75" customHeight="1">
      <c r="A142" s="7">
        <v>140</v>
      </c>
      <c r="B142" s="7" t="str">
        <f>"高倩"</f>
        <v>高倩</v>
      </c>
      <c r="C142" s="7" t="str">
        <f t="shared" si="10"/>
        <v>女</v>
      </c>
      <c r="D142" s="7" t="str">
        <f t="shared" si="12"/>
        <v>汉族</v>
      </c>
      <c r="E142" s="7" t="str">
        <f>"20220010827"</f>
        <v>20220010827</v>
      </c>
      <c r="F142" s="7">
        <v>61</v>
      </c>
      <c r="G142" s="7"/>
      <c r="H142" s="7">
        <f t="shared" si="11"/>
        <v>61</v>
      </c>
    </row>
    <row r="143" spans="1:8" s="10" customFormat="1" ht="24.75" customHeight="1">
      <c r="A143" s="7">
        <v>141</v>
      </c>
      <c r="B143" s="7" t="str">
        <f>"张鑫宇"</f>
        <v>张鑫宇</v>
      </c>
      <c r="C143" s="7" t="str">
        <f t="shared" si="10"/>
        <v>女</v>
      </c>
      <c r="D143" s="7" t="str">
        <f t="shared" si="12"/>
        <v>汉族</v>
      </c>
      <c r="E143" s="7" t="str">
        <f>"20220010907"</f>
        <v>20220010907</v>
      </c>
      <c r="F143" s="7">
        <v>61</v>
      </c>
      <c r="G143" s="7"/>
      <c r="H143" s="7">
        <f t="shared" si="11"/>
        <v>61</v>
      </c>
    </row>
    <row r="144" spans="1:8" s="10" customFormat="1" ht="24.75" customHeight="1">
      <c r="A144" s="7">
        <v>142</v>
      </c>
      <c r="B144" s="7" t="str">
        <f>"王海瑞"</f>
        <v>王海瑞</v>
      </c>
      <c r="C144" s="7" t="str">
        <f t="shared" si="10"/>
        <v>女</v>
      </c>
      <c r="D144" s="7" t="str">
        <f t="shared" si="12"/>
        <v>汉族</v>
      </c>
      <c r="E144" s="7" t="str">
        <f>"20220011309"</f>
        <v>20220011309</v>
      </c>
      <c r="F144" s="7">
        <v>61</v>
      </c>
      <c r="G144" s="7"/>
      <c r="H144" s="7">
        <f t="shared" si="11"/>
        <v>61</v>
      </c>
    </row>
    <row r="145" spans="1:8" s="10" customFormat="1" ht="24.75" customHeight="1">
      <c r="A145" s="7">
        <v>143</v>
      </c>
      <c r="B145" s="7" t="str">
        <f>"王筠嘉"</f>
        <v>王筠嘉</v>
      </c>
      <c r="C145" s="7" t="str">
        <f t="shared" si="10"/>
        <v>女</v>
      </c>
      <c r="D145" s="7" t="str">
        <f t="shared" si="12"/>
        <v>汉族</v>
      </c>
      <c r="E145" s="7" t="str">
        <f>"20220011330"</f>
        <v>20220011330</v>
      </c>
      <c r="F145" s="7">
        <v>61</v>
      </c>
      <c r="G145" s="7"/>
      <c r="H145" s="7">
        <f t="shared" si="11"/>
        <v>61</v>
      </c>
    </row>
    <row r="146" spans="1:8" s="10" customFormat="1" ht="24.75" customHeight="1">
      <c r="A146" s="7">
        <v>144</v>
      </c>
      <c r="B146" s="7" t="str">
        <f>"刘珂玥"</f>
        <v>刘珂玥</v>
      </c>
      <c r="C146" s="7" t="str">
        <f t="shared" si="10"/>
        <v>女</v>
      </c>
      <c r="D146" s="7" t="str">
        <f t="shared" si="12"/>
        <v>汉族</v>
      </c>
      <c r="E146" s="7" t="str">
        <f>"20220011410"</f>
        <v>20220011410</v>
      </c>
      <c r="F146" s="7">
        <v>61</v>
      </c>
      <c r="G146" s="7"/>
      <c r="H146" s="7">
        <f t="shared" si="11"/>
        <v>61</v>
      </c>
    </row>
    <row r="147" spans="1:8" s="10" customFormat="1" ht="24.75" customHeight="1">
      <c r="A147" s="7">
        <v>145</v>
      </c>
      <c r="B147" s="7" t="str">
        <f>"单雅楠"</f>
        <v>单雅楠</v>
      </c>
      <c r="C147" s="7" t="str">
        <f t="shared" si="10"/>
        <v>女</v>
      </c>
      <c r="D147" s="7" t="str">
        <f t="shared" si="12"/>
        <v>汉族</v>
      </c>
      <c r="E147" s="7" t="str">
        <f>"20220011418"</f>
        <v>20220011418</v>
      </c>
      <c r="F147" s="7">
        <v>61</v>
      </c>
      <c r="G147" s="7"/>
      <c r="H147" s="7">
        <f t="shared" si="11"/>
        <v>61</v>
      </c>
    </row>
    <row r="148" spans="1:8" s="10" customFormat="1" ht="24.75" customHeight="1">
      <c r="A148" s="7">
        <v>146</v>
      </c>
      <c r="B148" s="7" t="str">
        <f>"苏荣"</f>
        <v>苏荣</v>
      </c>
      <c r="C148" s="7" t="str">
        <f t="shared" si="10"/>
        <v>女</v>
      </c>
      <c r="D148" s="7" t="str">
        <f t="shared" si="12"/>
        <v>汉族</v>
      </c>
      <c r="E148" s="7" t="str">
        <f>"20220011803"</f>
        <v>20220011803</v>
      </c>
      <c r="F148" s="7">
        <v>61</v>
      </c>
      <c r="G148" s="7"/>
      <c r="H148" s="7">
        <f t="shared" si="11"/>
        <v>61</v>
      </c>
    </row>
    <row r="149" spans="1:8" s="10" customFormat="1" ht="24.75" customHeight="1">
      <c r="A149" s="7">
        <v>147</v>
      </c>
      <c r="B149" s="7" t="str">
        <f>"包晓辉"</f>
        <v>包晓辉</v>
      </c>
      <c r="C149" s="7" t="str">
        <f t="shared" si="10"/>
        <v>女</v>
      </c>
      <c r="D149" s="7" t="str">
        <f>"蒙古族"</f>
        <v>蒙古族</v>
      </c>
      <c r="E149" s="7" t="str">
        <f>"20220010910"</f>
        <v>20220010910</v>
      </c>
      <c r="F149" s="7">
        <v>58</v>
      </c>
      <c r="G149" s="7">
        <v>2.5</v>
      </c>
      <c r="H149" s="7">
        <f t="shared" si="11"/>
        <v>60.5</v>
      </c>
    </row>
    <row r="150" spans="1:8" s="10" customFormat="1" ht="24.75" customHeight="1">
      <c r="A150" s="7">
        <v>148</v>
      </c>
      <c r="B150" s="7" t="str">
        <f>"杜鑫"</f>
        <v>杜鑫</v>
      </c>
      <c r="C150" s="7" t="str">
        <f t="shared" si="10"/>
        <v>女</v>
      </c>
      <c r="D150" s="7" t="str">
        <f aca="true" t="shared" si="13" ref="D150:D167">"汉族"</f>
        <v>汉族</v>
      </c>
      <c r="E150" s="7" t="str">
        <f>"20220010618"</f>
        <v>20220010618</v>
      </c>
      <c r="F150" s="7">
        <v>60</v>
      </c>
      <c r="G150" s="7"/>
      <c r="H150" s="7">
        <f t="shared" si="11"/>
        <v>60</v>
      </c>
    </row>
    <row r="151" spans="1:8" s="10" customFormat="1" ht="24.75" customHeight="1">
      <c r="A151" s="7">
        <v>149</v>
      </c>
      <c r="B151" s="7" t="str">
        <f>"杨瑞"</f>
        <v>杨瑞</v>
      </c>
      <c r="C151" s="7" t="str">
        <f t="shared" si="10"/>
        <v>女</v>
      </c>
      <c r="D151" s="7" t="str">
        <f t="shared" si="13"/>
        <v>汉族</v>
      </c>
      <c r="E151" s="7" t="str">
        <f>"20220010925"</f>
        <v>20220010925</v>
      </c>
      <c r="F151" s="7">
        <v>60</v>
      </c>
      <c r="G151" s="7"/>
      <c r="H151" s="7">
        <f t="shared" si="11"/>
        <v>60</v>
      </c>
    </row>
    <row r="152" spans="1:8" s="10" customFormat="1" ht="24.75" customHeight="1">
      <c r="A152" s="7">
        <v>150</v>
      </c>
      <c r="B152" s="7" t="str">
        <f>"张存茹"</f>
        <v>张存茹</v>
      </c>
      <c r="C152" s="7" t="str">
        <f t="shared" si="10"/>
        <v>女</v>
      </c>
      <c r="D152" s="7" t="str">
        <f t="shared" si="13"/>
        <v>汉族</v>
      </c>
      <c r="E152" s="7" t="str">
        <f>"20220011229"</f>
        <v>20220011229</v>
      </c>
      <c r="F152" s="7">
        <v>60</v>
      </c>
      <c r="G152" s="7"/>
      <c r="H152" s="7">
        <f t="shared" si="11"/>
        <v>60</v>
      </c>
    </row>
    <row r="153" spans="1:8" s="10" customFormat="1" ht="24.75" customHeight="1">
      <c r="A153" s="7">
        <v>151</v>
      </c>
      <c r="B153" s="7" t="str">
        <f>"刘惠"</f>
        <v>刘惠</v>
      </c>
      <c r="C153" s="7" t="str">
        <f t="shared" si="10"/>
        <v>女</v>
      </c>
      <c r="D153" s="7" t="str">
        <f t="shared" si="13"/>
        <v>汉族</v>
      </c>
      <c r="E153" s="7" t="str">
        <f>"20220011230"</f>
        <v>20220011230</v>
      </c>
      <c r="F153" s="7">
        <v>60</v>
      </c>
      <c r="G153" s="7"/>
      <c r="H153" s="7">
        <f t="shared" si="11"/>
        <v>60</v>
      </c>
    </row>
    <row r="154" spans="1:8" s="10" customFormat="1" ht="24.75" customHeight="1">
      <c r="A154" s="7">
        <v>152</v>
      </c>
      <c r="B154" s="7" t="str">
        <f>"刘娜"</f>
        <v>刘娜</v>
      </c>
      <c r="C154" s="7" t="str">
        <f t="shared" si="10"/>
        <v>女</v>
      </c>
      <c r="D154" s="7" t="str">
        <f t="shared" si="13"/>
        <v>汉族</v>
      </c>
      <c r="E154" s="7" t="str">
        <f>"20220011424"</f>
        <v>20220011424</v>
      </c>
      <c r="F154" s="7">
        <v>60</v>
      </c>
      <c r="G154" s="7"/>
      <c r="H154" s="7">
        <f t="shared" si="11"/>
        <v>60</v>
      </c>
    </row>
    <row r="155" spans="1:8" s="10" customFormat="1" ht="24.75" customHeight="1">
      <c r="A155" s="7">
        <v>153</v>
      </c>
      <c r="B155" s="7" t="str">
        <f>"李燕茹"</f>
        <v>李燕茹</v>
      </c>
      <c r="C155" s="7" t="str">
        <f t="shared" si="10"/>
        <v>女</v>
      </c>
      <c r="D155" s="7" t="str">
        <f t="shared" si="13"/>
        <v>汉族</v>
      </c>
      <c r="E155" s="7" t="str">
        <f>"20220011530"</f>
        <v>20220011530</v>
      </c>
      <c r="F155" s="7">
        <v>60</v>
      </c>
      <c r="G155" s="7"/>
      <c r="H155" s="7">
        <f t="shared" si="11"/>
        <v>60</v>
      </c>
    </row>
    <row r="156" spans="1:8" s="10" customFormat="1" ht="24.75" customHeight="1">
      <c r="A156" s="7">
        <v>154</v>
      </c>
      <c r="B156" s="7" t="str">
        <f>"刘然"</f>
        <v>刘然</v>
      </c>
      <c r="C156" s="7" t="str">
        <f t="shared" si="10"/>
        <v>女</v>
      </c>
      <c r="D156" s="7" t="str">
        <f t="shared" si="13"/>
        <v>汉族</v>
      </c>
      <c r="E156" s="7" t="str">
        <f>"20220011612"</f>
        <v>20220011612</v>
      </c>
      <c r="F156" s="7">
        <v>60</v>
      </c>
      <c r="G156" s="7"/>
      <c r="H156" s="7">
        <f t="shared" si="11"/>
        <v>60</v>
      </c>
    </row>
    <row r="157" spans="1:8" s="10" customFormat="1" ht="24.75" customHeight="1">
      <c r="A157" s="7">
        <v>155</v>
      </c>
      <c r="B157" s="7" t="str">
        <f>"尚婷"</f>
        <v>尚婷</v>
      </c>
      <c r="C157" s="7" t="str">
        <f t="shared" si="10"/>
        <v>女</v>
      </c>
      <c r="D157" s="7" t="str">
        <f t="shared" si="13"/>
        <v>汉族</v>
      </c>
      <c r="E157" s="7" t="str">
        <f>"20220011828"</f>
        <v>20220011828</v>
      </c>
      <c r="F157" s="7">
        <v>60</v>
      </c>
      <c r="G157" s="7"/>
      <c r="H157" s="7">
        <f t="shared" si="11"/>
        <v>60</v>
      </c>
    </row>
    <row r="158" spans="1:8" s="10" customFormat="1" ht="24.75" customHeight="1">
      <c r="A158" s="7">
        <v>156</v>
      </c>
      <c r="B158" s="7" t="str">
        <f>"乔帆抒"</f>
        <v>乔帆抒</v>
      </c>
      <c r="C158" s="7" t="str">
        <f t="shared" si="10"/>
        <v>女</v>
      </c>
      <c r="D158" s="7" t="str">
        <f t="shared" si="13"/>
        <v>汉族</v>
      </c>
      <c r="E158" s="7" t="str">
        <f>"20220012019"</f>
        <v>20220012019</v>
      </c>
      <c r="F158" s="7">
        <v>60</v>
      </c>
      <c r="G158" s="7"/>
      <c r="H158" s="7">
        <f t="shared" si="11"/>
        <v>60</v>
      </c>
    </row>
    <row r="159" spans="1:8" s="10" customFormat="1" ht="24.75" customHeight="1">
      <c r="A159" s="7">
        <v>157</v>
      </c>
      <c r="B159" s="7" t="str">
        <f>"刘柯妤"</f>
        <v>刘柯妤</v>
      </c>
      <c r="C159" s="7" t="str">
        <f t="shared" si="10"/>
        <v>女</v>
      </c>
      <c r="D159" s="7" t="str">
        <f t="shared" si="13"/>
        <v>汉族</v>
      </c>
      <c r="E159" s="7" t="str">
        <f>"20220012111"</f>
        <v>20220012111</v>
      </c>
      <c r="F159" s="7">
        <v>60</v>
      </c>
      <c r="G159" s="7"/>
      <c r="H159" s="7">
        <f t="shared" si="11"/>
        <v>60</v>
      </c>
    </row>
    <row r="160" spans="1:8" s="10" customFormat="1" ht="24.75" customHeight="1">
      <c r="A160" s="7">
        <v>158</v>
      </c>
      <c r="B160" s="7" t="str">
        <f>"王姝霖"</f>
        <v>王姝霖</v>
      </c>
      <c r="C160" s="7" t="str">
        <f t="shared" si="10"/>
        <v>女</v>
      </c>
      <c r="D160" s="7" t="str">
        <f t="shared" si="13"/>
        <v>汉族</v>
      </c>
      <c r="E160" s="7" t="str">
        <f>"20220012215"</f>
        <v>20220012215</v>
      </c>
      <c r="F160" s="7">
        <v>60</v>
      </c>
      <c r="G160" s="7"/>
      <c r="H160" s="7">
        <f t="shared" si="11"/>
        <v>60</v>
      </c>
    </row>
    <row r="161" spans="1:8" s="10" customFormat="1" ht="24.75" customHeight="1">
      <c r="A161" s="7">
        <v>159</v>
      </c>
      <c r="B161" s="7" t="str">
        <f>"郑婕"</f>
        <v>郑婕</v>
      </c>
      <c r="C161" s="7" t="str">
        <f t="shared" si="10"/>
        <v>女</v>
      </c>
      <c r="D161" s="7" t="str">
        <f t="shared" si="13"/>
        <v>汉族</v>
      </c>
      <c r="E161" s="7" t="str">
        <f>"20220010211"</f>
        <v>20220010211</v>
      </c>
      <c r="F161" s="7">
        <v>59</v>
      </c>
      <c r="G161" s="7"/>
      <c r="H161" s="7">
        <f t="shared" si="11"/>
        <v>59</v>
      </c>
    </row>
    <row r="162" spans="1:8" s="10" customFormat="1" ht="24.75" customHeight="1">
      <c r="A162" s="7">
        <v>160</v>
      </c>
      <c r="B162" s="7" t="str">
        <f>"姚桂凤"</f>
        <v>姚桂凤</v>
      </c>
      <c r="C162" s="7" t="str">
        <f t="shared" si="10"/>
        <v>女</v>
      </c>
      <c r="D162" s="7" t="str">
        <f t="shared" si="13"/>
        <v>汉族</v>
      </c>
      <c r="E162" s="7" t="str">
        <f>"20220010426"</f>
        <v>20220010426</v>
      </c>
      <c r="F162" s="7">
        <v>59</v>
      </c>
      <c r="G162" s="7"/>
      <c r="H162" s="7">
        <f t="shared" si="11"/>
        <v>59</v>
      </c>
    </row>
    <row r="163" spans="1:8" s="10" customFormat="1" ht="24.75" customHeight="1">
      <c r="A163" s="7">
        <v>161</v>
      </c>
      <c r="B163" s="7" t="str">
        <f>"李美超"</f>
        <v>李美超</v>
      </c>
      <c r="C163" s="7" t="str">
        <f t="shared" si="10"/>
        <v>女</v>
      </c>
      <c r="D163" s="7" t="str">
        <f t="shared" si="13"/>
        <v>汉族</v>
      </c>
      <c r="E163" s="7" t="str">
        <f>"20220010508"</f>
        <v>20220010508</v>
      </c>
      <c r="F163" s="7">
        <v>59</v>
      </c>
      <c r="G163" s="7"/>
      <c r="H163" s="7">
        <f t="shared" si="11"/>
        <v>59</v>
      </c>
    </row>
    <row r="164" spans="1:8" s="10" customFormat="1" ht="24.75" customHeight="1">
      <c r="A164" s="7">
        <v>162</v>
      </c>
      <c r="B164" s="7" t="str">
        <f>"刘凤英"</f>
        <v>刘凤英</v>
      </c>
      <c r="C164" s="7" t="str">
        <f t="shared" si="10"/>
        <v>女</v>
      </c>
      <c r="D164" s="7" t="str">
        <f t="shared" si="13"/>
        <v>汉族</v>
      </c>
      <c r="E164" s="7" t="str">
        <f>"20220010726"</f>
        <v>20220010726</v>
      </c>
      <c r="F164" s="7">
        <v>59</v>
      </c>
      <c r="G164" s="7"/>
      <c r="H164" s="7">
        <f t="shared" si="11"/>
        <v>59</v>
      </c>
    </row>
    <row r="165" spans="1:8" s="10" customFormat="1" ht="24.75" customHeight="1">
      <c r="A165" s="7">
        <v>163</v>
      </c>
      <c r="B165" s="7" t="str">
        <f>"李晓悦"</f>
        <v>李晓悦</v>
      </c>
      <c r="C165" s="7" t="str">
        <f t="shared" si="10"/>
        <v>女</v>
      </c>
      <c r="D165" s="7" t="str">
        <f t="shared" si="13"/>
        <v>汉族</v>
      </c>
      <c r="E165" s="7" t="str">
        <f>"20220010815"</f>
        <v>20220010815</v>
      </c>
      <c r="F165" s="7">
        <v>59</v>
      </c>
      <c r="G165" s="7"/>
      <c r="H165" s="7">
        <f t="shared" si="11"/>
        <v>59</v>
      </c>
    </row>
    <row r="166" spans="1:8" s="10" customFormat="1" ht="24.75" customHeight="1">
      <c r="A166" s="7">
        <v>164</v>
      </c>
      <c r="B166" s="7" t="str">
        <f>"李欣"</f>
        <v>李欣</v>
      </c>
      <c r="C166" s="7" t="str">
        <f t="shared" si="10"/>
        <v>女</v>
      </c>
      <c r="D166" s="7" t="str">
        <f t="shared" si="13"/>
        <v>汉族</v>
      </c>
      <c r="E166" s="7" t="str">
        <f>"20220011204"</f>
        <v>20220011204</v>
      </c>
      <c r="F166" s="7">
        <v>59</v>
      </c>
      <c r="G166" s="7"/>
      <c r="H166" s="7">
        <f t="shared" si="11"/>
        <v>59</v>
      </c>
    </row>
    <row r="167" spans="1:8" s="10" customFormat="1" ht="24.75" customHeight="1">
      <c r="A167" s="7">
        <v>165</v>
      </c>
      <c r="B167" s="7" t="str">
        <f>"李宇欣"</f>
        <v>李宇欣</v>
      </c>
      <c r="C167" s="7" t="str">
        <f t="shared" si="10"/>
        <v>女</v>
      </c>
      <c r="D167" s="7" t="str">
        <f t="shared" si="13"/>
        <v>汉族</v>
      </c>
      <c r="E167" s="7" t="str">
        <f>"20220011705"</f>
        <v>20220011705</v>
      </c>
      <c r="F167" s="7">
        <v>59</v>
      </c>
      <c r="G167" s="7"/>
      <c r="H167" s="7">
        <f t="shared" si="11"/>
        <v>59</v>
      </c>
    </row>
    <row r="168" spans="1:8" s="10" customFormat="1" ht="24.75" customHeight="1">
      <c r="A168" s="7">
        <v>166</v>
      </c>
      <c r="B168" s="7" t="str">
        <f>"周广欣"</f>
        <v>周广欣</v>
      </c>
      <c r="C168" s="7" t="str">
        <f t="shared" si="10"/>
        <v>女</v>
      </c>
      <c r="D168" s="7" t="str">
        <f>"蒙古族"</f>
        <v>蒙古族</v>
      </c>
      <c r="E168" s="7" t="str">
        <f>"20220011123"</f>
        <v>20220011123</v>
      </c>
      <c r="F168" s="7">
        <v>56</v>
      </c>
      <c r="G168" s="7">
        <v>2.5</v>
      </c>
      <c r="H168" s="7">
        <f t="shared" si="11"/>
        <v>58.5</v>
      </c>
    </row>
    <row r="169" spans="1:8" s="10" customFormat="1" ht="24.75" customHeight="1">
      <c r="A169" s="7">
        <v>167</v>
      </c>
      <c r="B169" s="7" t="str">
        <f>"王睿晗"</f>
        <v>王睿晗</v>
      </c>
      <c r="C169" s="7" t="str">
        <f t="shared" si="10"/>
        <v>女</v>
      </c>
      <c r="D169" s="7" t="str">
        <f>"蒙古族"</f>
        <v>蒙古族</v>
      </c>
      <c r="E169" s="7" t="str">
        <f>"20220011520"</f>
        <v>20220011520</v>
      </c>
      <c r="F169" s="7">
        <v>56</v>
      </c>
      <c r="G169" s="7">
        <v>2.5</v>
      </c>
      <c r="H169" s="7">
        <f t="shared" si="11"/>
        <v>58.5</v>
      </c>
    </row>
    <row r="170" spans="1:8" s="10" customFormat="1" ht="24.75" customHeight="1">
      <c r="A170" s="7">
        <v>168</v>
      </c>
      <c r="B170" s="7" t="str">
        <f>"刘泽宇"</f>
        <v>刘泽宇</v>
      </c>
      <c r="C170" s="7" t="str">
        <f t="shared" si="10"/>
        <v>女</v>
      </c>
      <c r="D170" s="7" t="str">
        <f aca="true" t="shared" si="14" ref="D170:D178">"汉族"</f>
        <v>汉族</v>
      </c>
      <c r="E170" s="7" t="str">
        <f>"20220010121"</f>
        <v>20220010121</v>
      </c>
      <c r="F170" s="7">
        <v>58</v>
      </c>
      <c r="G170" s="7"/>
      <c r="H170" s="7">
        <f t="shared" si="11"/>
        <v>58</v>
      </c>
    </row>
    <row r="171" spans="1:8" s="10" customFormat="1" ht="24.75" customHeight="1">
      <c r="A171" s="7">
        <v>169</v>
      </c>
      <c r="B171" s="7" t="str">
        <f>"王佳月"</f>
        <v>王佳月</v>
      </c>
      <c r="C171" s="7" t="str">
        <f t="shared" si="10"/>
        <v>女</v>
      </c>
      <c r="D171" s="7" t="str">
        <f t="shared" si="14"/>
        <v>汉族</v>
      </c>
      <c r="E171" s="7" t="str">
        <f>"20220010202"</f>
        <v>20220010202</v>
      </c>
      <c r="F171" s="7">
        <v>58</v>
      </c>
      <c r="G171" s="7"/>
      <c r="H171" s="7">
        <f t="shared" si="11"/>
        <v>58</v>
      </c>
    </row>
    <row r="172" spans="1:8" s="10" customFormat="1" ht="24.75" customHeight="1">
      <c r="A172" s="7">
        <v>170</v>
      </c>
      <c r="B172" s="7" t="str">
        <f>"方惠"</f>
        <v>方惠</v>
      </c>
      <c r="C172" s="7" t="str">
        <f t="shared" si="10"/>
        <v>女</v>
      </c>
      <c r="D172" s="7" t="str">
        <f t="shared" si="14"/>
        <v>汉族</v>
      </c>
      <c r="E172" s="7" t="str">
        <f>"20220010228"</f>
        <v>20220010228</v>
      </c>
      <c r="F172" s="7">
        <v>58</v>
      </c>
      <c r="G172" s="7"/>
      <c r="H172" s="7">
        <f t="shared" si="11"/>
        <v>58</v>
      </c>
    </row>
    <row r="173" spans="1:8" s="10" customFormat="1" ht="24.75" customHeight="1">
      <c r="A173" s="7">
        <v>171</v>
      </c>
      <c r="B173" s="7" t="str">
        <f>"岳倩"</f>
        <v>岳倩</v>
      </c>
      <c r="C173" s="7" t="str">
        <f t="shared" si="10"/>
        <v>女</v>
      </c>
      <c r="D173" s="7" t="str">
        <f t="shared" si="14"/>
        <v>汉族</v>
      </c>
      <c r="E173" s="7" t="str">
        <f>"20220010503"</f>
        <v>20220010503</v>
      </c>
      <c r="F173" s="7">
        <v>58</v>
      </c>
      <c r="G173" s="7"/>
      <c r="H173" s="7">
        <f t="shared" si="11"/>
        <v>58</v>
      </c>
    </row>
    <row r="174" spans="1:8" s="10" customFormat="1" ht="24.75" customHeight="1">
      <c r="A174" s="7">
        <v>172</v>
      </c>
      <c r="B174" s="7" t="str">
        <f>"李晓晖"</f>
        <v>李晓晖</v>
      </c>
      <c r="C174" s="7" t="str">
        <f t="shared" si="10"/>
        <v>女</v>
      </c>
      <c r="D174" s="7" t="str">
        <f t="shared" si="14"/>
        <v>汉族</v>
      </c>
      <c r="E174" s="7" t="str">
        <f>"20220010528"</f>
        <v>20220010528</v>
      </c>
      <c r="F174" s="7">
        <v>58</v>
      </c>
      <c r="G174" s="7"/>
      <c r="H174" s="7">
        <f t="shared" si="11"/>
        <v>58</v>
      </c>
    </row>
    <row r="175" spans="1:8" s="10" customFormat="1" ht="24.75" customHeight="1">
      <c r="A175" s="7">
        <v>173</v>
      </c>
      <c r="B175" s="7" t="str">
        <f>"高慧"</f>
        <v>高慧</v>
      </c>
      <c r="C175" s="7" t="str">
        <f t="shared" si="10"/>
        <v>女</v>
      </c>
      <c r="D175" s="7" t="str">
        <f t="shared" si="14"/>
        <v>汉族</v>
      </c>
      <c r="E175" s="7" t="str">
        <f>"20220010629"</f>
        <v>20220010629</v>
      </c>
      <c r="F175" s="7">
        <v>58</v>
      </c>
      <c r="G175" s="7"/>
      <c r="H175" s="7">
        <f t="shared" si="11"/>
        <v>58</v>
      </c>
    </row>
    <row r="176" spans="1:8" s="10" customFormat="1" ht="24.75" customHeight="1">
      <c r="A176" s="7">
        <v>174</v>
      </c>
      <c r="B176" s="7" t="str">
        <f>"武晓琦"</f>
        <v>武晓琦</v>
      </c>
      <c r="C176" s="7" t="str">
        <f t="shared" si="10"/>
        <v>女</v>
      </c>
      <c r="D176" s="7" t="str">
        <f t="shared" si="14"/>
        <v>汉族</v>
      </c>
      <c r="E176" s="7" t="str">
        <f>"20220010630"</f>
        <v>20220010630</v>
      </c>
      <c r="F176" s="7">
        <v>58</v>
      </c>
      <c r="G176" s="7"/>
      <c r="H176" s="7">
        <f t="shared" si="11"/>
        <v>58</v>
      </c>
    </row>
    <row r="177" spans="1:8" s="10" customFormat="1" ht="24.75" customHeight="1">
      <c r="A177" s="7">
        <v>175</v>
      </c>
      <c r="B177" s="7" t="str">
        <f>"王晓芳"</f>
        <v>王晓芳</v>
      </c>
      <c r="C177" s="7" t="str">
        <f t="shared" si="10"/>
        <v>女</v>
      </c>
      <c r="D177" s="7" t="str">
        <f t="shared" si="14"/>
        <v>汉族</v>
      </c>
      <c r="E177" s="7" t="str">
        <f>"20220010707"</f>
        <v>20220010707</v>
      </c>
      <c r="F177" s="7">
        <v>58</v>
      </c>
      <c r="G177" s="7"/>
      <c r="H177" s="7">
        <f t="shared" si="11"/>
        <v>58</v>
      </c>
    </row>
    <row r="178" spans="1:8" s="10" customFormat="1" ht="24.75" customHeight="1">
      <c r="A178" s="7">
        <v>176</v>
      </c>
      <c r="B178" s="7" t="str">
        <f>"王瑜芹"</f>
        <v>王瑜芹</v>
      </c>
      <c r="C178" s="7" t="str">
        <f t="shared" si="10"/>
        <v>女</v>
      </c>
      <c r="D178" s="7" t="str">
        <f t="shared" si="14"/>
        <v>汉族</v>
      </c>
      <c r="E178" s="7" t="str">
        <f>"20220010710"</f>
        <v>20220010710</v>
      </c>
      <c r="F178" s="7">
        <v>58</v>
      </c>
      <c r="G178" s="7"/>
      <c r="H178" s="7">
        <f t="shared" si="11"/>
        <v>58</v>
      </c>
    </row>
    <row r="179" spans="1:8" s="10" customFormat="1" ht="24.75" customHeight="1">
      <c r="A179" s="7">
        <v>177</v>
      </c>
      <c r="B179" s="7" t="str">
        <f>"任佳乐"</f>
        <v>任佳乐</v>
      </c>
      <c r="C179" s="7" t="str">
        <f t="shared" si="10"/>
        <v>女</v>
      </c>
      <c r="D179" s="7" t="str">
        <f>"满族"</f>
        <v>满族</v>
      </c>
      <c r="E179" s="7" t="str">
        <f>"20220010809"</f>
        <v>20220010809</v>
      </c>
      <c r="F179" s="7">
        <v>58</v>
      </c>
      <c r="G179" s="7"/>
      <c r="H179" s="7">
        <f t="shared" si="11"/>
        <v>58</v>
      </c>
    </row>
    <row r="180" spans="1:8" s="10" customFormat="1" ht="24.75" customHeight="1">
      <c r="A180" s="7">
        <v>178</v>
      </c>
      <c r="B180" s="7" t="str">
        <f>"张曙萌"</f>
        <v>张曙萌</v>
      </c>
      <c r="C180" s="7" t="str">
        <f t="shared" si="10"/>
        <v>女</v>
      </c>
      <c r="D180" s="7" t="str">
        <f aca="true" t="shared" si="15" ref="D180:D189">"汉族"</f>
        <v>汉族</v>
      </c>
      <c r="E180" s="7" t="str">
        <f>"20220011011"</f>
        <v>20220011011</v>
      </c>
      <c r="F180" s="7">
        <v>58</v>
      </c>
      <c r="G180" s="7"/>
      <c r="H180" s="7">
        <f t="shared" si="11"/>
        <v>58</v>
      </c>
    </row>
    <row r="181" spans="1:8" s="10" customFormat="1" ht="24.75" customHeight="1">
      <c r="A181" s="7">
        <v>179</v>
      </c>
      <c r="B181" s="7" t="str">
        <f>"高冰洁"</f>
        <v>高冰洁</v>
      </c>
      <c r="C181" s="7" t="str">
        <f t="shared" si="10"/>
        <v>女</v>
      </c>
      <c r="D181" s="7" t="str">
        <f t="shared" si="15"/>
        <v>汉族</v>
      </c>
      <c r="E181" s="7" t="str">
        <f>"20220011209"</f>
        <v>20220011209</v>
      </c>
      <c r="F181" s="7">
        <v>58</v>
      </c>
      <c r="G181" s="7"/>
      <c r="H181" s="7">
        <f t="shared" si="11"/>
        <v>58</v>
      </c>
    </row>
    <row r="182" spans="1:8" s="10" customFormat="1" ht="24.75" customHeight="1">
      <c r="A182" s="7">
        <v>180</v>
      </c>
      <c r="B182" s="7" t="str">
        <f>"呼容丽"</f>
        <v>呼容丽</v>
      </c>
      <c r="C182" s="7" t="str">
        <f t="shared" si="10"/>
        <v>女</v>
      </c>
      <c r="D182" s="7" t="str">
        <f t="shared" si="15"/>
        <v>汉族</v>
      </c>
      <c r="E182" s="7" t="str">
        <f>"20220011218"</f>
        <v>20220011218</v>
      </c>
      <c r="F182" s="7">
        <v>58</v>
      </c>
      <c r="G182" s="7"/>
      <c r="H182" s="7">
        <f t="shared" si="11"/>
        <v>58</v>
      </c>
    </row>
    <row r="183" spans="1:8" s="10" customFormat="1" ht="24.75" customHeight="1">
      <c r="A183" s="7">
        <v>181</v>
      </c>
      <c r="B183" s="7" t="str">
        <f>"高梦露"</f>
        <v>高梦露</v>
      </c>
      <c r="C183" s="7" t="str">
        <f t="shared" si="10"/>
        <v>女</v>
      </c>
      <c r="D183" s="7" t="str">
        <f t="shared" si="15"/>
        <v>汉族</v>
      </c>
      <c r="E183" s="7" t="str">
        <f>"20220011422"</f>
        <v>20220011422</v>
      </c>
      <c r="F183" s="7">
        <v>58</v>
      </c>
      <c r="G183" s="7"/>
      <c r="H183" s="7">
        <f t="shared" si="11"/>
        <v>58</v>
      </c>
    </row>
    <row r="184" spans="1:8" s="10" customFormat="1" ht="24.75" customHeight="1">
      <c r="A184" s="7">
        <v>182</v>
      </c>
      <c r="B184" s="7" t="str">
        <f>"王晓凤"</f>
        <v>王晓凤</v>
      </c>
      <c r="C184" s="7" t="str">
        <f t="shared" si="10"/>
        <v>女</v>
      </c>
      <c r="D184" s="7" t="str">
        <f t="shared" si="15"/>
        <v>汉族</v>
      </c>
      <c r="E184" s="7" t="str">
        <f>"20220011621"</f>
        <v>20220011621</v>
      </c>
      <c r="F184" s="7">
        <v>58</v>
      </c>
      <c r="G184" s="7"/>
      <c r="H184" s="7">
        <f t="shared" si="11"/>
        <v>58</v>
      </c>
    </row>
    <row r="185" spans="1:8" s="10" customFormat="1" ht="24.75" customHeight="1">
      <c r="A185" s="7">
        <v>183</v>
      </c>
      <c r="B185" s="7" t="str">
        <f>"杭梦轲"</f>
        <v>杭梦轲</v>
      </c>
      <c r="C185" s="7" t="str">
        <f t="shared" si="10"/>
        <v>女</v>
      </c>
      <c r="D185" s="7" t="str">
        <f t="shared" si="15"/>
        <v>汉族</v>
      </c>
      <c r="E185" s="7" t="str">
        <f>"20220011729"</f>
        <v>20220011729</v>
      </c>
      <c r="F185" s="7">
        <v>58</v>
      </c>
      <c r="G185" s="7"/>
      <c r="H185" s="7">
        <f t="shared" si="11"/>
        <v>58</v>
      </c>
    </row>
    <row r="186" spans="1:8" s="10" customFormat="1" ht="24.75" customHeight="1">
      <c r="A186" s="7">
        <v>184</v>
      </c>
      <c r="B186" s="7" t="str">
        <f>"王蕾"</f>
        <v>王蕾</v>
      </c>
      <c r="C186" s="7" t="str">
        <f t="shared" si="10"/>
        <v>女</v>
      </c>
      <c r="D186" s="7" t="str">
        <f t="shared" si="15"/>
        <v>汉族</v>
      </c>
      <c r="E186" s="7" t="str">
        <f>"20220011819"</f>
        <v>20220011819</v>
      </c>
      <c r="F186" s="7">
        <v>58</v>
      </c>
      <c r="G186" s="7"/>
      <c r="H186" s="7">
        <f t="shared" si="11"/>
        <v>58</v>
      </c>
    </row>
    <row r="187" spans="1:8" s="10" customFormat="1" ht="24.75" customHeight="1">
      <c r="A187" s="7">
        <v>185</v>
      </c>
      <c r="B187" s="7" t="str">
        <f>"袁佳熙"</f>
        <v>袁佳熙</v>
      </c>
      <c r="C187" s="7" t="str">
        <f t="shared" si="10"/>
        <v>女</v>
      </c>
      <c r="D187" s="7" t="str">
        <f t="shared" si="15"/>
        <v>汉族</v>
      </c>
      <c r="E187" s="7" t="str">
        <f>"20220011820"</f>
        <v>20220011820</v>
      </c>
      <c r="F187" s="7">
        <v>58</v>
      </c>
      <c r="G187" s="7"/>
      <c r="H187" s="7">
        <f t="shared" si="11"/>
        <v>58</v>
      </c>
    </row>
    <row r="188" spans="1:8" s="10" customFormat="1" ht="24.75" customHeight="1">
      <c r="A188" s="7">
        <v>186</v>
      </c>
      <c r="B188" s="7" t="str">
        <f>"乔敏"</f>
        <v>乔敏</v>
      </c>
      <c r="C188" s="7" t="str">
        <f t="shared" si="10"/>
        <v>女</v>
      </c>
      <c r="D188" s="7" t="str">
        <f t="shared" si="15"/>
        <v>汉族</v>
      </c>
      <c r="E188" s="7" t="str">
        <f>"20220012121"</f>
        <v>20220012121</v>
      </c>
      <c r="F188" s="7">
        <v>58</v>
      </c>
      <c r="G188" s="7"/>
      <c r="H188" s="7">
        <f t="shared" si="11"/>
        <v>58</v>
      </c>
    </row>
    <row r="189" spans="1:8" s="10" customFormat="1" ht="24.75" customHeight="1">
      <c r="A189" s="7">
        <v>187</v>
      </c>
      <c r="B189" s="7" t="str">
        <f>"乔佳婧"</f>
        <v>乔佳婧</v>
      </c>
      <c r="C189" s="7" t="str">
        <f t="shared" si="10"/>
        <v>女</v>
      </c>
      <c r="D189" s="7" t="str">
        <f t="shared" si="15"/>
        <v>汉族</v>
      </c>
      <c r="E189" s="7" t="str">
        <f>"20220012126"</f>
        <v>20220012126</v>
      </c>
      <c r="F189" s="7">
        <v>58</v>
      </c>
      <c r="G189" s="7"/>
      <c r="H189" s="7">
        <f t="shared" si="11"/>
        <v>58</v>
      </c>
    </row>
  </sheetData>
  <sheetProtection/>
  <mergeCells count="1">
    <mergeCell ref="A1:H1"/>
  </mergeCells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zoomScaleSheetLayoutView="100" workbookViewId="0" topLeftCell="A1">
      <selection activeCell="G2" sqref="G2"/>
    </sheetView>
  </sheetViews>
  <sheetFormatPr defaultColWidth="9.00390625" defaultRowHeight="24.75" customHeight="1"/>
  <cols>
    <col min="1" max="1" width="5.625" style="2" customWidth="1"/>
    <col min="2" max="2" width="9.00390625" style="2" customWidth="1"/>
    <col min="3" max="3" width="7.125" style="2" customWidth="1"/>
    <col min="4" max="4" width="8.625" style="2" customWidth="1"/>
    <col min="5" max="5" width="14.50390625" style="2" customWidth="1"/>
    <col min="6" max="6" width="9.75390625" style="2" customWidth="1"/>
    <col min="7" max="7" width="9.625" style="2" customWidth="1"/>
    <col min="8" max="8" width="11.625" style="2" customWidth="1"/>
    <col min="9" max="194" width="9.00390625" style="2" customWidth="1"/>
    <col min="195" max="16384" width="9.00390625" style="3" customWidth="1"/>
  </cols>
  <sheetData>
    <row r="1" spans="1:8" ht="24.75" customHeight="1">
      <c r="A1" s="4" t="s">
        <v>10</v>
      </c>
      <c r="B1" s="5"/>
      <c r="C1" s="5"/>
      <c r="D1" s="5"/>
      <c r="E1" s="5"/>
      <c r="F1" s="5"/>
      <c r="G1" s="5"/>
      <c r="H1" s="5"/>
    </row>
    <row r="2" spans="1:256" s="1" customFormat="1" ht="2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11</v>
      </c>
      <c r="G2" s="6" t="s">
        <v>7</v>
      </c>
      <c r="H2" s="6" t="s">
        <v>8</v>
      </c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19" s="2" customFormat="1" ht="24.75" customHeight="1">
      <c r="A3" s="7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7">
        <v>73</v>
      </c>
      <c r="G3" s="7"/>
      <c r="H3" s="7">
        <f aca="true" t="shared" si="0" ref="H3:H66">F3+G3</f>
        <v>73</v>
      </c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</row>
    <row r="4" spans="1:219" s="2" customFormat="1" ht="24.75" customHeight="1">
      <c r="A4" s="7">
        <v>2</v>
      </c>
      <c r="B4" s="7" t="s">
        <v>16</v>
      </c>
      <c r="C4" s="7" t="s">
        <v>13</v>
      </c>
      <c r="D4" s="7" t="s">
        <v>14</v>
      </c>
      <c r="E4" s="7" t="s">
        <v>17</v>
      </c>
      <c r="F4" s="7">
        <v>70</v>
      </c>
      <c r="G4" s="7"/>
      <c r="H4" s="7">
        <f t="shared" si="0"/>
        <v>70</v>
      </c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</row>
    <row r="5" spans="1:219" s="2" customFormat="1" ht="24.75" customHeight="1">
      <c r="A5" s="7">
        <v>3</v>
      </c>
      <c r="B5" s="7" t="s">
        <v>18</v>
      </c>
      <c r="C5" s="7" t="s">
        <v>13</v>
      </c>
      <c r="D5" s="7" t="s">
        <v>19</v>
      </c>
      <c r="E5" s="7" t="s">
        <v>20</v>
      </c>
      <c r="F5" s="7">
        <v>67</v>
      </c>
      <c r="G5" s="7">
        <v>2.5</v>
      </c>
      <c r="H5" s="7">
        <f t="shared" si="0"/>
        <v>69.5</v>
      </c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</row>
    <row r="6" spans="1:219" s="2" customFormat="1" ht="24.75" customHeight="1">
      <c r="A6" s="7">
        <v>4</v>
      </c>
      <c r="B6" s="7" t="s">
        <v>21</v>
      </c>
      <c r="C6" s="7" t="s">
        <v>13</v>
      </c>
      <c r="D6" s="7" t="s">
        <v>19</v>
      </c>
      <c r="E6" s="7" t="s">
        <v>22</v>
      </c>
      <c r="F6" s="7">
        <v>67</v>
      </c>
      <c r="G6" s="7">
        <v>2.5</v>
      </c>
      <c r="H6" s="7">
        <f t="shared" si="0"/>
        <v>69.5</v>
      </c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</row>
    <row r="7" spans="1:219" s="2" customFormat="1" ht="24.75" customHeight="1">
      <c r="A7" s="7">
        <v>5</v>
      </c>
      <c r="B7" s="7" t="s">
        <v>23</v>
      </c>
      <c r="C7" s="7" t="s">
        <v>13</v>
      </c>
      <c r="D7" s="7" t="s">
        <v>14</v>
      </c>
      <c r="E7" s="7" t="s">
        <v>24</v>
      </c>
      <c r="F7" s="7">
        <v>68</v>
      </c>
      <c r="G7" s="7"/>
      <c r="H7" s="7">
        <f t="shared" si="0"/>
        <v>68</v>
      </c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</row>
    <row r="8" spans="1:219" s="2" customFormat="1" ht="24.75" customHeight="1">
      <c r="A8" s="7">
        <v>6</v>
      </c>
      <c r="B8" s="7" t="s">
        <v>25</v>
      </c>
      <c r="C8" s="7" t="s">
        <v>13</v>
      </c>
      <c r="D8" s="7" t="s">
        <v>14</v>
      </c>
      <c r="E8" s="7" t="s">
        <v>26</v>
      </c>
      <c r="F8" s="7">
        <v>67</v>
      </c>
      <c r="G8" s="7"/>
      <c r="H8" s="7">
        <f t="shared" si="0"/>
        <v>67</v>
      </c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</row>
    <row r="9" spans="1:219" s="2" customFormat="1" ht="24.75" customHeight="1">
      <c r="A9" s="7">
        <v>7</v>
      </c>
      <c r="B9" s="7" t="s">
        <v>27</v>
      </c>
      <c r="C9" s="7" t="s">
        <v>13</v>
      </c>
      <c r="D9" s="7" t="s">
        <v>28</v>
      </c>
      <c r="E9" s="7" t="s">
        <v>29</v>
      </c>
      <c r="F9" s="7">
        <v>65</v>
      </c>
      <c r="G9" s="7"/>
      <c r="H9" s="7">
        <f t="shared" si="0"/>
        <v>65</v>
      </c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</row>
    <row r="10" spans="1:219" s="2" customFormat="1" ht="24.75" customHeight="1">
      <c r="A10" s="7">
        <v>8</v>
      </c>
      <c r="B10" s="7" t="s">
        <v>30</v>
      </c>
      <c r="C10" s="7" t="s">
        <v>13</v>
      </c>
      <c r="D10" s="7" t="s">
        <v>14</v>
      </c>
      <c r="E10" s="7" t="s">
        <v>31</v>
      </c>
      <c r="F10" s="7">
        <v>65</v>
      </c>
      <c r="G10" s="7"/>
      <c r="H10" s="7">
        <f t="shared" si="0"/>
        <v>65</v>
      </c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</row>
    <row r="11" spans="1:219" s="2" customFormat="1" ht="24.75" customHeight="1">
      <c r="A11" s="7">
        <v>9</v>
      </c>
      <c r="B11" s="7" t="s">
        <v>32</v>
      </c>
      <c r="C11" s="7" t="s">
        <v>13</v>
      </c>
      <c r="D11" s="7" t="s">
        <v>14</v>
      </c>
      <c r="E11" s="7" t="s">
        <v>33</v>
      </c>
      <c r="F11" s="7">
        <v>64</v>
      </c>
      <c r="G11" s="7"/>
      <c r="H11" s="7">
        <f t="shared" si="0"/>
        <v>64</v>
      </c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</row>
    <row r="12" spans="1:219" s="2" customFormat="1" ht="24.75" customHeight="1">
      <c r="A12" s="7">
        <v>10</v>
      </c>
      <c r="B12" s="7" t="s">
        <v>34</v>
      </c>
      <c r="C12" s="7" t="s">
        <v>13</v>
      </c>
      <c r="D12" s="7" t="s">
        <v>14</v>
      </c>
      <c r="E12" s="7" t="s">
        <v>35</v>
      </c>
      <c r="F12" s="7">
        <v>63</v>
      </c>
      <c r="G12" s="7"/>
      <c r="H12" s="7">
        <f t="shared" si="0"/>
        <v>63</v>
      </c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</row>
    <row r="13" spans="1:219" s="2" customFormat="1" ht="24.75" customHeight="1">
      <c r="A13" s="7">
        <v>11</v>
      </c>
      <c r="B13" s="7" t="s">
        <v>36</v>
      </c>
      <c r="C13" s="7" t="s">
        <v>13</v>
      </c>
      <c r="D13" s="7" t="s">
        <v>14</v>
      </c>
      <c r="E13" s="7" t="s">
        <v>37</v>
      </c>
      <c r="F13" s="7">
        <v>63</v>
      </c>
      <c r="G13" s="7"/>
      <c r="H13" s="7">
        <f t="shared" si="0"/>
        <v>63</v>
      </c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</row>
    <row r="14" spans="1:219" s="2" customFormat="1" ht="24.75" customHeight="1">
      <c r="A14" s="7">
        <v>12</v>
      </c>
      <c r="B14" s="7" t="s">
        <v>38</v>
      </c>
      <c r="C14" s="7" t="s">
        <v>13</v>
      </c>
      <c r="D14" s="7" t="s">
        <v>14</v>
      </c>
      <c r="E14" s="7" t="s">
        <v>39</v>
      </c>
      <c r="F14" s="7">
        <v>62</v>
      </c>
      <c r="G14" s="7"/>
      <c r="H14" s="7">
        <f t="shared" si="0"/>
        <v>62</v>
      </c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</row>
    <row r="15" spans="1:219" s="2" customFormat="1" ht="24.75" customHeight="1">
      <c r="A15" s="7">
        <v>13</v>
      </c>
      <c r="B15" s="7" t="s">
        <v>40</v>
      </c>
      <c r="C15" s="7" t="s">
        <v>13</v>
      </c>
      <c r="D15" s="7" t="s">
        <v>14</v>
      </c>
      <c r="E15" s="7" t="s">
        <v>41</v>
      </c>
      <c r="F15" s="7">
        <v>61</v>
      </c>
      <c r="G15" s="7"/>
      <c r="H15" s="7">
        <f t="shared" si="0"/>
        <v>61</v>
      </c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</row>
    <row r="16" spans="1:219" s="2" customFormat="1" ht="24.75" customHeight="1">
      <c r="A16" s="7">
        <v>14</v>
      </c>
      <c r="B16" s="7" t="s">
        <v>42</v>
      </c>
      <c r="C16" s="7" t="s">
        <v>13</v>
      </c>
      <c r="D16" s="7" t="s">
        <v>14</v>
      </c>
      <c r="E16" s="7" t="s">
        <v>43</v>
      </c>
      <c r="F16" s="7">
        <v>60</v>
      </c>
      <c r="G16" s="7"/>
      <c r="H16" s="7">
        <f t="shared" si="0"/>
        <v>60</v>
      </c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</row>
    <row r="17" spans="1:219" s="2" customFormat="1" ht="24.75" customHeight="1">
      <c r="A17" s="7">
        <v>15</v>
      </c>
      <c r="B17" s="7" t="s">
        <v>44</v>
      </c>
      <c r="C17" s="7" t="s">
        <v>13</v>
      </c>
      <c r="D17" s="7" t="s">
        <v>14</v>
      </c>
      <c r="E17" s="7" t="s">
        <v>45</v>
      </c>
      <c r="F17" s="7">
        <v>60</v>
      </c>
      <c r="G17" s="7"/>
      <c r="H17" s="7">
        <f t="shared" si="0"/>
        <v>60</v>
      </c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</row>
    <row r="18" spans="1:219" s="2" customFormat="1" ht="24.75" customHeight="1">
      <c r="A18" s="7">
        <v>16</v>
      </c>
      <c r="B18" s="7" t="s">
        <v>46</v>
      </c>
      <c r="C18" s="7" t="s">
        <v>13</v>
      </c>
      <c r="D18" s="7" t="s">
        <v>14</v>
      </c>
      <c r="E18" s="7" t="s">
        <v>47</v>
      </c>
      <c r="F18" s="7">
        <v>59</v>
      </c>
      <c r="G18" s="7"/>
      <c r="H18" s="7">
        <f t="shared" si="0"/>
        <v>59</v>
      </c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</row>
    <row r="19" spans="1:219" s="2" customFormat="1" ht="24.75" customHeight="1">
      <c r="A19" s="7">
        <v>17</v>
      </c>
      <c r="B19" s="7" t="s">
        <v>48</v>
      </c>
      <c r="C19" s="7" t="s">
        <v>13</v>
      </c>
      <c r="D19" s="7" t="s">
        <v>14</v>
      </c>
      <c r="E19" s="7" t="s">
        <v>49</v>
      </c>
      <c r="F19" s="7">
        <v>59</v>
      </c>
      <c r="G19" s="7"/>
      <c r="H19" s="7">
        <f t="shared" si="0"/>
        <v>59</v>
      </c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</row>
    <row r="20" spans="1:219" s="2" customFormat="1" ht="24.75" customHeight="1">
      <c r="A20" s="7">
        <v>18</v>
      </c>
      <c r="B20" s="7" t="s">
        <v>50</v>
      </c>
      <c r="C20" s="7" t="s">
        <v>13</v>
      </c>
      <c r="D20" s="7" t="s">
        <v>19</v>
      </c>
      <c r="E20" s="7" t="s">
        <v>51</v>
      </c>
      <c r="F20" s="7">
        <v>56</v>
      </c>
      <c r="G20" s="7">
        <v>2.5</v>
      </c>
      <c r="H20" s="7">
        <f t="shared" si="0"/>
        <v>58.5</v>
      </c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</row>
    <row r="21" spans="1:219" s="2" customFormat="1" ht="24.75" customHeight="1">
      <c r="A21" s="7">
        <v>19</v>
      </c>
      <c r="B21" s="7" t="s">
        <v>52</v>
      </c>
      <c r="C21" s="7" t="s">
        <v>13</v>
      </c>
      <c r="D21" s="7" t="s">
        <v>14</v>
      </c>
      <c r="E21" s="7" t="s">
        <v>53</v>
      </c>
      <c r="F21" s="7">
        <v>57</v>
      </c>
      <c r="G21" s="7"/>
      <c r="H21" s="7">
        <f t="shared" si="0"/>
        <v>57</v>
      </c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</row>
    <row r="22" spans="1:219" s="2" customFormat="1" ht="24.75" customHeight="1">
      <c r="A22" s="7">
        <v>20</v>
      </c>
      <c r="B22" s="7" t="s">
        <v>54</v>
      </c>
      <c r="C22" s="7" t="s">
        <v>13</v>
      </c>
      <c r="D22" s="7" t="s">
        <v>14</v>
      </c>
      <c r="E22" s="7" t="s">
        <v>55</v>
      </c>
      <c r="F22" s="7">
        <v>57</v>
      </c>
      <c r="G22" s="7"/>
      <c r="H22" s="7">
        <f t="shared" si="0"/>
        <v>57</v>
      </c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</row>
    <row r="23" spans="1:219" s="2" customFormat="1" ht="24.75" customHeight="1">
      <c r="A23" s="7">
        <v>21</v>
      </c>
      <c r="B23" s="7" t="s">
        <v>56</v>
      </c>
      <c r="C23" s="7" t="s">
        <v>13</v>
      </c>
      <c r="D23" s="7" t="s">
        <v>14</v>
      </c>
      <c r="E23" s="7" t="s">
        <v>57</v>
      </c>
      <c r="F23" s="7">
        <v>55</v>
      </c>
      <c r="G23" s="7"/>
      <c r="H23" s="7">
        <f t="shared" si="0"/>
        <v>55</v>
      </c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</row>
    <row r="24" spans="1:219" s="2" customFormat="1" ht="24.75" customHeight="1">
      <c r="A24" s="7">
        <v>22</v>
      </c>
      <c r="B24" s="7" t="s">
        <v>58</v>
      </c>
      <c r="C24" s="7" t="s">
        <v>13</v>
      </c>
      <c r="D24" s="7" t="s">
        <v>14</v>
      </c>
      <c r="E24" s="7" t="s">
        <v>59</v>
      </c>
      <c r="F24" s="7">
        <v>54</v>
      </c>
      <c r="G24" s="7"/>
      <c r="H24" s="7">
        <f t="shared" si="0"/>
        <v>54</v>
      </c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</row>
    <row r="25" spans="1:219" s="2" customFormat="1" ht="24.75" customHeight="1">
      <c r="A25" s="7">
        <v>23</v>
      </c>
      <c r="B25" s="7" t="s">
        <v>60</v>
      </c>
      <c r="C25" s="7" t="s">
        <v>13</v>
      </c>
      <c r="D25" s="7" t="s">
        <v>14</v>
      </c>
      <c r="E25" s="7" t="s">
        <v>61</v>
      </c>
      <c r="F25" s="7">
        <v>54</v>
      </c>
      <c r="G25" s="7"/>
      <c r="H25" s="7">
        <f t="shared" si="0"/>
        <v>54</v>
      </c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</row>
    <row r="26" spans="1:219" s="2" customFormat="1" ht="24.75" customHeight="1">
      <c r="A26" s="7">
        <v>24</v>
      </c>
      <c r="B26" s="7" t="s">
        <v>62</v>
      </c>
      <c r="C26" s="7" t="s">
        <v>13</v>
      </c>
      <c r="D26" s="7" t="s">
        <v>14</v>
      </c>
      <c r="E26" s="7" t="s">
        <v>63</v>
      </c>
      <c r="F26" s="7">
        <v>53</v>
      </c>
      <c r="G26" s="7"/>
      <c r="H26" s="7">
        <f t="shared" si="0"/>
        <v>53</v>
      </c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</row>
    <row r="27" spans="1:219" s="2" customFormat="1" ht="24.75" customHeight="1">
      <c r="A27" s="7">
        <v>25</v>
      </c>
      <c r="B27" s="7" t="s">
        <v>64</v>
      </c>
      <c r="C27" s="7" t="s">
        <v>13</v>
      </c>
      <c r="D27" s="7" t="s">
        <v>14</v>
      </c>
      <c r="E27" s="7" t="s">
        <v>65</v>
      </c>
      <c r="F27" s="7">
        <v>53</v>
      </c>
      <c r="G27" s="7"/>
      <c r="H27" s="7">
        <f t="shared" si="0"/>
        <v>53</v>
      </c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</row>
    <row r="28" spans="1:219" s="2" customFormat="1" ht="24.75" customHeight="1">
      <c r="A28" s="7">
        <v>26</v>
      </c>
      <c r="B28" s="7" t="s">
        <v>66</v>
      </c>
      <c r="C28" s="7" t="s">
        <v>13</v>
      </c>
      <c r="D28" s="7" t="s">
        <v>14</v>
      </c>
      <c r="E28" s="7" t="s">
        <v>67</v>
      </c>
      <c r="F28" s="7">
        <v>52</v>
      </c>
      <c r="G28" s="7"/>
      <c r="H28" s="7">
        <f t="shared" si="0"/>
        <v>52</v>
      </c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</row>
    <row r="29" spans="1:219" s="2" customFormat="1" ht="24.75" customHeight="1">
      <c r="A29" s="7">
        <v>27</v>
      </c>
      <c r="B29" s="7" t="s">
        <v>68</v>
      </c>
      <c r="C29" s="7" t="s">
        <v>13</v>
      </c>
      <c r="D29" s="7" t="s">
        <v>14</v>
      </c>
      <c r="E29" s="7" t="s">
        <v>69</v>
      </c>
      <c r="F29" s="7">
        <v>52</v>
      </c>
      <c r="G29" s="7"/>
      <c r="H29" s="7">
        <f t="shared" si="0"/>
        <v>52</v>
      </c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</row>
    <row r="30" spans="1:219" s="2" customFormat="1" ht="24.75" customHeight="1">
      <c r="A30" s="7">
        <v>28</v>
      </c>
      <c r="B30" s="7" t="s">
        <v>70</v>
      </c>
      <c r="C30" s="7" t="s">
        <v>13</v>
      </c>
      <c r="D30" s="7" t="s">
        <v>14</v>
      </c>
      <c r="E30" s="7" t="s">
        <v>71</v>
      </c>
      <c r="F30" s="7">
        <v>51</v>
      </c>
      <c r="G30" s="7"/>
      <c r="H30" s="7">
        <f t="shared" si="0"/>
        <v>51</v>
      </c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</row>
    <row r="31" spans="1:219" s="2" customFormat="1" ht="24.75" customHeight="1">
      <c r="A31" s="7">
        <v>29</v>
      </c>
      <c r="B31" s="7" t="s">
        <v>72</v>
      </c>
      <c r="C31" s="7" t="s">
        <v>13</v>
      </c>
      <c r="D31" s="7" t="s">
        <v>14</v>
      </c>
      <c r="E31" s="7" t="s">
        <v>73</v>
      </c>
      <c r="F31" s="7">
        <v>51</v>
      </c>
      <c r="G31" s="7"/>
      <c r="H31" s="7">
        <f t="shared" si="0"/>
        <v>51</v>
      </c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</row>
    <row r="32" spans="1:219" s="2" customFormat="1" ht="24.75" customHeight="1">
      <c r="A32" s="7">
        <v>30</v>
      </c>
      <c r="B32" s="7" t="s">
        <v>74</v>
      </c>
      <c r="C32" s="7" t="s">
        <v>13</v>
      </c>
      <c r="D32" s="7" t="s">
        <v>14</v>
      </c>
      <c r="E32" s="7" t="s">
        <v>75</v>
      </c>
      <c r="F32" s="7">
        <v>51</v>
      </c>
      <c r="G32" s="7"/>
      <c r="H32" s="7">
        <f t="shared" si="0"/>
        <v>51</v>
      </c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</row>
    <row r="64814" s="3" customFormat="1" ht="24.75" customHeight="1"/>
    <row r="64815" s="3" customFormat="1" ht="24.75" customHeight="1"/>
    <row r="64816" s="3" customFormat="1" ht="24.75" customHeight="1"/>
    <row r="64817" s="3" customFormat="1" ht="24.75" customHeight="1"/>
    <row r="64818" s="3" customFormat="1" ht="24.75" customHeight="1"/>
    <row r="64819" s="3" customFormat="1" ht="24.75" customHeight="1"/>
    <row r="64820" s="3" customFormat="1" ht="24.75" customHeight="1"/>
    <row r="64821" s="3" customFormat="1" ht="24.75" customHeight="1"/>
    <row r="64822" s="3" customFormat="1" ht="24.75" customHeight="1"/>
    <row r="64823" s="3" customFormat="1" ht="24.75" customHeight="1"/>
    <row r="64824" s="3" customFormat="1" ht="24.75" customHeight="1"/>
    <row r="64825" s="3" customFormat="1" ht="24.75" customHeight="1"/>
    <row r="64826" s="3" customFormat="1" ht="24.75" customHeight="1"/>
    <row r="64827" s="3" customFormat="1" ht="24.75" customHeight="1"/>
    <row r="64828" s="3" customFormat="1" ht="24.75" customHeight="1"/>
    <row r="64829" s="3" customFormat="1" ht="24.75" customHeight="1"/>
    <row r="64830" s="3" customFormat="1" ht="24.75" customHeight="1"/>
    <row r="64831" s="3" customFormat="1" ht="24.75" customHeight="1"/>
    <row r="64832" s="3" customFormat="1" ht="24.75" customHeight="1"/>
    <row r="64833" s="3" customFormat="1" ht="24.75" customHeight="1"/>
    <row r="64834" s="3" customFormat="1" ht="24.75" customHeight="1"/>
    <row r="64835" s="3" customFormat="1" ht="24.75" customHeight="1"/>
    <row r="64836" s="3" customFormat="1" ht="24.75" customHeight="1"/>
    <row r="64837" s="3" customFormat="1" ht="24.75" customHeight="1"/>
    <row r="64838" s="3" customFormat="1" ht="24.75" customHeight="1"/>
    <row r="64839" s="3" customFormat="1" ht="24.75" customHeight="1"/>
    <row r="64840" s="3" customFormat="1" ht="24.75" customHeight="1"/>
    <row r="64841" s="3" customFormat="1" ht="24.75" customHeight="1"/>
    <row r="64842" s="3" customFormat="1" ht="24.75" customHeight="1"/>
    <row r="64843" s="3" customFormat="1" ht="24.75" customHeight="1"/>
    <row r="64844" s="3" customFormat="1" ht="24.75" customHeight="1"/>
    <row r="64845" s="3" customFormat="1" ht="24.75" customHeight="1"/>
    <row r="64846" s="3" customFormat="1" ht="24.75" customHeight="1"/>
    <row r="64847" s="3" customFormat="1" ht="24.75" customHeight="1"/>
    <row r="64848" s="3" customFormat="1" ht="24.75" customHeight="1"/>
    <row r="64849" s="3" customFormat="1" ht="24.75" customHeight="1"/>
    <row r="64850" s="3" customFormat="1" ht="24.75" customHeight="1"/>
    <row r="64851" s="3" customFormat="1" ht="24.75" customHeight="1"/>
    <row r="64852" s="3" customFormat="1" ht="24.75" customHeight="1"/>
    <row r="64853" s="3" customFormat="1" ht="24.75" customHeight="1"/>
    <row r="64854" s="3" customFormat="1" ht="24.75" customHeight="1"/>
    <row r="64855" s="3" customFormat="1" ht="24.75" customHeight="1"/>
    <row r="64856" s="3" customFormat="1" ht="24.75" customHeight="1"/>
    <row r="64857" s="3" customFormat="1" ht="24.75" customHeight="1"/>
    <row r="64858" s="3" customFormat="1" ht="24.75" customHeight="1"/>
    <row r="64859" s="3" customFormat="1" ht="24.75" customHeight="1"/>
    <row r="64860" s="3" customFormat="1" ht="24.75" customHeight="1"/>
    <row r="64861" s="3" customFormat="1" ht="24.75" customHeight="1"/>
    <row r="64862" s="3" customFormat="1" ht="24.75" customHeight="1"/>
    <row r="64863" s="3" customFormat="1" ht="24.75" customHeight="1"/>
    <row r="64864" s="3" customFormat="1" ht="24.75" customHeight="1"/>
    <row r="64865" s="3" customFormat="1" ht="24.75" customHeight="1"/>
    <row r="64866" s="3" customFormat="1" ht="24.75" customHeight="1"/>
    <row r="64867" s="3" customFormat="1" ht="24.75" customHeight="1"/>
    <row r="64868" s="3" customFormat="1" ht="24.75" customHeight="1"/>
    <row r="64869" s="3" customFormat="1" ht="24.75" customHeight="1"/>
    <row r="64870" s="3" customFormat="1" ht="24.75" customHeight="1"/>
    <row r="64871" s="3" customFormat="1" ht="24.75" customHeight="1"/>
    <row r="64872" s="3" customFormat="1" ht="24.75" customHeight="1"/>
    <row r="64873" s="3" customFormat="1" ht="24.75" customHeight="1"/>
    <row r="64874" s="3" customFormat="1" ht="24.75" customHeight="1"/>
    <row r="64875" s="3" customFormat="1" ht="24.75" customHeight="1"/>
    <row r="64876" s="3" customFormat="1" ht="24.75" customHeight="1"/>
    <row r="64877" s="3" customFormat="1" ht="24.75" customHeight="1"/>
    <row r="64878" s="3" customFormat="1" ht="24.75" customHeight="1"/>
    <row r="64879" s="3" customFormat="1" ht="24.75" customHeight="1"/>
    <row r="64880" s="3" customFormat="1" ht="24.75" customHeight="1"/>
    <row r="64881" s="3" customFormat="1" ht="24.75" customHeight="1"/>
    <row r="64882" s="3" customFormat="1" ht="24.75" customHeight="1"/>
    <row r="64883" s="3" customFormat="1" ht="24.75" customHeight="1"/>
    <row r="64884" s="3" customFormat="1" ht="24.75" customHeight="1"/>
    <row r="64885" s="3" customFormat="1" ht="24.75" customHeight="1"/>
    <row r="64886" s="3" customFormat="1" ht="24.75" customHeight="1"/>
    <row r="64887" s="3" customFormat="1" ht="24.75" customHeight="1"/>
    <row r="64888" s="3" customFormat="1" ht="24.75" customHeight="1"/>
    <row r="64889" s="3" customFormat="1" ht="24.75" customHeight="1"/>
    <row r="64890" s="3" customFormat="1" ht="24.75" customHeight="1"/>
    <row r="64891" s="3" customFormat="1" ht="24.75" customHeight="1"/>
    <row r="64892" s="3" customFormat="1" ht="24.75" customHeight="1"/>
    <row r="64893" s="3" customFormat="1" ht="24.75" customHeight="1"/>
    <row r="64894" s="3" customFormat="1" ht="24.75" customHeight="1"/>
    <row r="64895" s="3" customFormat="1" ht="24.75" customHeight="1"/>
    <row r="64896" s="3" customFormat="1" ht="24.75" customHeight="1"/>
    <row r="64897" s="3" customFormat="1" ht="24.75" customHeight="1"/>
    <row r="64898" s="3" customFormat="1" ht="24.75" customHeight="1"/>
    <row r="64899" s="3" customFormat="1" ht="24.75" customHeight="1"/>
    <row r="64900" s="3" customFormat="1" ht="24.75" customHeight="1"/>
    <row r="64901" s="3" customFormat="1" ht="24.75" customHeight="1"/>
    <row r="64902" s="3" customFormat="1" ht="24.75" customHeight="1"/>
    <row r="64903" s="3" customFormat="1" ht="24.75" customHeight="1"/>
    <row r="64904" s="3" customFormat="1" ht="24.75" customHeight="1"/>
    <row r="64905" s="3" customFormat="1" ht="24.75" customHeight="1"/>
    <row r="64906" s="3" customFormat="1" ht="24.75" customHeight="1"/>
    <row r="64907" s="3" customFormat="1" ht="24.75" customHeight="1"/>
    <row r="64908" s="3" customFormat="1" ht="24.75" customHeight="1"/>
    <row r="64909" s="3" customFormat="1" ht="24.75" customHeight="1"/>
    <row r="64910" s="3" customFormat="1" ht="24.75" customHeight="1"/>
    <row r="64911" s="3" customFormat="1" ht="24.75" customHeight="1"/>
    <row r="64912" s="3" customFormat="1" ht="24.75" customHeight="1"/>
    <row r="64913" s="3" customFormat="1" ht="24.75" customHeight="1"/>
    <row r="64914" s="3" customFormat="1" ht="24.75" customHeight="1"/>
    <row r="64915" s="3" customFormat="1" ht="24.75" customHeight="1"/>
    <row r="64916" s="3" customFormat="1" ht="24.75" customHeight="1"/>
    <row r="64917" s="3" customFormat="1" ht="24.75" customHeight="1"/>
    <row r="64918" s="3" customFormat="1" ht="24.75" customHeight="1"/>
    <row r="64919" s="3" customFormat="1" ht="24.75" customHeight="1"/>
    <row r="64920" s="3" customFormat="1" ht="24.75" customHeight="1"/>
    <row r="64921" s="3" customFormat="1" ht="24.75" customHeight="1"/>
    <row r="64922" s="3" customFormat="1" ht="24.75" customHeight="1"/>
    <row r="64923" s="3" customFormat="1" ht="24.75" customHeight="1"/>
    <row r="64924" s="3" customFormat="1" ht="24.75" customHeight="1"/>
    <row r="64925" s="3" customFormat="1" ht="24.75" customHeight="1"/>
    <row r="64926" s="3" customFormat="1" ht="24.75" customHeight="1"/>
    <row r="64927" s="3" customFormat="1" ht="24.75" customHeight="1"/>
    <row r="64928" s="3" customFormat="1" ht="24.75" customHeight="1"/>
    <row r="64929" s="3" customFormat="1" ht="24.75" customHeight="1"/>
    <row r="64930" s="3" customFormat="1" ht="24.75" customHeight="1"/>
    <row r="64931" s="3" customFormat="1" ht="24.75" customHeight="1"/>
    <row r="64932" s="3" customFormat="1" ht="24.75" customHeight="1"/>
    <row r="64933" s="3" customFormat="1" ht="24.75" customHeight="1"/>
    <row r="64934" s="3" customFormat="1" ht="24.75" customHeight="1"/>
    <row r="64935" s="3" customFormat="1" ht="24.75" customHeight="1"/>
    <row r="64936" s="3" customFormat="1" ht="24.75" customHeight="1"/>
    <row r="64937" s="3" customFormat="1" ht="24.75" customHeight="1"/>
    <row r="64938" s="3" customFormat="1" ht="24.75" customHeight="1"/>
    <row r="64939" s="3" customFormat="1" ht="24.75" customHeight="1"/>
    <row r="64940" s="3" customFormat="1" ht="24.75" customHeight="1"/>
    <row r="64941" s="3" customFormat="1" ht="24.75" customHeight="1"/>
    <row r="64942" s="3" customFormat="1" ht="24.75" customHeight="1"/>
    <row r="64943" s="3" customFormat="1" ht="24.75" customHeight="1"/>
    <row r="64944" s="3" customFormat="1" ht="24.75" customHeight="1"/>
    <row r="64945" s="3" customFormat="1" ht="24.75" customHeight="1"/>
    <row r="64946" s="3" customFormat="1" ht="24.75" customHeight="1"/>
    <row r="64947" s="3" customFormat="1" ht="24.75" customHeight="1"/>
    <row r="64948" s="3" customFormat="1" ht="24.75" customHeight="1"/>
    <row r="64949" s="3" customFormat="1" ht="24.75" customHeight="1"/>
    <row r="64950" s="3" customFormat="1" ht="24.75" customHeight="1"/>
    <row r="64951" s="3" customFormat="1" ht="24.75" customHeight="1"/>
    <row r="64952" s="3" customFormat="1" ht="24.75" customHeight="1"/>
    <row r="64953" s="3" customFormat="1" ht="24.75" customHeight="1"/>
    <row r="64954" s="3" customFormat="1" ht="24.75" customHeight="1"/>
    <row r="64955" s="3" customFormat="1" ht="24.75" customHeight="1"/>
    <row r="64956" s="3" customFormat="1" ht="24.75" customHeight="1"/>
    <row r="64957" s="3" customFormat="1" ht="24.75" customHeight="1"/>
    <row r="64958" s="3" customFormat="1" ht="24.75" customHeight="1"/>
    <row r="64959" s="3" customFormat="1" ht="24.75" customHeight="1"/>
    <row r="64960" s="3" customFormat="1" ht="24.75" customHeight="1"/>
    <row r="64961" s="3" customFormat="1" ht="24.75" customHeight="1"/>
    <row r="64962" s="3" customFormat="1" ht="24.75" customHeight="1"/>
    <row r="64963" s="3" customFormat="1" ht="24.75" customHeight="1"/>
    <row r="64964" s="3" customFormat="1" ht="24.75" customHeight="1"/>
    <row r="64965" s="3" customFormat="1" ht="24.75" customHeight="1"/>
    <row r="64966" s="3" customFormat="1" ht="24.75" customHeight="1"/>
    <row r="64967" s="3" customFormat="1" ht="24.75" customHeight="1"/>
    <row r="64968" s="3" customFormat="1" ht="24.75" customHeight="1"/>
    <row r="64969" s="3" customFormat="1" ht="24.75" customHeight="1"/>
    <row r="64970" s="3" customFormat="1" ht="24.75" customHeight="1"/>
    <row r="64971" s="3" customFormat="1" ht="24.75" customHeight="1"/>
    <row r="64972" s="3" customFormat="1" ht="24.75" customHeight="1"/>
    <row r="64973" s="3" customFormat="1" ht="24.75" customHeight="1"/>
    <row r="64974" s="3" customFormat="1" ht="24.75" customHeight="1"/>
    <row r="64975" s="3" customFormat="1" ht="24.75" customHeight="1"/>
    <row r="64976" s="3" customFormat="1" ht="24.75" customHeight="1"/>
    <row r="64977" s="3" customFormat="1" ht="24.75" customHeight="1"/>
    <row r="64978" s="3" customFormat="1" ht="24.75" customHeight="1"/>
    <row r="64979" s="3" customFormat="1" ht="24.75" customHeight="1"/>
    <row r="64980" s="3" customFormat="1" ht="24.75" customHeight="1"/>
    <row r="64981" s="3" customFormat="1" ht="24.75" customHeight="1"/>
    <row r="64982" s="3" customFormat="1" ht="24.75" customHeight="1"/>
    <row r="64983" s="3" customFormat="1" ht="24.75" customHeight="1"/>
    <row r="64984" s="3" customFormat="1" ht="24.75" customHeight="1"/>
    <row r="64985" s="3" customFormat="1" ht="24.75" customHeight="1"/>
    <row r="64986" s="3" customFormat="1" ht="24.75" customHeight="1"/>
    <row r="64987" s="3" customFormat="1" ht="24.75" customHeight="1"/>
    <row r="64988" s="3" customFormat="1" ht="24.75" customHeight="1"/>
    <row r="64989" s="3" customFormat="1" ht="24.75" customHeight="1"/>
    <row r="64990" s="3" customFormat="1" ht="24.75" customHeight="1"/>
    <row r="64991" s="3" customFormat="1" ht="24.75" customHeight="1"/>
    <row r="64992" s="3" customFormat="1" ht="24.75" customHeight="1"/>
    <row r="64993" s="3" customFormat="1" ht="24.75" customHeight="1"/>
    <row r="64994" s="3" customFormat="1" ht="24.75" customHeight="1"/>
    <row r="64995" s="3" customFormat="1" ht="24.75" customHeight="1"/>
    <row r="64996" s="3" customFormat="1" ht="24.75" customHeight="1"/>
    <row r="64997" s="3" customFormat="1" ht="24.75" customHeight="1"/>
    <row r="64998" s="3" customFormat="1" ht="24.75" customHeight="1"/>
    <row r="64999" s="3" customFormat="1" ht="24.75" customHeight="1"/>
    <row r="65000" s="3" customFormat="1" ht="24.75" customHeight="1"/>
    <row r="65001" s="3" customFormat="1" ht="24.75" customHeight="1"/>
    <row r="65002" s="3" customFormat="1" ht="24.75" customHeight="1"/>
    <row r="65003" s="3" customFormat="1" ht="24.75" customHeight="1"/>
    <row r="65004" s="3" customFormat="1" ht="24.75" customHeight="1"/>
    <row r="65005" s="3" customFormat="1" ht="24.75" customHeight="1"/>
    <row r="65006" s="3" customFormat="1" ht="24.75" customHeight="1"/>
    <row r="65007" s="3" customFormat="1" ht="24.75" customHeight="1"/>
    <row r="65008" s="3" customFormat="1" ht="24.75" customHeight="1"/>
    <row r="65009" s="3" customFormat="1" ht="24.75" customHeight="1"/>
    <row r="65010" s="3" customFormat="1" ht="24.75" customHeight="1"/>
    <row r="65011" s="3" customFormat="1" ht="24.75" customHeight="1"/>
    <row r="65012" s="3" customFormat="1" ht="24.75" customHeight="1"/>
    <row r="65013" s="3" customFormat="1" ht="24.75" customHeight="1"/>
    <row r="65014" s="3" customFormat="1" ht="24.75" customHeight="1"/>
    <row r="65015" s="3" customFormat="1" ht="24.75" customHeight="1"/>
    <row r="65016" s="3" customFormat="1" ht="24.75" customHeight="1"/>
    <row r="65017" s="3" customFormat="1" ht="24.75" customHeight="1"/>
    <row r="65018" s="3" customFormat="1" ht="24.75" customHeight="1"/>
    <row r="65019" s="3" customFormat="1" ht="24.75" customHeight="1"/>
    <row r="65020" s="3" customFormat="1" ht="24.75" customHeight="1"/>
    <row r="65021" s="3" customFormat="1" ht="24.75" customHeight="1"/>
    <row r="65022" s="3" customFormat="1" ht="24.75" customHeight="1"/>
    <row r="65023" s="3" customFormat="1" ht="24.75" customHeight="1"/>
    <row r="65024" s="3" customFormat="1" ht="24.75" customHeight="1"/>
    <row r="65025" s="3" customFormat="1" ht="24.75" customHeight="1"/>
    <row r="65026" s="3" customFormat="1" ht="24.75" customHeight="1"/>
    <row r="65027" s="3" customFormat="1" ht="24.75" customHeight="1"/>
    <row r="65028" s="3" customFormat="1" ht="24.75" customHeight="1"/>
    <row r="65029" s="3" customFormat="1" ht="24.75" customHeight="1"/>
    <row r="65030" s="3" customFormat="1" ht="24.75" customHeight="1"/>
    <row r="65031" s="3" customFormat="1" ht="24.75" customHeight="1"/>
    <row r="65032" s="3" customFormat="1" ht="24.75" customHeight="1"/>
    <row r="65033" s="3" customFormat="1" ht="24.75" customHeight="1"/>
    <row r="65034" s="3" customFormat="1" ht="24.75" customHeight="1"/>
    <row r="65035" s="3" customFormat="1" ht="24.75" customHeight="1"/>
    <row r="65036" s="3" customFormat="1" ht="24.75" customHeight="1"/>
    <row r="65037" s="3" customFormat="1" ht="24.75" customHeight="1"/>
    <row r="65038" s="3" customFormat="1" ht="24.75" customHeight="1"/>
    <row r="65039" s="3" customFormat="1" ht="24.75" customHeight="1"/>
    <row r="65040" s="3" customFormat="1" ht="24.75" customHeight="1"/>
    <row r="65041" s="3" customFormat="1" ht="24.75" customHeight="1"/>
    <row r="65042" s="3" customFormat="1" ht="24.75" customHeight="1"/>
    <row r="65043" s="3" customFormat="1" ht="24.75" customHeight="1"/>
    <row r="65044" s="3" customFormat="1" ht="24.75" customHeight="1"/>
    <row r="65045" s="3" customFormat="1" ht="24.75" customHeight="1"/>
    <row r="65046" s="3" customFormat="1" ht="24.75" customHeight="1"/>
    <row r="65047" s="3" customFormat="1" ht="24.75" customHeight="1"/>
    <row r="65048" s="3" customFormat="1" ht="24.75" customHeight="1"/>
    <row r="65049" s="3" customFormat="1" ht="24.75" customHeight="1"/>
    <row r="65050" s="3" customFormat="1" ht="24.75" customHeight="1"/>
    <row r="65051" s="3" customFormat="1" ht="24.75" customHeight="1"/>
    <row r="65052" s="3" customFormat="1" ht="24.75" customHeight="1"/>
    <row r="65053" s="3" customFormat="1" ht="24.75" customHeight="1"/>
    <row r="65054" s="3" customFormat="1" ht="24.75" customHeight="1"/>
    <row r="65055" s="3" customFormat="1" ht="24.75" customHeight="1"/>
    <row r="65056" s="3" customFormat="1" ht="24.75" customHeight="1"/>
    <row r="65057" s="3" customFormat="1" ht="24.75" customHeight="1"/>
    <row r="65058" s="3" customFormat="1" ht="24.75" customHeight="1"/>
    <row r="65059" s="3" customFormat="1" ht="24.75" customHeight="1"/>
    <row r="65060" s="3" customFormat="1" ht="24.75" customHeight="1"/>
    <row r="65061" s="3" customFormat="1" ht="24.75" customHeight="1"/>
    <row r="65062" s="3" customFormat="1" ht="24.75" customHeight="1"/>
    <row r="65063" s="3" customFormat="1" ht="24.75" customHeight="1"/>
    <row r="65064" s="3" customFormat="1" ht="24.75" customHeight="1"/>
    <row r="65065" s="3" customFormat="1" ht="24.75" customHeight="1"/>
    <row r="65066" s="3" customFormat="1" ht="24.75" customHeight="1"/>
    <row r="65067" s="3" customFormat="1" ht="24.75" customHeight="1"/>
    <row r="65068" s="3" customFormat="1" ht="24.75" customHeight="1"/>
    <row r="65069" s="3" customFormat="1" ht="24.75" customHeight="1"/>
    <row r="65070" s="3" customFormat="1" ht="24.75" customHeight="1"/>
    <row r="65071" s="3" customFormat="1" ht="24.75" customHeight="1"/>
    <row r="65072" s="3" customFormat="1" ht="24.75" customHeight="1"/>
    <row r="65073" s="3" customFormat="1" ht="24.75" customHeight="1"/>
    <row r="65074" s="3" customFormat="1" ht="24.75" customHeight="1"/>
    <row r="65075" s="3" customFormat="1" ht="24.75" customHeight="1"/>
    <row r="65076" s="3" customFormat="1" ht="24.75" customHeight="1"/>
    <row r="65077" s="3" customFormat="1" ht="24.75" customHeight="1"/>
    <row r="65078" s="3" customFormat="1" ht="24.75" customHeight="1"/>
    <row r="65079" s="3" customFormat="1" ht="24.75" customHeight="1"/>
    <row r="65080" s="3" customFormat="1" ht="24.75" customHeight="1"/>
    <row r="65081" s="3" customFormat="1" ht="24.75" customHeight="1"/>
    <row r="65082" s="3" customFormat="1" ht="24.75" customHeight="1"/>
    <row r="65083" s="3" customFormat="1" ht="24.75" customHeight="1"/>
    <row r="65084" s="3" customFormat="1" ht="24.75" customHeight="1"/>
    <row r="65085" s="3" customFormat="1" ht="24.75" customHeight="1"/>
    <row r="65086" s="3" customFormat="1" ht="24.75" customHeight="1"/>
    <row r="65087" s="3" customFormat="1" ht="24.75" customHeight="1"/>
    <row r="65088" s="3" customFormat="1" ht="24.75" customHeight="1"/>
    <row r="65089" s="3" customFormat="1" ht="24.75" customHeight="1"/>
    <row r="65090" s="3" customFormat="1" ht="24.75" customHeight="1"/>
    <row r="65091" s="3" customFormat="1" ht="24.75" customHeight="1"/>
    <row r="65092" s="3" customFormat="1" ht="24.75" customHeight="1"/>
    <row r="65093" s="3" customFormat="1" ht="24.75" customHeight="1"/>
    <row r="65094" s="3" customFormat="1" ht="24.75" customHeight="1"/>
    <row r="65095" s="3" customFormat="1" ht="24.75" customHeight="1"/>
    <row r="65096" s="3" customFormat="1" ht="24.75" customHeight="1"/>
    <row r="65097" s="3" customFormat="1" ht="24.75" customHeight="1"/>
    <row r="65098" s="3" customFormat="1" ht="24.75" customHeight="1"/>
    <row r="65099" s="3" customFormat="1" ht="24.75" customHeight="1"/>
    <row r="65100" s="3" customFormat="1" ht="24.75" customHeight="1"/>
    <row r="65101" s="3" customFormat="1" ht="24.75" customHeight="1"/>
    <row r="65102" s="3" customFormat="1" ht="24.75" customHeight="1"/>
    <row r="65103" s="3" customFormat="1" ht="24.75" customHeight="1"/>
    <row r="65104" s="3" customFormat="1" ht="24.75" customHeight="1"/>
    <row r="65105" s="3" customFormat="1" ht="24.75" customHeight="1"/>
    <row r="65106" s="3" customFormat="1" ht="24.75" customHeight="1"/>
    <row r="65107" s="3" customFormat="1" ht="24.75" customHeight="1"/>
    <row r="65108" s="3" customFormat="1" ht="24.75" customHeight="1"/>
    <row r="65109" s="3" customFormat="1" ht="24.75" customHeight="1"/>
    <row r="65110" s="3" customFormat="1" ht="24.75" customHeight="1"/>
    <row r="65111" s="3" customFormat="1" ht="24.75" customHeight="1"/>
    <row r="65112" s="3" customFormat="1" ht="24.75" customHeight="1"/>
    <row r="65113" s="3" customFormat="1" ht="24.75" customHeight="1"/>
    <row r="65114" s="3" customFormat="1" ht="24.75" customHeight="1"/>
    <row r="65115" s="3" customFormat="1" ht="24.75" customHeight="1"/>
    <row r="65116" s="3" customFormat="1" ht="24.75" customHeight="1"/>
    <row r="65117" s="3" customFormat="1" ht="24.75" customHeight="1"/>
    <row r="65118" s="3" customFormat="1" ht="24.75" customHeight="1"/>
    <row r="65119" s="3" customFormat="1" ht="24.75" customHeight="1"/>
    <row r="65120" s="3" customFormat="1" ht="24.75" customHeight="1"/>
    <row r="65121" s="3" customFormat="1" ht="24.75" customHeight="1"/>
    <row r="65122" s="3" customFormat="1" ht="24.75" customHeight="1"/>
    <row r="65123" s="3" customFormat="1" ht="24.75" customHeight="1"/>
    <row r="65124" s="3" customFormat="1" ht="24.75" customHeight="1"/>
    <row r="65125" s="3" customFormat="1" ht="24.75" customHeight="1"/>
    <row r="65126" s="3" customFormat="1" ht="24.75" customHeight="1"/>
    <row r="65127" s="3" customFormat="1" ht="24.75" customHeight="1"/>
    <row r="65128" s="3" customFormat="1" ht="24.75" customHeight="1"/>
    <row r="65129" s="3" customFormat="1" ht="24.75" customHeight="1"/>
    <row r="65130" s="3" customFormat="1" ht="24.75" customHeight="1"/>
    <row r="65131" s="3" customFormat="1" ht="24.75" customHeight="1"/>
    <row r="65132" s="3" customFormat="1" ht="24.75" customHeight="1"/>
    <row r="65133" s="3" customFormat="1" ht="24.75" customHeight="1"/>
    <row r="65134" s="3" customFormat="1" ht="24.75" customHeight="1"/>
    <row r="65135" s="3" customFormat="1" ht="24.75" customHeight="1"/>
    <row r="65136" s="3" customFormat="1" ht="24.75" customHeight="1"/>
    <row r="65137" s="3" customFormat="1" ht="24.75" customHeight="1"/>
    <row r="65138" s="3" customFormat="1" ht="24.75" customHeight="1"/>
    <row r="65139" s="3" customFormat="1" ht="24.75" customHeight="1"/>
    <row r="65140" s="3" customFormat="1" ht="24.75" customHeight="1"/>
    <row r="65141" s="3" customFormat="1" ht="24.75" customHeight="1"/>
    <row r="65142" s="3" customFormat="1" ht="24.75" customHeight="1"/>
    <row r="65143" s="3" customFormat="1" ht="24.75" customHeight="1"/>
    <row r="65144" s="3" customFormat="1" ht="24.75" customHeight="1"/>
    <row r="65145" s="3" customFormat="1" ht="24.75" customHeight="1"/>
    <row r="65146" s="3" customFormat="1" ht="24.75" customHeight="1"/>
    <row r="65147" s="3" customFormat="1" ht="24.75" customHeight="1"/>
    <row r="65148" s="3" customFormat="1" ht="24.75" customHeight="1"/>
    <row r="65149" s="3" customFormat="1" ht="24.75" customHeight="1"/>
    <row r="65150" s="3" customFormat="1" ht="24.75" customHeight="1"/>
    <row r="65151" s="3" customFormat="1" ht="24.75" customHeight="1"/>
    <row r="65152" s="3" customFormat="1" ht="24.75" customHeight="1"/>
    <row r="65153" s="3" customFormat="1" ht="24.75" customHeight="1"/>
    <row r="65154" s="3" customFormat="1" ht="24.75" customHeight="1"/>
    <row r="65155" s="3" customFormat="1" ht="24.75" customHeight="1"/>
    <row r="65156" s="3" customFormat="1" ht="24.75" customHeight="1"/>
    <row r="65157" s="3" customFormat="1" ht="24.75" customHeight="1"/>
    <row r="65158" s="3" customFormat="1" ht="24.75" customHeight="1"/>
    <row r="65159" s="3" customFormat="1" ht="24.75" customHeight="1"/>
    <row r="65160" s="3" customFormat="1" ht="24.75" customHeight="1"/>
    <row r="65161" s="3" customFormat="1" ht="24.75" customHeight="1"/>
    <row r="65162" s="3" customFormat="1" ht="24.75" customHeight="1"/>
    <row r="65163" s="3" customFormat="1" ht="24.75" customHeight="1"/>
    <row r="65164" s="3" customFormat="1" ht="24.75" customHeight="1"/>
    <row r="65165" s="3" customFormat="1" ht="24.75" customHeight="1"/>
    <row r="65166" s="3" customFormat="1" ht="24.75" customHeight="1"/>
    <row r="65167" s="3" customFormat="1" ht="24.75" customHeight="1"/>
    <row r="65168" s="3" customFormat="1" ht="24.75" customHeight="1"/>
    <row r="65169" s="3" customFormat="1" ht="24.75" customHeight="1"/>
    <row r="65170" s="3" customFormat="1" ht="24.75" customHeight="1"/>
    <row r="65171" s="3" customFormat="1" ht="24.75" customHeight="1"/>
    <row r="65172" s="3" customFormat="1" ht="24.75" customHeight="1"/>
    <row r="65173" s="3" customFormat="1" ht="24.75" customHeight="1"/>
    <row r="65174" s="3" customFormat="1" ht="24.75" customHeight="1"/>
    <row r="65175" s="3" customFormat="1" ht="24.75" customHeight="1"/>
    <row r="65176" s="3" customFormat="1" ht="24.75" customHeight="1"/>
    <row r="65177" s="3" customFormat="1" ht="24.75" customHeight="1"/>
    <row r="65178" s="3" customFormat="1" ht="24.75" customHeight="1"/>
    <row r="65179" s="3" customFormat="1" ht="24.75" customHeight="1"/>
    <row r="65180" s="3" customFormat="1" ht="24.75" customHeight="1"/>
    <row r="65181" s="3" customFormat="1" ht="24.75" customHeight="1"/>
    <row r="65182" s="3" customFormat="1" ht="24.75" customHeight="1"/>
    <row r="65183" s="3" customFormat="1" ht="24.75" customHeight="1"/>
    <row r="65184" s="3" customFormat="1" ht="24.75" customHeight="1"/>
    <row r="65185" s="3" customFormat="1" ht="24.75" customHeight="1"/>
    <row r="65186" s="3" customFormat="1" ht="24.75" customHeight="1"/>
    <row r="65187" s="3" customFormat="1" ht="24.75" customHeight="1"/>
    <row r="65188" s="3" customFormat="1" ht="24.75" customHeight="1"/>
    <row r="65189" s="3" customFormat="1" ht="24.75" customHeight="1"/>
    <row r="65190" s="3" customFormat="1" ht="24.75" customHeight="1"/>
    <row r="65191" s="3" customFormat="1" ht="24.75" customHeight="1"/>
    <row r="65192" s="3" customFormat="1" ht="24.75" customHeight="1"/>
    <row r="65193" s="3" customFormat="1" ht="24.75" customHeight="1"/>
    <row r="65194" s="3" customFormat="1" ht="24.75" customHeight="1"/>
    <row r="65195" s="3" customFormat="1" ht="24.75" customHeight="1"/>
    <row r="65196" s="3" customFormat="1" ht="24.75" customHeight="1"/>
    <row r="65197" s="3" customFormat="1" ht="24.75" customHeight="1"/>
    <row r="65198" s="3" customFormat="1" ht="24.75" customHeight="1"/>
    <row r="65199" s="3" customFormat="1" ht="24.75" customHeight="1"/>
    <row r="65200" s="3" customFormat="1" ht="24.75" customHeight="1"/>
    <row r="65201" s="3" customFormat="1" ht="24.75" customHeight="1"/>
    <row r="65202" s="3" customFormat="1" ht="24.75" customHeight="1"/>
    <row r="65203" s="3" customFormat="1" ht="24.75" customHeight="1"/>
    <row r="65204" s="3" customFormat="1" ht="24.75" customHeight="1"/>
    <row r="65205" s="3" customFormat="1" ht="24.75" customHeight="1"/>
    <row r="65206" s="3" customFormat="1" ht="24.75" customHeight="1"/>
    <row r="65207" s="3" customFormat="1" ht="24.75" customHeight="1"/>
    <row r="65208" s="3" customFormat="1" ht="24.75" customHeight="1"/>
    <row r="65209" s="3" customFormat="1" ht="24.75" customHeight="1"/>
    <row r="65210" s="3" customFormat="1" ht="24.75" customHeight="1"/>
    <row r="65211" s="3" customFormat="1" ht="24.75" customHeight="1"/>
    <row r="65212" s="3" customFormat="1" ht="24.75" customHeight="1"/>
    <row r="65213" s="3" customFormat="1" ht="24.75" customHeight="1"/>
    <row r="65214" s="3" customFormat="1" ht="24.75" customHeight="1"/>
    <row r="65215" s="3" customFormat="1" ht="24.75" customHeight="1"/>
    <row r="65216" s="3" customFormat="1" ht="24.75" customHeight="1"/>
    <row r="65217" s="3" customFormat="1" ht="24.75" customHeight="1"/>
    <row r="65218" s="3" customFormat="1" ht="24.75" customHeight="1"/>
    <row r="65219" s="3" customFormat="1" ht="24.75" customHeight="1"/>
    <row r="65220" s="3" customFormat="1" ht="24.75" customHeight="1"/>
    <row r="65221" s="3" customFormat="1" ht="24.75" customHeight="1"/>
    <row r="65222" s="3" customFormat="1" ht="24.75" customHeight="1"/>
    <row r="65223" s="3" customFormat="1" ht="24.75" customHeight="1"/>
    <row r="65224" s="3" customFormat="1" ht="24.75" customHeight="1"/>
    <row r="65225" s="3" customFormat="1" ht="24.75" customHeight="1"/>
    <row r="65226" s="3" customFormat="1" ht="24.75" customHeight="1"/>
    <row r="65227" s="3" customFormat="1" ht="24.75" customHeight="1"/>
    <row r="65228" s="3" customFormat="1" ht="24.75" customHeight="1"/>
    <row r="65229" s="3" customFormat="1" ht="24.75" customHeight="1"/>
    <row r="65230" s="3" customFormat="1" ht="24.75" customHeight="1"/>
    <row r="65231" s="3" customFormat="1" ht="24.75" customHeight="1"/>
    <row r="65232" s="3" customFormat="1" ht="24.75" customHeight="1"/>
    <row r="65233" s="3" customFormat="1" ht="24.75" customHeight="1"/>
    <row r="65234" s="3" customFormat="1" ht="24.75" customHeight="1"/>
    <row r="65235" s="3" customFormat="1" ht="24.75" customHeight="1"/>
    <row r="65236" s="3" customFormat="1" ht="24.75" customHeight="1"/>
    <row r="65237" s="3" customFormat="1" ht="24.75" customHeight="1"/>
    <row r="65238" s="3" customFormat="1" ht="24.75" customHeight="1"/>
    <row r="65239" s="3" customFormat="1" ht="24.75" customHeight="1"/>
    <row r="65240" s="3" customFormat="1" ht="24.75" customHeight="1"/>
    <row r="65241" s="3" customFormat="1" ht="24.75" customHeight="1"/>
    <row r="65242" s="3" customFormat="1" ht="24.75" customHeight="1"/>
    <row r="65243" s="3" customFormat="1" ht="24.75" customHeight="1"/>
    <row r="65244" s="3" customFormat="1" ht="24.75" customHeight="1"/>
    <row r="65245" s="3" customFormat="1" ht="24.75" customHeight="1"/>
    <row r="65246" s="3" customFormat="1" ht="24.75" customHeight="1"/>
    <row r="65247" s="3" customFormat="1" ht="24.75" customHeight="1"/>
    <row r="65248" s="3" customFormat="1" ht="24.75" customHeight="1"/>
    <row r="65249" s="3" customFormat="1" ht="24.75" customHeight="1"/>
    <row r="65250" s="3" customFormat="1" ht="24.75" customHeight="1"/>
    <row r="65251" s="3" customFormat="1" ht="24.75" customHeight="1"/>
    <row r="65252" s="3" customFormat="1" ht="24.75" customHeight="1"/>
    <row r="65253" s="3" customFormat="1" ht="24.75" customHeight="1"/>
    <row r="65254" s="3" customFormat="1" ht="24.75" customHeight="1"/>
    <row r="65255" s="3" customFormat="1" ht="24.75" customHeight="1"/>
    <row r="65256" s="3" customFormat="1" ht="24.75" customHeight="1"/>
    <row r="65257" s="3" customFormat="1" ht="24.75" customHeight="1"/>
    <row r="65258" s="3" customFormat="1" ht="24.75" customHeight="1"/>
    <row r="65259" s="3" customFormat="1" ht="24.75" customHeight="1"/>
    <row r="65260" s="3" customFormat="1" ht="24.75" customHeight="1"/>
    <row r="65261" s="3" customFormat="1" ht="24.75" customHeight="1"/>
    <row r="65262" s="3" customFormat="1" ht="24.75" customHeight="1"/>
    <row r="65263" s="3" customFormat="1" ht="24.75" customHeight="1"/>
    <row r="65264" s="3" customFormat="1" ht="24.75" customHeight="1"/>
    <row r="65265" s="3" customFormat="1" ht="24.75" customHeight="1"/>
    <row r="65266" s="3" customFormat="1" ht="24.75" customHeight="1"/>
    <row r="65267" s="3" customFormat="1" ht="24.75" customHeight="1"/>
    <row r="65268" s="3" customFormat="1" ht="24.75" customHeight="1"/>
    <row r="65269" s="3" customFormat="1" ht="24.75" customHeight="1"/>
    <row r="65270" s="3" customFormat="1" ht="24.75" customHeight="1"/>
    <row r="65271" s="3" customFormat="1" ht="24.75" customHeight="1"/>
    <row r="65272" s="3" customFormat="1" ht="24.75" customHeight="1"/>
    <row r="65273" s="3" customFormat="1" ht="24.75" customHeight="1"/>
    <row r="65274" s="3" customFormat="1" ht="24.75" customHeight="1"/>
    <row r="65275" s="3" customFormat="1" ht="24.75" customHeight="1"/>
    <row r="65276" s="3" customFormat="1" ht="24.75" customHeight="1"/>
    <row r="65277" s="3" customFormat="1" ht="24.75" customHeight="1"/>
    <row r="65278" s="3" customFormat="1" ht="24.75" customHeight="1"/>
    <row r="65279" s="3" customFormat="1" ht="24.75" customHeight="1"/>
    <row r="65280" s="3" customFormat="1" ht="24.75" customHeight="1"/>
    <row r="65281" s="3" customFormat="1" ht="24.75" customHeight="1"/>
    <row r="65282" s="3" customFormat="1" ht="24.75" customHeight="1"/>
    <row r="65283" s="3" customFormat="1" ht="24.75" customHeight="1"/>
    <row r="65284" s="3" customFormat="1" ht="24.75" customHeight="1"/>
    <row r="65285" s="3" customFormat="1" ht="24.75" customHeight="1"/>
    <row r="65286" s="3" customFormat="1" ht="24.75" customHeight="1"/>
    <row r="65287" s="3" customFormat="1" ht="24.75" customHeight="1"/>
    <row r="65288" s="3" customFormat="1" ht="24.75" customHeight="1"/>
    <row r="65289" s="3" customFormat="1" ht="24.75" customHeight="1"/>
    <row r="65290" s="3" customFormat="1" ht="24.75" customHeight="1"/>
    <row r="65291" s="3" customFormat="1" ht="24.75" customHeight="1"/>
    <row r="65292" s="3" customFormat="1" ht="24.75" customHeight="1"/>
    <row r="65293" s="3" customFormat="1" ht="24.75" customHeight="1"/>
    <row r="65294" s="3" customFormat="1" ht="24.75" customHeight="1"/>
    <row r="65295" s="3" customFormat="1" ht="24.75" customHeight="1"/>
    <row r="65296" s="3" customFormat="1" ht="24.75" customHeight="1"/>
    <row r="65297" s="3" customFormat="1" ht="24.75" customHeight="1"/>
    <row r="65298" s="3" customFormat="1" ht="24.75" customHeight="1"/>
    <row r="65299" s="3" customFormat="1" ht="24.75" customHeight="1"/>
    <row r="65300" s="3" customFormat="1" ht="24.75" customHeight="1"/>
    <row r="65301" s="3" customFormat="1" ht="24.75" customHeight="1"/>
    <row r="65302" s="3" customFormat="1" ht="24.75" customHeight="1"/>
    <row r="65303" s="3" customFormat="1" ht="24.75" customHeight="1"/>
    <row r="65304" s="3" customFormat="1" ht="24.75" customHeight="1"/>
    <row r="65305" s="3" customFormat="1" ht="24.75" customHeight="1"/>
    <row r="65306" s="3" customFormat="1" ht="24.75" customHeight="1"/>
    <row r="65307" s="3" customFormat="1" ht="24.75" customHeight="1"/>
    <row r="65308" s="3" customFormat="1" ht="24.75" customHeight="1"/>
    <row r="65309" s="3" customFormat="1" ht="24.75" customHeight="1"/>
    <row r="65310" s="3" customFormat="1" ht="24.75" customHeight="1"/>
    <row r="65311" s="3" customFormat="1" ht="24.75" customHeight="1"/>
    <row r="65312" s="3" customFormat="1" ht="24.75" customHeight="1"/>
    <row r="65313" s="3" customFormat="1" ht="24.75" customHeight="1"/>
    <row r="65314" s="3" customFormat="1" ht="24.75" customHeight="1"/>
    <row r="65315" s="3" customFormat="1" ht="24.75" customHeight="1"/>
    <row r="65316" s="3" customFormat="1" ht="24.75" customHeight="1"/>
    <row r="65317" s="3" customFormat="1" ht="24.75" customHeight="1"/>
    <row r="65318" s="3" customFormat="1" ht="24.75" customHeight="1"/>
    <row r="65319" s="3" customFormat="1" ht="24.75" customHeight="1"/>
    <row r="65320" s="3" customFormat="1" ht="24.75" customHeight="1"/>
    <row r="65321" s="3" customFormat="1" ht="24.75" customHeight="1"/>
    <row r="65322" s="3" customFormat="1" ht="24.75" customHeight="1"/>
    <row r="65323" s="3" customFormat="1" ht="24.75" customHeight="1"/>
    <row r="65324" s="3" customFormat="1" ht="24.75" customHeight="1"/>
    <row r="65325" s="3" customFormat="1" ht="24.75" customHeight="1"/>
    <row r="65326" s="3" customFormat="1" ht="24.75" customHeight="1"/>
    <row r="65327" s="3" customFormat="1" ht="24.75" customHeight="1"/>
    <row r="65328" s="3" customFormat="1" ht="24.75" customHeight="1"/>
    <row r="65329" s="3" customFormat="1" ht="24.75" customHeight="1"/>
    <row r="65330" s="3" customFormat="1" ht="24.75" customHeight="1"/>
    <row r="65331" s="3" customFormat="1" ht="24.75" customHeight="1"/>
    <row r="65332" s="3" customFormat="1" ht="24.75" customHeight="1"/>
    <row r="65333" s="3" customFormat="1" ht="24.75" customHeight="1"/>
    <row r="65334" s="3" customFormat="1" ht="24.75" customHeight="1"/>
    <row r="65335" s="3" customFormat="1" ht="24.75" customHeight="1"/>
    <row r="65336" s="3" customFormat="1" ht="24.75" customHeight="1"/>
    <row r="65337" s="3" customFormat="1" ht="24.75" customHeight="1"/>
    <row r="65338" s="3" customFormat="1" ht="24.75" customHeight="1"/>
    <row r="65339" s="3" customFormat="1" ht="24.75" customHeight="1"/>
    <row r="65340" s="3" customFormat="1" ht="24.75" customHeight="1"/>
    <row r="65341" s="3" customFormat="1" ht="24.75" customHeight="1"/>
    <row r="65342" s="3" customFormat="1" ht="24.75" customHeight="1"/>
    <row r="65343" s="3" customFormat="1" ht="24.75" customHeight="1"/>
    <row r="65344" s="3" customFormat="1" ht="24.75" customHeight="1"/>
    <row r="65345" s="3" customFormat="1" ht="24.75" customHeight="1"/>
    <row r="65346" s="3" customFormat="1" ht="24.75" customHeight="1"/>
    <row r="65347" s="3" customFormat="1" ht="24.75" customHeight="1"/>
    <row r="65348" s="3" customFormat="1" ht="24.75" customHeight="1"/>
    <row r="65349" s="3" customFormat="1" ht="24.75" customHeight="1"/>
    <row r="65350" s="3" customFormat="1" ht="24.75" customHeight="1"/>
    <row r="65351" s="3" customFormat="1" ht="24.75" customHeight="1"/>
    <row r="65352" s="3" customFormat="1" ht="24.75" customHeight="1"/>
    <row r="65353" s="3" customFormat="1" ht="24.75" customHeight="1"/>
    <row r="65354" s="3" customFormat="1" ht="24.75" customHeight="1"/>
    <row r="65355" s="3" customFormat="1" ht="24.75" customHeight="1"/>
    <row r="65356" s="3" customFormat="1" ht="24.75" customHeight="1"/>
    <row r="65357" s="3" customFormat="1" ht="24.75" customHeight="1"/>
    <row r="65358" s="3" customFormat="1" ht="24.75" customHeight="1"/>
    <row r="65359" s="3" customFormat="1" ht="24.75" customHeight="1"/>
    <row r="65360" s="3" customFormat="1" ht="24.75" customHeight="1"/>
    <row r="65361" s="3" customFormat="1" ht="24.75" customHeight="1"/>
    <row r="65362" s="3" customFormat="1" ht="24.75" customHeight="1"/>
    <row r="65363" s="3" customFormat="1" ht="24.75" customHeight="1"/>
    <row r="65364" s="3" customFormat="1" ht="24.75" customHeight="1"/>
    <row r="65365" s="3" customFormat="1" ht="24.75" customHeight="1"/>
    <row r="65366" s="3" customFormat="1" ht="24.75" customHeight="1"/>
    <row r="65367" s="3" customFormat="1" ht="24.75" customHeight="1"/>
    <row r="65368" s="3" customFormat="1" ht="24.75" customHeight="1"/>
    <row r="65369" s="3" customFormat="1" ht="24.75" customHeight="1"/>
    <row r="65370" s="3" customFormat="1" ht="24.75" customHeight="1"/>
    <row r="65371" s="3" customFormat="1" ht="24.75" customHeight="1"/>
    <row r="65372" s="3" customFormat="1" ht="24.75" customHeight="1"/>
    <row r="65373" s="3" customFormat="1" ht="24.75" customHeight="1"/>
    <row r="65374" s="3" customFormat="1" ht="24.75" customHeight="1"/>
    <row r="65375" s="3" customFormat="1" ht="24.75" customHeight="1"/>
    <row r="65376" s="3" customFormat="1" ht="24.75" customHeight="1"/>
    <row r="65377" s="3" customFormat="1" ht="24.75" customHeight="1"/>
    <row r="65378" s="3" customFormat="1" ht="24.75" customHeight="1"/>
    <row r="65379" s="3" customFormat="1" ht="24.75" customHeight="1"/>
    <row r="65380" s="3" customFormat="1" ht="24.75" customHeight="1"/>
    <row r="65381" s="3" customFormat="1" ht="24.75" customHeight="1"/>
    <row r="65382" s="3" customFormat="1" ht="24.75" customHeight="1"/>
    <row r="65383" s="3" customFormat="1" ht="24.75" customHeight="1"/>
    <row r="65384" s="3" customFormat="1" ht="24.75" customHeight="1"/>
    <row r="65385" s="3" customFormat="1" ht="24.75" customHeight="1"/>
    <row r="65386" s="3" customFormat="1" ht="24.75" customHeight="1"/>
    <row r="65387" s="3" customFormat="1" ht="24.75" customHeight="1"/>
    <row r="65388" s="3" customFormat="1" ht="24.75" customHeight="1"/>
    <row r="65389" s="3" customFormat="1" ht="24.75" customHeight="1"/>
    <row r="65390" s="3" customFormat="1" ht="24.75" customHeight="1"/>
    <row r="65391" s="3" customFormat="1" ht="24.75" customHeight="1"/>
    <row r="65392" s="3" customFormat="1" ht="24.75" customHeight="1"/>
    <row r="65393" s="3" customFormat="1" ht="24.75" customHeight="1"/>
    <row r="65394" s="3" customFormat="1" ht="24.75" customHeight="1"/>
    <row r="65395" s="3" customFormat="1" ht="24.75" customHeight="1"/>
    <row r="65396" s="3" customFormat="1" ht="24.75" customHeight="1"/>
    <row r="65397" s="3" customFormat="1" ht="24.75" customHeight="1"/>
    <row r="65398" s="3" customFormat="1" ht="24.75" customHeight="1"/>
    <row r="65399" s="3" customFormat="1" ht="24.75" customHeight="1"/>
    <row r="65400" s="3" customFormat="1" ht="24.75" customHeight="1"/>
    <row r="65401" s="3" customFormat="1" ht="24.75" customHeight="1"/>
    <row r="65402" s="3" customFormat="1" ht="24.75" customHeight="1"/>
    <row r="65403" s="3" customFormat="1" ht="24.75" customHeight="1"/>
    <row r="65404" s="3" customFormat="1" ht="24.75" customHeight="1"/>
    <row r="65405" s="3" customFormat="1" ht="24.75" customHeight="1"/>
    <row r="65406" s="3" customFormat="1" ht="24.75" customHeight="1"/>
    <row r="65407" s="3" customFormat="1" ht="24.75" customHeight="1"/>
    <row r="65408" s="3" customFormat="1" ht="24.75" customHeight="1"/>
    <row r="65409" s="3" customFormat="1" ht="24.75" customHeight="1"/>
    <row r="65410" s="3" customFormat="1" ht="24.75" customHeight="1"/>
    <row r="65411" s="3" customFormat="1" ht="24.75" customHeight="1"/>
    <row r="65412" s="3" customFormat="1" ht="24.75" customHeight="1"/>
    <row r="65413" s="3" customFormat="1" ht="24.75" customHeight="1"/>
    <row r="65414" s="3" customFormat="1" ht="24.75" customHeight="1"/>
    <row r="65415" s="3" customFormat="1" ht="24.75" customHeight="1"/>
    <row r="65416" s="3" customFormat="1" ht="24.75" customHeight="1"/>
    <row r="65417" s="3" customFormat="1" ht="24.75" customHeight="1"/>
    <row r="65418" s="3" customFormat="1" ht="24.75" customHeight="1"/>
    <row r="65419" s="3" customFormat="1" ht="24.75" customHeight="1"/>
    <row r="65420" s="3" customFormat="1" ht="24.75" customHeight="1"/>
    <row r="65421" s="3" customFormat="1" ht="24.75" customHeight="1"/>
    <row r="65422" s="3" customFormat="1" ht="24.75" customHeight="1"/>
    <row r="65423" s="3" customFormat="1" ht="24.75" customHeight="1"/>
    <row r="65424" s="3" customFormat="1" ht="24.75" customHeight="1"/>
    <row r="65425" s="3" customFormat="1" ht="24.75" customHeight="1"/>
    <row r="65426" s="3" customFormat="1" ht="24.75" customHeight="1"/>
    <row r="65427" s="3" customFormat="1" ht="24.75" customHeight="1"/>
    <row r="65428" s="3" customFormat="1" ht="24.75" customHeight="1"/>
    <row r="65429" s="3" customFormat="1" ht="24.75" customHeight="1"/>
    <row r="65430" s="3" customFormat="1" ht="24.75" customHeight="1"/>
    <row r="65431" s="3" customFormat="1" ht="24.75" customHeight="1"/>
    <row r="65432" s="3" customFormat="1" ht="24.75" customHeight="1"/>
    <row r="65433" s="3" customFormat="1" ht="24.75" customHeight="1"/>
    <row r="65434" s="3" customFormat="1" ht="24.75" customHeight="1"/>
    <row r="65435" s="3" customFormat="1" ht="24.75" customHeight="1"/>
    <row r="65436" s="3" customFormat="1" ht="24.75" customHeight="1"/>
    <row r="65437" s="3" customFormat="1" ht="24.75" customHeight="1"/>
    <row r="65438" s="3" customFormat="1" ht="24.75" customHeight="1"/>
    <row r="65439" s="3" customFormat="1" ht="24.75" customHeight="1"/>
    <row r="65440" s="3" customFormat="1" ht="24.75" customHeight="1"/>
    <row r="65441" s="3" customFormat="1" ht="24.75" customHeight="1"/>
    <row r="65442" s="3" customFormat="1" ht="24.75" customHeight="1"/>
    <row r="65443" s="3" customFormat="1" ht="24.75" customHeight="1"/>
    <row r="65444" s="3" customFormat="1" ht="24.75" customHeight="1"/>
    <row r="65445" s="3" customFormat="1" ht="24.75" customHeight="1"/>
    <row r="65446" s="3" customFormat="1" ht="24.75" customHeight="1"/>
    <row r="65447" s="3" customFormat="1" ht="24.75" customHeight="1"/>
    <row r="65448" s="3" customFormat="1" ht="24.75" customHeight="1"/>
    <row r="65449" s="3" customFormat="1" ht="24.75" customHeight="1"/>
    <row r="65450" s="3" customFormat="1" ht="24.75" customHeight="1"/>
    <row r="65451" s="3" customFormat="1" ht="24.75" customHeight="1"/>
    <row r="65452" s="3" customFormat="1" ht="24.75" customHeight="1"/>
    <row r="65453" s="3" customFormat="1" ht="24.75" customHeight="1"/>
    <row r="65454" s="3" customFormat="1" ht="24.75" customHeight="1"/>
    <row r="65455" s="3" customFormat="1" ht="24.75" customHeight="1"/>
    <row r="65456" s="3" customFormat="1" ht="24.75" customHeight="1"/>
    <row r="65457" s="3" customFormat="1" ht="24.75" customHeight="1"/>
    <row r="65458" s="3" customFormat="1" ht="24.75" customHeight="1"/>
    <row r="65459" s="3" customFormat="1" ht="24.75" customHeight="1"/>
    <row r="65460" s="3" customFormat="1" ht="24.75" customHeight="1"/>
    <row r="65461" s="3" customFormat="1" ht="24.75" customHeight="1"/>
    <row r="65462" s="3" customFormat="1" ht="24.75" customHeight="1"/>
    <row r="65463" s="3" customFormat="1" ht="24.75" customHeight="1"/>
    <row r="65464" s="3" customFormat="1" ht="24.75" customHeight="1"/>
    <row r="65465" s="3" customFormat="1" ht="24.75" customHeight="1"/>
    <row r="65466" s="3" customFormat="1" ht="24.75" customHeight="1"/>
    <row r="65467" s="3" customFormat="1" ht="24.75" customHeight="1"/>
    <row r="65468" s="3" customFormat="1" ht="24.75" customHeight="1"/>
    <row r="65469" s="3" customFormat="1" ht="24.75" customHeight="1"/>
    <row r="65470" s="3" customFormat="1" ht="24.75" customHeight="1"/>
    <row r="65471" s="3" customFormat="1" ht="24.75" customHeight="1"/>
    <row r="65472" s="3" customFormat="1" ht="24.75" customHeight="1"/>
    <row r="65473" s="3" customFormat="1" ht="24.75" customHeight="1"/>
    <row r="65474" s="3" customFormat="1" ht="24.75" customHeight="1"/>
    <row r="65475" s="3" customFormat="1" ht="24.75" customHeight="1"/>
    <row r="65476" s="3" customFormat="1" ht="24.75" customHeight="1"/>
    <row r="65477" s="3" customFormat="1" ht="24.75" customHeight="1"/>
    <row r="65478" s="3" customFormat="1" ht="24.75" customHeight="1"/>
    <row r="65479" s="3" customFormat="1" ht="24.75" customHeight="1"/>
    <row r="65480" s="3" customFormat="1" ht="24.75" customHeight="1"/>
    <row r="65481" s="3" customFormat="1" ht="24.75" customHeight="1"/>
    <row r="65482" s="3" customFormat="1" ht="24.75" customHeight="1"/>
    <row r="65483" s="3" customFormat="1" ht="24.75" customHeight="1"/>
  </sheetData>
  <sheetProtection/>
  <mergeCells count="1">
    <mergeCell ref="A1:H1"/>
  </mergeCells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暖色调</cp:lastModifiedBy>
  <dcterms:created xsi:type="dcterms:W3CDTF">2016-12-02T08:54:00Z</dcterms:created>
  <dcterms:modified xsi:type="dcterms:W3CDTF">2022-06-12T06:14:02Z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C0A299C44BED41D2918364CF33739F9A</vt:lpwstr>
  </property>
</Properties>
</file>