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" sheetId="1" r:id="rId1"/>
  </sheets>
  <definedNames>
    <definedName name="_xlnm.Print_Titles" localSheetId="0">'合格'!$1:$2</definedName>
    <definedName name="_xlnm._FilterDatabase" localSheetId="0" hidden="1">'合格'!$A$2:$D$1906</definedName>
  </definedNames>
  <calcPr fullCalcOnLoad="1"/>
</workbook>
</file>

<file path=xl/sharedStrings.xml><?xml version="1.0" encoding="utf-8"?>
<sst xmlns="http://schemas.openxmlformats.org/spreadsheetml/2006/main" count="3814" uniqueCount="1781">
  <si>
    <t>海南省药品监督管理局直属单位2022年公开招聘事业单位工作人员资格初审合格人员名单</t>
  </si>
  <si>
    <t>序号</t>
  </si>
  <si>
    <t>报考岗位</t>
  </si>
  <si>
    <t>姓名</t>
  </si>
  <si>
    <t>身份证号码</t>
  </si>
  <si>
    <t>备注</t>
  </si>
  <si>
    <t>225101—海南省药品检验所-药品检验岗位[专业技术岗]</t>
  </si>
  <si>
    <t>445221********1626</t>
  </si>
  <si>
    <t>460022********3222</t>
  </si>
  <si>
    <t>460003********1632</t>
  </si>
  <si>
    <t>460007********7250</t>
  </si>
  <si>
    <t>460006********4410</t>
  </si>
  <si>
    <t>460004********0623</t>
  </si>
  <si>
    <t>469003********6111</t>
  </si>
  <si>
    <t>460102********2724</t>
  </si>
  <si>
    <t>460007********0824</t>
  </si>
  <si>
    <t>460036********0028</t>
  </si>
  <si>
    <t>460102********0615</t>
  </si>
  <si>
    <t>460104********1517</t>
  </si>
  <si>
    <t>460007********4960</t>
  </si>
  <si>
    <t>460104********0949</t>
  </si>
  <si>
    <t>460007********7257</t>
  </si>
  <si>
    <t>460022********514X</t>
  </si>
  <si>
    <t>460036********4821</t>
  </si>
  <si>
    <t>460026********0947</t>
  </si>
  <si>
    <t>460003********1419</t>
  </si>
  <si>
    <t>460002********103X</t>
  </si>
  <si>
    <t>460034********152X</t>
  </si>
  <si>
    <t>460026********0929</t>
  </si>
  <si>
    <t>612321********514X</t>
  </si>
  <si>
    <t>460004********5246</t>
  </si>
  <si>
    <t>460104********0321</t>
  </si>
  <si>
    <t>460022********3240</t>
  </si>
  <si>
    <t>460102********0326</t>
  </si>
  <si>
    <t>450902********280X</t>
  </si>
  <si>
    <t>460004********0819</t>
  </si>
  <si>
    <t>460028********6023</t>
  </si>
  <si>
    <t>460003********5420</t>
  </si>
  <si>
    <t>460025********2149</t>
  </si>
  <si>
    <t>460103********272X</t>
  </si>
  <si>
    <t>460005********4123</t>
  </si>
  <si>
    <t>460033********3282</t>
  </si>
  <si>
    <t>460027********8553</t>
  </si>
  <si>
    <t>460007********5378</t>
  </si>
  <si>
    <t>450881********2362</t>
  </si>
  <si>
    <t>460027********1348</t>
  </si>
  <si>
    <t>460033********3589</t>
  </si>
  <si>
    <t>460033********3278</t>
  </si>
  <si>
    <t>460103********1230</t>
  </si>
  <si>
    <t>460103********0036</t>
  </si>
  <si>
    <t>469024********4414</t>
  </si>
  <si>
    <t>460007********5861</t>
  </si>
  <si>
    <t>460007********4964</t>
  </si>
  <si>
    <t>460028********282X</t>
  </si>
  <si>
    <t>460103********1215</t>
  </si>
  <si>
    <t>460003********6629</t>
  </si>
  <si>
    <t>460027********3712</t>
  </si>
  <si>
    <t>460027********5324</t>
  </si>
  <si>
    <t>460102********0622</t>
  </si>
  <si>
    <t>460022********0727</t>
  </si>
  <si>
    <t>650103********1821</t>
  </si>
  <si>
    <t>362527********3915</t>
  </si>
  <si>
    <t>460028********6828</t>
  </si>
  <si>
    <t>460022********6226</t>
  </si>
  <si>
    <t>460004********1621</t>
  </si>
  <si>
    <t>460102********3018</t>
  </si>
  <si>
    <t>460003********2906</t>
  </si>
  <si>
    <t>460300********0623</t>
  </si>
  <si>
    <t>460003********544X</t>
  </si>
  <si>
    <t>225102—海南省药品查验中心-综合管理岗[管理岗]</t>
  </si>
  <si>
    <t>460033********3912</t>
  </si>
  <si>
    <t>230202********1021</t>
  </si>
  <si>
    <t>460004********4223</t>
  </si>
  <si>
    <t>460003********0029</t>
  </si>
  <si>
    <t>460103********0023</t>
  </si>
  <si>
    <t>460200********0525</t>
  </si>
  <si>
    <t>460006********4848</t>
  </si>
  <si>
    <t>320821********1529</t>
  </si>
  <si>
    <t>460028********2861</t>
  </si>
  <si>
    <t>460104********0621</t>
  </si>
  <si>
    <t>460102********0018</t>
  </si>
  <si>
    <t>460005********1047</t>
  </si>
  <si>
    <t>460032********6168</t>
  </si>
  <si>
    <t>460103********002X</t>
  </si>
  <si>
    <t>460022********0543</t>
  </si>
  <si>
    <t>460102********0329</t>
  </si>
  <si>
    <t>142629********1026</t>
  </si>
  <si>
    <t>460022********3249</t>
  </si>
  <si>
    <t>411527********1546</t>
  </si>
  <si>
    <t>460003********164X</t>
  </si>
  <si>
    <t>460031********4027</t>
  </si>
  <si>
    <t>460103********0612</t>
  </si>
  <si>
    <t>430721********0024</t>
  </si>
  <si>
    <t>500223********1047</t>
  </si>
  <si>
    <t>622421********3528</t>
  </si>
  <si>
    <t>460103********2747</t>
  </si>
  <si>
    <t>460007********5809</t>
  </si>
  <si>
    <t>460033********6322</t>
  </si>
  <si>
    <t>460005********3714</t>
  </si>
  <si>
    <t>460103********0041</t>
  </si>
  <si>
    <t>411303********6800</t>
  </si>
  <si>
    <t>460300********0028</t>
  </si>
  <si>
    <t>460003********4623</t>
  </si>
  <si>
    <t>460102********1243</t>
  </si>
  <si>
    <t>460003********4622</t>
  </si>
  <si>
    <t>460102********1520</t>
  </si>
  <si>
    <t>460102********1822</t>
  </si>
  <si>
    <t>460028********2024</t>
  </si>
  <si>
    <t>460004********002X</t>
  </si>
  <si>
    <t>460028********2421</t>
  </si>
  <si>
    <t>460005********1227</t>
  </si>
  <si>
    <t>460001********1029</t>
  </si>
  <si>
    <t>460031********5265</t>
  </si>
  <si>
    <t>460004********221X</t>
  </si>
  <si>
    <t>460103********0019</t>
  </si>
  <si>
    <t>460022********0023</t>
  </si>
  <si>
    <t>460026********3944</t>
  </si>
  <si>
    <t>220802********0924</t>
  </si>
  <si>
    <t>460102********1228</t>
  </si>
  <si>
    <t>460006********8142</t>
  </si>
  <si>
    <t>469025********4523</t>
  </si>
  <si>
    <t>460104********0328</t>
  </si>
  <si>
    <t>460005********5125</t>
  </si>
  <si>
    <t>460103********3028</t>
  </si>
  <si>
    <t>650203********2146</t>
  </si>
  <si>
    <t>460006********7824</t>
  </si>
  <si>
    <t>460034********0026</t>
  </si>
  <si>
    <t>230103********2825</t>
  </si>
  <si>
    <t>460102********0022</t>
  </si>
  <si>
    <t>421221********1013</t>
  </si>
  <si>
    <t>460102********2720</t>
  </si>
  <si>
    <t>341182********6028</t>
  </si>
  <si>
    <t>460006********2720</t>
  </si>
  <si>
    <t>460200********3138</t>
  </si>
  <si>
    <t>460022********0525</t>
  </si>
  <si>
    <t>460007********0429</t>
  </si>
  <si>
    <t>460004********0045</t>
  </si>
  <si>
    <t>632122********0426</t>
  </si>
  <si>
    <t>231121********0028</t>
  </si>
  <si>
    <t>460004********0427</t>
  </si>
  <si>
    <t>460036********4128</t>
  </si>
  <si>
    <t>460103********2129</t>
  </si>
  <si>
    <t>460027********4727</t>
  </si>
  <si>
    <t>460033********4784</t>
  </si>
  <si>
    <t>460102********1248</t>
  </si>
  <si>
    <t>460006********0028</t>
  </si>
  <si>
    <t>430181********1072</t>
  </si>
  <si>
    <t>460035********3427</t>
  </si>
  <si>
    <t>460030********0310</t>
  </si>
  <si>
    <t>440825********1181</t>
  </si>
  <si>
    <t>460027********592X</t>
  </si>
  <si>
    <t>460005********3224</t>
  </si>
  <si>
    <t>460025********0622</t>
  </si>
  <si>
    <t>412829********0041</t>
  </si>
  <si>
    <t>460028********4026</t>
  </si>
  <si>
    <t>460003********162X</t>
  </si>
  <si>
    <t>140602********9021</t>
  </si>
  <si>
    <t>460022********412X</t>
  </si>
  <si>
    <t>460027********0621</t>
  </si>
  <si>
    <t>460001********1028</t>
  </si>
  <si>
    <t>460033********1782</t>
  </si>
  <si>
    <t>460033********3881</t>
  </si>
  <si>
    <t>460003********4237</t>
  </si>
  <si>
    <t>460004********6022</t>
  </si>
  <si>
    <t>460004********382X</t>
  </si>
  <si>
    <t>460200********4443</t>
  </si>
  <si>
    <t>460022********3912</t>
  </si>
  <si>
    <t>460028********7628</t>
  </si>
  <si>
    <t>460033********324X</t>
  </si>
  <si>
    <t>460006********3747</t>
  </si>
  <si>
    <t>460006********7220</t>
  </si>
  <si>
    <t>142701********1249</t>
  </si>
  <si>
    <t>460006********4812</t>
  </si>
  <si>
    <t>460025********0616</t>
  </si>
  <si>
    <t>460002********5629</t>
  </si>
  <si>
    <t>460004********0229</t>
  </si>
  <si>
    <t>220281********0025</t>
  </si>
  <si>
    <t>460006********8724</t>
  </si>
  <si>
    <t>231004********0727</t>
  </si>
  <si>
    <t>460103********1220</t>
  </si>
  <si>
    <t>460104********1240</t>
  </si>
  <si>
    <t>460026********1514</t>
  </si>
  <si>
    <t>460104********1822</t>
  </si>
  <si>
    <t>410503********2024</t>
  </si>
  <si>
    <t>460028********646X</t>
  </si>
  <si>
    <t>140108********1626</t>
  </si>
  <si>
    <t>460007********5784</t>
  </si>
  <si>
    <t>460102********0043</t>
  </si>
  <si>
    <t>460003********4425</t>
  </si>
  <si>
    <t>460004********6423</t>
  </si>
  <si>
    <t>460102********1219</t>
  </si>
  <si>
    <t>460003********0442</t>
  </si>
  <si>
    <t>460004********0822</t>
  </si>
  <si>
    <t>460028********0036</t>
  </si>
  <si>
    <t>460033********4780</t>
  </si>
  <si>
    <t>460033********3886</t>
  </si>
  <si>
    <t>130423********0041</t>
  </si>
  <si>
    <t>460030********032X</t>
  </si>
  <si>
    <t>460006********0034</t>
  </si>
  <si>
    <t>460002********0368</t>
  </si>
  <si>
    <t>460027********2629</t>
  </si>
  <si>
    <t>460007********0044</t>
  </si>
  <si>
    <t>460004********0048</t>
  </si>
  <si>
    <t>460031********5624</t>
  </si>
  <si>
    <t>460003********6229</t>
  </si>
  <si>
    <t>460004********0029</t>
  </si>
  <si>
    <t>460004********0244</t>
  </si>
  <si>
    <t>460003********0240</t>
  </si>
  <si>
    <t>440882********4489</t>
  </si>
  <si>
    <t>460004********5425</t>
  </si>
  <si>
    <t>460102********1518</t>
  </si>
  <si>
    <t>460104********1248</t>
  </si>
  <si>
    <t>460028********3211</t>
  </si>
  <si>
    <t>460004********0220</t>
  </si>
  <si>
    <t>460200********5129</t>
  </si>
  <si>
    <t>460004********5825</t>
  </si>
  <si>
    <t>460027********0018</t>
  </si>
  <si>
    <t>460003********8229</t>
  </si>
  <si>
    <t>460004********3428</t>
  </si>
  <si>
    <t>522529********0030</t>
  </si>
  <si>
    <t>460102********3321</t>
  </si>
  <si>
    <t>140108********366X</t>
  </si>
  <si>
    <t>460002********0025</t>
  </si>
  <si>
    <t>460102********0314</t>
  </si>
  <si>
    <t>460007********0418</t>
  </si>
  <si>
    <t>460200********1895</t>
  </si>
  <si>
    <t>440883********1920</t>
  </si>
  <si>
    <t>412728********4522</t>
  </si>
  <si>
    <t>142702********0024</t>
  </si>
  <si>
    <t>421022********7540</t>
  </si>
  <si>
    <t>460200********5537</t>
  </si>
  <si>
    <t>460006********0613</t>
  </si>
  <si>
    <t>460003********0467</t>
  </si>
  <si>
    <t>460004********4425</t>
  </si>
  <si>
    <t>460025********0013</t>
  </si>
  <si>
    <t>460103********0913</t>
  </si>
  <si>
    <t>441521********8817</t>
  </si>
  <si>
    <t>230921********0129</t>
  </si>
  <si>
    <t>460031********3242</t>
  </si>
  <si>
    <t>460102********1220</t>
  </si>
  <si>
    <t>445281********090X</t>
  </si>
  <si>
    <t>460036********5227</t>
  </si>
  <si>
    <t>460001********0720</t>
  </si>
  <si>
    <t>460300********0020</t>
  </si>
  <si>
    <t>460102********1511</t>
  </si>
  <si>
    <t>410322********4727</t>
  </si>
  <si>
    <t>460103********0060</t>
  </si>
  <si>
    <t>460004********582X</t>
  </si>
  <si>
    <t>460003********0426</t>
  </si>
  <si>
    <t>460004********4434</t>
  </si>
  <si>
    <t>239005********2828</t>
  </si>
  <si>
    <t>460028********0060</t>
  </si>
  <si>
    <t>460034********4145</t>
  </si>
  <si>
    <t>460027********4418</t>
  </si>
  <si>
    <t>460027********4720</t>
  </si>
  <si>
    <t>460200********3346</t>
  </si>
  <si>
    <t>460102********1528</t>
  </si>
  <si>
    <t>210402********0249</t>
  </si>
  <si>
    <t>460026********0025</t>
  </si>
  <si>
    <t>321183********534X</t>
  </si>
  <si>
    <t>430426********0029</t>
  </si>
  <si>
    <t>460027********8524</t>
  </si>
  <si>
    <t>460006********162X</t>
  </si>
  <si>
    <t>460027********0044</t>
  </si>
  <si>
    <t>420626********5523</t>
  </si>
  <si>
    <t>460027********3729</t>
  </si>
  <si>
    <t>460102********1233</t>
  </si>
  <si>
    <t>460104********032X</t>
  </si>
  <si>
    <t>460200********5126</t>
  </si>
  <si>
    <t>460003********1643</t>
  </si>
  <si>
    <t>410928********6107</t>
  </si>
  <si>
    <t>222403********4142</t>
  </si>
  <si>
    <t>460006********2927</t>
  </si>
  <si>
    <t>460034********0020</t>
  </si>
  <si>
    <t>460003********3102</t>
  </si>
  <si>
    <t>460003********2654</t>
  </si>
  <si>
    <t>460027********7013</t>
  </si>
  <si>
    <t>460007********044X</t>
  </si>
  <si>
    <t>460028********3617</t>
  </si>
  <si>
    <t>460004********4036</t>
  </si>
  <si>
    <t>220106********1219</t>
  </si>
  <si>
    <t>460007********5760</t>
  </si>
  <si>
    <t>460003********7621</t>
  </si>
  <si>
    <t>460007********5377</t>
  </si>
  <si>
    <t>460003********564X</t>
  </si>
  <si>
    <t>460102********032X</t>
  </si>
  <si>
    <t>460102********3029</t>
  </si>
  <si>
    <t>460103********1212</t>
  </si>
  <si>
    <t>460200********4445</t>
  </si>
  <si>
    <t>510122********7329</t>
  </si>
  <si>
    <t>460001********071X</t>
  </si>
  <si>
    <t>460007********5761</t>
  </si>
  <si>
    <t>460034********0036</t>
  </si>
  <si>
    <t>460030********182X</t>
  </si>
  <si>
    <t>370802********3011</t>
  </si>
  <si>
    <t>469003********0626</t>
  </si>
  <si>
    <t>460006********022X</t>
  </si>
  <si>
    <t>460003********0244</t>
  </si>
  <si>
    <t>460103********0011</t>
  </si>
  <si>
    <t>460025********0023</t>
  </si>
  <si>
    <t>460034********092X</t>
  </si>
  <si>
    <t>460003********7627</t>
  </si>
  <si>
    <t>460003********282X</t>
  </si>
  <si>
    <t>460005********0060</t>
  </si>
  <si>
    <t>460007********5381</t>
  </si>
  <si>
    <t>360122********0029</t>
  </si>
  <si>
    <t>445121********5310</t>
  </si>
  <si>
    <t>432503********7707</t>
  </si>
  <si>
    <t>460033********4471</t>
  </si>
  <si>
    <t>460004********4423</t>
  </si>
  <si>
    <t>460034********3621</t>
  </si>
  <si>
    <t>530323********0024</t>
  </si>
  <si>
    <t>542421********202X</t>
  </si>
  <si>
    <t>460003********0415</t>
  </si>
  <si>
    <t>460102********1227</t>
  </si>
  <si>
    <t>460028********0025</t>
  </si>
  <si>
    <t>460026********0022</t>
  </si>
  <si>
    <t>460004********5223</t>
  </si>
  <si>
    <t>460026********3328</t>
  </si>
  <si>
    <t>130684********0029</t>
  </si>
  <si>
    <t>460007********2082</t>
  </si>
  <si>
    <t>460003********4628</t>
  </si>
  <si>
    <t>460003********3080</t>
  </si>
  <si>
    <t>320281********2587</t>
  </si>
  <si>
    <t>460027********2312</t>
  </si>
  <si>
    <t>411524********5627</t>
  </si>
  <si>
    <t>362202********013X</t>
  </si>
  <si>
    <t>469007********7627</t>
  </si>
  <si>
    <t>460030********5717</t>
  </si>
  <si>
    <t>460102********2128</t>
  </si>
  <si>
    <t>469027********4648</t>
  </si>
  <si>
    <t>460103********0320</t>
  </si>
  <si>
    <t>460006********4023</t>
  </si>
  <si>
    <t>220211********4214</t>
  </si>
  <si>
    <t>460030********0326</t>
  </si>
  <si>
    <t>430681********574X</t>
  </si>
  <si>
    <t>460036********0029</t>
  </si>
  <si>
    <t>370283********0021</t>
  </si>
  <si>
    <t>460003********0020</t>
  </si>
  <si>
    <t>460004********2021</t>
  </si>
  <si>
    <t>460031********3625</t>
  </si>
  <si>
    <t>460033********3212</t>
  </si>
  <si>
    <t>411322********1624</t>
  </si>
  <si>
    <t>460200********1208</t>
  </si>
  <si>
    <t>460033********3247</t>
  </si>
  <si>
    <t>460027********0648</t>
  </si>
  <si>
    <t>460102********0015</t>
  </si>
  <si>
    <t>460034********122X</t>
  </si>
  <si>
    <t>460006********2722</t>
  </si>
  <si>
    <t>220702********1828</t>
  </si>
  <si>
    <t>460002********3810</t>
  </si>
  <si>
    <t>460025********1524</t>
  </si>
  <si>
    <t>460003********2632</t>
  </si>
  <si>
    <t>460104********0329</t>
  </si>
  <si>
    <t>469024********0066</t>
  </si>
  <si>
    <t>460006********1685</t>
  </si>
  <si>
    <t>460027********0640</t>
  </si>
  <si>
    <t>460031********0819</t>
  </si>
  <si>
    <t>460004********086X</t>
  </si>
  <si>
    <t>460022********5120</t>
  </si>
  <si>
    <t>460028********6015</t>
  </si>
  <si>
    <t>460035********0926</t>
  </si>
  <si>
    <t>460200********2079</t>
  </si>
  <si>
    <t>460003********2612</t>
  </si>
  <si>
    <t>460107********2624</t>
  </si>
  <si>
    <t>460034********0049</t>
  </si>
  <si>
    <t>460028********002X</t>
  </si>
  <si>
    <t>140602********0021</t>
  </si>
  <si>
    <t>460004********0420</t>
  </si>
  <si>
    <t>460102********0327</t>
  </si>
  <si>
    <t>460007********0432</t>
  </si>
  <si>
    <t>522726********4423</t>
  </si>
  <si>
    <t>460004********0223</t>
  </si>
  <si>
    <t>460027********5948</t>
  </si>
  <si>
    <t>441426********3828</t>
  </si>
  <si>
    <t>460028********0476</t>
  </si>
  <si>
    <t>460005********0528</t>
  </si>
  <si>
    <t>460002********5820</t>
  </si>
  <si>
    <t>460006********786X</t>
  </si>
  <si>
    <t>460028********1220</t>
  </si>
  <si>
    <t>460006********1641</t>
  </si>
  <si>
    <t>441423********1083</t>
  </si>
  <si>
    <t>460004********5822</t>
  </si>
  <si>
    <t>460103********0619</t>
  </si>
  <si>
    <t>460103********032X</t>
  </si>
  <si>
    <t>460006********1627</t>
  </si>
  <si>
    <t>469007********7223</t>
  </si>
  <si>
    <t>460028********0049</t>
  </si>
  <si>
    <t>460028********6821</t>
  </si>
  <si>
    <t>460035********1345</t>
  </si>
  <si>
    <t>460005********4822</t>
  </si>
  <si>
    <t>460028********6421</t>
  </si>
  <si>
    <t>372323********0628</t>
  </si>
  <si>
    <t>460103********094X</t>
  </si>
  <si>
    <t>460025********3346</t>
  </si>
  <si>
    <t>460036********2427</t>
  </si>
  <si>
    <t>130302********3922</t>
  </si>
  <si>
    <t>460007********5788</t>
  </si>
  <si>
    <t>460022********1027</t>
  </si>
  <si>
    <t>460004********6025</t>
  </si>
  <si>
    <t>460006********842X</t>
  </si>
  <si>
    <t>460034********6116</t>
  </si>
  <si>
    <t>460003********0220</t>
  </si>
  <si>
    <t>460004********4627</t>
  </si>
  <si>
    <t>460103********1548</t>
  </si>
  <si>
    <t>500243********2608</t>
  </si>
  <si>
    <t>460003********5422</t>
  </si>
  <si>
    <t>360727********0721</t>
  </si>
  <si>
    <t>460003********563X</t>
  </si>
  <si>
    <t>460102********1843</t>
  </si>
  <si>
    <t>460002********3421</t>
  </si>
  <si>
    <t>460026********0948</t>
  </si>
  <si>
    <t>460103********1822</t>
  </si>
  <si>
    <t>460033********1772</t>
  </si>
  <si>
    <t>460027********204X</t>
  </si>
  <si>
    <t>460004********5823</t>
  </si>
  <si>
    <t>469022********1222</t>
  </si>
  <si>
    <t>460200********030X</t>
  </si>
  <si>
    <t>460003********2243</t>
  </si>
  <si>
    <t>452124********0322</t>
  </si>
  <si>
    <t>460027********7045</t>
  </si>
  <si>
    <t>469026********0821</t>
  </si>
  <si>
    <t>460031********1622</t>
  </si>
  <si>
    <t>460103********3320</t>
  </si>
  <si>
    <t>230102********2639</t>
  </si>
  <si>
    <t>460006********1722</t>
  </si>
  <si>
    <t>532932********0033</t>
  </si>
  <si>
    <t>460102********181X</t>
  </si>
  <si>
    <t>460004********4023</t>
  </si>
  <si>
    <t>460102********0928</t>
  </si>
  <si>
    <t>469023********0010</t>
  </si>
  <si>
    <t>460103********0343</t>
  </si>
  <si>
    <t>460104********186X</t>
  </si>
  <si>
    <t>460004********0210</t>
  </si>
  <si>
    <t>460025********0044</t>
  </si>
  <si>
    <t>460033********5981</t>
  </si>
  <si>
    <t>460003********7628</t>
  </si>
  <si>
    <t>230229********0324</t>
  </si>
  <si>
    <t>460103********0040</t>
  </si>
  <si>
    <t>431103********0324</t>
  </si>
  <si>
    <t>460003********7428</t>
  </si>
  <si>
    <t>460024********7225</t>
  </si>
  <si>
    <t>460103********0624</t>
  </si>
  <si>
    <t>460027********0426</t>
  </si>
  <si>
    <t>460004********0042</t>
  </si>
  <si>
    <t>460103********1219</t>
  </si>
  <si>
    <t>460007********0422</t>
  </si>
  <si>
    <t>460103********0027</t>
  </si>
  <si>
    <t>411522********3028</t>
  </si>
  <si>
    <t>460003********0025</t>
  </si>
  <si>
    <t>460006********0969</t>
  </si>
  <si>
    <t>460033********3296</t>
  </si>
  <si>
    <t>460102********1525</t>
  </si>
  <si>
    <t>460003********022X</t>
  </si>
  <si>
    <t>460034********4741</t>
  </si>
  <si>
    <t>460004********0025</t>
  </si>
  <si>
    <t>460200********0086</t>
  </si>
  <si>
    <t>142601********1920</t>
  </si>
  <si>
    <t>460003********0027</t>
  </si>
  <si>
    <t>460026********2143</t>
  </si>
  <si>
    <t>460004********6426</t>
  </si>
  <si>
    <t>460003********0626</t>
  </si>
  <si>
    <t>460022********0722</t>
  </si>
  <si>
    <t>370402********7729</t>
  </si>
  <si>
    <t>152104********0020</t>
  </si>
  <si>
    <t>460031********0013</t>
  </si>
  <si>
    <t>460103********3322</t>
  </si>
  <si>
    <t>460033********4477</t>
  </si>
  <si>
    <t>460102********0028</t>
  </si>
  <si>
    <t>460004********6028</t>
  </si>
  <si>
    <t>460103********0321</t>
  </si>
  <si>
    <t>460022********5121</t>
  </si>
  <si>
    <t>460031********5620</t>
  </si>
  <si>
    <t>460102********0929</t>
  </si>
  <si>
    <t>460033********3222</t>
  </si>
  <si>
    <t>460005********482X</t>
  </si>
  <si>
    <t>460027********2627</t>
  </si>
  <si>
    <t>460002********6221</t>
  </si>
  <si>
    <t>460102********2427</t>
  </si>
  <si>
    <t>460036********1529</t>
  </si>
  <si>
    <t>411081********7707</t>
  </si>
  <si>
    <t>460300********0045</t>
  </si>
  <si>
    <t>460003********2821</t>
  </si>
  <si>
    <t>460001********0024</t>
  </si>
  <si>
    <t>412822********5267</t>
  </si>
  <si>
    <t>460027********062X</t>
  </si>
  <si>
    <t>460103********0626</t>
  </si>
  <si>
    <t>460003********0446</t>
  </si>
  <si>
    <t>460022********3283</t>
  </si>
  <si>
    <t>460033********3225</t>
  </si>
  <si>
    <t>460103********1527</t>
  </si>
  <si>
    <t>460025********2429</t>
  </si>
  <si>
    <t>460004********0027</t>
  </si>
  <si>
    <t>460004********0843</t>
  </si>
  <si>
    <t>460028********5249</t>
  </si>
  <si>
    <t>460103********1221</t>
  </si>
  <si>
    <t>362426********8425</t>
  </si>
  <si>
    <t>460003********4247</t>
  </si>
  <si>
    <t>460006********1328</t>
  </si>
  <si>
    <t>460026********002X</t>
  </si>
  <si>
    <t>460003********3433</t>
  </si>
  <si>
    <t>460003********5827</t>
  </si>
  <si>
    <t>220281********7429</t>
  </si>
  <si>
    <t>460003********1029</t>
  </si>
  <si>
    <t>460102********031X</t>
  </si>
  <si>
    <t>460003********7612</t>
  </si>
  <si>
    <t>412826********0027</t>
  </si>
  <si>
    <t>620503********0723</t>
  </si>
  <si>
    <t>460003********2682</t>
  </si>
  <si>
    <t>460102********302X</t>
  </si>
  <si>
    <t>430405********4023</t>
  </si>
  <si>
    <t>460006********2321</t>
  </si>
  <si>
    <t>460022********0010</t>
  </si>
  <si>
    <t>460104********0927</t>
  </si>
  <si>
    <t>460003********463X</t>
  </si>
  <si>
    <t>460005********0049</t>
  </si>
  <si>
    <t>460027********3787</t>
  </si>
  <si>
    <t>460003********2468</t>
  </si>
  <si>
    <t>460033********3224</t>
  </si>
  <si>
    <t>460031********0824</t>
  </si>
  <si>
    <t>460025********0027</t>
  </si>
  <si>
    <t>460102********2716</t>
  </si>
  <si>
    <t>460022********392X</t>
  </si>
  <si>
    <t>460035********0029</t>
  </si>
  <si>
    <t>460200********0283</t>
  </si>
  <si>
    <t>460004********5421</t>
  </si>
  <si>
    <t>460104********1243</t>
  </si>
  <si>
    <t>460003********3247</t>
  </si>
  <si>
    <t>460030********4825</t>
  </si>
  <si>
    <t>460033********3933</t>
  </si>
  <si>
    <t>362323********1728</t>
  </si>
  <si>
    <t>410527********1420</t>
  </si>
  <si>
    <t>440825********0962</t>
  </si>
  <si>
    <t>460004********4620</t>
  </si>
  <si>
    <t>460027********5923</t>
  </si>
  <si>
    <t>460107********0023</t>
  </si>
  <si>
    <t>460028********0421</t>
  </si>
  <si>
    <t>460034********0024</t>
  </si>
  <si>
    <t>460004********5025</t>
  </si>
  <si>
    <t>140603********052X</t>
  </si>
  <si>
    <t>460022********3023</t>
  </si>
  <si>
    <t>460003********1423</t>
  </si>
  <si>
    <t>460027********2626</t>
  </si>
  <si>
    <t>460003********3024</t>
  </si>
  <si>
    <t>460032********4372</t>
  </si>
  <si>
    <t>460028********001X</t>
  </si>
  <si>
    <t>460007********041X</t>
  </si>
  <si>
    <t>460103********0327</t>
  </si>
  <si>
    <t>460200********4691</t>
  </si>
  <si>
    <t>460004********3418</t>
  </si>
  <si>
    <t>460004********0868</t>
  </si>
  <si>
    <t>460003********2687</t>
  </si>
  <si>
    <t>460030********6928</t>
  </si>
  <si>
    <t>460003********322X</t>
  </si>
  <si>
    <t>150402********0922</t>
  </si>
  <si>
    <t>460035********3227</t>
  </si>
  <si>
    <t>460035********0046</t>
  </si>
  <si>
    <t>230421********2620</t>
  </si>
  <si>
    <t>460004********3420</t>
  </si>
  <si>
    <t>460030********0012</t>
  </si>
  <si>
    <t>460027********0025</t>
  </si>
  <si>
    <t>460027********0021</t>
  </si>
  <si>
    <t>460036********4124</t>
  </si>
  <si>
    <t>460004********1224</t>
  </si>
  <si>
    <t>445222********2271</t>
  </si>
  <si>
    <t>230904********0521</t>
  </si>
  <si>
    <t>412821********3629</t>
  </si>
  <si>
    <t>460103********0628</t>
  </si>
  <si>
    <t>411422********0046</t>
  </si>
  <si>
    <t>460033********3287</t>
  </si>
  <si>
    <t>460004********0225</t>
  </si>
  <si>
    <t>230302********6825</t>
  </si>
  <si>
    <t>460028********5210</t>
  </si>
  <si>
    <t>460007********0024</t>
  </si>
  <si>
    <t>350521********7526</t>
  </si>
  <si>
    <t>225103—海南省药品查验中心-医疗器械检查岗[专业技术岗]</t>
  </si>
  <si>
    <t>460033********3234</t>
  </si>
  <si>
    <t>460028********0028</t>
  </si>
  <si>
    <t>460002********1020</t>
  </si>
  <si>
    <t>460003********0260</t>
  </si>
  <si>
    <t>460102********091X</t>
  </si>
  <si>
    <t>460104********0048</t>
  </si>
  <si>
    <t>421081********3005</t>
  </si>
  <si>
    <t>460002********254X</t>
  </si>
  <si>
    <t>460200********0303</t>
  </si>
  <si>
    <t>220581********0596</t>
  </si>
  <si>
    <t>460103********155X</t>
  </si>
  <si>
    <t>460103********2724</t>
  </si>
  <si>
    <t>460103********1834</t>
  </si>
  <si>
    <t>460028********5675</t>
  </si>
  <si>
    <t>460102********2424</t>
  </si>
  <si>
    <t>460004********2425</t>
  </si>
  <si>
    <t>460028********3327</t>
  </si>
  <si>
    <t>500235********7240</t>
  </si>
  <si>
    <t>350425********0010</t>
  </si>
  <si>
    <t>460028********092X</t>
  </si>
  <si>
    <t>460036********4848</t>
  </si>
  <si>
    <t>452224********0028</t>
  </si>
  <si>
    <t>460033********3878</t>
  </si>
  <si>
    <t>460004********0829</t>
  </si>
  <si>
    <t>460104********0915</t>
  </si>
  <si>
    <t>460003********2688</t>
  </si>
  <si>
    <t>460031********0823</t>
  </si>
  <si>
    <t>225104—海南省药品和医疗器械审评服务中心-药品技术审评岗[专业技术岗1]</t>
  </si>
  <si>
    <t>230124********2921</t>
  </si>
  <si>
    <t>370684********1426</t>
  </si>
  <si>
    <t>460006********132X</t>
  </si>
  <si>
    <t>460027********6227</t>
  </si>
  <si>
    <t>460003********3222</t>
  </si>
  <si>
    <t>460003********2829</t>
  </si>
  <si>
    <t>460002********1220</t>
  </si>
  <si>
    <t>460103********0047</t>
  </si>
  <si>
    <t>460022********5817</t>
  </si>
  <si>
    <t>460103********0315</t>
  </si>
  <si>
    <t>460102********0911</t>
  </si>
  <si>
    <t>460033********3587</t>
  </si>
  <si>
    <t>412821********4445</t>
  </si>
  <si>
    <t>460002********2528</t>
  </si>
  <si>
    <t>152103********1512</t>
  </si>
  <si>
    <t>460104********094X</t>
  </si>
  <si>
    <t>460031********6026</t>
  </si>
  <si>
    <t>460028********444X</t>
  </si>
  <si>
    <t>460002********4913</t>
  </si>
  <si>
    <t>460004********0840</t>
  </si>
  <si>
    <t>460003********2846</t>
  </si>
  <si>
    <t>460034********0421</t>
  </si>
  <si>
    <t>460027********6214</t>
  </si>
  <si>
    <t>460006********2940</t>
  </si>
  <si>
    <t>460006********6820</t>
  </si>
  <si>
    <t>460300********0625</t>
  </si>
  <si>
    <t>610481********0525</t>
  </si>
  <si>
    <t>460028********4416</t>
  </si>
  <si>
    <t>460028********2829</t>
  </si>
  <si>
    <t>460004********3628</t>
  </si>
  <si>
    <t>440711********4225</t>
  </si>
  <si>
    <t>652801********5526</t>
  </si>
  <si>
    <t>460027********2327</t>
  </si>
  <si>
    <t>460300********0021</t>
  </si>
  <si>
    <t>460001********2227</t>
  </si>
  <si>
    <t>430921********0501</t>
  </si>
  <si>
    <t>460033********0029</t>
  </si>
  <si>
    <t>460022********4520</t>
  </si>
  <si>
    <t>460004********526X</t>
  </si>
  <si>
    <t>460002********3822</t>
  </si>
  <si>
    <t>460026********4818</t>
  </si>
  <si>
    <t>460025********4840</t>
  </si>
  <si>
    <t>460026********3927</t>
  </si>
  <si>
    <t>632824********0425</t>
  </si>
  <si>
    <t>460004********2249</t>
  </si>
  <si>
    <t>230104********0633</t>
  </si>
  <si>
    <t>460002********0048</t>
  </si>
  <si>
    <t>460006********1629</t>
  </si>
  <si>
    <t>460103********1825</t>
  </si>
  <si>
    <t>460102********1821</t>
  </si>
  <si>
    <t>460004********1227</t>
  </si>
  <si>
    <t>460103********0340</t>
  </si>
  <si>
    <t>460033********002X</t>
  </si>
  <si>
    <t>460004********1823</t>
  </si>
  <si>
    <t>460003********3020</t>
  </si>
  <si>
    <t>510704********2522</t>
  </si>
  <si>
    <t>460002********6014</t>
  </si>
  <si>
    <t>460005********3718</t>
  </si>
  <si>
    <t>460003********1440</t>
  </si>
  <si>
    <t>469027********3240</t>
  </si>
  <si>
    <t>460006********1654</t>
  </si>
  <si>
    <t>460032********6167</t>
  </si>
  <si>
    <t>460003********6223</t>
  </si>
  <si>
    <t>460007********5802</t>
  </si>
  <si>
    <t>460004********5034</t>
  </si>
  <si>
    <t>370902********0626</t>
  </si>
  <si>
    <t>460031********5717</t>
  </si>
  <si>
    <t>342530********0020</t>
  </si>
  <si>
    <t>460003********6228</t>
  </si>
  <si>
    <t>460004********4428</t>
  </si>
  <si>
    <t>460022********1029</t>
  </si>
  <si>
    <t>460021********4423</t>
  </si>
  <si>
    <t>460025********2121</t>
  </si>
  <si>
    <t>460028********0027</t>
  </si>
  <si>
    <t>460028********6440</t>
  </si>
  <si>
    <t>460004********0026</t>
  </si>
  <si>
    <t>460034********1270</t>
  </si>
  <si>
    <t>460028********0057</t>
  </si>
  <si>
    <t>460004********3020</t>
  </si>
  <si>
    <t>460004********6029</t>
  </si>
  <si>
    <t>460003********6620</t>
  </si>
  <si>
    <t>460104********0968</t>
  </si>
  <si>
    <t>460022********3540</t>
  </si>
  <si>
    <t>225105—海南省药品和医疗器械审评服务中心-药品技术审评岗[专业技术岗2]</t>
  </si>
  <si>
    <t>513701********1828</t>
  </si>
  <si>
    <t>460007********042X</t>
  </si>
  <si>
    <t>520103********0026</t>
  </si>
  <si>
    <t>460003********181X</t>
  </si>
  <si>
    <t>220122********4628</t>
  </si>
  <si>
    <t>362233********0020</t>
  </si>
  <si>
    <t>411422********1549</t>
  </si>
  <si>
    <t>469003********2768</t>
  </si>
  <si>
    <t>410224********0021</t>
  </si>
  <si>
    <t>420202********0860</t>
  </si>
  <si>
    <t>429004********2588</t>
  </si>
  <si>
    <t>220503********1028</t>
  </si>
  <si>
    <t>441522********0041</t>
  </si>
  <si>
    <t>460102********0029</t>
  </si>
  <si>
    <t>460028********7239</t>
  </si>
  <si>
    <t>142701********7545</t>
  </si>
  <si>
    <t>431224********0125</t>
  </si>
  <si>
    <t>140431********1222</t>
  </si>
  <si>
    <t>460003********4842</t>
  </si>
  <si>
    <t>460006********0623</t>
  </si>
  <si>
    <t>220602********062X</t>
  </si>
  <si>
    <t>362330********6286</t>
  </si>
  <si>
    <t>432524********3423</t>
  </si>
  <si>
    <t>230621********1280</t>
  </si>
  <si>
    <t>460002********6020</t>
  </si>
  <si>
    <t>460004********0848</t>
  </si>
  <si>
    <t>230881********2322</t>
  </si>
  <si>
    <t>460007********5818</t>
  </si>
  <si>
    <t>360782********5225</t>
  </si>
  <si>
    <t>460103********2716</t>
  </si>
  <si>
    <t>460007********2035</t>
  </si>
  <si>
    <t>411423********7068</t>
  </si>
  <si>
    <t>511621********4662</t>
  </si>
  <si>
    <t>460003********7447</t>
  </si>
  <si>
    <t>460102********2421</t>
  </si>
  <si>
    <t>460104********0325</t>
  </si>
  <si>
    <t>225106—海南省药品和医疗器械审评服务中心-医疗器械技术审评岗[专业技术岗3]</t>
  </si>
  <si>
    <t>520201********0064</t>
  </si>
  <si>
    <t>150402********0942</t>
  </si>
  <si>
    <t>622223********0020</t>
  </si>
  <si>
    <t>460003********5814</t>
  </si>
  <si>
    <t>460005********392X</t>
  </si>
  <si>
    <t>460026********0018</t>
  </si>
  <si>
    <t>362421********7116</t>
  </si>
  <si>
    <t>230128********3023</t>
  </si>
  <si>
    <t>460003********4448</t>
  </si>
  <si>
    <t>411381********0466</t>
  </si>
  <si>
    <t>460004********0841</t>
  </si>
  <si>
    <t>460030********692X</t>
  </si>
  <si>
    <t>460004********4411</t>
  </si>
  <si>
    <t>440982********0411</t>
  </si>
  <si>
    <t>120101********502X</t>
  </si>
  <si>
    <t>362201********0243</t>
  </si>
  <si>
    <t>372930********3380</t>
  </si>
  <si>
    <t>450802********8222</t>
  </si>
  <si>
    <t>432503********2037</t>
  </si>
  <si>
    <t>620521********0426</t>
  </si>
  <si>
    <t>411503********2714</t>
  </si>
  <si>
    <t>460102********3026</t>
  </si>
  <si>
    <t>460102********1224</t>
  </si>
  <si>
    <t>410611********4514</t>
  </si>
  <si>
    <t>460033********3885</t>
  </si>
  <si>
    <t>460003********2681</t>
  </si>
  <si>
    <t>220882********022X</t>
  </si>
  <si>
    <t>460007********0028</t>
  </si>
  <si>
    <t>220106********1220</t>
  </si>
  <si>
    <t>460003********0022</t>
  </si>
  <si>
    <t>460033********3298</t>
  </si>
  <si>
    <t>460026********3015</t>
  </si>
  <si>
    <t>460102********0948</t>
  </si>
  <si>
    <t>225107—海南省药品和医疗器械审评服务中心-综合管理岗[管理岗]</t>
  </si>
  <si>
    <t>460102********0945</t>
  </si>
  <si>
    <t>469027********5421</t>
  </si>
  <si>
    <t>430223********7227</t>
  </si>
  <si>
    <t>460006********0039</t>
  </si>
  <si>
    <t>460103********2715</t>
  </si>
  <si>
    <t>460200********552X</t>
  </si>
  <si>
    <t>460102********0024</t>
  </si>
  <si>
    <t>469002********3812</t>
  </si>
  <si>
    <t>210302********3312</t>
  </si>
  <si>
    <t>460002********2018</t>
  </si>
  <si>
    <t>460006********4825</t>
  </si>
  <si>
    <t>460003********6644</t>
  </si>
  <si>
    <t>460007********0020</t>
  </si>
  <si>
    <t>150429********2517</t>
  </si>
  <si>
    <t>460022********3262</t>
  </si>
  <si>
    <t>460007********5001</t>
  </si>
  <si>
    <t>410821********1543</t>
  </si>
  <si>
    <t>362202********4429</t>
  </si>
  <si>
    <t>460007********2269</t>
  </si>
  <si>
    <t>460004********0828</t>
  </si>
  <si>
    <t>469003********6728</t>
  </si>
  <si>
    <t>460102********1517</t>
  </si>
  <si>
    <t>460102********0927</t>
  </si>
  <si>
    <t>460102********0016</t>
  </si>
  <si>
    <t>460102********0912</t>
  </si>
  <si>
    <t>460003********0625</t>
  </si>
  <si>
    <t>460026********0028</t>
  </si>
  <si>
    <t>460102********2729</t>
  </si>
  <si>
    <t>460102********0324</t>
  </si>
  <si>
    <t>460034********5047</t>
  </si>
  <si>
    <t>460103********0641</t>
  </si>
  <si>
    <t>420107********2916</t>
  </si>
  <si>
    <t>460030********0023</t>
  </si>
  <si>
    <t>460007********7247</t>
  </si>
  <si>
    <t>460103********3037</t>
  </si>
  <si>
    <t>469005********3924</t>
  </si>
  <si>
    <t>469029********1124</t>
  </si>
  <si>
    <t>460005********0720</t>
  </si>
  <si>
    <t>460003********0021</t>
  </si>
  <si>
    <t>370103********8583</t>
  </si>
  <si>
    <t>460003********7629</t>
  </si>
  <si>
    <t>460033********0682</t>
  </si>
  <si>
    <t>460007********5369</t>
  </si>
  <si>
    <t>460004********0905</t>
  </si>
  <si>
    <t>460027********1717</t>
  </si>
  <si>
    <t>460003********4226</t>
  </si>
  <si>
    <t>460002********0019</t>
  </si>
  <si>
    <t>460006********2318</t>
  </si>
  <si>
    <t>460027********444X</t>
  </si>
  <si>
    <t>370883********5525</t>
  </si>
  <si>
    <t>410726********3029</t>
  </si>
  <si>
    <t>460003********0013</t>
  </si>
  <si>
    <t>654101********2845</t>
  </si>
  <si>
    <t>460007********0828</t>
  </si>
  <si>
    <t>460002********3821</t>
  </si>
  <si>
    <t>460102********1225</t>
  </si>
  <si>
    <t>460102********1213</t>
  </si>
  <si>
    <t>460103********0015</t>
  </si>
  <si>
    <t>460028********0021</t>
  </si>
  <si>
    <t>460004********4019</t>
  </si>
  <si>
    <t>460031********0027</t>
  </si>
  <si>
    <t>460004********0022</t>
  </si>
  <si>
    <t>460200********0523</t>
  </si>
  <si>
    <t>460028********5228</t>
  </si>
  <si>
    <t>460102********0937</t>
  </si>
  <si>
    <t>460004********2223</t>
  </si>
  <si>
    <t>460103********2121</t>
  </si>
  <si>
    <t>460030********5440</t>
  </si>
  <si>
    <t>460028********0445</t>
  </si>
  <si>
    <t>460028********7228</t>
  </si>
  <si>
    <t>460004********0010</t>
  </si>
  <si>
    <t>460004********0217</t>
  </si>
  <si>
    <t>460033********3880</t>
  </si>
  <si>
    <t>460033********4499</t>
  </si>
  <si>
    <t>460003********3053</t>
  </si>
  <si>
    <t>460006********8128</t>
  </si>
  <si>
    <t>460025********0018</t>
  </si>
  <si>
    <t>460030********0030</t>
  </si>
  <si>
    <t>460006********1626</t>
  </si>
  <si>
    <t>460031********4818</t>
  </si>
  <si>
    <t>460003********2820</t>
  </si>
  <si>
    <t>460002********1825</t>
  </si>
  <si>
    <t>460028********5621</t>
  </si>
  <si>
    <t>460003********6019</t>
  </si>
  <si>
    <t>460105********6229</t>
  </si>
  <si>
    <t>460034********0929</t>
  </si>
  <si>
    <t>460036********0014</t>
  </si>
  <si>
    <t>612425********0047</t>
  </si>
  <si>
    <t>460300********0029</t>
  </si>
  <si>
    <t>460026********2723</t>
  </si>
  <si>
    <t>460028********4423</t>
  </si>
  <si>
    <t>460003********2833</t>
  </si>
  <si>
    <t>460027********378X</t>
  </si>
  <si>
    <t>460004********2429</t>
  </si>
  <si>
    <t>460002********4922</t>
  </si>
  <si>
    <t>460003********7442</t>
  </si>
  <si>
    <t>460006********0224</t>
  </si>
  <si>
    <t>460200********0289</t>
  </si>
  <si>
    <t>460004********5810</t>
  </si>
  <si>
    <t>460003********285X</t>
  </si>
  <si>
    <t>460002********6625</t>
  </si>
  <si>
    <t>460003********2085</t>
  </si>
  <si>
    <t>460028********2446</t>
  </si>
  <si>
    <t>460003********3069</t>
  </si>
  <si>
    <t>659001********0047</t>
  </si>
  <si>
    <t>460007********4375</t>
  </si>
  <si>
    <t>330624********5331</t>
  </si>
  <si>
    <t>460028********2027</t>
  </si>
  <si>
    <t>412723********6446</t>
  </si>
  <si>
    <t>460027********0668</t>
  </si>
  <si>
    <t>460007********0435</t>
  </si>
  <si>
    <t>430302********1557</t>
  </si>
  <si>
    <t>413001********4026</t>
  </si>
  <si>
    <t>231024********6320</t>
  </si>
  <si>
    <t>513701********6526</t>
  </si>
  <si>
    <t>460006********2020</t>
  </si>
  <si>
    <t>460006********0440</t>
  </si>
  <si>
    <t>460027********0629</t>
  </si>
  <si>
    <t>460104********0910</t>
  </si>
  <si>
    <t>460004********0019</t>
  </si>
  <si>
    <t>460103********1222</t>
  </si>
  <si>
    <t>460022********3511</t>
  </si>
  <si>
    <t>460200********1207</t>
  </si>
  <si>
    <t>460025********4224</t>
  </si>
  <si>
    <t>460004********4828</t>
  </si>
  <si>
    <t>460003********2827</t>
  </si>
  <si>
    <t>460033********3218</t>
  </si>
  <si>
    <t>513824********5417</t>
  </si>
  <si>
    <t>460033********001X</t>
  </si>
  <si>
    <t>612601********4022</t>
  </si>
  <si>
    <t>421003********382X</t>
  </si>
  <si>
    <t>230502********1323</t>
  </si>
  <si>
    <t>460104********0024</t>
  </si>
  <si>
    <t>460033********5987</t>
  </si>
  <si>
    <t>230303********5727</t>
  </si>
  <si>
    <t>460103********0610</t>
  </si>
  <si>
    <t>460103********1824</t>
  </si>
  <si>
    <t>460036********3512</t>
  </si>
  <si>
    <t>460104********0339</t>
  </si>
  <si>
    <t>460002********0324</t>
  </si>
  <si>
    <t>460200********4029</t>
  </si>
  <si>
    <t>460005********0019</t>
  </si>
  <si>
    <t>460025********0022</t>
  </si>
  <si>
    <t>460003********6637</t>
  </si>
  <si>
    <t>469003********1214</t>
  </si>
  <si>
    <t>460025********2734</t>
  </si>
  <si>
    <t>460004********0620</t>
  </si>
  <si>
    <t>460104********0055</t>
  </si>
  <si>
    <t>460003********6227</t>
  </si>
  <si>
    <t>520102********3826</t>
  </si>
  <si>
    <t>460022********5122</t>
  </si>
  <si>
    <t>460003********0247</t>
  </si>
  <si>
    <t>460033********3223</t>
  </si>
  <si>
    <t>460035********2129</t>
  </si>
  <si>
    <t>460102********122X</t>
  </si>
  <si>
    <t>460003********8829</t>
  </si>
  <si>
    <t>450722********654X</t>
  </si>
  <si>
    <t>460103********0062</t>
  </si>
  <si>
    <t>232301********0045</t>
  </si>
  <si>
    <t>210411********4125</t>
  </si>
  <si>
    <t>412702********3641</t>
  </si>
  <si>
    <t>460003********0046</t>
  </si>
  <si>
    <t>469023********0017</t>
  </si>
  <si>
    <t>460003********462X</t>
  </si>
  <si>
    <t>460004********4427</t>
  </si>
  <si>
    <t>460006********0611</t>
  </si>
  <si>
    <t>460027********7019</t>
  </si>
  <si>
    <t>460007********5372</t>
  </si>
  <si>
    <t>469023********0024</t>
  </si>
  <si>
    <t>211021********0019</t>
  </si>
  <si>
    <t>460007********0060</t>
  </si>
  <si>
    <t>460006********0015</t>
  </si>
  <si>
    <t>460035********0028</t>
  </si>
  <si>
    <t>460025********4227</t>
  </si>
  <si>
    <t>132825********0020</t>
  </si>
  <si>
    <t>460003********0617</t>
  </si>
  <si>
    <t>460004********5232</t>
  </si>
  <si>
    <t>511321********5269</t>
  </si>
  <si>
    <t>412827********352X</t>
  </si>
  <si>
    <t>460102********182X</t>
  </si>
  <si>
    <t>340604********1028</t>
  </si>
  <si>
    <t>460102********0335</t>
  </si>
  <si>
    <t>460200********0782</t>
  </si>
  <si>
    <t>460103********2113</t>
  </si>
  <si>
    <t>460006********2012</t>
  </si>
  <si>
    <t>460004********1218</t>
  </si>
  <si>
    <t>460006********0624</t>
  </si>
  <si>
    <t>460031********0021</t>
  </si>
  <si>
    <t>371522********0020</t>
  </si>
  <si>
    <t>232330********4225</t>
  </si>
  <si>
    <t>460003********0211</t>
  </si>
  <si>
    <t>460028********3226</t>
  </si>
  <si>
    <t>460031********0844</t>
  </si>
  <si>
    <t>460102********121X</t>
  </si>
  <si>
    <t>450481********1420</t>
  </si>
  <si>
    <t>460102********0632</t>
  </si>
  <si>
    <t>460003********3045</t>
  </si>
  <si>
    <t>340223********281X</t>
  </si>
  <si>
    <t>469028********0029</t>
  </si>
  <si>
    <t>610322********3615</t>
  </si>
  <si>
    <t>230705********0327</t>
  </si>
  <si>
    <t>460007********4368</t>
  </si>
  <si>
    <t>460032********620X</t>
  </si>
  <si>
    <t>460200********4919</t>
  </si>
  <si>
    <t>460002********5429</t>
  </si>
  <si>
    <t>460102********2718</t>
  </si>
  <si>
    <t>440902********0489</t>
  </si>
  <si>
    <t>622625********2325</t>
  </si>
  <si>
    <t>460028********0024</t>
  </si>
  <si>
    <t>460025********0029</t>
  </si>
  <si>
    <t>460006********2714</t>
  </si>
  <si>
    <t>460300********0326</t>
  </si>
  <si>
    <t>460028********2467</t>
  </si>
  <si>
    <t>469006********0924</t>
  </si>
  <si>
    <t>460003********3048</t>
  </si>
  <si>
    <t>420704********0030</t>
  </si>
  <si>
    <t>320311********6723</t>
  </si>
  <si>
    <t>460031********0827</t>
  </si>
  <si>
    <t>460034********0029</t>
  </si>
  <si>
    <t>460005********4127</t>
  </si>
  <si>
    <t>460007********3365</t>
  </si>
  <si>
    <t>440825********0107</t>
  </si>
  <si>
    <t>460003********3446</t>
  </si>
  <si>
    <t>460103********1523</t>
  </si>
  <si>
    <t>460003********2016</t>
  </si>
  <si>
    <t>460102********0924</t>
  </si>
  <si>
    <t>460001********1941</t>
  </si>
  <si>
    <t>460004********6217</t>
  </si>
  <si>
    <t>460200********4917</t>
  </si>
  <si>
    <t>460006********4451</t>
  </si>
  <si>
    <t>460102********0940</t>
  </si>
  <si>
    <t>460004********0866</t>
  </si>
  <si>
    <t>469024********0024</t>
  </si>
  <si>
    <t>460031********162X</t>
  </si>
  <si>
    <t>460006********1649</t>
  </si>
  <si>
    <t>460007********7263</t>
  </si>
  <si>
    <t>460102********1546</t>
  </si>
  <si>
    <t>460103********1226</t>
  </si>
  <si>
    <t>460002********0037</t>
  </si>
  <si>
    <t>460102********1527</t>
  </si>
  <si>
    <t>410923********004X</t>
  </si>
  <si>
    <t>460103********2727</t>
  </si>
  <si>
    <t>460006********0625</t>
  </si>
  <si>
    <t>460001********0366</t>
  </si>
  <si>
    <t>460028********5620</t>
  </si>
  <si>
    <t>460006********0626</t>
  </si>
  <si>
    <t>460003********5818</t>
  </si>
  <si>
    <t>230903********1445</t>
  </si>
  <si>
    <t>460003********4218</t>
  </si>
  <si>
    <t>460004********0624</t>
  </si>
  <si>
    <t>460004********4626</t>
  </si>
  <si>
    <t>460102********2124</t>
  </si>
  <si>
    <t>460200********6326</t>
  </si>
  <si>
    <t>460102********0623</t>
  </si>
  <si>
    <t>460004********3411</t>
  </si>
  <si>
    <t>460104********0027</t>
  </si>
  <si>
    <t>460004********4629</t>
  </si>
  <si>
    <t>460026********4217</t>
  </si>
  <si>
    <t>460003********4249</t>
  </si>
  <si>
    <t>460003********3037</t>
  </si>
  <si>
    <t>460103********2723</t>
  </si>
  <si>
    <t>440883********032X</t>
  </si>
  <si>
    <t>460006********7814</t>
  </si>
  <si>
    <t>460003********6824</t>
  </si>
  <si>
    <t>460200********0320</t>
  </si>
  <si>
    <t>460032********4360</t>
  </si>
  <si>
    <t>460102********2411</t>
  </si>
  <si>
    <t>460035********2728</t>
  </si>
  <si>
    <t>460033********4489</t>
  </si>
  <si>
    <t>460201********5333</t>
  </si>
  <si>
    <t>362502********0620</t>
  </si>
  <si>
    <t>460028********1227</t>
  </si>
  <si>
    <t>469003********2220</t>
  </si>
  <si>
    <t>460028********0023</t>
  </si>
  <si>
    <t>460031********6419</t>
  </si>
  <si>
    <t>460102********0045</t>
  </si>
  <si>
    <t>460033********3888</t>
  </si>
  <si>
    <t>653122********0029</t>
  </si>
  <si>
    <t>460034********5827</t>
  </si>
  <si>
    <t>460028********6416</t>
  </si>
  <si>
    <t>460102********2127</t>
  </si>
  <si>
    <t>460021********4422</t>
  </si>
  <si>
    <t>460004********0024</t>
  </si>
  <si>
    <t>460002********2824</t>
  </si>
  <si>
    <t>460003********2847</t>
  </si>
  <si>
    <t>460026********0027</t>
  </si>
  <si>
    <t>460102********332X</t>
  </si>
  <si>
    <t>460033********4509</t>
  </si>
  <si>
    <t>460028********0031</t>
  </si>
  <si>
    <t>500382********6422</t>
  </si>
  <si>
    <t>460006********4627</t>
  </si>
  <si>
    <t>460006********4815</t>
  </si>
  <si>
    <t>460031********0025</t>
  </si>
  <si>
    <t>460022********3223</t>
  </si>
  <si>
    <t>460103********152X</t>
  </si>
  <si>
    <t>460005********3519</t>
  </si>
  <si>
    <t>460004********001X</t>
  </si>
  <si>
    <t>460102********271X</t>
  </si>
  <si>
    <t>460002********0018</t>
  </si>
  <si>
    <t>469007********0023</t>
  </si>
  <si>
    <t>321023********0013</t>
  </si>
  <si>
    <t>460005********4513</t>
  </si>
  <si>
    <t>460003********0416</t>
  </si>
  <si>
    <t>460025********4234</t>
  </si>
  <si>
    <t>460027********1361</t>
  </si>
  <si>
    <t>220103********272X</t>
  </si>
  <si>
    <t>220702********961X</t>
  </si>
  <si>
    <t>460103********0345</t>
  </si>
  <si>
    <t>460004********0227</t>
  </si>
  <si>
    <t>460007********0416</t>
  </si>
  <si>
    <t>460027********7446</t>
  </si>
  <si>
    <t>460027********0019</t>
  </si>
  <si>
    <t>460031********0029</t>
  </si>
  <si>
    <t>460002********2566</t>
  </si>
  <si>
    <t>460005********2136</t>
  </si>
  <si>
    <t>460002********4627</t>
  </si>
  <si>
    <t>460103********0925</t>
  </si>
  <si>
    <t>460004********4050</t>
  </si>
  <si>
    <t>460003********004X</t>
  </si>
  <si>
    <t>460004********0224</t>
  </si>
  <si>
    <t>612732********254X</t>
  </si>
  <si>
    <t>460026********2125</t>
  </si>
  <si>
    <t>469003********0316</t>
  </si>
  <si>
    <t>460103********1545</t>
  </si>
  <si>
    <t>460033********4831</t>
  </si>
  <si>
    <t>460007********2284</t>
  </si>
  <si>
    <t>460021********4421</t>
  </si>
  <si>
    <t>411081********1267</t>
  </si>
  <si>
    <t>460001********0713</t>
  </si>
  <si>
    <t>460003********0017</t>
  </si>
  <si>
    <t>412823********5669</t>
  </si>
  <si>
    <t>460003********3025</t>
  </si>
  <si>
    <t>460025********0020</t>
  </si>
  <si>
    <t>460002********0328</t>
  </si>
  <si>
    <t>460031********002X</t>
  </si>
  <si>
    <t>433130********5126</t>
  </si>
  <si>
    <t>460200********4929</t>
  </si>
  <si>
    <t>460105********7525</t>
  </si>
  <si>
    <t>440801********2743</t>
  </si>
  <si>
    <t>460028********5246</t>
  </si>
  <si>
    <t>460004********502X</t>
  </si>
  <si>
    <t>460003********2312</t>
  </si>
  <si>
    <t>412822********0047</t>
  </si>
  <si>
    <t>411381********4540</t>
  </si>
  <si>
    <t>622322********0020</t>
  </si>
  <si>
    <t>460033********0017</t>
  </si>
  <si>
    <t>469022********512X</t>
  </si>
  <si>
    <t>460033********4527</t>
  </si>
  <si>
    <t>460102********092X</t>
  </si>
  <si>
    <t>460028********003X</t>
  </si>
  <si>
    <t>460027********1325</t>
  </si>
  <si>
    <t>460102********0938</t>
  </si>
  <si>
    <t>460004********2674</t>
  </si>
  <si>
    <t>370783********0385</t>
  </si>
  <si>
    <t>460035********0023</t>
  </si>
  <si>
    <t>460103********182X</t>
  </si>
  <si>
    <t>460030********0028</t>
  </si>
  <si>
    <t>460102********0025</t>
  </si>
  <si>
    <t>460106********2826</t>
  </si>
  <si>
    <t>460002********0014</t>
  </si>
  <si>
    <t>460028********0011</t>
  </si>
  <si>
    <t>460026********3070</t>
  </si>
  <si>
    <t>460102********0942</t>
  </si>
  <si>
    <t>460028********1629</t>
  </si>
  <si>
    <t>460106********4428</t>
  </si>
  <si>
    <t>460031********0811</t>
  </si>
  <si>
    <t>630121********1021</t>
  </si>
  <si>
    <t>460004********0823</t>
  </si>
  <si>
    <t>420683********0022</t>
  </si>
  <si>
    <t>460033********0048</t>
  </si>
  <si>
    <t>460028********5220</t>
  </si>
  <si>
    <t>460003********7249</t>
  </si>
  <si>
    <t>460102********0325</t>
  </si>
  <si>
    <t>230804********2029</t>
  </si>
  <si>
    <t>460003********5417</t>
  </si>
  <si>
    <t>460006********7827</t>
  </si>
  <si>
    <t>460027********0623</t>
  </si>
  <si>
    <t>460104********1829</t>
  </si>
  <si>
    <t>460003********2648</t>
  </si>
  <si>
    <t>131102********0286</t>
  </si>
  <si>
    <t>460033********3923</t>
  </si>
  <si>
    <t>420202********0042</t>
  </si>
  <si>
    <t>460200********4913</t>
  </si>
  <si>
    <t>360521********002X</t>
  </si>
  <si>
    <t>433130********1914</t>
  </si>
  <si>
    <t>460022********6229</t>
  </si>
  <si>
    <t>460025********0911</t>
  </si>
  <si>
    <t>460002********5423</t>
  </si>
  <si>
    <t>460027********5310</t>
  </si>
  <si>
    <t>225108—海南省食品药品检验所海口分所-药品检验岗[专业技术岗]</t>
  </si>
  <si>
    <t>460103********1840</t>
  </si>
  <si>
    <t>460022********0033</t>
  </si>
  <si>
    <t>460028********3249</t>
  </si>
  <si>
    <t>460004********4062</t>
  </si>
  <si>
    <t>460036********0428</t>
  </si>
  <si>
    <t>460003********2462</t>
  </si>
  <si>
    <t>532301********0025</t>
  </si>
  <si>
    <t>460004********1426</t>
  </si>
  <si>
    <t>460031********5236</t>
  </si>
  <si>
    <t>460027********5942</t>
  </si>
  <si>
    <t>500382********2481</t>
  </si>
  <si>
    <t>522121********0818</t>
  </si>
  <si>
    <t>460028********0822</t>
  </si>
  <si>
    <t>460006********7812</t>
  </si>
  <si>
    <t>460033********3882</t>
  </si>
  <si>
    <t>460200********5117</t>
  </si>
  <si>
    <t>460025********212X</t>
  </si>
  <si>
    <t>460027********295X</t>
  </si>
  <si>
    <t>460025********4247</t>
  </si>
  <si>
    <t>230403********0129</t>
  </si>
  <si>
    <t>460026********0320</t>
  </si>
  <si>
    <t>460104********0929</t>
  </si>
  <si>
    <t>460032********6161</t>
  </si>
  <si>
    <t>460003********4233</t>
  </si>
  <si>
    <t>460028********161X</t>
  </si>
  <si>
    <t>460002********0829</t>
  </si>
  <si>
    <t>460003********0620</t>
  </si>
  <si>
    <t>460036********0425</t>
  </si>
  <si>
    <t>460003********2824</t>
  </si>
  <si>
    <t>460003********4616</t>
  </si>
  <si>
    <t>460027********1321</t>
  </si>
  <si>
    <t>460028********0020</t>
  </si>
  <si>
    <t>460026********1527</t>
  </si>
  <si>
    <t>460026********302X</t>
  </si>
  <si>
    <t>460003********3825</t>
  </si>
  <si>
    <t>232301********5229</t>
  </si>
  <si>
    <t>460007********3629</t>
  </si>
  <si>
    <t>460007********5366</t>
  </si>
  <si>
    <t>460027********4422</t>
  </si>
  <si>
    <t>460003********2422</t>
  </si>
  <si>
    <t>460004********3429</t>
  </si>
  <si>
    <t>460006********0628</t>
  </si>
  <si>
    <t>530381********292X</t>
  </si>
  <si>
    <t>460027********5922</t>
  </si>
  <si>
    <t>460022********6046</t>
  </si>
  <si>
    <t>460103********1528</t>
  </si>
  <si>
    <t>460031********0418</t>
  </si>
  <si>
    <t>231121********4621</t>
  </si>
  <si>
    <t>460007********4962</t>
  </si>
  <si>
    <t>460002********0027</t>
  </si>
  <si>
    <t>460028********6814</t>
  </si>
  <si>
    <t>225109—海南省食品药品检验所三亚分所-药品检验岗[专业技术岗1]{岗位限男性}</t>
  </si>
  <si>
    <t>460027********6219</t>
  </si>
  <si>
    <t>460034********4717</t>
  </si>
  <si>
    <t>460007********0419</t>
  </si>
  <si>
    <t>460003********4219</t>
  </si>
  <si>
    <t>460022********7010</t>
  </si>
  <si>
    <t>460004********1236</t>
  </si>
  <si>
    <t>460200********0515</t>
  </si>
  <si>
    <t>469003********5030</t>
  </si>
  <si>
    <t>460032********439X</t>
  </si>
  <si>
    <t>460033********0059</t>
  </si>
  <si>
    <t>460003********6617</t>
  </si>
  <si>
    <t>460003********2234</t>
  </si>
  <si>
    <t>460103********2753</t>
  </si>
  <si>
    <t>460033********3272</t>
  </si>
  <si>
    <t>469002********121X</t>
  </si>
  <si>
    <t>460005********4816</t>
  </si>
  <si>
    <t>460002********0030</t>
  </si>
  <si>
    <t>460200********5350</t>
  </si>
  <si>
    <t>460034********0017</t>
  </si>
  <si>
    <t>460034********0417</t>
  </si>
  <si>
    <t>460033********3919</t>
  </si>
  <si>
    <t>430424********0015</t>
  </si>
  <si>
    <t>460026********123X</t>
  </si>
  <si>
    <t>440923********4814</t>
  </si>
  <si>
    <t>460033********4473</t>
  </si>
  <si>
    <t>460107********2613</t>
  </si>
  <si>
    <t>460001********0012</t>
  </si>
  <si>
    <t>460004********0812</t>
  </si>
  <si>
    <t>460022********193X</t>
  </si>
  <si>
    <t>460036********3515</t>
  </si>
  <si>
    <t>610628********001X</t>
  </si>
  <si>
    <t>420922********2812</t>
  </si>
  <si>
    <t>460031********001X</t>
  </si>
  <si>
    <t>460003********3015</t>
  </si>
  <si>
    <t>460003********4470</t>
  </si>
  <si>
    <t>225110—海南省食品药品检验所三亚分所-药品检验岗[专业技术岗2]{岗位限女性}</t>
  </si>
  <si>
    <t>460003********5823</t>
  </si>
  <si>
    <t>232331********2625</t>
  </si>
  <si>
    <t>320322********6544</t>
  </si>
  <si>
    <t>460006********0221</t>
  </si>
  <si>
    <t>460006********1625</t>
  </si>
  <si>
    <t>500113********9426</t>
  </si>
  <si>
    <t>460200********1422</t>
  </si>
  <si>
    <t>460003********302X</t>
  </si>
  <si>
    <t>460034********2764</t>
  </si>
  <si>
    <t>460006********2329</t>
  </si>
  <si>
    <t>460006********1622</t>
  </si>
  <si>
    <t>460007********5824</t>
  </si>
  <si>
    <t>460102********1544</t>
  </si>
  <si>
    <t>460200********0026</t>
  </si>
  <si>
    <t>460007********0042</t>
  </si>
  <si>
    <t>460003********1449</t>
  </si>
  <si>
    <t>230184********4027</t>
  </si>
  <si>
    <t>460035********1329</t>
  </si>
  <si>
    <t>469003********192X</t>
  </si>
  <si>
    <t>460200********2502</t>
  </si>
  <si>
    <t>460200********1884</t>
  </si>
  <si>
    <t>460033********3884</t>
  </si>
  <si>
    <t>469021********2425</t>
  </si>
  <si>
    <t>460027********6627</t>
  </si>
  <si>
    <t>460027********5925</t>
  </si>
  <si>
    <t>460003********2644</t>
  </si>
  <si>
    <t>460003********3469</t>
  </si>
  <si>
    <t>460035********092X</t>
  </si>
  <si>
    <t>460033********4567</t>
  </si>
  <si>
    <t>460200********5344</t>
  </si>
  <si>
    <t>460004********0862</t>
  </si>
  <si>
    <t>460007********5767</t>
  </si>
  <si>
    <t>460104********0926</t>
  </si>
  <si>
    <t>460003********1427</t>
  </si>
  <si>
    <t>460002********1528</t>
  </si>
  <si>
    <t>460003********3044</t>
  </si>
  <si>
    <t>460003********7622</t>
  </si>
  <si>
    <t>469003********6724</t>
  </si>
  <si>
    <t>460032********3867</t>
  </si>
  <si>
    <t>460004********4443</t>
  </si>
  <si>
    <t>460003********3441</t>
  </si>
  <si>
    <t>460200********5342</t>
  </si>
  <si>
    <t>460004********4865</t>
  </si>
  <si>
    <t>460003********6840</t>
  </si>
  <si>
    <t>513326********002X</t>
  </si>
  <si>
    <t>460032********0880</t>
  </si>
  <si>
    <t>650106********0821</t>
  </si>
  <si>
    <t>460102********0629</t>
  </si>
  <si>
    <t>460028********0845</t>
  </si>
  <si>
    <t>460031********0821</t>
  </si>
  <si>
    <t>460033********3242</t>
  </si>
  <si>
    <t>460005********0046</t>
  </si>
  <si>
    <t>460200********3361</t>
  </si>
  <si>
    <t>522101********162X</t>
  </si>
  <si>
    <t>460200********5123</t>
  </si>
  <si>
    <t>469027********4606</t>
  </si>
  <si>
    <t>460034********552X</t>
  </si>
  <si>
    <t>469027********5383</t>
  </si>
  <si>
    <t>460001********0722</t>
  </si>
  <si>
    <t>460027********2323</t>
  </si>
  <si>
    <t>460028********204X</t>
  </si>
  <si>
    <t>460003********7826</t>
  </si>
  <si>
    <t>460007********7268</t>
  </si>
  <si>
    <t>460028********0865</t>
  </si>
  <si>
    <t>460200********5745</t>
  </si>
  <si>
    <t>452123********1020</t>
  </si>
  <si>
    <t>460001********0723</t>
  </si>
  <si>
    <t>460003********4422</t>
  </si>
  <si>
    <t>460200********5369</t>
  </si>
  <si>
    <t>460006********402X</t>
  </si>
  <si>
    <t>460003********4023</t>
  </si>
  <si>
    <t>460027********7625</t>
  </si>
  <si>
    <t>469003********5620</t>
  </si>
  <si>
    <t>460103********2725</t>
  </si>
  <si>
    <t>460035********0723</t>
  </si>
  <si>
    <t>460033********3244</t>
  </si>
  <si>
    <t>460025********2421</t>
  </si>
  <si>
    <t>362502********2065</t>
  </si>
  <si>
    <t>460003********3248</t>
  </si>
  <si>
    <t>460005********3228</t>
  </si>
  <si>
    <t>469028********0422</t>
  </si>
  <si>
    <t>511623********354X</t>
  </si>
  <si>
    <t>460026********094X</t>
  </si>
  <si>
    <t>440983********4225</t>
  </si>
  <si>
    <t>460026********1828</t>
  </si>
  <si>
    <t>460003********3447</t>
  </si>
  <si>
    <t>460030********5446</t>
  </si>
  <si>
    <t>654127********3025</t>
  </si>
  <si>
    <t>460006********4440</t>
  </si>
  <si>
    <t>460200********4703</t>
  </si>
  <si>
    <t>460200********5740</t>
  </si>
  <si>
    <t>460027********4807</t>
  </si>
  <si>
    <t>460003********6705</t>
  </si>
  <si>
    <t>460005********3527</t>
  </si>
  <si>
    <t>331081********7320</t>
  </si>
  <si>
    <t>530381********132X</t>
  </si>
  <si>
    <t>460003********5821</t>
  </si>
  <si>
    <t>460035********2325</t>
  </si>
  <si>
    <t>460022********0029</t>
  </si>
  <si>
    <t>460026********3327</t>
  </si>
  <si>
    <t>460003********0621</t>
  </si>
  <si>
    <t>460004********5024</t>
  </si>
  <si>
    <t>460003********446X</t>
  </si>
  <si>
    <t>460027********306X</t>
  </si>
  <si>
    <t>460036********0026</t>
  </si>
  <si>
    <t>460104********0924</t>
  </si>
  <si>
    <t>460033********4504</t>
  </si>
  <si>
    <t>460003********2444</t>
  </si>
  <si>
    <t>469007********6169</t>
  </si>
  <si>
    <t>460004********0028</t>
  </si>
  <si>
    <t>225111—海南省食品药品检验所三亚分所-食品检验岗[专业技术岗3]{岗位限男性}</t>
  </si>
  <si>
    <t>230103********1317</t>
  </si>
  <si>
    <t>460033********0074</t>
  </si>
  <si>
    <t>411528********581X</t>
  </si>
  <si>
    <t>460033********5978</t>
  </si>
  <si>
    <t>460200********1197</t>
  </si>
  <si>
    <t>460002********1012</t>
  </si>
  <si>
    <t>460033********0030</t>
  </si>
  <si>
    <t>460002********0316</t>
  </si>
  <si>
    <t>460007********0012</t>
  </si>
  <si>
    <t>460007********2074</t>
  </si>
  <si>
    <t>460027********3416</t>
  </si>
  <si>
    <t>460003********6815</t>
  </si>
  <si>
    <t>232321********0819</t>
  </si>
  <si>
    <t>460003********2611</t>
  </si>
  <si>
    <t>460200********2495</t>
  </si>
  <si>
    <t>622823********0210</t>
  </si>
  <si>
    <t>420606********2518</t>
  </si>
  <si>
    <t>460033********3210</t>
  </si>
  <si>
    <t>220381********0235</t>
  </si>
  <si>
    <t>460033********4857</t>
  </si>
  <si>
    <t>152104********0911</t>
  </si>
  <si>
    <t>460102********0334</t>
  </si>
  <si>
    <t>460006********7511</t>
  </si>
  <si>
    <t>460200********5334</t>
  </si>
  <si>
    <t>445322********1010</t>
  </si>
  <si>
    <t>460003********4611</t>
  </si>
  <si>
    <t>469023********0015</t>
  </si>
  <si>
    <t>460030********001X</t>
  </si>
  <si>
    <t>469003********6110</t>
  </si>
  <si>
    <t>460007********0059</t>
  </si>
  <si>
    <t>522423********9012</t>
  </si>
  <si>
    <t>612422********3413</t>
  </si>
  <si>
    <t>469028********2115</t>
  </si>
  <si>
    <t>460200********2496</t>
  </si>
  <si>
    <t>230123********0613</t>
  </si>
  <si>
    <t>230381********0311</t>
  </si>
  <si>
    <t>460006********7816</t>
  </si>
  <si>
    <t>460006********2751</t>
  </si>
  <si>
    <t>460003********6696</t>
  </si>
  <si>
    <t>460033********4170</t>
  </si>
  <si>
    <t>460200********4711</t>
  </si>
  <si>
    <t>460002********1018</t>
  </si>
  <si>
    <t>460004********1418</t>
  </si>
  <si>
    <t>460004********0811</t>
  </si>
  <si>
    <t>460007********0410</t>
  </si>
  <si>
    <t>460033********3214</t>
  </si>
  <si>
    <t>460034********2136</t>
  </si>
  <si>
    <t>460004********4418</t>
  </si>
  <si>
    <t>460025********1816</t>
  </si>
  <si>
    <t>460200********3135</t>
  </si>
  <si>
    <t>460028********0817</t>
  </si>
  <si>
    <t>340123********6235</t>
  </si>
  <si>
    <t>460031********7210</t>
  </si>
  <si>
    <t>610303********2018</t>
  </si>
  <si>
    <t>460034********0010</t>
  </si>
  <si>
    <t>460033********3292</t>
  </si>
  <si>
    <t>460006********4411</t>
  </si>
  <si>
    <t>430528********2318</t>
  </si>
  <si>
    <t>460300********0033</t>
  </si>
  <si>
    <t>532622********0730</t>
  </si>
  <si>
    <t>460102********1811</t>
  </si>
  <si>
    <t>460033********3879</t>
  </si>
  <si>
    <t>460004********1210</t>
  </si>
  <si>
    <t>469027********0051</t>
  </si>
  <si>
    <t>522424********0211</t>
  </si>
  <si>
    <t>532530********001X</t>
  </si>
  <si>
    <t>460034********0416</t>
  </si>
  <si>
    <t>469007********0033</t>
  </si>
  <si>
    <t>460022********6213</t>
  </si>
  <si>
    <t>460102********2713</t>
  </si>
  <si>
    <t>460033********0373</t>
  </si>
  <si>
    <t>460007********0037</t>
  </si>
  <si>
    <t>410182********2533</t>
  </si>
  <si>
    <t>360124********5136</t>
  </si>
  <si>
    <t>452123********2654</t>
  </si>
  <si>
    <t>460026********031X</t>
  </si>
  <si>
    <t>460030********3918</t>
  </si>
  <si>
    <t>460003********3235</t>
  </si>
  <si>
    <t>225112—海南省食品药品检验所三亚分所-食品检验岗[专业技术岗4]{岗位限女性}</t>
  </si>
  <si>
    <t>460025********0024</t>
  </si>
  <si>
    <t>460006********4829</t>
  </si>
  <si>
    <t>460104********1222</t>
  </si>
  <si>
    <t>460103********0341</t>
  </si>
  <si>
    <t>460022********0027</t>
  </si>
  <si>
    <t>460200********1205</t>
  </si>
  <si>
    <t>411324********3822</t>
  </si>
  <si>
    <t>370683********9243</t>
  </si>
  <si>
    <t>460028********6040</t>
  </si>
  <si>
    <t>460200********5724</t>
  </si>
  <si>
    <t>460104********1225</t>
  </si>
  <si>
    <t>533001********7229</t>
  </si>
  <si>
    <t>460002********4620</t>
  </si>
  <si>
    <t>460002********3228</t>
  </si>
  <si>
    <t>610302********2522</t>
  </si>
  <si>
    <t>460200********5720</t>
  </si>
  <si>
    <t>430724********4629</t>
  </si>
  <si>
    <t>460033********4481</t>
  </si>
  <si>
    <t>460030********3329</t>
  </si>
  <si>
    <t>460004********6024</t>
  </si>
  <si>
    <t>360311********3526</t>
  </si>
  <si>
    <t>460031********5627</t>
  </si>
  <si>
    <t>460004********3424</t>
  </si>
  <si>
    <t>460025********4229</t>
  </si>
  <si>
    <t>460005********3227</t>
  </si>
  <si>
    <t>460033********5386</t>
  </si>
  <si>
    <t>460030********3341</t>
  </si>
  <si>
    <t>410804********0021</t>
  </si>
  <si>
    <t>469022********1820</t>
  </si>
  <si>
    <t>460007********4668</t>
  </si>
  <si>
    <t>460028********682X</t>
  </si>
  <si>
    <t>230183********128X</t>
  </si>
  <si>
    <t>511502********1300</t>
  </si>
  <si>
    <t>460004********0628</t>
  </si>
  <si>
    <t>460200********0288</t>
  </si>
  <si>
    <t>460003********664X</t>
  </si>
  <si>
    <t>469007********4967</t>
  </si>
  <si>
    <t>460102********3329</t>
  </si>
  <si>
    <t>460032********0822</t>
  </si>
  <si>
    <t>210882********0620</t>
  </si>
  <si>
    <t>460003********0425</t>
  </si>
  <si>
    <t>460200********1400</t>
  </si>
  <si>
    <t>460028********6429</t>
  </si>
  <si>
    <t>460033********3309</t>
  </si>
  <si>
    <t>460003********262X</t>
  </si>
  <si>
    <t>622424********2822</t>
  </si>
  <si>
    <t>460006********4427</t>
  </si>
  <si>
    <t>460007********7224</t>
  </si>
  <si>
    <t>460028********0846</t>
  </si>
  <si>
    <t>140502********9568</t>
  </si>
  <si>
    <t>460200********3421</t>
  </si>
  <si>
    <t>469028********0462</t>
  </si>
  <si>
    <t>460007********6184</t>
  </si>
  <si>
    <t>460030********6042</t>
  </si>
  <si>
    <t>460035********0022</t>
  </si>
  <si>
    <t>460003********2264</t>
  </si>
  <si>
    <t>460033********0022</t>
  </si>
  <si>
    <t>460003********3220</t>
  </si>
  <si>
    <t>430721********3140</t>
  </si>
  <si>
    <t>460033********3908</t>
  </si>
  <si>
    <t>460034********4728</t>
  </si>
  <si>
    <t>460004********3622</t>
  </si>
  <si>
    <t>460003********3425</t>
  </si>
  <si>
    <t>230381********2022</t>
  </si>
  <si>
    <t>460027********2329</t>
  </si>
  <si>
    <t>460003********2246</t>
  </si>
  <si>
    <t>460028********7221</t>
  </si>
  <si>
    <t>460033********5088</t>
  </si>
  <si>
    <t>460027********4427</t>
  </si>
  <si>
    <t>460007********7228</t>
  </si>
  <si>
    <t>460003********3265</t>
  </si>
  <si>
    <t>460102********2129</t>
  </si>
  <si>
    <t>460034********0487</t>
  </si>
  <si>
    <t>460035********0027</t>
  </si>
  <si>
    <t>411421********2148</t>
  </si>
  <si>
    <t>460025********3620</t>
  </si>
  <si>
    <t>460004********0023</t>
  </si>
  <si>
    <t>230123********3062</t>
  </si>
  <si>
    <t>460002********5224</t>
  </si>
  <si>
    <t>469005********3246</t>
  </si>
  <si>
    <t>460004********1425</t>
  </si>
  <si>
    <t>460022********1521</t>
  </si>
  <si>
    <t>460034********0441</t>
  </si>
  <si>
    <t>460030********0349</t>
  </si>
  <si>
    <t>460007********202X</t>
  </si>
  <si>
    <t>460025********2722</t>
  </si>
  <si>
    <t>460200********5524</t>
  </si>
  <si>
    <t>460003********6628</t>
  </si>
  <si>
    <t>460200********1664</t>
  </si>
  <si>
    <t>460200********3149</t>
  </si>
  <si>
    <t>460002********1542</t>
  </si>
  <si>
    <t>460026********2128</t>
  </si>
  <si>
    <t>460006********0641</t>
  </si>
  <si>
    <t>469003********302X</t>
  </si>
  <si>
    <t>440982********5920</t>
  </si>
  <si>
    <t>460200********0520</t>
  </si>
  <si>
    <t>440825********0324</t>
  </si>
  <si>
    <t>460028********7227</t>
  </si>
  <si>
    <t>460200********5120</t>
  </si>
  <si>
    <t>460002********0026</t>
  </si>
  <si>
    <t>412724********0025</t>
  </si>
  <si>
    <t>460027********4182</t>
  </si>
  <si>
    <t>460004********2625</t>
  </si>
  <si>
    <t>220882********0244</t>
  </si>
  <si>
    <t>460200********5122</t>
  </si>
  <si>
    <t>460006********4029</t>
  </si>
  <si>
    <t>460005********3247</t>
  </si>
  <si>
    <t>460031********6423</t>
  </si>
  <si>
    <t>469021********0022</t>
  </si>
  <si>
    <t>460103********1524</t>
  </si>
  <si>
    <t>511321********2566</t>
  </si>
  <si>
    <t>460034********0461</t>
  </si>
  <si>
    <t>460034********0042</t>
  </si>
  <si>
    <t>460006********2323</t>
  </si>
  <si>
    <t>460003********7821</t>
  </si>
  <si>
    <t>460034********0426</t>
  </si>
  <si>
    <t>460033********3227</t>
  </si>
  <si>
    <t>460031********5625</t>
  </si>
  <si>
    <t>460033********7785</t>
  </si>
  <si>
    <t>460002********3820</t>
  </si>
  <si>
    <t>612722********3565</t>
  </si>
  <si>
    <t>445222********2723</t>
  </si>
  <si>
    <t>430223********3821</t>
  </si>
  <si>
    <t>460003********0445</t>
  </si>
  <si>
    <t>460003********4848</t>
  </si>
  <si>
    <t>460004********3426</t>
  </si>
  <si>
    <t>440582********1822</t>
  </si>
  <si>
    <t>341225********5162</t>
  </si>
  <si>
    <t>460022********0523</t>
  </si>
  <si>
    <t>220102********0028</t>
  </si>
  <si>
    <t>431103********0644</t>
  </si>
  <si>
    <t>460025********2146</t>
  </si>
  <si>
    <t>460007********4123</t>
  </si>
  <si>
    <t>460002********0524</t>
  </si>
  <si>
    <t>469003********6726</t>
  </si>
  <si>
    <t>460003********7824</t>
  </si>
  <si>
    <t>460030********3026</t>
  </si>
  <si>
    <t>460034********4729</t>
  </si>
  <si>
    <t>460027********7925</t>
  </si>
  <si>
    <t>140226********7025</t>
  </si>
  <si>
    <t>460028********1224</t>
  </si>
  <si>
    <t>452730********5047</t>
  </si>
  <si>
    <t>460003********4629</t>
  </si>
  <si>
    <t>460028********6022</t>
  </si>
  <si>
    <t>469003********2721</t>
  </si>
  <si>
    <t>460004********1241</t>
  </si>
  <si>
    <t>460005********3925</t>
  </si>
  <si>
    <t>469024********4426</t>
  </si>
  <si>
    <t>460030********544X</t>
  </si>
  <si>
    <t>460006********0429</t>
  </si>
  <si>
    <t>460102********1221</t>
  </si>
  <si>
    <t>460028********7224</t>
  </si>
  <si>
    <t>469026********4026</t>
  </si>
  <si>
    <t>460200********0987</t>
  </si>
  <si>
    <t>460003********1422</t>
  </si>
  <si>
    <t>460034********5847</t>
  </si>
  <si>
    <t>460200********5148</t>
  </si>
  <si>
    <t>460027********5927</t>
  </si>
  <si>
    <t>230103********5126</t>
  </si>
  <si>
    <t>460300********0324</t>
  </si>
  <si>
    <t>460033********3289</t>
  </si>
  <si>
    <t>460027********1022</t>
  </si>
  <si>
    <t>460026********0927</t>
  </si>
  <si>
    <t>411625********0963</t>
  </si>
  <si>
    <t>469003********2422</t>
  </si>
  <si>
    <t>371525********6922</t>
  </si>
  <si>
    <t>460030********5424</t>
  </si>
  <si>
    <t>622326********2020</t>
  </si>
  <si>
    <t>460027********4424</t>
  </si>
  <si>
    <t>371002********452X</t>
  </si>
  <si>
    <t>460004********584X</t>
  </si>
  <si>
    <t>460103********1529</t>
  </si>
  <si>
    <t>460005********2746</t>
  </si>
  <si>
    <t>460028********7262</t>
  </si>
  <si>
    <t>460004********3442</t>
  </si>
  <si>
    <t>141127********0022</t>
  </si>
  <si>
    <t>460102********3344</t>
  </si>
  <si>
    <t>460005********4865</t>
  </si>
  <si>
    <t>460003********1421</t>
  </si>
  <si>
    <t>460031********4023</t>
  </si>
  <si>
    <t>460003********4644</t>
  </si>
  <si>
    <t>441427********0026</t>
  </si>
  <si>
    <t>460026********2123</t>
  </si>
  <si>
    <t>460033********4884</t>
  </si>
  <si>
    <t>460033********4487</t>
  </si>
  <si>
    <t>460006********722X</t>
  </si>
  <si>
    <t>460200********2721</t>
  </si>
  <si>
    <t>460102********3924</t>
  </si>
  <si>
    <t>460004********4421</t>
  </si>
  <si>
    <t>460034********0047</t>
  </si>
  <si>
    <t>142631********7426</t>
  </si>
  <si>
    <t>460033********3609</t>
  </si>
  <si>
    <t>210105********1625</t>
  </si>
  <si>
    <t>460022********3724</t>
  </si>
  <si>
    <t>460001********0729</t>
  </si>
  <si>
    <t>460028********6045</t>
  </si>
  <si>
    <t>225113—海南省食品药品检验所儋州分所-药品检验岗[专业技术岗]</t>
  </si>
  <si>
    <t>460002********4115</t>
  </si>
  <si>
    <t>460003********3831</t>
  </si>
  <si>
    <t>231005********5225</t>
  </si>
  <si>
    <t>460003********5623</t>
  </si>
  <si>
    <t>460003********3840</t>
  </si>
  <si>
    <t>460007********5016</t>
  </si>
  <si>
    <t>210221********6914</t>
  </si>
  <si>
    <t>460028********0440</t>
  </si>
  <si>
    <t>469003********1228</t>
  </si>
  <si>
    <t>460006********1631</t>
  </si>
  <si>
    <t>460102********0311</t>
  </si>
  <si>
    <t>460027********5689</t>
  </si>
  <si>
    <t>460003********3828</t>
  </si>
  <si>
    <t>410425********0027</t>
  </si>
  <si>
    <t>460003********3225</t>
  </si>
  <si>
    <t>460005********0516</t>
  </si>
  <si>
    <t>460027********133X</t>
  </si>
  <si>
    <t>460003********2814</t>
  </si>
  <si>
    <t>460022********4322</t>
  </si>
  <si>
    <t>460003********0413</t>
  </si>
  <si>
    <t>522427********5429</t>
  </si>
  <si>
    <t>450326********1520</t>
  </si>
  <si>
    <t>469023********0016</t>
  </si>
  <si>
    <t>469023********3728</t>
  </si>
  <si>
    <t>460033********3226</t>
  </si>
  <si>
    <t>460030********3320</t>
  </si>
  <si>
    <t>460007********5786</t>
  </si>
  <si>
    <t>460030********5426</t>
  </si>
  <si>
    <t>460003********0638</t>
  </si>
  <si>
    <t>460031********4822</t>
  </si>
  <si>
    <t>130921********486X</t>
  </si>
  <si>
    <t>460033********0010</t>
  </si>
  <si>
    <t>441421********3647</t>
  </si>
  <si>
    <t>460022********3918</t>
  </si>
  <si>
    <t>340702********201X</t>
  </si>
  <si>
    <t>460002********1028</t>
  </si>
  <si>
    <t>225114—海南省食品药品检验所琼海分所-食品检验岗[专业技术岗]</t>
  </si>
  <si>
    <t>460002********0064</t>
  </si>
  <si>
    <t>460002********0526</t>
  </si>
  <si>
    <t>460033********3323</t>
  </si>
  <si>
    <t>460004********4017</t>
  </si>
  <si>
    <t>460027********7642</t>
  </si>
  <si>
    <t>370684********1446</t>
  </si>
  <si>
    <t>460025********2122</t>
  </si>
  <si>
    <t>469024********5621</t>
  </si>
  <si>
    <t>225115—海南省食品药品检验所五指山分所-食品检验岗[专业技术岗]</t>
  </si>
  <si>
    <t>469023********1340</t>
  </si>
  <si>
    <t>460028********6836</t>
  </si>
  <si>
    <t>460026********0016</t>
  </si>
  <si>
    <t>460022********0520</t>
  </si>
  <si>
    <t>532524********3025</t>
  </si>
  <si>
    <t>500236********2764</t>
  </si>
  <si>
    <t>460001********1024</t>
  </si>
  <si>
    <t>460028********6829</t>
  </si>
  <si>
    <t>460003********6652</t>
  </si>
  <si>
    <t>460034********5027</t>
  </si>
  <si>
    <t>460028********0429</t>
  </si>
  <si>
    <t>460025********3015</t>
  </si>
  <si>
    <t>460001********2235</t>
  </si>
  <si>
    <t>460003********4821</t>
  </si>
  <si>
    <t>460007********5895</t>
  </si>
  <si>
    <t>460022********1223</t>
  </si>
  <si>
    <t>640321********028X</t>
  </si>
  <si>
    <t>460026********3916</t>
  </si>
  <si>
    <t>469001********0026</t>
  </si>
  <si>
    <t>460034********4710</t>
  </si>
  <si>
    <t>460035********1115</t>
  </si>
  <si>
    <t>460103********0025</t>
  </si>
  <si>
    <t>460003********4011</t>
  </si>
  <si>
    <t>460025********2717</t>
  </si>
  <si>
    <t>150422********5162</t>
  </si>
  <si>
    <t>460035********1726</t>
  </si>
  <si>
    <t>460007********5883</t>
  </si>
  <si>
    <t>430421********6425</t>
  </si>
  <si>
    <t>460006********1611</t>
  </si>
  <si>
    <t>460006********2312</t>
  </si>
  <si>
    <t>460003********7825</t>
  </si>
  <si>
    <t>460003********342X</t>
  </si>
  <si>
    <t>460026********0021</t>
  </si>
  <si>
    <t>460026********0036</t>
  </si>
  <si>
    <t>460003********2425</t>
  </si>
  <si>
    <t>460006********0211</t>
  </si>
  <si>
    <t>460006********1643</t>
  </si>
  <si>
    <t>469001********034X</t>
  </si>
  <si>
    <t>460006********4448</t>
  </si>
  <si>
    <t>460003********2449</t>
  </si>
  <si>
    <t>460003********3855</t>
  </si>
  <si>
    <t>460032********7689</t>
  </si>
  <si>
    <t>460003********761X</t>
  </si>
  <si>
    <t>460001********1314</t>
  </si>
  <si>
    <t>460004********0821</t>
  </si>
  <si>
    <t>460027********0630</t>
  </si>
  <si>
    <t>460030********1828</t>
  </si>
  <si>
    <t>460025********1227</t>
  </si>
  <si>
    <t>460026********4819</t>
  </si>
  <si>
    <t>460030********1823</t>
  </si>
  <si>
    <t>622826********129X</t>
  </si>
  <si>
    <t>460036********0017</t>
  </si>
  <si>
    <t>460004********3440</t>
  </si>
  <si>
    <t>469025********1526</t>
  </si>
  <si>
    <t>460031********0028</t>
  </si>
  <si>
    <t>460022********6025</t>
  </si>
  <si>
    <t>460003********2028</t>
  </si>
  <si>
    <t>460022********2711</t>
  </si>
  <si>
    <t>460004********0646</t>
  </si>
  <si>
    <t>230404********0125</t>
  </si>
  <si>
    <t>513023********154X</t>
  </si>
  <si>
    <t>460030********3327</t>
  </si>
  <si>
    <t>460003********2220</t>
  </si>
  <si>
    <t>225116—海南省食品药品检验所五指山分所-综合管理岗[管理岗]</t>
  </si>
  <si>
    <t>460001********072X</t>
  </si>
  <si>
    <t>142725********2421</t>
  </si>
  <si>
    <t>460102********0026</t>
  </si>
  <si>
    <t>630103********2027</t>
  </si>
  <si>
    <t>460003********5828</t>
  </si>
  <si>
    <t>460200********4926</t>
  </si>
  <si>
    <t>460003********4641</t>
  </si>
  <si>
    <t>460003********4651</t>
  </si>
  <si>
    <t>460030********1520</t>
  </si>
  <si>
    <t>460034********5317</t>
  </si>
  <si>
    <t>460003********7427</t>
  </si>
  <si>
    <t>460102********0030</t>
  </si>
  <si>
    <t>460001********0324</t>
  </si>
  <si>
    <t>460001********0749</t>
  </si>
  <si>
    <t>130706********0030</t>
  </si>
  <si>
    <t>350783********8024</t>
  </si>
  <si>
    <t>460200********051X</t>
  </si>
  <si>
    <t>460030********6020</t>
  </si>
  <si>
    <t>460006********0616</t>
  </si>
  <si>
    <t>460033********0087</t>
  </si>
  <si>
    <t>460033********7160</t>
  </si>
  <si>
    <t>460026********3922</t>
  </si>
  <si>
    <t>460004********3627</t>
  </si>
  <si>
    <t>460033********4903</t>
  </si>
  <si>
    <t>460034********1254</t>
  </si>
  <si>
    <t>460004********5829</t>
  </si>
  <si>
    <t>460003********3019</t>
  </si>
  <si>
    <t>430722********6927</t>
  </si>
  <si>
    <t>642221********0698</t>
  </si>
  <si>
    <t>460108********5028</t>
  </si>
  <si>
    <t>469024********2020</t>
  </si>
  <si>
    <t>433101********0521</t>
  </si>
  <si>
    <t>460003********0019</t>
  </si>
  <si>
    <t>460034********0012</t>
  </si>
  <si>
    <t>460104********0624</t>
  </si>
  <si>
    <t>460103********0644</t>
  </si>
  <si>
    <t>469028********3625</t>
  </si>
  <si>
    <t>460006********0227</t>
  </si>
  <si>
    <t>460003********7639</t>
  </si>
  <si>
    <t>460030********0041</t>
  </si>
  <si>
    <t>460002********5229</t>
  </si>
  <si>
    <t>460003********4277</t>
  </si>
  <si>
    <t>460027********2967</t>
  </si>
  <si>
    <t>650103********5126</t>
  </si>
  <si>
    <t>412823********8022</t>
  </si>
  <si>
    <t>460006********2928</t>
  </si>
  <si>
    <t>460200********535X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</si>
</sst>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06"/>
  <sheetViews>
    <sheetView tabSelected="1" workbookViewId="0" topLeftCell="A1235">
      <selection activeCell="L1248" sqref="L1248"/>
    </sheetView>
  </sheetViews>
  <sheetFormatPr defaultColWidth="9.00390625" defaultRowHeight="15"/>
  <cols>
    <col min="1" max="1" width="5.421875" style="0" customWidth="1"/>
    <col min="2" max="2" width="72.421875" style="0" customWidth="1"/>
    <col min="3" max="3" width="9.421875" style="0" customWidth="1"/>
    <col min="4" max="4" width="20.421875" style="0" customWidth="1"/>
  </cols>
  <sheetData>
    <row r="1" spans="1:5" ht="36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3" t="s">
        <v>6</v>
      </c>
      <c r="C3" s="3" t="str">
        <f>"刘海霞"</f>
        <v>刘海霞</v>
      </c>
      <c r="D3" s="3" t="s">
        <v>7</v>
      </c>
      <c r="E3" s="3"/>
    </row>
    <row r="4" spans="1:5" ht="24.75" customHeight="1">
      <c r="A4" s="4">
        <v>2</v>
      </c>
      <c r="B4" s="3" t="s">
        <v>6</v>
      </c>
      <c r="C4" s="3" t="str">
        <f>"傅雅嫣"</f>
        <v>傅雅嫣</v>
      </c>
      <c r="D4" s="3" t="s">
        <v>8</v>
      </c>
      <c r="E4" s="5"/>
    </row>
    <row r="5" spans="1:5" ht="24.75" customHeight="1">
      <c r="A5" s="4">
        <v>3</v>
      </c>
      <c r="B5" s="3" t="s">
        <v>6</v>
      </c>
      <c r="C5" s="3" t="str">
        <f>"陈建湖"</f>
        <v>陈建湖</v>
      </c>
      <c r="D5" s="3" t="s">
        <v>9</v>
      </c>
      <c r="E5" s="5"/>
    </row>
    <row r="6" spans="1:5" ht="24.75" customHeight="1">
      <c r="A6" s="4">
        <v>4</v>
      </c>
      <c r="B6" s="3" t="s">
        <v>6</v>
      </c>
      <c r="C6" s="3" t="str">
        <f>"文随方"</f>
        <v>文随方</v>
      </c>
      <c r="D6" s="3" t="s">
        <v>10</v>
      </c>
      <c r="E6" s="5"/>
    </row>
    <row r="7" spans="1:5" ht="24.75" customHeight="1">
      <c r="A7" s="4">
        <v>5</v>
      </c>
      <c r="B7" s="3" t="s">
        <v>6</v>
      </c>
      <c r="C7" s="3" t="str">
        <f>"吴明博"</f>
        <v>吴明博</v>
      </c>
      <c r="D7" s="3" t="s">
        <v>11</v>
      </c>
      <c r="E7" s="5"/>
    </row>
    <row r="8" spans="1:5" ht="24.75" customHeight="1">
      <c r="A8" s="4">
        <v>6</v>
      </c>
      <c r="B8" s="3" t="s">
        <v>6</v>
      </c>
      <c r="C8" s="3" t="str">
        <f>"吴玉媛"</f>
        <v>吴玉媛</v>
      </c>
      <c r="D8" s="3" t="s">
        <v>12</v>
      </c>
      <c r="E8" s="5"/>
    </row>
    <row r="9" spans="1:5" ht="24.75" customHeight="1">
      <c r="A9" s="4">
        <v>7</v>
      </c>
      <c r="B9" s="3" t="s">
        <v>6</v>
      </c>
      <c r="C9" s="3" t="str">
        <f>"蔡灼荣"</f>
        <v>蔡灼荣</v>
      </c>
      <c r="D9" s="3" t="s">
        <v>13</v>
      </c>
      <c r="E9" s="5"/>
    </row>
    <row r="10" spans="1:5" ht="24.75" customHeight="1">
      <c r="A10" s="4">
        <v>8</v>
      </c>
      <c r="B10" s="3" t="s">
        <v>6</v>
      </c>
      <c r="C10" s="3" t="str">
        <f>"黄小溪"</f>
        <v>黄小溪</v>
      </c>
      <c r="D10" s="3" t="s">
        <v>14</v>
      </c>
      <c r="E10" s="5"/>
    </row>
    <row r="11" spans="1:5" ht="24.75" customHeight="1">
      <c r="A11" s="4">
        <v>9</v>
      </c>
      <c r="B11" s="3" t="s">
        <v>6</v>
      </c>
      <c r="C11" s="3" t="str">
        <f>"汤宽霞"</f>
        <v>汤宽霞</v>
      </c>
      <c r="D11" s="3" t="s">
        <v>15</v>
      </c>
      <c r="E11" s="5"/>
    </row>
    <row r="12" spans="1:5" ht="24.75" customHeight="1">
      <c r="A12" s="4">
        <v>10</v>
      </c>
      <c r="B12" s="3" t="s">
        <v>6</v>
      </c>
      <c r="C12" s="3" t="str">
        <f>"杨雅雅"</f>
        <v>杨雅雅</v>
      </c>
      <c r="D12" s="3" t="s">
        <v>16</v>
      </c>
      <c r="E12" s="5"/>
    </row>
    <row r="13" spans="1:5" ht="24.75" customHeight="1">
      <c r="A13" s="4">
        <v>11</v>
      </c>
      <c r="B13" s="3" t="s">
        <v>6</v>
      </c>
      <c r="C13" s="3" t="str">
        <f>"翁晖翔"</f>
        <v>翁晖翔</v>
      </c>
      <c r="D13" s="3" t="s">
        <v>17</v>
      </c>
      <c r="E13" s="5"/>
    </row>
    <row r="14" spans="1:5" ht="24.75" customHeight="1">
      <c r="A14" s="4">
        <v>12</v>
      </c>
      <c r="B14" s="3" t="s">
        <v>6</v>
      </c>
      <c r="C14" s="3" t="str">
        <f>"张光焕"</f>
        <v>张光焕</v>
      </c>
      <c r="D14" s="3" t="s">
        <v>18</v>
      </c>
      <c r="E14" s="5"/>
    </row>
    <row r="15" spans="1:5" ht="24.75" customHeight="1">
      <c r="A15" s="4">
        <v>13</v>
      </c>
      <c r="B15" s="3" t="s">
        <v>6</v>
      </c>
      <c r="C15" s="3" t="str">
        <f>"黄芳"</f>
        <v>黄芳</v>
      </c>
      <c r="D15" s="3" t="s">
        <v>19</v>
      </c>
      <c r="E15" s="5"/>
    </row>
    <row r="16" spans="1:5" ht="24.75" customHeight="1">
      <c r="A16" s="4">
        <v>14</v>
      </c>
      <c r="B16" s="3" t="s">
        <v>6</v>
      </c>
      <c r="C16" s="3" t="str">
        <f>"李丽宝"</f>
        <v>李丽宝</v>
      </c>
      <c r="D16" s="3" t="s">
        <v>20</v>
      </c>
      <c r="E16" s="5"/>
    </row>
    <row r="17" spans="1:5" ht="24.75" customHeight="1">
      <c r="A17" s="4">
        <v>15</v>
      </c>
      <c r="B17" s="3" t="s">
        <v>6</v>
      </c>
      <c r="C17" s="3" t="str">
        <f>"符金帅"</f>
        <v>符金帅</v>
      </c>
      <c r="D17" s="3" t="s">
        <v>21</v>
      </c>
      <c r="E17" s="5"/>
    </row>
    <row r="18" spans="1:5" ht="24.75" customHeight="1">
      <c r="A18" s="4">
        <v>16</v>
      </c>
      <c r="B18" s="3" t="s">
        <v>6</v>
      </c>
      <c r="C18" s="3" t="str">
        <f>"韩明喜"</f>
        <v>韩明喜</v>
      </c>
      <c r="D18" s="3" t="s">
        <v>22</v>
      </c>
      <c r="E18" s="5"/>
    </row>
    <row r="19" spans="1:5" ht="24.75" customHeight="1">
      <c r="A19" s="4">
        <v>17</v>
      </c>
      <c r="B19" s="3" t="s">
        <v>6</v>
      </c>
      <c r="C19" s="3" t="str">
        <f>"张琼文"</f>
        <v>张琼文</v>
      </c>
      <c r="D19" s="3" t="s">
        <v>23</v>
      </c>
      <c r="E19" s="5"/>
    </row>
    <row r="20" spans="1:5" ht="24.75" customHeight="1">
      <c r="A20" s="4">
        <v>18</v>
      </c>
      <c r="B20" s="3" t="s">
        <v>6</v>
      </c>
      <c r="C20" s="3" t="str">
        <f>"甘丽"</f>
        <v>甘丽</v>
      </c>
      <c r="D20" s="3" t="s">
        <v>24</v>
      </c>
      <c r="E20" s="5"/>
    </row>
    <row r="21" spans="1:5" ht="24.75" customHeight="1">
      <c r="A21" s="4">
        <v>19</v>
      </c>
      <c r="B21" s="3" t="s">
        <v>6</v>
      </c>
      <c r="C21" s="3" t="str">
        <f>"陈代德"</f>
        <v>陈代德</v>
      </c>
      <c r="D21" s="3" t="s">
        <v>25</v>
      </c>
      <c r="E21" s="5"/>
    </row>
    <row r="22" spans="1:5" ht="24.75" customHeight="1">
      <c r="A22" s="4">
        <v>20</v>
      </c>
      <c r="B22" s="3" t="s">
        <v>6</v>
      </c>
      <c r="C22" s="3" t="str">
        <f>"符浩然"</f>
        <v>符浩然</v>
      </c>
      <c r="D22" s="3" t="s">
        <v>26</v>
      </c>
      <c r="E22" s="5"/>
    </row>
    <row r="23" spans="1:5" ht="24.75" customHeight="1">
      <c r="A23" s="4">
        <v>21</v>
      </c>
      <c r="B23" s="3" t="s">
        <v>6</v>
      </c>
      <c r="C23" s="3" t="str">
        <f>"陈扬"</f>
        <v>陈扬</v>
      </c>
      <c r="D23" s="3" t="s">
        <v>27</v>
      </c>
      <c r="E23" s="5"/>
    </row>
    <row r="24" spans="1:5" ht="24.75" customHeight="1">
      <c r="A24" s="4">
        <v>22</v>
      </c>
      <c r="B24" s="3" t="s">
        <v>6</v>
      </c>
      <c r="C24" s="3" t="str">
        <f>"符小玲"</f>
        <v>符小玲</v>
      </c>
      <c r="D24" s="3" t="s">
        <v>28</v>
      </c>
      <c r="E24" s="5"/>
    </row>
    <row r="25" spans="1:5" ht="24.75" customHeight="1">
      <c r="A25" s="4">
        <v>23</v>
      </c>
      <c r="B25" s="3" t="s">
        <v>6</v>
      </c>
      <c r="C25" s="3" t="str">
        <f>"周雪梅"</f>
        <v>周雪梅</v>
      </c>
      <c r="D25" s="3" t="s">
        <v>29</v>
      </c>
      <c r="E25" s="5"/>
    </row>
    <row r="26" spans="1:5" ht="24.75" customHeight="1">
      <c r="A26" s="4">
        <v>24</v>
      </c>
      <c r="B26" s="3" t="s">
        <v>6</v>
      </c>
      <c r="C26" s="3" t="str">
        <f>"邓献河"</f>
        <v>邓献河</v>
      </c>
      <c r="D26" s="3" t="s">
        <v>30</v>
      </c>
      <c r="E26" s="5"/>
    </row>
    <row r="27" spans="1:5" ht="24.75" customHeight="1">
      <c r="A27" s="4">
        <v>25</v>
      </c>
      <c r="B27" s="3" t="s">
        <v>6</v>
      </c>
      <c r="C27" s="3" t="str">
        <f>"杨惠"</f>
        <v>杨惠</v>
      </c>
      <c r="D27" s="3" t="s">
        <v>31</v>
      </c>
      <c r="E27" s="5"/>
    </row>
    <row r="28" spans="1:5" ht="24.75" customHeight="1">
      <c r="A28" s="4">
        <v>26</v>
      </c>
      <c r="B28" s="3" t="s">
        <v>6</v>
      </c>
      <c r="C28" s="3" t="str">
        <f>"陈朝曼"</f>
        <v>陈朝曼</v>
      </c>
      <c r="D28" s="3" t="s">
        <v>32</v>
      </c>
      <c r="E28" s="5"/>
    </row>
    <row r="29" spans="1:5" ht="24.75" customHeight="1">
      <c r="A29" s="4">
        <v>27</v>
      </c>
      <c r="B29" s="3" t="s">
        <v>6</v>
      </c>
      <c r="C29" s="3" t="str">
        <f>"何书琳"</f>
        <v>何书琳</v>
      </c>
      <c r="D29" s="3" t="s">
        <v>33</v>
      </c>
      <c r="E29" s="5"/>
    </row>
    <row r="30" spans="1:5" ht="24.75" customHeight="1">
      <c r="A30" s="4">
        <v>28</v>
      </c>
      <c r="B30" s="3" t="s">
        <v>6</v>
      </c>
      <c r="C30" s="3" t="str">
        <f>"唐艳丽"</f>
        <v>唐艳丽</v>
      </c>
      <c r="D30" s="3" t="s">
        <v>34</v>
      </c>
      <c r="E30" s="5"/>
    </row>
    <row r="31" spans="1:5" ht="24.75" customHeight="1">
      <c r="A31" s="4">
        <v>29</v>
      </c>
      <c r="B31" s="3" t="s">
        <v>6</v>
      </c>
      <c r="C31" s="3" t="str">
        <f>"陈宁"</f>
        <v>陈宁</v>
      </c>
      <c r="D31" s="3" t="s">
        <v>35</v>
      </c>
      <c r="E31" s="5"/>
    </row>
    <row r="32" spans="1:5" ht="24.75" customHeight="1">
      <c r="A32" s="4">
        <v>30</v>
      </c>
      <c r="B32" s="3" t="s">
        <v>6</v>
      </c>
      <c r="C32" s="3" t="str">
        <f>"王丽霞"</f>
        <v>王丽霞</v>
      </c>
      <c r="D32" s="3" t="s">
        <v>36</v>
      </c>
      <c r="E32" s="5"/>
    </row>
    <row r="33" spans="1:5" ht="24.75" customHeight="1">
      <c r="A33" s="4">
        <v>31</v>
      </c>
      <c r="B33" s="3" t="s">
        <v>6</v>
      </c>
      <c r="C33" s="3" t="str">
        <f>"邱珊珊"</f>
        <v>邱珊珊</v>
      </c>
      <c r="D33" s="3" t="s">
        <v>37</v>
      </c>
      <c r="E33" s="5"/>
    </row>
    <row r="34" spans="1:5" ht="24.75" customHeight="1">
      <c r="A34" s="4">
        <v>32</v>
      </c>
      <c r="B34" s="3" t="s">
        <v>6</v>
      </c>
      <c r="C34" s="3" t="str">
        <f>"廖丹静"</f>
        <v>廖丹静</v>
      </c>
      <c r="D34" s="3" t="s">
        <v>38</v>
      </c>
      <c r="E34" s="5"/>
    </row>
    <row r="35" spans="1:5" ht="24.75" customHeight="1">
      <c r="A35" s="4">
        <v>33</v>
      </c>
      <c r="B35" s="3" t="s">
        <v>6</v>
      </c>
      <c r="C35" s="3" t="str">
        <f>"王小惠"</f>
        <v>王小惠</v>
      </c>
      <c r="D35" s="3" t="s">
        <v>39</v>
      </c>
      <c r="E35" s="5"/>
    </row>
    <row r="36" spans="1:5" ht="24.75" customHeight="1">
      <c r="A36" s="4">
        <v>34</v>
      </c>
      <c r="B36" s="3" t="s">
        <v>6</v>
      </c>
      <c r="C36" s="3" t="str">
        <f>"林菲"</f>
        <v>林菲</v>
      </c>
      <c r="D36" s="3" t="s">
        <v>40</v>
      </c>
      <c r="E36" s="5"/>
    </row>
    <row r="37" spans="1:5" ht="24.75" customHeight="1">
      <c r="A37" s="4">
        <v>35</v>
      </c>
      <c r="B37" s="3" t="s">
        <v>6</v>
      </c>
      <c r="C37" s="3" t="str">
        <f>"张吴梅"</f>
        <v>张吴梅</v>
      </c>
      <c r="D37" s="3" t="s">
        <v>41</v>
      </c>
      <c r="E37" s="5"/>
    </row>
    <row r="38" spans="1:5" ht="24.75" customHeight="1">
      <c r="A38" s="4">
        <v>36</v>
      </c>
      <c r="B38" s="3" t="s">
        <v>6</v>
      </c>
      <c r="C38" s="3" t="str">
        <f>"陈垂金"</f>
        <v>陈垂金</v>
      </c>
      <c r="D38" s="3" t="s">
        <v>42</v>
      </c>
      <c r="E38" s="5"/>
    </row>
    <row r="39" spans="1:5" ht="24.75" customHeight="1">
      <c r="A39" s="4">
        <v>37</v>
      </c>
      <c r="B39" s="3" t="s">
        <v>6</v>
      </c>
      <c r="C39" s="3" t="str">
        <f>"符建鹏"</f>
        <v>符建鹏</v>
      </c>
      <c r="D39" s="3" t="s">
        <v>43</v>
      </c>
      <c r="E39" s="5"/>
    </row>
    <row r="40" spans="1:5" ht="24.75" customHeight="1">
      <c r="A40" s="4">
        <v>38</v>
      </c>
      <c r="B40" s="3" t="s">
        <v>6</v>
      </c>
      <c r="C40" s="3" t="str">
        <f>"陈嘉裕"</f>
        <v>陈嘉裕</v>
      </c>
      <c r="D40" s="3" t="s">
        <v>44</v>
      </c>
      <c r="E40" s="5"/>
    </row>
    <row r="41" spans="1:5" ht="24.75" customHeight="1">
      <c r="A41" s="4">
        <v>39</v>
      </c>
      <c r="B41" s="3" t="s">
        <v>6</v>
      </c>
      <c r="C41" s="3" t="str">
        <f>"李小蕾"</f>
        <v>李小蕾</v>
      </c>
      <c r="D41" s="3" t="s">
        <v>45</v>
      </c>
      <c r="E41" s="5"/>
    </row>
    <row r="42" spans="1:5" ht="24.75" customHeight="1">
      <c r="A42" s="4">
        <v>40</v>
      </c>
      <c r="B42" s="3" t="s">
        <v>6</v>
      </c>
      <c r="C42" s="3" t="str">
        <f>"盛维燕"</f>
        <v>盛维燕</v>
      </c>
      <c r="D42" s="3" t="s">
        <v>46</v>
      </c>
      <c r="E42" s="5"/>
    </row>
    <row r="43" spans="1:5" ht="24.75" customHeight="1">
      <c r="A43" s="4">
        <v>41</v>
      </c>
      <c r="B43" s="3" t="s">
        <v>6</v>
      </c>
      <c r="C43" s="3" t="str">
        <f>"孙荣训"</f>
        <v>孙荣训</v>
      </c>
      <c r="D43" s="3" t="s">
        <v>47</v>
      </c>
      <c r="E43" s="5"/>
    </row>
    <row r="44" spans="1:5" ht="24.75" customHeight="1">
      <c r="A44" s="4">
        <v>42</v>
      </c>
      <c r="B44" s="3" t="s">
        <v>6</v>
      </c>
      <c r="C44" s="3" t="str">
        <f>"黄彬"</f>
        <v>黄彬</v>
      </c>
      <c r="D44" s="3" t="s">
        <v>48</v>
      </c>
      <c r="E44" s="5"/>
    </row>
    <row r="45" spans="1:5" ht="24.75" customHeight="1">
      <c r="A45" s="4">
        <v>43</v>
      </c>
      <c r="B45" s="3" t="s">
        <v>6</v>
      </c>
      <c r="C45" s="3" t="str">
        <f>"陈起鹏"</f>
        <v>陈起鹏</v>
      </c>
      <c r="D45" s="3" t="s">
        <v>49</v>
      </c>
      <c r="E45" s="5"/>
    </row>
    <row r="46" spans="1:5" ht="24.75" customHeight="1">
      <c r="A46" s="4">
        <v>44</v>
      </c>
      <c r="B46" s="3" t="s">
        <v>6</v>
      </c>
      <c r="C46" s="3" t="str">
        <f>"洪绵鹏"</f>
        <v>洪绵鹏</v>
      </c>
      <c r="D46" s="3" t="s">
        <v>50</v>
      </c>
      <c r="E46" s="5"/>
    </row>
    <row r="47" spans="1:5" ht="24.75" customHeight="1">
      <c r="A47" s="4">
        <v>45</v>
      </c>
      <c r="B47" s="3" t="s">
        <v>6</v>
      </c>
      <c r="C47" s="3" t="str">
        <f>"麦宁"</f>
        <v>麦宁</v>
      </c>
      <c r="D47" s="3" t="s">
        <v>51</v>
      </c>
      <c r="E47" s="5"/>
    </row>
    <row r="48" spans="1:5" ht="24.75" customHeight="1">
      <c r="A48" s="4">
        <v>46</v>
      </c>
      <c r="B48" s="3" t="s">
        <v>6</v>
      </c>
      <c r="C48" s="3" t="str">
        <f>"符翠"</f>
        <v>符翠</v>
      </c>
      <c r="D48" s="3" t="s">
        <v>52</v>
      </c>
      <c r="E48" s="5"/>
    </row>
    <row r="49" spans="1:5" ht="24.75" customHeight="1">
      <c r="A49" s="4">
        <v>47</v>
      </c>
      <c r="B49" s="3" t="s">
        <v>6</v>
      </c>
      <c r="C49" s="3" t="str">
        <f>"王秋兰"</f>
        <v>王秋兰</v>
      </c>
      <c r="D49" s="3" t="s">
        <v>53</v>
      </c>
      <c r="E49" s="5"/>
    </row>
    <row r="50" spans="1:5" ht="24.75" customHeight="1">
      <c r="A50" s="4">
        <v>48</v>
      </c>
      <c r="B50" s="3" t="s">
        <v>6</v>
      </c>
      <c r="C50" s="3" t="str">
        <f>"黄浩"</f>
        <v>黄浩</v>
      </c>
      <c r="D50" s="3" t="s">
        <v>54</v>
      </c>
      <c r="E50" s="5"/>
    </row>
    <row r="51" spans="1:5" ht="24.75" customHeight="1">
      <c r="A51" s="4">
        <v>49</v>
      </c>
      <c r="B51" s="3" t="s">
        <v>6</v>
      </c>
      <c r="C51" s="3" t="str">
        <f>"符赞丽"</f>
        <v>符赞丽</v>
      </c>
      <c r="D51" s="3" t="s">
        <v>55</v>
      </c>
      <c r="E51" s="5"/>
    </row>
    <row r="52" spans="1:5" ht="24.75" customHeight="1">
      <c r="A52" s="4">
        <v>50</v>
      </c>
      <c r="B52" s="3" t="s">
        <v>6</v>
      </c>
      <c r="C52" s="3" t="str">
        <f>"洪光升"</f>
        <v>洪光升</v>
      </c>
      <c r="D52" s="3" t="s">
        <v>56</v>
      </c>
      <c r="E52" s="5"/>
    </row>
    <row r="53" spans="1:5" ht="24.75" customHeight="1">
      <c r="A53" s="4">
        <v>51</v>
      </c>
      <c r="B53" s="3" t="s">
        <v>6</v>
      </c>
      <c r="C53" s="3" t="str">
        <f>"马智慧"</f>
        <v>马智慧</v>
      </c>
      <c r="D53" s="3" t="s">
        <v>57</v>
      </c>
      <c r="E53" s="5"/>
    </row>
    <row r="54" spans="1:5" ht="24.75" customHeight="1">
      <c r="A54" s="4">
        <v>52</v>
      </c>
      <c r="B54" s="3" t="s">
        <v>6</v>
      </c>
      <c r="C54" s="3" t="str">
        <f>"梁璟宁"</f>
        <v>梁璟宁</v>
      </c>
      <c r="D54" s="3" t="s">
        <v>58</v>
      </c>
      <c r="E54" s="5"/>
    </row>
    <row r="55" spans="1:5" ht="24.75" customHeight="1">
      <c r="A55" s="4">
        <v>53</v>
      </c>
      <c r="B55" s="3" t="s">
        <v>6</v>
      </c>
      <c r="C55" s="3" t="str">
        <f>"符燕萍"</f>
        <v>符燕萍</v>
      </c>
      <c r="D55" s="3" t="s">
        <v>59</v>
      </c>
      <c r="E55" s="5"/>
    </row>
    <row r="56" spans="1:5" ht="24.75" customHeight="1">
      <c r="A56" s="4">
        <v>54</v>
      </c>
      <c r="B56" s="3" t="s">
        <v>6</v>
      </c>
      <c r="C56" s="3" t="str">
        <f>"朱莉鹃"</f>
        <v>朱莉鹃</v>
      </c>
      <c r="D56" s="3" t="s">
        <v>60</v>
      </c>
      <c r="E56" s="5"/>
    </row>
    <row r="57" spans="1:5" ht="24.75" customHeight="1">
      <c r="A57" s="4">
        <v>55</v>
      </c>
      <c r="B57" s="3" t="s">
        <v>6</v>
      </c>
      <c r="C57" s="3" t="str">
        <f>"吴昊"</f>
        <v>吴昊</v>
      </c>
      <c r="D57" s="3" t="s">
        <v>61</v>
      </c>
      <c r="E57" s="5"/>
    </row>
    <row r="58" spans="1:5" ht="24.75" customHeight="1">
      <c r="A58" s="4">
        <v>56</v>
      </c>
      <c r="B58" s="3" t="s">
        <v>6</v>
      </c>
      <c r="C58" s="3" t="str">
        <f>"符不岸"</f>
        <v>符不岸</v>
      </c>
      <c r="D58" s="3" t="s">
        <v>62</v>
      </c>
      <c r="E58" s="5"/>
    </row>
    <row r="59" spans="1:5" ht="24.75" customHeight="1">
      <c r="A59" s="4">
        <v>57</v>
      </c>
      <c r="B59" s="3" t="s">
        <v>6</v>
      </c>
      <c r="C59" s="3" t="str">
        <f>"彭春丹"</f>
        <v>彭春丹</v>
      </c>
      <c r="D59" s="3" t="s">
        <v>63</v>
      </c>
      <c r="E59" s="5"/>
    </row>
    <row r="60" spans="1:5" ht="24.75" customHeight="1">
      <c r="A60" s="4">
        <v>58</v>
      </c>
      <c r="B60" s="3" t="s">
        <v>6</v>
      </c>
      <c r="C60" s="3" t="str">
        <f>"符小飞"</f>
        <v>符小飞</v>
      </c>
      <c r="D60" s="3" t="s">
        <v>64</v>
      </c>
      <c r="E60" s="5"/>
    </row>
    <row r="61" spans="1:5" ht="24.75" customHeight="1">
      <c r="A61" s="4">
        <v>59</v>
      </c>
      <c r="B61" s="3" t="s">
        <v>6</v>
      </c>
      <c r="C61" s="3" t="str">
        <f>"陈辉"</f>
        <v>陈辉</v>
      </c>
      <c r="D61" s="3" t="s">
        <v>65</v>
      </c>
      <c r="E61" s="5"/>
    </row>
    <row r="62" spans="1:5" ht="24.75" customHeight="1">
      <c r="A62" s="4">
        <v>60</v>
      </c>
      <c r="B62" s="3" t="s">
        <v>6</v>
      </c>
      <c r="C62" s="3" t="str">
        <f>"黄建芬"</f>
        <v>黄建芬</v>
      </c>
      <c r="D62" s="3" t="s">
        <v>66</v>
      </c>
      <c r="E62" s="5"/>
    </row>
    <row r="63" spans="1:5" ht="24.75" customHeight="1">
      <c r="A63" s="4">
        <v>61</v>
      </c>
      <c r="B63" s="3" t="s">
        <v>6</v>
      </c>
      <c r="C63" s="3" t="str">
        <f>"羊丽秋"</f>
        <v>羊丽秋</v>
      </c>
      <c r="D63" s="3" t="s">
        <v>67</v>
      </c>
      <c r="E63" s="5"/>
    </row>
    <row r="64" spans="1:5" ht="24.75" customHeight="1">
      <c r="A64" s="4">
        <v>62</v>
      </c>
      <c r="B64" s="3" t="s">
        <v>6</v>
      </c>
      <c r="C64" s="3" t="str">
        <f>"符冠慧"</f>
        <v>符冠慧</v>
      </c>
      <c r="D64" s="3" t="s">
        <v>68</v>
      </c>
      <c r="E64" s="5"/>
    </row>
    <row r="65" spans="1:5" ht="24.75" customHeight="1">
      <c r="A65" s="4">
        <v>63</v>
      </c>
      <c r="B65" s="3" t="s">
        <v>69</v>
      </c>
      <c r="C65" s="3" t="str">
        <f>"李恒锋"</f>
        <v>李恒锋</v>
      </c>
      <c r="D65" s="3" t="s">
        <v>70</v>
      </c>
      <c r="E65" s="5"/>
    </row>
    <row r="66" spans="1:5" ht="24.75" customHeight="1">
      <c r="A66" s="4">
        <v>64</v>
      </c>
      <c r="B66" s="3" t="s">
        <v>69</v>
      </c>
      <c r="C66" s="3" t="str">
        <f>"周悦"</f>
        <v>周悦</v>
      </c>
      <c r="D66" s="3" t="s">
        <v>71</v>
      </c>
      <c r="E66" s="5"/>
    </row>
    <row r="67" spans="1:5" ht="24.75" customHeight="1">
      <c r="A67" s="4">
        <v>65</v>
      </c>
      <c r="B67" s="3" t="s">
        <v>69</v>
      </c>
      <c r="C67" s="3" t="str">
        <f>"黄海引"</f>
        <v>黄海引</v>
      </c>
      <c r="D67" s="3" t="s">
        <v>72</v>
      </c>
      <c r="E67" s="5"/>
    </row>
    <row r="68" spans="1:5" ht="24.75" customHeight="1">
      <c r="A68" s="4">
        <v>66</v>
      </c>
      <c r="B68" s="3" t="s">
        <v>69</v>
      </c>
      <c r="C68" s="3" t="str">
        <f>"符永佳"</f>
        <v>符永佳</v>
      </c>
      <c r="D68" s="3" t="s">
        <v>73</v>
      </c>
      <c r="E68" s="5"/>
    </row>
    <row r="69" spans="1:5" ht="24.75" customHeight="1">
      <c r="A69" s="4">
        <v>67</v>
      </c>
      <c r="B69" s="3" t="s">
        <v>69</v>
      </c>
      <c r="C69" s="3" t="str">
        <f>"翁晓娟"</f>
        <v>翁晓娟</v>
      </c>
      <c r="D69" s="3" t="s">
        <v>74</v>
      </c>
      <c r="E69" s="5"/>
    </row>
    <row r="70" spans="1:5" ht="24.75" customHeight="1">
      <c r="A70" s="4">
        <v>68</v>
      </c>
      <c r="B70" s="3" t="s">
        <v>69</v>
      </c>
      <c r="C70" s="3" t="str">
        <f>"岑玲霄"</f>
        <v>岑玲霄</v>
      </c>
      <c r="D70" s="3" t="s">
        <v>75</v>
      </c>
      <c r="E70" s="5"/>
    </row>
    <row r="71" spans="1:5" ht="24.75" customHeight="1">
      <c r="A71" s="4">
        <v>69</v>
      </c>
      <c r="B71" s="3" t="s">
        <v>69</v>
      </c>
      <c r="C71" s="3" t="str">
        <f>"张力匀"</f>
        <v>张力匀</v>
      </c>
      <c r="D71" s="3" t="s">
        <v>76</v>
      </c>
      <c r="E71" s="5"/>
    </row>
    <row r="72" spans="1:5" ht="24.75" customHeight="1">
      <c r="A72" s="4">
        <v>70</v>
      </c>
      <c r="B72" s="3" t="s">
        <v>69</v>
      </c>
      <c r="C72" s="3" t="str">
        <f>"金诺祺"</f>
        <v>金诺祺</v>
      </c>
      <c r="D72" s="3" t="s">
        <v>77</v>
      </c>
      <c r="E72" s="5"/>
    </row>
    <row r="73" spans="1:5" ht="24.75" customHeight="1">
      <c r="A73" s="4">
        <v>71</v>
      </c>
      <c r="B73" s="3" t="s">
        <v>69</v>
      </c>
      <c r="C73" s="3" t="str">
        <f>"吴瑛琪"</f>
        <v>吴瑛琪</v>
      </c>
      <c r="D73" s="3" t="s">
        <v>78</v>
      </c>
      <c r="E73" s="5"/>
    </row>
    <row r="74" spans="1:5" ht="24.75" customHeight="1">
      <c r="A74" s="4">
        <v>72</v>
      </c>
      <c r="B74" s="3" t="s">
        <v>69</v>
      </c>
      <c r="C74" s="3" t="str">
        <f>"王丽莹"</f>
        <v>王丽莹</v>
      </c>
      <c r="D74" s="3" t="s">
        <v>79</v>
      </c>
      <c r="E74" s="5"/>
    </row>
    <row r="75" spans="1:5" ht="24.75" customHeight="1">
      <c r="A75" s="4">
        <v>73</v>
      </c>
      <c r="B75" s="3" t="s">
        <v>69</v>
      </c>
      <c r="C75" s="3" t="str">
        <f>"孙树柯"</f>
        <v>孙树柯</v>
      </c>
      <c r="D75" s="3" t="s">
        <v>80</v>
      </c>
      <c r="E75" s="5"/>
    </row>
    <row r="76" spans="1:5" ht="24.75" customHeight="1">
      <c r="A76" s="4">
        <v>74</v>
      </c>
      <c r="B76" s="3" t="s">
        <v>69</v>
      </c>
      <c r="C76" s="3" t="str">
        <f>"黄琪娜"</f>
        <v>黄琪娜</v>
      </c>
      <c r="D76" s="3" t="s">
        <v>81</v>
      </c>
      <c r="E76" s="5"/>
    </row>
    <row r="77" spans="1:5" ht="24.75" customHeight="1">
      <c r="A77" s="4">
        <v>75</v>
      </c>
      <c r="B77" s="3" t="s">
        <v>69</v>
      </c>
      <c r="C77" s="3" t="str">
        <f>"苏琼媚"</f>
        <v>苏琼媚</v>
      </c>
      <c r="D77" s="3" t="s">
        <v>82</v>
      </c>
      <c r="E77" s="5"/>
    </row>
    <row r="78" spans="1:5" ht="24.75" customHeight="1">
      <c r="A78" s="4">
        <v>76</v>
      </c>
      <c r="B78" s="3" t="s">
        <v>69</v>
      </c>
      <c r="C78" s="3" t="str">
        <f>"吴欣仪"</f>
        <v>吴欣仪</v>
      </c>
      <c r="D78" s="3" t="s">
        <v>83</v>
      </c>
      <c r="E78" s="5"/>
    </row>
    <row r="79" spans="1:5" ht="24.75" customHeight="1">
      <c r="A79" s="4">
        <v>77</v>
      </c>
      <c r="B79" s="3" t="s">
        <v>69</v>
      </c>
      <c r="C79" s="3" t="str">
        <f>"韩夏贞"</f>
        <v>韩夏贞</v>
      </c>
      <c r="D79" s="3" t="s">
        <v>84</v>
      </c>
      <c r="E79" s="5"/>
    </row>
    <row r="80" spans="1:5" ht="24.75" customHeight="1">
      <c r="A80" s="4">
        <v>78</v>
      </c>
      <c r="B80" s="3" t="s">
        <v>69</v>
      </c>
      <c r="C80" s="3" t="str">
        <f>"张馨文"</f>
        <v>张馨文</v>
      </c>
      <c r="D80" s="3" t="s">
        <v>85</v>
      </c>
      <c r="E80" s="5"/>
    </row>
    <row r="81" spans="1:5" ht="24.75" customHeight="1">
      <c r="A81" s="4">
        <v>79</v>
      </c>
      <c r="B81" s="3" t="s">
        <v>69</v>
      </c>
      <c r="C81" s="3" t="str">
        <f>"张耀月"</f>
        <v>张耀月</v>
      </c>
      <c r="D81" s="3" t="s">
        <v>86</v>
      </c>
      <c r="E81" s="5"/>
    </row>
    <row r="82" spans="1:5" ht="24.75" customHeight="1">
      <c r="A82" s="4">
        <v>80</v>
      </c>
      <c r="B82" s="3" t="s">
        <v>69</v>
      </c>
      <c r="C82" s="3" t="str">
        <f>"朱春雨"</f>
        <v>朱春雨</v>
      </c>
      <c r="D82" s="3" t="s">
        <v>87</v>
      </c>
      <c r="E82" s="5"/>
    </row>
    <row r="83" spans="1:5" ht="24.75" customHeight="1">
      <c r="A83" s="4">
        <v>81</v>
      </c>
      <c r="B83" s="3" t="s">
        <v>69</v>
      </c>
      <c r="C83" s="3" t="str">
        <f>"张宇佳"</f>
        <v>张宇佳</v>
      </c>
      <c r="D83" s="3" t="s">
        <v>88</v>
      </c>
      <c r="E83" s="5"/>
    </row>
    <row r="84" spans="1:5" ht="24.75" customHeight="1">
      <c r="A84" s="4">
        <v>82</v>
      </c>
      <c r="B84" s="3" t="s">
        <v>69</v>
      </c>
      <c r="C84" s="3" t="str">
        <f>"曾艺婕"</f>
        <v>曾艺婕</v>
      </c>
      <c r="D84" s="3" t="s">
        <v>89</v>
      </c>
      <c r="E84" s="5"/>
    </row>
    <row r="85" spans="1:5" ht="24.75" customHeight="1">
      <c r="A85" s="4">
        <v>83</v>
      </c>
      <c r="B85" s="3" t="s">
        <v>69</v>
      </c>
      <c r="C85" s="3" t="str">
        <f>"陈家蕊"</f>
        <v>陈家蕊</v>
      </c>
      <c r="D85" s="3" t="s">
        <v>90</v>
      </c>
      <c r="E85" s="5"/>
    </row>
    <row r="86" spans="1:5" ht="24.75" customHeight="1">
      <c r="A86" s="4">
        <v>84</v>
      </c>
      <c r="B86" s="3" t="s">
        <v>69</v>
      </c>
      <c r="C86" s="3" t="str">
        <f>"陈汉钊"</f>
        <v>陈汉钊</v>
      </c>
      <c r="D86" s="3" t="s">
        <v>91</v>
      </c>
      <c r="E86" s="5"/>
    </row>
    <row r="87" spans="1:5" ht="24.75" customHeight="1">
      <c r="A87" s="4">
        <v>85</v>
      </c>
      <c r="B87" s="3" t="s">
        <v>69</v>
      </c>
      <c r="C87" s="3" t="str">
        <f>"袁子胭"</f>
        <v>袁子胭</v>
      </c>
      <c r="D87" s="3" t="s">
        <v>92</v>
      </c>
      <c r="E87" s="5"/>
    </row>
    <row r="88" spans="1:5" ht="24.75" customHeight="1">
      <c r="A88" s="4">
        <v>86</v>
      </c>
      <c r="B88" s="3" t="s">
        <v>69</v>
      </c>
      <c r="C88" s="3" t="str">
        <f>"彭诗琪"</f>
        <v>彭诗琪</v>
      </c>
      <c r="D88" s="3" t="s">
        <v>93</v>
      </c>
      <c r="E88" s="5"/>
    </row>
    <row r="89" spans="1:5" ht="24.75" customHeight="1">
      <c r="A89" s="4">
        <v>87</v>
      </c>
      <c r="B89" s="3" t="s">
        <v>69</v>
      </c>
      <c r="C89" s="3" t="str">
        <f>"张霞"</f>
        <v>张霞</v>
      </c>
      <c r="D89" s="3" t="s">
        <v>94</v>
      </c>
      <c r="E89" s="5"/>
    </row>
    <row r="90" spans="1:5" ht="24.75" customHeight="1">
      <c r="A90" s="4">
        <v>88</v>
      </c>
      <c r="B90" s="3" t="s">
        <v>69</v>
      </c>
      <c r="C90" s="3" t="str">
        <f>"吴海桂"</f>
        <v>吴海桂</v>
      </c>
      <c r="D90" s="3" t="s">
        <v>95</v>
      </c>
      <c r="E90" s="5"/>
    </row>
    <row r="91" spans="1:5" ht="24.75" customHeight="1">
      <c r="A91" s="4">
        <v>89</v>
      </c>
      <c r="B91" s="3" t="s">
        <v>69</v>
      </c>
      <c r="C91" s="3" t="str">
        <f>"徐辉婷"</f>
        <v>徐辉婷</v>
      </c>
      <c r="D91" s="3" t="s">
        <v>96</v>
      </c>
      <c r="E91" s="5"/>
    </row>
    <row r="92" spans="1:5" ht="24.75" customHeight="1">
      <c r="A92" s="4">
        <v>90</v>
      </c>
      <c r="B92" s="3" t="s">
        <v>69</v>
      </c>
      <c r="C92" s="3" t="str">
        <f>"江淑婷"</f>
        <v>江淑婷</v>
      </c>
      <c r="D92" s="3" t="s">
        <v>97</v>
      </c>
      <c r="E92" s="5"/>
    </row>
    <row r="93" spans="1:5" ht="24.75" customHeight="1">
      <c r="A93" s="4">
        <v>91</v>
      </c>
      <c r="B93" s="3" t="s">
        <v>69</v>
      </c>
      <c r="C93" s="3" t="str">
        <f>"潘家隆"</f>
        <v>潘家隆</v>
      </c>
      <c r="D93" s="3" t="s">
        <v>98</v>
      </c>
      <c r="E93" s="5"/>
    </row>
    <row r="94" spans="1:5" ht="24.75" customHeight="1">
      <c r="A94" s="4">
        <v>92</v>
      </c>
      <c r="B94" s="3" t="s">
        <v>69</v>
      </c>
      <c r="C94" s="3" t="str">
        <f>"丁君慧"</f>
        <v>丁君慧</v>
      </c>
      <c r="D94" s="3" t="s">
        <v>99</v>
      </c>
      <c r="E94" s="5"/>
    </row>
    <row r="95" spans="1:5" ht="24.75" customHeight="1">
      <c r="A95" s="4">
        <v>93</v>
      </c>
      <c r="B95" s="3" t="s">
        <v>69</v>
      </c>
      <c r="C95" s="3" t="str">
        <f>"张萌"</f>
        <v>张萌</v>
      </c>
      <c r="D95" s="3" t="s">
        <v>100</v>
      </c>
      <c r="E95" s="5"/>
    </row>
    <row r="96" spans="1:5" ht="24.75" customHeight="1">
      <c r="A96" s="4">
        <v>94</v>
      </c>
      <c r="B96" s="3" t="s">
        <v>69</v>
      </c>
      <c r="C96" s="3" t="str">
        <f>"李艺婷"</f>
        <v>李艺婷</v>
      </c>
      <c r="D96" s="3" t="s">
        <v>101</v>
      </c>
      <c r="E96" s="5"/>
    </row>
    <row r="97" spans="1:5" ht="24.75" customHeight="1">
      <c r="A97" s="4">
        <v>95</v>
      </c>
      <c r="B97" s="3" t="s">
        <v>69</v>
      </c>
      <c r="C97" s="3" t="str">
        <f>"吴东杏"</f>
        <v>吴东杏</v>
      </c>
      <c r="D97" s="3" t="s">
        <v>102</v>
      </c>
      <c r="E97" s="5"/>
    </row>
    <row r="98" spans="1:5" ht="24.75" customHeight="1">
      <c r="A98" s="4">
        <v>96</v>
      </c>
      <c r="B98" s="3" t="s">
        <v>69</v>
      </c>
      <c r="C98" s="3" t="str">
        <f>"林琦"</f>
        <v>林琦</v>
      </c>
      <c r="D98" s="3" t="s">
        <v>103</v>
      </c>
      <c r="E98" s="5"/>
    </row>
    <row r="99" spans="1:5" ht="24.75" customHeight="1">
      <c r="A99" s="4">
        <v>97</v>
      </c>
      <c r="B99" s="3" t="s">
        <v>69</v>
      </c>
      <c r="C99" s="3" t="str">
        <f>"吴莲花"</f>
        <v>吴莲花</v>
      </c>
      <c r="D99" s="3" t="s">
        <v>104</v>
      </c>
      <c r="E99" s="5"/>
    </row>
    <row r="100" spans="1:5" ht="24.75" customHeight="1">
      <c r="A100" s="4">
        <v>98</v>
      </c>
      <c r="B100" s="3" t="s">
        <v>69</v>
      </c>
      <c r="C100" s="3" t="str">
        <f>"林茹"</f>
        <v>林茹</v>
      </c>
      <c r="D100" s="3" t="s">
        <v>105</v>
      </c>
      <c r="E100" s="5"/>
    </row>
    <row r="101" spans="1:5" ht="24.75" customHeight="1">
      <c r="A101" s="4">
        <v>99</v>
      </c>
      <c r="B101" s="3" t="s">
        <v>69</v>
      </c>
      <c r="C101" s="3" t="str">
        <f>"杨欣"</f>
        <v>杨欣</v>
      </c>
      <c r="D101" s="3" t="s">
        <v>106</v>
      </c>
      <c r="E101" s="5"/>
    </row>
    <row r="102" spans="1:5" ht="24.75" customHeight="1">
      <c r="A102" s="4">
        <v>100</v>
      </c>
      <c r="B102" s="3" t="s">
        <v>69</v>
      </c>
      <c r="C102" s="3" t="str">
        <f>"张晓倩"</f>
        <v>张晓倩</v>
      </c>
      <c r="D102" s="3" t="s">
        <v>107</v>
      </c>
      <c r="E102" s="5"/>
    </row>
    <row r="103" spans="1:5" ht="24.75" customHeight="1">
      <c r="A103" s="4">
        <v>101</v>
      </c>
      <c r="B103" s="3" t="s">
        <v>69</v>
      </c>
      <c r="C103" s="3" t="str">
        <f>"文菲菲"</f>
        <v>文菲菲</v>
      </c>
      <c r="D103" s="3" t="s">
        <v>108</v>
      </c>
      <c r="E103" s="5"/>
    </row>
    <row r="104" spans="1:5" ht="24.75" customHeight="1">
      <c r="A104" s="4">
        <v>102</v>
      </c>
      <c r="B104" s="3" t="s">
        <v>69</v>
      </c>
      <c r="C104" s="3" t="str">
        <f>"符小娜"</f>
        <v>符小娜</v>
      </c>
      <c r="D104" s="3" t="s">
        <v>109</v>
      </c>
      <c r="E104" s="5"/>
    </row>
    <row r="105" spans="1:5" ht="24.75" customHeight="1">
      <c r="A105" s="4">
        <v>103</v>
      </c>
      <c r="B105" s="3" t="s">
        <v>69</v>
      </c>
      <c r="C105" s="3" t="str">
        <f>"叶媛"</f>
        <v>叶媛</v>
      </c>
      <c r="D105" s="3" t="s">
        <v>110</v>
      </c>
      <c r="E105" s="5"/>
    </row>
    <row r="106" spans="1:5" ht="24.75" customHeight="1">
      <c r="A106" s="4">
        <v>104</v>
      </c>
      <c r="B106" s="3" t="s">
        <v>69</v>
      </c>
      <c r="C106" s="3" t="str">
        <f>"陈悦"</f>
        <v>陈悦</v>
      </c>
      <c r="D106" s="3" t="s">
        <v>111</v>
      </c>
      <c r="E106" s="5"/>
    </row>
    <row r="107" spans="1:5" ht="24.75" customHeight="1">
      <c r="A107" s="4">
        <v>105</v>
      </c>
      <c r="B107" s="3" t="s">
        <v>69</v>
      </c>
      <c r="C107" s="3" t="str">
        <f>"冯其梅"</f>
        <v>冯其梅</v>
      </c>
      <c r="D107" s="3" t="s">
        <v>112</v>
      </c>
      <c r="E107" s="5"/>
    </row>
    <row r="108" spans="1:5" ht="24.75" customHeight="1">
      <c r="A108" s="4">
        <v>106</v>
      </c>
      <c r="B108" s="3" t="s">
        <v>69</v>
      </c>
      <c r="C108" s="3" t="str">
        <f>"梁瑞霖"</f>
        <v>梁瑞霖</v>
      </c>
      <c r="D108" s="3" t="s">
        <v>113</v>
      </c>
      <c r="E108" s="5"/>
    </row>
    <row r="109" spans="1:5" ht="24.75" customHeight="1">
      <c r="A109" s="4">
        <v>107</v>
      </c>
      <c r="B109" s="3" t="s">
        <v>69</v>
      </c>
      <c r="C109" s="3" t="str">
        <f>"陈元腾"</f>
        <v>陈元腾</v>
      </c>
      <c r="D109" s="3" t="s">
        <v>114</v>
      </c>
      <c r="E109" s="5"/>
    </row>
    <row r="110" spans="1:5" ht="24.75" customHeight="1">
      <c r="A110" s="4">
        <v>108</v>
      </c>
      <c r="B110" s="3" t="s">
        <v>69</v>
      </c>
      <c r="C110" s="3" t="str">
        <f>"陈飞"</f>
        <v>陈飞</v>
      </c>
      <c r="D110" s="3" t="s">
        <v>115</v>
      </c>
      <c r="E110" s="5"/>
    </row>
    <row r="111" spans="1:5" ht="24.75" customHeight="1">
      <c r="A111" s="4">
        <v>109</v>
      </c>
      <c r="B111" s="3" t="s">
        <v>69</v>
      </c>
      <c r="C111" s="3" t="str">
        <f>"曾馨卉"</f>
        <v>曾馨卉</v>
      </c>
      <c r="D111" s="3" t="s">
        <v>116</v>
      </c>
      <c r="E111" s="5"/>
    </row>
    <row r="112" spans="1:5" ht="24.75" customHeight="1">
      <c r="A112" s="4">
        <v>110</v>
      </c>
      <c r="B112" s="3" t="s">
        <v>69</v>
      </c>
      <c r="C112" s="3" t="str">
        <f>"金婧雯"</f>
        <v>金婧雯</v>
      </c>
      <c r="D112" s="3" t="s">
        <v>117</v>
      </c>
      <c r="E112" s="5"/>
    </row>
    <row r="113" spans="1:5" ht="24.75" customHeight="1">
      <c r="A113" s="4">
        <v>111</v>
      </c>
      <c r="B113" s="3" t="s">
        <v>69</v>
      </c>
      <c r="C113" s="3" t="str">
        <f>"吴佩婷"</f>
        <v>吴佩婷</v>
      </c>
      <c r="D113" s="3" t="s">
        <v>118</v>
      </c>
      <c r="E113" s="5"/>
    </row>
    <row r="114" spans="1:5" ht="24.75" customHeight="1">
      <c r="A114" s="4">
        <v>112</v>
      </c>
      <c r="B114" s="3" t="s">
        <v>69</v>
      </c>
      <c r="C114" s="3" t="str">
        <f>"司徒慧敏"</f>
        <v>司徒慧敏</v>
      </c>
      <c r="D114" s="3" t="s">
        <v>119</v>
      </c>
      <c r="E114" s="5"/>
    </row>
    <row r="115" spans="1:5" ht="24.75" customHeight="1">
      <c r="A115" s="4">
        <v>113</v>
      </c>
      <c r="B115" s="3" t="s">
        <v>69</v>
      </c>
      <c r="C115" s="3" t="str">
        <f>"陈倩"</f>
        <v>陈倩</v>
      </c>
      <c r="D115" s="3" t="s">
        <v>120</v>
      </c>
      <c r="E115" s="5"/>
    </row>
    <row r="116" spans="1:5" ht="24.75" customHeight="1">
      <c r="A116" s="4">
        <v>114</v>
      </c>
      <c r="B116" s="3" t="s">
        <v>69</v>
      </c>
      <c r="C116" s="3" t="str">
        <f>"于蕾"</f>
        <v>于蕾</v>
      </c>
      <c r="D116" s="3" t="s">
        <v>121</v>
      </c>
      <c r="E116" s="5"/>
    </row>
    <row r="117" spans="1:5" ht="24.75" customHeight="1">
      <c r="A117" s="4">
        <v>115</v>
      </c>
      <c r="B117" s="3" t="s">
        <v>69</v>
      </c>
      <c r="C117" s="3" t="str">
        <f>"韩冬虹"</f>
        <v>韩冬虹</v>
      </c>
      <c r="D117" s="3" t="s">
        <v>122</v>
      </c>
      <c r="E117" s="5"/>
    </row>
    <row r="118" spans="1:5" ht="24.75" customHeight="1">
      <c r="A118" s="4">
        <v>116</v>
      </c>
      <c r="B118" s="3" t="s">
        <v>69</v>
      </c>
      <c r="C118" s="3" t="str">
        <f>"吴晶晶"</f>
        <v>吴晶晶</v>
      </c>
      <c r="D118" s="3" t="s">
        <v>123</v>
      </c>
      <c r="E118" s="5"/>
    </row>
    <row r="119" spans="1:5" ht="24.75" customHeight="1">
      <c r="A119" s="4">
        <v>117</v>
      </c>
      <c r="B119" s="3" t="s">
        <v>69</v>
      </c>
      <c r="C119" s="3" t="str">
        <f>"肖雅童"</f>
        <v>肖雅童</v>
      </c>
      <c r="D119" s="3" t="s">
        <v>124</v>
      </c>
      <c r="E119" s="5"/>
    </row>
    <row r="120" spans="1:5" ht="24.75" customHeight="1">
      <c r="A120" s="4">
        <v>118</v>
      </c>
      <c r="B120" s="3" t="s">
        <v>69</v>
      </c>
      <c r="C120" s="3" t="str">
        <f>"许雯洁"</f>
        <v>许雯洁</v>
      </c>
      <c r="D120" s="3" t="s">
        <v>125</v>
      </c>
      <c r="E120" s="5"/>
    </row>
    <row r="121" spans="1:5" ht="24.75" customHeight="1">
      <c r="A121" s="4">
        <v>119</v>
      </c>
      <c r="B121" s="3" t="s">
        <v>69</v>
      </c>
      <c r="C121" s="3" t="str">
        <f>"许妍妍"</f>
        <v>许妍妍</v>
      </c>
      <c r="D121" s="3" t="s">
        <v>126</v>
      </c>
      <c r="E121" s="5"/>
    </row>
    <row r="122" spans="1:5" ht="24.75" customHeight="1">
      <c r="A122" s="4">
        <v>120</v>
      </c>
      <c r="B122" s="3" t="s">
        <v>69</v>
      </c>
      <c r="C122" s="3" t="str">
        <f>"刘沛珮"</f>
        <v>刘沛珮</v>
      </c>
      <c r="D122" s="3" t="s">
        <v>127</v>
      </c>
      <c r="E122" s="5"/>
    </row>
    <row r="123" spans="1:5" ht="24.75" customHeight="1">
      <c r="A123" s="4">
        <v>121</v>
      </c>
      <c r="B123" s="3" t="s">
        <v>69</v>
      </c>
      <c r="C123" s="3" t="str">
        <f>"吴昕"</f>
        <v>吴昕</v>
      </c>
      <c r="D123" s="3" t="s">
        <v>128</v>
      </c>
      <c r="E123" s="5"/>
    </row>
    <row r="124" spans="1:5" ht="24.75" customHeight="1">
      <c r="A124" s="4">
        <v>122</v>
      </c>
      <c r="B124" s="3" t="s">
        <v>69</v>
      </c>
      <c r="C124" s="3" t="str">
        <f>"刘爽"</f>
        <v>刘爽</v>
      </c>
      <c r="D124" s="3" t="s">
        <v>129</v>
      </c>
      <c r="E124" s="5"/>
    </row>
    <row r="125" spans="1:5" ht="24.75" customHeight="1">
      <c r="A125" s="4">
        <v>123</v>
      </c>
      <c r="B125" s="3" t="s">
        <v>69</v>
      </c>
      <c r="C125" s="3" t="str">
        <f>"陈秀媛"</f>
        <v>陈秀媛</v>
      </c>
      <c r="D125" s="3" t="s">
        <v>130</v>
      </c>
      <c r="E125" s="5"/>
    </row>
    <row r="126" spans="1:5" ht="24.75" customHeight="1">
      <c r="A126" s="4">
        <v>124</v>
      </c>
      <c r="B126" s="3" t="s">
        <v>69</v>
      </c>
      <c r="C126" s="3" t="str">
        <f>"司胜韵"</f>
        <v>司胜韵</v>
      </c>
      <c r="D126" s="3" t="s">
        <v>131</v>
      </c>
      <c r="E126" s="5"/>
    </row>
    <row r="127" spans="1:5" ht="24.75" customHeight="1">
      <c r="A127" s="4">
        <v>125</v>
      </c>
      <c r="B127" s="3" t="s">
        <v>69</v>
      </c>
      <c r="C127" s="3" t="str">
        <f>"曾桂花"</f>
        <v>曾桂花</v>
      </c>
      <c r="D127" s="3" t="s">
        <v>132</v>
      </c>
      <c r="E127" s="5"/>
    </row>
    <row r="128" spans="1:5" ht="24.75" customHeight="1">
      <c r="A128" s="4">
        <v>126</v>
      </c>
      <c r="B128" s="3" t="s">
        <v>69</v>
      </c>
      <c r="C128" s="3" t="str">
        <f>"林圣智"</f>
        <v>林圣智</v>
      </c>
      <c r="D128" s="3" t="s">
        <v>133</v>
      </c>
      <c r="E128" s="5"/>
    </row>
    <row r="129" spans="1:5" ht="24.75" customHeight="1">
      <c r="A129" s="4">
        <v>127</v>
      </c>
      <c r="B129" s="3" t="s">
        <v>69</v>
      </c>
      <c r="C129" s="3" t="str">
        <f>"符美曦"</f>
        <v>符美曦</v>
      </c>
      <c r="D129" s="3" t="s">
        <v>134</v>
      </c>
      <c r="E129" s="5"/>
    </row>
    <row r="130" spans="1:5" ht="24.75" customHeight="1">
      <c r="A130" s="4">
        <v>128</v>
      </c>
      <c r="B130" s="3" t="s">
        <v>69</v>
      </c>
      <c r="C130" s="3" t="str">
        <f>"黄明慧"</f>
        <v>黄明慧</v>
      </c>
      <c r="D130" s="3" t="s">
        <v>135</v>
      </c>
      <c r="E130" s="5"/>
    </row>
    <row r="131" spans="1:5" ht="24.75" customHeight="1">
      <c r="A131" s="4">
        <v>129</v>
      </c>
      <c r="B131" s="3" t="s">
        <v>69</v>
      </c>
      <c r="C131" s="3" t="str">
        <f>"符琬曼"</f>
        <v>符琬曼</v>
      </c>
      <c r="D131" s="3" t="s">
        <v>136</v>
      </c>
      <c r="E131" s="5"/>
    </row>
    <row r="132" spans="1:5" ht="24.75" customHeight="1">
      <c r="A132" s="4">
        <v>130</v>
      </c>
      <c r="B132" s="3" t="s">
        <v>69</v>
      </c>
      <c r="C132" s="3" t="str">
        <f>"孙蒙"</f>
        <v>孙蒙</v>
      </c>
      <c r="D132" s="3" t="s">
        <v>137</v>
      </c>
      <c r="E132" s="5"/>
    </row>
    <row r="133" spans="1:5" ht="24.75" customHeight="1">
      <c r="A133" s="4">
        <v>131</v>
      </c>
      <c r="B133" s="3" t="s">
        <v>69</v>
      </c>
      <c r="C133" s="3" t="str">
        <f>"郑安彤"</f>
        <v>郑安彤</v>
      </c>
      <c r="D133" s="3" t="s">
        <v>130</v>
      </c>
      <c r="E133" s="5"/>
    </row>
    <row r="134" spans="1:5" ht="24.75" customHeight="1">
      <c r="A134" s="4">
        <v>132</v>
      </c>
      <c r="B134" s="3" t="s">
        <v>69</v>
      </c>
      <c r="C134" s="3" t="str">
        <f>"韩冬美"</f>
        <v>韩冬美</v>
      </c>
      <c r="D134" s="3" t="s">
        <v>138</v>
      </c>
      <c r="E134" s="5"/>
    </row>
    <row r="135" spans="1:5" ht="24.75" customHeight="1">
      <c r="A135" s="4">
        <v>133</v>
      </c>
      <c r="B135" s="3" t="s">
        <v>69</v>
      </c>
      <c r="C135" s="3" t="str">
        <f>"谢小惠"</f>
        <v>谢小惠</v>
      </c>
      <c r="D135" s="3" t="s">
        <v>139</v>
      </c>
      <c r="E135" s="5"/>
    </row>
    <row r="136" spans="1:5" ht="24.75" customHeight="1">
      <c r="A136" s="4">
        <v>134</v>
      </c>
      <c r="B136" s="3" t="s">
        <v>69</v>
      </c>
      <c r="C136" s="3" t="str">
        <f>"邓俏俏"</f>
        <v>邓俏俏</v>
      </c>
      <c r="D136" s="3" t="s">
        <v>140</v>
      </c>
      <c r="E136" s="5"/>
    </row>
    <row r="137" spans="1:5" ht="24.75" customHeight="1">
      <c r="A137" s="4">
        <v>135</v>
      </c>
      <c r="B137" s="3" t="s">
        <v>69</v>
      </c>
      <c r="C137" s="3" t="str">
        <f>"王紫莹"</f>
        <v>王紫莹</v>
      </c>
      <c r="D137" s="3" t="s">
        <v>141</v>
      </c>
      <c r="E137" s="5"/>
    </row>
    <row r="138" spans="1:5" ht="24.75" customHeight="1">
      <c r="A138" s="4">
        <v>136</v>
      </c>
      <c r="B138" s="3" t="s">
        <v>69</v>
      </c>
      <c r="C138" s="3" t="str">
        <f>"吴梦哲"</f>
        <v>吴梦哲</v>
      </c>
      <c r="D138" s="3" t="s">
        <v>142</v>
      </c>
      <c r="E138" s="5"/>
    </row>
    <row r="139" spans="1:5" ht="24.75" customHeight="1">
      <c r="A139" s="4">
        <v>137</v>
      </c>
      <c r="B139" s="3" t="s">
        <v>69</v>
      </c>
      <c r="C139" s="3" t="str">
        <f>"林荔"</f>
        <v>林荔</v>
      </c>
      <c r="D139" s="3" t="s">
        <v>143</v>
      </c>
      <c r="E139" s="5"/>
    </row>
    <row r="140" spans="1:5" ht="24.75" customHeight="1">
      <c r="A140" s="4">
        <v>138</v>
      </c>
      <c r="B140" s="3" t="s">
        <v>69</v>
      </c>
      <c r="C140" s="3" t="str">
        <f>"陈铭蔚"</f>
        <v>陈铭蔚</v>
      </c>
      <c r="D140" s="3" t="s">
        <v>144</v>
      </c>
      <c r="E140" s="5"/>
    </row>
    <row r="141" spans="1:5" ht="24.75" customHeight="1">
      <c r="A141" s="4">
        <v>139</v>
      </c>
      <c r="B141" s="3" t="s">
        <v>69</v>
      </c>
      <c r="C141" s="3" t="str">
        <f>"翁晨绘"</f>
        <v>翁晨绘</v>
      </c>
      <c r="D141" s="3" t="s">
        <v>145</v>
      </c>
      <c r="E141" s="5"/>
    </row>
    <row r="142" spans="1:5" ht="24.75" customHeight="1">
      <c r="A142" s="4">
        <v>140</v>
      </c>
      <c r="B142" s="3" t="s">
        <v>69</v>
      </c>
      <c r="C142" s="3" t="str">
        <f>"刘威"</f>
        <v>刘威</v>
      </c>
      <c r="D142" s="3" t="s">
        <v>146</v>
      </c>
      <c r="E142" s="5"/>
    </row>
    <row r="143" spans="1:5" ht="24.75" customHeight="1">
      <c r="A143" s="4">
        <v>141</v>
      </c>
      <c r="B143" s="3" t="s">
        <v>69</v>
      </c>
      <c r="C143" s="3" t="str">
        <f>"高星"</f>
        <v>高星</v>
      </c>
      <c r="D143" s="3" t="s">
        <v>147</v>
      </c>
      <c r="E143" s="5"/>
    </row>
    <row r="144" spans="1:5" ht="24.75" customHeight="1">
      <c r="A144" s="4">
        <v>142</v>
      </c>
      <c r="B144" s="3" t="s">
        <v>69</v>
      </c>
      <c r="C144" s="3" t="str">
        <f>"符杰贤"</f>
        <v>符杰贤</v>
      </c>
      <c r="D144" s="3" t="s">
        <v>148</v>
      </c>
      <c r="E144" s="5"/>
    </row>
    <row r="145" spans="1:5" ht="24.75" customHeight="1">
      <c r="A145" s="4">
        <v>143</v>
      </c>
      <c r="B145" s="3" t="s">
        <v>69</v>
      </c>
      <c r="C145" s="3" t="str">
        <f>"陈柔柔"</f>
        <v>陈柔柔</v>
      </c>
      <c r="D145" s="3" t="s">
        <v>149</v>
      </c>
      <c r="E145" s="5"/>
    </row>
    <row r="146" spans="1:5" ht="24.75" customHeight="1">
      <c r="A146" s="4">
        <v>144</v>
      </c>
      <c r="B146" s="3" t="s">
        <v>69</v>
      </c>
      <c r="C146" s="3" t="str">
        <f>"王浪"</f>
        <v>王浪</v>
      </c>
      <c r="D146" s="3" t="s">
        <v>150</v>
      </c>
      <c r="E146" s="5"/>
    </row>
    <row r="147" spans="1:5" ht="24.75" customHeight="1">
      <c r="A147" s="4">
        <v>145</v>
      </c>
      <c r="B147" s="3" t="s">
        <v>69</v>
      </c>
      <c r="C147" s="3" t="str">
        <f>"郑秋夏"</f>
        <v>郑秋夏</v>
      </c>
      <c r="D147" s="3" t="s">
        <v>151</v>
      </c>
      <c r="E147" s="5"/>
    </row>
    <row r="148" spans="1:5" ht="24.75" customHeight="1">
      <c r="A148" s="4">
        <v>146</v>
      </c>
      <c r="B148" s="3" t="s">
        <v>69</v>
      </c>
      <c r="C148" s="3" t="str">
        <f>"叶绵荣"</f>
        <v>叶绵荣</v>
      </c>
      <c r="D148" s="3" t="s">
        <v>152</v>
      </c>
      <c r="E148" s="5"/>
    </row>
    <row r="149" spans="1:5" ht="24.75" customHeight="1">
      <c r="A149" s="4">
        <v>147</v>
      </c>
      <c r="B149" s="3" t="s">
        <v>69</v>
      </c>
      <c r="C149" s="3" t="str">
        <f>"林子"</f>
        <v>林子</v>
      </c>
      <c r="D149" s="3" t="s">
        <v>153</v>
      </c>
      <c r="E149" s="5"/>
    </row>
    <row r="150" spans="1:5" ht="24.75" customHeight="1">
      <c r="A150" s="4">
        <v>148</v>
      </c>
      <c r="B150" s="3" t="s">
        <v>69</v>
      </c>
      <c r="C150" s="3" t="str">
        <f>"劳晓杰"</f>
        <v>劳晓杰</v>
      </c>
      <c r="D150" s="3" t="s">
        <v>154</v>
      </c>
      <c r="E150" s="5"/>
    </row>
    <row r="151" spans="1:5" ht="24.75" customHeight="1">
      <c r="A151" s="4">
        <v>149</v>
      </c>
      <c r="B151" s="3" t="s">
        <v>69</v>
      </c>
      <c r="C151" s="3" t="str">
        <f>"陆玲"</f>
        <v>陆玲</v>
      </c>
      <c r="D151" s="3" t="s">
        <v>155</v>
      </c>
      <c r="E151" s="5"/>
    </row>
    <row r="152" spans="1:5" ht="24.75" customHeight="1">
      <c r="A152" s="4">
        <v>150</v>
      </c>
      <c r="B152" s="3" t="s">
        <v>69</v>
      </c>
      <c r="C152" s="3" t="str">
        <f>"祁庆"</f>
        <v>祁庆</v>
      </c>
      <c r="D152" s="3" t="s">
        <v>156</v>
      </c>
      <c r="E152" s="5"/>
    </row>
    <row r="153" spans="1:5" ht="24.75" customHeight="1">
      <c r="A153" s="4">
        <v>151</v>
      </c>
      <c r="B153" s="3" t="s">
        <v>69</v>
      </c>
      <c r="C153" s="3" t="str">
        <f>"周波"</f>
        <v>周波</v>
      </c>
      <c r="D153" s="3" t="s">
        <v>157</v>
      </c>
      <c r="E153" s="5"/>
    </row>
    <row r="154" spans="1:5" ht="24.75" customHeight="1">
      <c r="A154" s="4">
        <v>152</v>
      </c>
      <c r="B154" s="3" t="s">
        <v>69</v>
      </c>
      <c r="C154" s="3" t="str">
        <f>"云燕"</f>
        <v>云燕</v>
      </c>
      <c r="D154" s="3" t="s">
        <v>158</v>
      </c>
      <c r="E154" s="5"/>
    </row>
    <row r="155" spans="1:5" ht="24.75" customHeight="1">
      <c r="A155" s="4">
        <v>153</v>
      </c>
      <c r="B155" s="3" t="s">
        <v>69</v>
      </c>
      <c r="C155" s="3" t="str">
        <f>"吉秋妍"</f>
        <v>吉秋妍</v>
      </c>
      <c r="D155" s="3" t="s">
        <v>159</v>
      </c>
      <c r="E155" s="5"/>
    </row>
    <row r="156" spans="1:5" ht="24.75" customHeight="1">
      <c r="A156" s="4">
        <v>154</v>
      </c>
      <c r="B156" s="3" t="s">
        <v>69</v>
      </c>
      <c r="C156" s="3" t="str">
        <f>"封美仪"</f>
        <v>封美仪</v>
      </c>
      <c r="D156" s="3" t="s">
        <v>160</v>
      </c>
      <c r="E156" s="5"/>
    </row>
    <row r="157" spans="1:5" ht="24.75" customHeight="1">
      <c r="A157" s="4">
        <v>155</v>
      </c>
      <c r="B157" s="3" t="s">
        <v>69</v>
      </c>
      <c r="C157" s="3" t="str">
        <f>"黄垂敏"</f>
        <v>黄垂敏</v>
      </c>
      <c r="D157" s="3" t="s">
        <v>161</v>
      </c>
      <c r="E157" s="5"/>
    </row>
    <row r="158" spans="1:5" ht="24.75" customHeight="1">
      <c r="A158" s="4">
        <v>156</v>
      </c>
      <c r="B158" s="3" t="s">
        <v>69</v>
      </c>
      <c r="C158" s="3" t="str">
        <f>"羊盛锦"</f>
        <v>羊盛锦</v>
      </c>
      <c r="D158" s="3" t="s">
        <v>162</v>
      </c>
      <c r="E158" s="5"/>
    </row>
    <row r="159" spans="1:5" ht="24.75" customHeight="1">
      <c r="A159" s="4">
        <v>157</v>
      </c>
      <c r="B159" s="3" t="s">
        <v>69</v>
      </c>
      <c r="C159" s="3" t="str">
        <f>"陈亭夙"</f>
        <v>陈亭夙</v>
      </c>
      <c r="D159" s="3" t="s">
        <v>163</v>
      </c>
      <c r="E159" s="5"/>
    </row>
    <row r="160" spans="1:5" ht="24.75" customHeight="1">
      <c r="A160" s="4">
        <v>158</v>
      </c>
      <c r="B160" s="3" t="s">
        <v>69</v>
      </c>
      <c r="C160" s="3" t="str">
        <f>"陈小菊"</f>
        <v>陈小菊</v>
      </c>
      <c r="D160" s="3" t="s">
        <v>164</v>
      </c>
      <c r="E160" s="5"/>
    </row>
    <row r="161" spans="1:5" ht="24.75" customHeight="1">
      <c r="A161" s="4">
        <v>159</v>
      </c>
      <c r="B161" s="3" t="s">
        <v>69</v>
      </c>
      <c r="C161" s="3" t="str">
        <f>"林莉"</f>
        <v>林莉</v>
      </c>
      <c r="D161" s="3" t="s">
        <v>165</v>
      </c>
      <c r="E161" s="5"/>
    </row>
    <row r="162" spans="1:5" ht="24.75" customHeight="1">
      <c r="A162" s="4">
        <v>160</v>
      </c>
      <c r="B162" s="3" t="s">
        <v>69</v>
      </c>
      <c r="C162" s="3" t="str">
        <f>"余忠厚"</f>
        <v>余忠厚</v>
      </c>
      <c r="D162" s="3" t="s">
        <v>166</v>
      </c>
      <c r="E162" s="5"/>
    </row>
    <row r="163" spans="1:5" ht="24.75" customHeight="1">
      <c r="A163" s="4">
        <v>161</v>
      </c>
      <c r="B163" s="3" t="s">
        <v>69</v>
      </c>
      <c r="C163" s="3" t="str">
        <f>"王娇茹"</f>
        <v>王娇茹</v>
      </c>
      <c r="D163" s="3" t="s">
        <v>167</v>
      </c>
      <c r="E163" s="5"/>
    </row>
    <row r="164" spans="1:5" ht="24.75" customHeight="1">
      <c r="A164" s="4">
        <v>162</v>
      </c>
      <c r="B164" s="3" t="s">
        <v>69</v>
      </c>
      <c r="C164" s="3" t="str">
        <f>"吕丽君"</f>
        <v>吕丽君</v>
      </c>
      <c r="D164" s="3" t="s">
        <v>168</v>
      </c>
      <c r="E164" s="5"/>
    </row>
    <row r="165" spans="1:5" ht="24.75" customHeight="1">
      <c r="A165" s="4">
        <v>163</v>
      </c>
      <c r="B165" s="3" t="s">
        <v>69</v>
      </c>
      <c r="C165" s="3" t="str">
        <f>"符彩燕"</f>
        <v>符彩燕</v>
      </c>
      <c r="D165" s="3" t="s">
        <v>169</v>
      </c>
      <c r="E165" s="5"/>
    </row>
    <row r="166" spans="1:5" ht="24.75" customHeight="1">
      <c r="A166" s="4">
        <v>164</v>
      </c>
      <c r="B166" s="3" t="s">
        <v>69</v>
      </c>
      <c r="C166" s="3" t="str">
        <f>"熊奕奕"</f>
        <v>熊奕奕</v>
      </c>
      <c r="D166" s="3" t="s">
        <v>170</v>
      </c>
      <c r="E166" s="5"/>
    </row>
    <row r="167" spans="1:5" ht="24.75" customHeight="1">
      <c r="A167" s="4">
        <v>165</v>
      </c>
      <c r="B167" s="3" t="s">
        <v>69</v>
      </c>
      <c r="C167" s="3" t="str">
        <f>"张欣瑞"</f>
        <v>张欣瑞</v>
      </c>
      <c r="D167" s="3" t="s">
        <v>171</v>
      </c>
      <c r="E167" s="5"/>
    </row>
    <row r="168" spans="1:5" ht="24.75" customHeight="1">
      <c r="A168" s="4">
        <v>166</v>
      </c>
      <c r="B168" s="3" t="s">
        <v>69</v>
      </c>
      <c r="C168" s="3" t="str">
        <f>"麦昌发"</f>
        <v>麦昌发</v>
      </c>
      <c r="D168" s="3" t="s">
        <v>172</v>
      </c>
      <c r="E168" s="5"/>
    </row>
    <row r="169" spans="1:5" ht="24.75" customHeight="1">
      <c r="A169" s="4">
        <v>167</v>
      </c>
      <c r="B169" s="3" t="s">
        <v>69</v>
      </c>
      <c r="C169" s="3" t="str">
        <f>"陈世刚"</f>
        <v>陈世刚</v>
      </c>
      <c r="D169" s="3" t="s">
        <v>173</v>
      </c>
      <c r="E169" s="5"/>
    </row>
    <row r="170" spans="1:5" ht="24.75" customHeight="1">
      <c r="A170" s="4">
        <v>168</v>
      </c>
      <c r="B170" s="3" t="s">
        <v>69</v>
      </c>
      <c r="C170" s="3" t="str">
        <f>"王惠芬"</f>
        <v>王惠芬</v>
      </c>
      <c r="D170" s="3" t="s">
        <v>174</v>
      </c>
      <c r="E170" s="5"/>
    </row>
    <row r="171" spans="1:5" ht="24.75" customHeight="1">
      <c r="A171" s="4">
        <v>169</v>
      </c>
      <c r="B171" s="3" t="s">
        <v>69</v>
      </c>
      <c r="C171" s="3" t="str">
        <f>"邓耶"</f>
        <v>邓耶</v>
      </c>
      <c r="D171" s="3" t="s">
        <v>175</v>
      </c>
      <c r="E171" s="5"/>
    </row>
    <row r="172" spans="1:5" ht="24.75" customHeight="1">
      <c r="A172" s="4">
        <v>170</v>
      </c>
      <c r="B172" s="3" t="s">
        <v>69</v>
      </c>
      <c r="C172" s="3" t="str">
        <f>"杜剑芯"</f>
        <v>杜剑芯</v>
      </c>
      <c r="D172" s="3" t="s">
        <v>176</v>
      </c>
      <c r="E172" s="5"/>
    </row>
    <row r="173" spans="1:5" ht="24.75" customHeight="1">
      <c r="A173" s="4">
        <v>171</v>
      </c>
      <c r="B173" s="3" t="s">
        <v>69</v>
      </c>
      <c r="C173" s="3" t="str">
        <f>"苏思思"</f>
        <v>苏思思</v>
      </c>
      <c r="D173" s="3" t="s">
        <v>177</v>
      </c>
      <c r="E173" s="5"/>
    </row>
    <row r="174" spans="1:5" ht="24.75" customHeight="1">
      <c r="A174" s="4">
        <v>172</v>
      </c>
      <c r="B174" s="3" t="s">
        <v>69</v>
      </c>
      <c r="C174" s="3" t="str">
        <f>"彭诗越"</f>
        <v>彭诗越</v>
      </c>
      <c r="D174" s="3" t="s">
        <v>178</v>
      </c>
      <c r="E174" s="5"/>
    </row>
    <row r="175" spans="1:5" ht="24.75" customHeight="1">
      <c r="A175" s="4">
        <v>173</v>
      </c>
      <c r="B175" s="3" t="s">
        <v>69</v>
      </c>
      <c r="C175" s="3" t="str">
        <f>"吕雯莹"</f>
        <v>吕雯莹</v>
      </c>
      <c r="D175" s="3" t="s">
        <v>179</v>
      </c>
      <c r="E175" s="5"/>
    </row>
    <row r="176" spans="1:5" ht="24.75" customHeight="1">
      <c r="A176" s="4">
        <v>174</v>
      </c>
      <c r="B176" s="3" t="s">
        <v>69</v>
      </c>
      <c r="C176" s="3" t="str">
        <f>"郑玉娇"</f>
        <v>郑玉娇</v>
      </c>
      <c r="D176" s="3" t="s">
        <v>180</v>
      </c>
      <c r="E176" s="5"/>
    </row>
    <row r="177" spans="1:5" ht="24.75" customHeight="1">
      <c r="A177" s="4">
        <v>175</v>
      </c>
      <c r="B177" s="3" t="s">
        <v>69</v>
      </c>
      <c r="C177" s="3" t="str">
        <f>"王世闳"</f>
        <v>王世闳</v>
      </c>
      <c r="D177" s="3" t="s">
        <v>181</v>
      </c>
      <c r="E177" s="5"/>
    </row>
    <row r="178" spans="1:5" ht="24.75" customHeight="1">
      <c r="A178" s="4">
        <v>176</v>
      </c>
      <c r="B178" s="3" t="s">
        <v>69</v>
      </c>
      <c r="C178" s="3" t="str">
        <f>"洪凤思"</f>
        <v>洪凤思</v>
      </c>
      <c r="D178" s="3" t="s">
        <v>182</v>
      </c>
      <c r="E178" s="5"/>
    </row>
    <row r="179" spans="1:5" ht="24.75" customHeight="1">
      <c r="A179" s="4">
        <v>177</v>
      </c>
      <c r="B179" s="3" t="s">
        <v>69</v>
      </c>
      <c r="C179" s="3" t="str">
        <f>"许丹"</f>
        <v>许丹</v>
      </c>
      <c r="D179" s="3" t="s">
        <v>183</v>
      </c>
      <c r="E179" s="5"/>
    </row>
    <row r="180" spans="1:5" ht="24.75" customHeight="1">
      <c r="A180" s="4">
        <v>178</v>
      </c>
      <c r="B180" s="3" t="s">
        <v>69</v>
      </c>
      <c r="C180" s="3" t="str">
        <f>"刘思"</f>
        <v>刘思</v>
      </c>
      <c r="D180" s="3" t="s">
        <v>184</v>
      </c>
      <c r="E180" s="5"/>
    </row>
    <row r="181" spans="1:5" ht="24.75" customHeight="1">
      <c r="A181" s="4">
        <v>179</v>
      </c>
      <c r="B181" s="3" t="s">
        <v>69</v>
      </c>
      <c r="C181" s="3" t="str">
        <f>"张志燕"</f>
        <v>张志燕</v>
      </c>
      <c r="D181" s="3" t="s">
        <v>185</v>
      </c>
      <c r="E181" s="5"/>
    </row>
    <row r="182" spans="1:5" ht="24.75" customHeight="1">
      <c r="A182" s="4">
        <v>180</v>
      </c>
      <c r="B182" s="3" t="s">
        <v>69</v>
      </c>
      <c r="C182" s="3" t="str">
        <f>"郑再娜"</f>
        <v>郑再娜</v>
      </c>
      <c r="D182" s="3" t="s">
        <v>186</v>
      </c>
      <c r="E182" s="5"/>
    </row>
    <row r="183" spans="1:5" ht="24.75" customHeight="1">
      <c r="A183" s="4">
        <v>181</v>
      </c>
      <c r="B183" s="3" t="s">
        <v>69</v>
      </c>
      <c r="C183" s="3" t="str">
        <f>"杨千"</f>
        <v>杨千</v>
      </c>
      <c r="D183" s="3" t="s">
        <v>187</v>
      </c>
      <c r="E183" s="5"/>
    </row>
    <row r="184" spans="1:5" ht="24.75" customHeight="1">
      <c r="A184" s="4">
        <v>182</v>
      </c>
      <c r="B184" s="3" t="s">
        <v>69</v>
      </c>
      <c r="C184" s="3" t="str">
        <f>"谢丽萍"</f>
        <v>谢丽萍</v>
      </c>
      <c r="D184" s="3" t="s">
        <v>188</v>
      </c>
      <c r="E184" s="5"/>
    </row>
    <row r="185" spans="1:5" ht="24.75" customHeight="1">
      <c r="A185" s="4">
        <v>183</v>
      </c>
      <c r="B185" s="3" t="s">
        <v>69</v>
      </c>
      <c r="C185" s="3" t="str">
        <f>"张玮琪"</f>
        <v>张玮琪</v>
      </c>
      <c r="D185" s="3" t="s">
        <v>189</v>
      </c>
      <c r="E185" s="5"/>
    </row>
    <row r="186" spans="1:5" ht="24.75" customHeight="1">
      <c r="A186" s="4">
        <v>184</v>
      </c>
      <c r="B186" s="3" t="s">
        <v>69</v>
      </c>
      <c r="C186" s="3" t="str">
        <f>"吴多丰"</f>
        <v>吴多丰</v>
      </c>
      <c r="D186" s="3" t="s">
        <v>190</v>
      </c>
      <c r="E186" s="5"/>
    </row>
    <row r="187" spans="1:5" ht="24.75" customHeight="1">
      <c r="A187" s="4">
        <v>185</v>
      </c>
      <c r="B187" s="3" t="s">
        <v>69</v>
      </c>
      <c r="C187" s="3" t="str">
        <f>"朱艺莹"</f>
        <v>朱艺莹</v>
      </c>
      <c r="D187" s="3" t="s">
        <v>191</v>
      </c>
      <c r="E187" s="5"/>
    </row>
    <row r="188" spans="1:5" ht="24.75" customHeight="1">
      <c r="A188" s="4">
        <v>186</v>
      </c>
      <c r="B188" s="3" t="s">
        <v>69</v>
      </c>
      <c r="C188" s="3" t="str">
        <f>"叶彦君"</f>
        <v>叶彦君</v>
      </c>
      <c r="D188" s="3" t="s">
        <v>192</v>
      </c>
      <c r="E188" s="5"/>
    </row>
    <row r="189" spans="1:5" ht="24.75" customHeight="1">
      <c r="A189" s="4">
        <v>187</v>
      </c>
      <c r="B189" s="3" t="s">
        <v>69</v>
      </c>
      <c r="C189" s="3" t="str">
        <f>"陈扬"</f>
        <v>陈扬</v>
      </c>
      <c r="D189" s="3" t="s">
        <v>193</v>
      </c>
      <c r="E189" s="5"/>
    </row>
    <row r="190" spans="1:5" ht="24.75" customHeight="1">
      <c r="A190" s="4">
        <v>188</v>
      </c>
      <c r="B190" s="3" t="s">
        <v>69</v>
      </c>
      <c r="C190" s="3" t="str">
        <f>"林丹"</f>
        <v>林丹</v>
      </c>
      <c r="D190" s="3" t="s">
        <v>194</v>
      </c>
      <c r="E190" s="5"/>
    </row>
    <row r="191" spans="1:5" ht="24.75" customHeight="1">
      <c r="A191" s="4">
        <v>189</v>
      </c>
      <c r="B191" s="3" t="s">
        <v>69</v>
      </c>
      <c r="C191" s="3" t="str">
        <f>"曾平婷"</f>
        <v>曾平婷</v>
      </c>
      <c r="D191" s="3" t="s">
        <v>195</v>
      </c>
      <c r="E191" s="5"/>
    </row>
    <row r="192" spans="1:5" ht="24.75" customHeight="1">
      <c r="A192" s="4">
        <v>190</v>
      </c>
      <c r="B192" s="3" t="s">
        <v>69</v>
      </c>
      <c r="C192" s="3" t="str">
        <f>"史凯悦"</f>
        <v>史凯悦</v>
      </c>
      <c r="D192" s="3" t="s">
        <v>196</v>
      </c>
      <c r="E192" s="5"/>
    </row>
    <row r="193" spans="1:5" ht="24.75" customHeight="1">
      <c r="A193" s="4">
        <v>191</v>
      </c>
      <c r="B193" s="3" t="s">
        <v>69</v>
      </c>
      <c r="C193" s="3" t="str">
        <f>"何许虹"</f>
        <v>何许虹</v>
      </c>
      <c r="D193" s="3" t="s">
        <v>197</v>
      </c>
      <c r="E193" s="5"/>
    </row>
    <row r="194" spans="1:5" ht="24.75" customHeight="1">
      <c r="A194" s="4">
        <v>192</v>
      </c>
      <c r="B194" s="3" t="s">
        <v>69</v>
      </c>
      <c r="C194" s="3" t="str">
        <f>"杨全鸿"</f>
        <v>杨全鸿</v>
      </c>
      <c r="D194" s="3" t="s">
        <v>198</v>
      </c>
      <c r="E194" s="5"/>
    </row>
    <row r="195" spans="1:5" ht="24.75" customHeight="1">
      <c r="A195" s="4">
        <v>193</v>
      </c>
      <c r="B195" s="3" t="s">
        <v>69</v>
      </c>
      <c r="C195" s="3" t="str">
        <f>"王育仙"</f>
        <v>王育仙</v>
      </c>
      <c r="D195" s="3" t="s">
        <v>199</v>
      </c>
      <c r="E195" s="5"/>
    </row>
    <row r="196" spans="1:5" ht="24.75" customHeight="1">
      <c r="A196" s="4">
        <v>194</v>
      </c>
      <c r="B196" s="3" t="s">
        <v>69</v>
      </c>
      <c r="C196" s="3" t="str">
        <f>"王清香"</f>
        <v>王清香</v>
      </c>
      <c r="D196" s="3" t="s">
        <v>200</v>
      </c>
      <c r="E196" s="5"/>
    </row>
    <row r="197" spans="1:5" ht="24.75" customHeight="1">
      <c r="A197" s="4">
        <v>195</v>
      </c>
      <c r="B197" s="3" t="s">
        <v>69</v>
      </c>
      <c r="C197" s="3" t="str">
        <f>"许云依"</f>
        <v>许云依</v>
      </c>
      <c r="D197" s="3" t="s">
        <v>201</v>
      </c>
      <c r="E197" s="5"/>
    </row>
    <row r="198" spans="1:5" ht="24.75" customHeight="1">
      <c r="A198" s="4">
        <v>196</v>
      </c>
      <c r="B198" s="3" t="s">
        <v>69</v>
      </c>
      <c r="C198" s="3" t="str">
        <f>"张钟雪"</f>
        <v>张钟雪</v>
      </c>
      <c r="D198" s="3" t="s">
        <v>202</v>
      </c>
      <c r="E198" s="5"/>
    </row>
    <row r="199" spans="1:5" ht="24.75" customHeight="1">
      <c r="A199" s="4">
        <v>197</v>
      </c>
      <c r="B199" s="3" t="s">
        <v>69</v>
      </c>
      <c r="C199" s="3" t="str">
        <f>"孙周月"</f>
        <v>孙周月</v>
      </c>
      <c r="D199" s="3" t="s">
        <v>203</v>
      </c>
      <c r="E199" s="5"/>
    </row>
    <row r="200" spans="1:5" ht="24.75" customHeight="1">
      <c r="A200" s="4">
        <v>198</v>
      </c>
      <c r="B200" s="3" t="s">
        <v>69</v>
      </c>
      <c r="C200" s="3" t="str">
        <f>"王金积"</f>
        <v>王金积</v>
      </c>
      <c r="D200" s="3" t="s">
        <v>204</v>
      </c>
      <c r="E200" s="5"/>
    </row>
    <row r="201" spans="1:5" ht="24.75" customHeight="1">
      <c r="A201" s="4">
        <v>199</v>
      </c>
      <c r="B201" s="3" t="s">
        <v>69</v>
      </c>
      <c r="C201" s="3" t="str">
        <f>"吴怀冰"</f>
        <v>吴怀冰</v>
      </c>
      <c r="D201" s="3" t="s">
        <v>205</v>
      </c>
      <c r="E201" s="5"/>
    </row>
    <row r="202" spans="1:5" ht="24.75" customHeight="1">
      <c r="A202" s="4">
        <v>200</v>
      </c>
      <c r="B202" s="3" t="s">
        <v>69</v>
      </c>
      <c r="C202" s="3" t="str">
        <f>"黄紫薇"</f>
        <v>黄紫薇</v>
      </c>
      <c r="D202" s="3" t="s">
        <v>206</v>
      </c>
      <c r="E202" s="5"/>
    </row>
    <row r="203" spans="1:5" ht="24.75" customHeight="1">
      <c r="A203" s="4">
        <v>201</v>
      </c>
      <c r="B203" s="3" t="s">
        <v>69</v>
      </c>
      <c r="C203" s="3" t="str">
        <f>"彭琳"</f>
        <v>彭琳</v>
      </c>
      <c r="D203" s="3" t="s">
        <v>207</v>
      </c>
      <c r="E203" s="5"/>
    </row>
    <row r="204" spans="1:5" ht="24.75" customHeight="1">
      <c r="A204" s="4">
        <v>202</v>
      </c>
      <c r="B204" s="3" t="s">
        <v>69</v>
      </c>
      <c r="C204" s="3" t="str">
        <f>"蔡秀珍"</f>
        <v>蔡秀珍</v>
      </c>
      <c r="D204" s="3" t="s">
        <v>208</v>
      </c>
      <c r="E204" s="5"/>
    </row>
    <row r="205" spans="1:5" ht="24.75" customHeight="1">
      <c r="A205" s="4">
        <v>203</v>
      </c>
      <c r="B205" s="3" t="s">
        <v>69</v>
      </c>
      <c r="C205" s="3" t="str">
        <f>"龙妍妍"</f>
        <v>龙妍妍</v>
      </c>
      <c r="D205" s="3" t="s">
        <v>209</v>
      </c>
      <c r="E205" s="5"/>
    </row>
    <row r="206" spans="1:5" ht="24.75" customHeight="1">
      <c r="A206" s="4">
        <v>204</v>
      </c>
      <c r="B206" s="3" t="s">
        <v>69</v>
      </c>
      <c r="C206" s="3" t="str">
        <f>"朱家骅"</f>
        <v>朱家骅</v>
      </c>
      <c r="D206" s="3" t="s">
        <v>210</v>
      </c>
      <c r="E206" s="5"/>
    </row>
    <row r="207" spans="1:5" ht="24.75" customHeight="1">
      <c r="A207" s="4">
        <v>205</v>
      </c>
      <c r="B207" s="3" t="s">
        <v>69</v>
      </c>
      <c r="C207" s="3" t="str">
        <f>"陈艳丹"</f>
        <v>陈艳丹</v>
      </c>
      <c r="D207" s="3" t="s">
        <v>211</v>
      </c>
      <c r="E207" s="5"/>
    </row>
    <row r="208" spans="1:5" ht="24.75" customHeight="1">
      <c r="A208" s="4">
        <v>206</v>
      </c>
      <c r="B208" s="3" t="s">
        <v>69</v>
      </c>
      <c r="C208" s="3" t="str">
        <f>"杨精"</f>
        <v>杨精</v>
      </c>
      <c r="D208" s="3" t="s">
        <v>212</v>
      </c>
      <c r="E208" s="5"/>
    </row>
    <row r="209" spans="1:5" ht="24.75" customHeight="1">
      <c r="A209" s="4">
        <v>207</v>
      </c>
      <c r="B209" s="3" t="s">
        <v>69</v>
      </c>
      <c r="C209" s="3" t="str">
        <f>"林琳"</f>
        <v>林琳</v>
      </c>
      <c r="D209" s="3" t="s">
        <v>213</v>
      </c>
      <c r="E209" s="5"/>
    </row>
    <row r="210" spans="1:5" ht="24.75" customHeight="1">
      <c r="A210" s="4">
        <v>208</v>
      </c>
      <c r="B210" s="3" t="s">
        <v>69</v>
      </c>
      <c r="C210" s="3" t="str">
        <f>"曾珊珊"</f>
        <v>曾珊珊</v>
      </c>
      <c r="D210" s="3" t="s">
        <v>214</v>
      </c>
      <c r="E210" s="5"/>
    </row>
    <row r="211" spans="1:5" ht="24.75" customHeight="1">
      <c r="A211" s="4">
        <v>209</v>
      </c>
      <c r="B211" s="3" t="s">
        <v>69</v>
      </c>
      <c r="C211" s="3" t="str">
        <f>"张小梅"</f>
        <v>张小梅</v>
      </c>
      <c r="D211" s="3" t="s">
        <v>215</v>
      </c>
      <c r="E211" s="5"/>
    </row>
    <row r="212" spans="1:5" ht="24.75" customHeight="1">
      <c r="A212" s="4">
        <v>210</v>
      </c>
      <c r="B212" s="3" t="s">
        <v>69</v>
      </c>
      <c r="C212" s="3" t="str">
        <f>"许舜"</f>
        <v>许舜</v>
      </c>
      <c r="D212" s="3" t="s">
        <v>216</v>
      </c>
      <c r="E212" s="5"/>
    </row>
    <row r="213" spans="1:5" ht="24.75" customHeight="1">
      <c r="A213" s="4">
        <v>211</v>
      </c>
      <c r="B213" s="3" t="s">
        <v>69</v>
      </c>
      <c r="C213" s="3" t="str">
        <f>"曾文园"</f>
        <v>曾文园</v>
      </c>
      <c r="D213" s="3" t="s">
        <v>217</v>
      </c>
      <c r="E213" s="5"/>
    </row>
    <row r="214" spans="1:5" ht="24.75" customHeight="1">
      <c r="A214" s="4">
        <v>212</v>
      </c>
      <c r="B214" s="3" t="s">
        <v>69</v>
      </c>
      <c r="C214" s="3" t="str">
        <f>"郑秀兰"</f>
        <v>郑秀兰</v>
      </c>
      <c r="D214" s="3" t="s">
        <v>218</v>
      </c>
      <c r="E214" s="5"/>
    </row>
    <row r="215" spans="1:5" ht="24.75" customHeight="1">
      <c r="A215" s="4">
        <v>213</v>
      </c>
      <c r="B215" s="3" t="s">
        <v>69</v>
      </c>
      <c r="C215" s="3" t="str">
        <f>"国煜桐"</f>
        <v>国煜桐</v>
      </c>
      <c r="D215" s="3" t="s">
        <v>219</v>
      </c>
      <c r="E215" s="5"/>
    </row>
    <row r="216" spans="1:5" ht="24.75" customHeight="1">
      <c r="A216" s="4">
        <v>214</v>
      </c>
      <c r="B216" s="3" t="s">
        <v>69</v>
      </c>
      <c r="C216" s="3" t="str">
        <f>"陈柳伶"</f>
        <v>陈柳伶</v>
      </c>
      <c r="D216" s="3" t="s">
        <v>220</v>
      </c>
      <c r="E216" s="5"/>
    </row>
    <row r="217" spans="1:5" ht="24.75" customHeight="1">
      <c r="A217" s="4">
        <v>215</v>
      </c>
      <c r="B217" s="3" t="s">
        <v>69</v>
      </c>
      <c r="C217" s="3" t="str">
        <f>"李文杰"</f>
        <v>李文杰</v>
      </c>
      <c r="D217" s="3" t="s">
        <v>221</v>
      </c>
      <c r="E217" s="5"/>
    </row>
    <row r="218" spans="1:5" ht="24.75" customHeight="1">
      <c r="A218" s="4">
        <v>216</v>
      </c>
      <c r="B218" s="3" t="s">
        <v>69</v>
      </c>
      <c r="C218" s="3" t="str">
        <f>"符艺琳"</f>
        <v>符艺琳</v>
      </c>
      <c r="D218" s="3" t="s">
        <v>222</v>
      </c>
      <c r="E218" s="5"/>
    </row>
    <row r="219" spans="1:5" ht="24.75" customHeight="1">
      <c r="A219" s="4">
        <v>217</v>
      </c>
      <c r="B219" s="3" t="s">
        <v>69</v>
      </c>
      <c r="C219" s="3" t="str">
        <f>"陈礼顺"</f>
        <v>陈礼顺</v>
      </c>
      <c r="D219" s="3" t="s">
        <v>223</v>
      </c>
      <c r="E219" s="5"/>
    </row>
    <row r="220" spans="1:5" ht="24.75" customHeight="1">
      <c r="A220" s="4">
        <v>218</v>
      </c>
      <c r="B220" s="3" t="s">
        <v>69</v>
      </c>
      <c r="C220" s="3" t="str">
        <f>"纪金润"</f>
        <v>纪金润</v>
      </c>
      <c r="D220" s="3" t="s">
        <v>224</v>
      </c>
      <c r="E220" s="5"/>
    </row>
    <row r="221" spans="1:5" ht="24.75" customHeight="1">
      <c r="A221" s="4">
        <v>219</v>
      </c>
      <c r="B221" s="3" t="s">
        <v>69</v>
      </c>
      <c r="C221" s="3" t="str">
        <f>"孙基弟"</f>
        <v>孙基弟</v>
      </c>
      <c r="D221" s="3" t="s">
        <v>225</v>
      </c>
      <c r="E221" s="5"/>
    </row>
    <row r="222" spans="1:5" ht="24.75" customHeight="1">
      <c r="A222" s="4">
        <v>220</v>
      </c>
      <c r="B222" s="3" t="s">
        <v>69</v>
      </c>
      <c r="C222" s="3" t="str">
        <f>"李春燕"</f>
        <v>李春燕</v>
      </c>
      <c r="D222" s="3" t="s">
        <v>226</v>
      </c>
      <c r="E222" s="5"/>
    </row>
    <row r="223" spans="1:5" ht="24.75" customHeight="1">
      <c r="A223" s="4">
        <v>221</v>
      </c>
      <c r="B223" s="3" t="s">
        <v>69</v>
      </c>
      <c r="C223" s="3" t="str">
        <f>"张海燕"</f>
        <v>张海燕</v>
      </c>
      <c r="D223" s="3" t="s">
        <v>227</v>
      </c>
      <c r="E223" s="5"/>
    </row>
    <row r="224" spans="1:5" ht="24.75" customHeight="1">
      <c r="A224" s="4">
        <v>222</v>
      </c>
      <c r="B224" s="3" t="s">
        <v>69</v>
      </c>
      <c r="C224" s="3" t="str">
        <f>"周瑞英"</f>
        <v>周瑞英</v>
      </c>
      <c r="D224" s="3" t="s">
        <v>228</v>
      </c>
      <c r="E224" s="5"/>
    </row>
    <row r="225" spans="1:5" ht="24.75" customHeight="1">
      <c r="A225" s="4">
        <v>223</v>
      </c>
      <c r="B225" s="3" t="s">
        <v>69</v>
      </c>
      <c r="C225" s="3" t="str">
        <f>"刘梦鹤"</f>
        <v>刘梦鹤</v>
      </c>
      <c r="D225" s="3" t="s">
        <v>229</v>
      </c>
      <c r="E225" s="5"/>
    </row>
    <row r="226" spans="1:5" ht="24.75" customHeight="1">
      <c r="A226" s="4">
        <v>224</v>
      </c>
      <c r="B226" s="3" t="s">
        <v>69</v>
      </c>
      <c r="C226" s="3" t="str">
        <f>"盛皓然"</f>
        <v>盛皓然</v>
      </c>
      <c r="D226" s="3" t="s">
        <v>230</v>
      </c>
      <c r="E226" s="5"/>
    </row>
    <row r="227" spans="1:5" ht="24.75" customHeight="1">
      <c r="A227" s="4">
        <v>225</v>
      </c>
      <c r="B227" s="3" t="s">
        <v>69</v>
      </c>
      <c r="C227" s="3" t="str">
        <f>"李达贵"</f>
        <v>李达贵</v>
      </c>
      <c r="D227" s="3" t="s">
        <v>231</v>
      </c>
      <c r="E227" s="5"/>
    </row>
    <row r="228" spans="1:5" ht="24.75" customHeight="1">
      <c r="A228" s="4">
        <v>226</v>
      </c>
      <c r="B228" s="3" t="s">
        <v>69</v>
      </c>
      <c r="C228" s="3" t="str">
        <f>"谢佳佳"</f>
        <v>谢佳佳</v>
      </c>
      <c r="D228" s="3" t="s">
        <v>232</v>
      </c>
      <c r="E228" s="5"/>
    </row>
    <row r="229" spans="1:5" ht="24.75" customHeight="1">
      <c r="A229" s="4">
        <v>227</v>
      </c>
      <c r="B229" s="3" t="s">
        <v>69</v>
      </c>
      <c r="C229" s="3" t="str">
        <f>"李瑞荣"</f>
        <v>李瑞荣</v>
      </c>
      <c r="D229" s="3" t="s">
        <v>233</v>
      </c>
      <c r="E229" s="5"/>
    </row>
    <row r="230" spans="1:5" ht="24.75" customHeight="1">
      <c r="A230" s="4">
        <v>228</v>
      </c>
      <c r="B230" s="3" t="s">
        <v>69</v>
      </c>
      <c r="C230" s="3" t="str">
        <f>"黄春燕"</f>
        <v>黄春燕</v>
      </c>
      <c r="D230" s="3" t="s">
        <v>130</v>
      </c>
      <c r="E230" s="5"/>
    </row>
    <row r="231" spans="1:5" ht="24.75" customHeight="1">
      <c r="A231" s="4">
        <v>229</v>
      </c>
      <c r="B231" s="3" t="s">
        <v>69</v>
      </c>
      <c r="C231" s="3" t="str">
        <f>"王俊机"</f>
        <v>王俊机</v>
      </c>
      <c r="D231" s="3" t="s">
        <v>234</v>
      </c>
      <c r="E231" s="5"/>
    </row>
    <row r="232" spans="1:5" ht="24.75" customHeight="1">
      <c r="A232" s="4">
        <v>230</v>
      </c>
      <c r="B232" s="3" t="s">
        <v>69</v>
      </c>
      <c r="C232" s="3" t="str">
        <f>"李涛"</f>
        <v>李涛</v>
      </c>
      <c r="D232" s="3" t="s">
        <v>235</v>
      </c>
      <c r="E232" s="5"/>
    </row>
    <row r="233" spans="1:5" ht="24.75" customHeight="1">
      <c r="A233" s="4">
        <v>231</v>
      </c>
      <c r="B233" s="3" t="s">
        <v>69</v>
      </c>
      <c r="C233" s="3" t="str">
        <f>"曾浩伦"</f>
        <v>曾浩伦</v>
      </c>
      <c r="D233" s="3" t="s">
        <v>236</v>
      </c>
      <c r="E233" s="5"/>
    </row>
    <row r="234" spans="1:5" ht="24.75" customHeight="1">
      <c r="A234" s="4">
        <v>232</v>
      </c>
      <c r="B234" s="3" t="s">
        <v>69</v>
      </c>
      <c r="C234" s="3" t="str">
        <f>"万志雪"</f>
        <v>万志雪</v>
      </c>
      <c r="D234" s="3" t="s">
        <v>237</v>
      </c>
      <c r="E234" s="5"/>
    </row>
    <row r="235" spans="1:5" ht="24.75" customHeight="1">
      <c r="A235" s="4">
        <v>233</v>
      </c>
      <c r="B235" s="3" t="s">
        <v>69</v>
      </c>
      <c r="C235" s="3" t="str">
        <f>"郭子莹"</f>
        <v>郭子莹</v>
      </c>
      <c r="D235" s="3" t="s">
        <v>128</v>
      </c>
      <c r="E235" s="5"/>
    </row>
    <row r="236" spans="1:5" ht="24.75" customHeight="1">
      <c r="A236" s="4">
        <v>234</v>
      </c>
      <c r="B236" s="3" t="s">
        <v>69</v>
      </c>
      <c r="C236" s="3" t="str">
        <f>"许玉婷"</f>
        <v>许玉婷</v>
      </c>
      <c r="D236" s="3" t="s">
        <v>238</v>
      </c>
      <c r="E236" s="5"/>
    </row>
    <row r="237" spans="1:5" ht="24.75" customHeight="1">
      <c r="A237" s="4">
        <v>235</v>
      </c>
      <c r="B237" s="3" t="s">
        <v>69</v>
      </c>
      <c r="C237" s="3" t="str">
        <f>"吴玄星"</f>
        <v>吴玄星</v>
      </c>
      <c r="D237" s="3" t="s">
        <v>239</v>
      </c>
      <c r="E237" s="5"/>
    </row>
    <row r="238" spans="1:5" ht="24.75" customHeight="1">
      <c r="A238" s="4">
        <v>236</v>
      </c>
      <c r="B238" s="3" t="s">
        <v>69</v>
      </c>
      <c r="C238" s="3" t="str">
        <f>"郭于婷"</f>
        <v>郭于婷</v>
      </c>
      <c r="D238" s="3" t="s">
        <v>240</v>
      </c>
      <c r="E238" s="5"/>
    </row>
    <row r="239" spans="1:5" ht="24.75" customHeight="1">
      <c r="A239" s="4">
        <v>237</v>
      </c>
      <c r="B239" s="3" t="s">
        <v>69</v>
      </c>
      <c r="C239" s="3" t="str">
        <f>"高源"</f>
        <v>高源</v>
      </c>
      <c r="D239" s="3" t="s">
        <v>241</v>
      </c>
      <c r="E239" s="5"/>
    </row>
    <row r="240" spans="1:5" ht="24.75" customHeight="1">
      <c r="A240" s="4">
        <v>238</v>
      </c>
      <c r="B240" s="3" t="s">
        <v>69</v>
      </c>
      <c r="C240" s="3" t="str">
        <f>"林诗珏"</f>
        <v>林诗珏</v>
      </c>
      <c r="D240" s="3" t="s">
        <v>242</v>
      </c>
      <c r="E240" s="5"/>
    </row>
    <row r="241" spans="1:5" ht="24.75" customHeight="1">
      <c r="A241" s="4">
        <v>239</v>
      </c>
      <c r="B241" s="3" t="s">
        <v>69</v>
      </c>
      <c r="C241" s="3" t="str">
        <f>"王永秋"</f>
        <v>王永秋</v>
      </c>
      <c r="D241" s="3" t="s">
        <v>243</v>
      </c>
      <c r="E241" s="5"/>
    </row>
    <row r="242" spans="1:5" ht="24.75" customHeight="1">
      <c r="A242" s="4">
        <v>240</v>
      </c>
      <c r="B242" s="3" t="s">
        <v>69</v>
      </c>
      <c r="C242" s="3" t="str">
        <f>"陈屯"</f>
        <v>陈屯</v>
      </c>
      <c r="D242" s="3" t="s">
        <v>244</v>
      </c>
      <c r="E242" s="5"/>
    </row>
    <row r="243" spans="1:5" ht="24.75" customHeight="1">
      <c r="A243" s="4">
        <v>241</v>
      </c>
      <c r="B243" s="3" t="s">
        <v>69</v>
      </c>
      <c r="C243" s="3" t="str">
        <f>"司一巧"</f>
        <v>司一巧</v>
      </c>
      <c r="D243" s="3" t="s">
        <v>245</v>
      </c>
      <c r="E243" s="5"/>
    </row>
    <row r="244" spans="1:5" ht="24.75" customHeight="1">
      <c r="A244" s="4">
        <v>242</v>
      </c>
      <c r="B244" s="3" t="s">
        <v>69</v>
      </c>
      <c r="C244" s="3" t="str">
        <f>"伍瑜"</f>
        <v>伍瑜</v>
      </c>
      <c r="D244" s="3" t="s">
        <v>205</v>
      </c>
      <c r="E244" s="5"/>
    </row>
    <row r="245" spans="1:5" ht="24.75" customHeight="1">
      <c r="A245" s="4">
        <v>243</v>
      </c>
      <c r="B245" s="3" t="s">
        <v>69</v>
      </c>
      <c r="C245" s="3" t="str">
        <f>"林宇慧"</f>
        <v>林宇慧</v>
      </c>
      <c r="D245" s="3" t="s">
        <v>246</v>
      </c>
      <c r="E245" s="5"/>
    </row>
    <row r="246" spans="1:5" ht="24.75" customHeight="1">
      <c r="A246" s="4">
        <v>244</v>
      </c>
      <c r="B246" s="3" t="s">
        <v>69</v>
      </c>
      <c r="C246" s="3" t="str">
        <f>"王嘉莹"</f>
        <v>王嘉莹</v>
      </c>
      <c r="D246" s="3" t="s">
        <v>247</v>
      </c>
      <c r="E246" s="5"/>
    </row>
    <row r="247" spans="1:5" ht="24.75" customHeight="1">
      <c r="A247" s="4">
        <v>245</v>
      </c>
      <c r="B247" s="3" t="s">
        <v>69</v>
      </c>
      <c r="C247" s="3" t="str">
        <f>"谭玉容"</f>
        <v>谭玉容</v>
      </c>
      <c r="D247" s="3" t="s">
        <v>248</v>
      </c>
      <c r="E247" s="5"/>
    </row>
    <row r="248" spans="1:5" ht="24.75" customHeight="1">
      <c r="A248" s="4">
        <v>246</v>
      </c>
      <c r="B248" s="3" t="s">
        <v>69</v>
      </c>
      <c r="C248" s="3" t="str">
        <f>"王乾宽"</f>
        <v>王乾宽</v>
      </c>
      <c r="D248" s="3" t="s">
        <v>249</v>
      </c>
      <c r="E248" s="5"/>
    </row>
    <row r="249" spans="1:5" ht="24.75" customHeight="1">
      <c r="A249" s="4">
        <v>247</v>
      </c>
      <c r="B249" s="3" t="s">
        <v>69</v>
      </c>
      <c r="C249" s="3" t="str">
        <f>"樊华"</f>
        <v>樊华</v>
      </c>
      <c r="D249" s="3" t="s">
        <v>250</v>
      </c>
      <c r="E249" s="5"/>
    </row>
    <row r="250" spans="1:5" ht="24.75" customHeight="1">
      <c r="A250" s="4">
        <v>248</v>
      </c>
      <c r="B250" s="3" t="s">
        <v>69</v>
      </c>
      <c r="C250" s="3" t="str">
        <f>"李祥莹"</f>
        <v>李祥莹</v>
      </c>
      <c r="D250" s="3" t="s">
        <v>251</v>
      </c>
      <c r="E250" s="5"/>
    </row>
    <row r="251" spans="1:5" ht="24.75" customHeight="1">
      <c r="A251" s="4">
        <v>249</v>
      </c>
      <c r="B251" s="3" t="s">
        <v>69</v>
      </c>
      <c r="C251" s="3" t="str">
        <f>"陈应小"</f>
        <v>陈应小</v>
      </c>
      <c r="D251" s="3" t="s">
        <v>252</v>
      </c>
      <c r="E251" s="5"/>
    </row>
    <row r="252" spans="1:5" ht="24.75" customHeight="1">
      <c r="A252" s="4">
        <v>250</v>
      </c>
      <c r="B252" s="3" t="s">
        <v>69</v>
      </c>
      <c r="C252" s="3" t="str">
        <f>"王宏谊"</f>
        <v>王宏谊</v>
      </c>
      <c r="D252" s="3" t="s">
        <v>253</v>
      </c>
      <c r="E252" s="5"/>
    </row>
    <row r="253" spans="1:5" ht="24.75" customHeight="1">
      <c r="A253" s="4">
        <v>251</v>
      </c>
      <c r="B253" s="3" t="s">
        <v>69</v>
      </c>
      <c r="C253" s="3" t="str">
        <f>"罗玲"</f>
        <v>罗玲</v>
      </c>
      <c r="D253" s="3" t="s">
        <v>254</v>
      </c>
      <c r="E253" s="5"/>
    </row>
    <row r="254" spans="1:5" ht="24.75" customHeight="1">
      <c r="A254" s="4">
        <v>252</v>
      </c>
      <c r="B254" s="3" t="s">
        <v>69</v>
      </c>
      <c r="C254" s="3" t="str">
        <f>"蒲颖莹"</f>
        <v>蒲颖莹</v>
      </c>
      <c r="D254" s="3" t="s">
        <v>255</v>
      </c>
      <c r="E254" s="5"/>
    </row>
    <row r="255" spans="1:5" ht="24.75" customHeight="1">
      <c r="A255" s="4">
        <v>253</v>
      </c>
      <c r="B255" s="3" t="s">
        <v>69</v>
      </c>
      <c r="C255" s="3" t="str">
        <f>"杨惠景"</f>
        <v>杨惠景</v>
      </c>
      <c r="D255" s="3" t="s">
        <v>256</v>
      </c>
      <c r="E255" s="5"/>
    </row>
    <row r="256" spans="1:5" ht="24.75" customHeight="1">
      <c r="A256" s="4">
        <v>254</v>
      </c>
      <c r="B256" s="3" t="s">
        <v>69</v>
      </c>
      <c r="C256" s="3" t="str">
        <f>"张玥"</f>
        <v>张玥</v>
      </c>
      <c r="D256" s="3" t="s">
        <v>257</v>
      </c>
      <c r="E256" s="5"/>
    </row>
    <row r="257" spans="1:5" ht="24.75" customHeight="1">
      <c r="A257" s="4">
        <v>255</v>
      </c>
      <c r="B257" s="3" t="s">
        <v>69</v>
      </c>
      <c r="C257" s="3" t="str">
        <f>"罗小钰"</f>
        <v>罗小钰</v>
      </c>
      <c r="D257" s="3" t="s">
        <v>258</v>
      </c>
      <c r="E257" s="5"/>
    </row>
    <row r="258" spans="1:5" ht="24.75" customHeight="1">
      <c r="A258" s="4">
        <v>256</v>
      </c>
      <c r="B258" s="3" t="s">
        <v>69</v>
      </c>
      <c r="C258" s="3" t="str">
        <f>"方礼来"</f>
        <v>方礼来</v>
      </c>
      <c r="D258" s="3" t="s">
        <v>259</v>
      </c>
      <c r="E258" s="5"/>
    </row>
    <row r="259" spans="1:5" ht="24.75" customHeight="1">
      <c r="A259" s="4">
        <v>257</v>
      </c>
      <c r="B259" s="3" t="s">
        <v>69</v>
      </c>
      <c r="C259" s="3" t="str">
        <f>"曾琢"</f>
        <v>曾琢</v>
      </c>
      <c r="D259" s="3" t="s">
        <v>260</v>
      </c>
      <c r="E259" s="5"/>
    </row>
    <row r="260" spans="1:5" ht="24.75" customHeight="1">
      <c r="A260" s="4">
        <v>258</v>
      </c>
      <c r="B260" s="3" t="s">
        <v>69</v>
      </c>
      <c r="C260" s="3" t="str">
        <f>"陈美玲"</f>
        <v>陈美玲</v>
      </c>
      <c r="D260" s="3" t="s">
        <v>261</v>
      </c>
      <c r="E260" s="5"/>
    </row>
    <row r="261" spans="1:5" ht="24.75" customHeight="1">
      <c r="A261" s="4">
        <v>259</v>
      </c>
      <c r="B261" s="3" t="s">
        <v>69</v>
      </c>
      <c r="C261" s="3" t="str">
        <f>"周春美"</f>
        <v>周春美</v>
      </c>
      <c r="D261" s="3" t="s">
        <v>262</v>
      </c>
      <c r="E261" s="5"/>
    </row>
    <row r="262" spans="1:5" ht="24.75" customHeight="1">
      <c r="A262" s="4">
        <v>260</v>
      </c>
      <c r="B262" s="3" t="s">
        <v>69</v>
      </c>
      <c r="C262" s="3" t="str">
        <f>"廖苑彤"</f>
        <v>廖苑彤</v>
      </c>
      <c r="D262" s="3" t="s">
        <v>263</v>
      </c>
      <c r="E262" s="5"/>
    </row>
    <row r="263" spans="1:5" ht="24.75" customHeight="1">
      <c r="A263" s="4">
        <v>261</v>
      </c>
      <c r="B263" s="3" t="s">
        <v>69</v>
      </c>
      <c r="C263" s="3" t="str">
        <f>"王芹"</f>
        <v>王芹</v>
      </c>
      <c r="D263" s="3" t="s">
        <v>264</v>
      </c>
      <c r="E263" s="5"/>
    </row>
    <row r="264" spans="1:5" ht="24.75" customHeight="1">
      <c r="A264" s="4">
        <v>262</v>
      </c>
      <c r="B264" s="3" t="s">
        <v>69</v>
      </c>
      <c r="C264" s="3" t="str">
        <f>"潘小静"</f>
        <v>潘小静</v>
      </c>
      <c r="D264" s="3" t="s">
        <v>265</v>
      </c>
      <c r="E264" s="5"/>
    </row>
    <row r="265" spans="1:5" ht="24.75" customHeight="1">
      <c r="A265" s="4">
        <v>263</v>
      </c>
      <c r="B265" s="3" t="s">
        <v>69</v>
      </c>
      <c r="C265" s="3" t="str">
        <f>"张峻"</f>
        <v>张峻</v>
      </c>
      <c r="D265" s="3" t="s">
        <v>266</v>
      </c>
      <c r="E265" s="5"/>
    </row>
    <row r="266" spans="1:5" ht="24.75" customHeight="1">
      <c r="A266" s="4">
        <v>264</v>
      </c>
      <c r="B266" s="3" t="s">
        <v>69</v>
      </c>
      <c r="C266" s="3" t="str">
        <f>"江丽倩"</f>
        <v>江丽倩</v>
      </c>
      <c r="D266" s="3" t="s">
        <v>267</v>
      </c>
      <c r="E266" s="5"/>
    </row>
    <row r="267" spans="1:5" ht="24.75" customHeight="1">
      <c r="A267" s="4">
        <v>265</v>
      </c>
      <c r="B267" s="3" t="s">
        <v>69</v>
      </c>
      <c r="C267" s="3" t="str">
        <f>"陈虹"</f>
        <v>陈虹</v>
      </c>
      <c r="D267" s="3" t="s">
        <v>268</v>
      </c>
      <c r="E267" s="5"/>
    </row>
    <row r="268" spans="1:5" ht="24.75" customHeight="1">
      <c r="A268" s="4">
        <v>266</v>
      </c>
      <c r="B268" s="3" t="s">
        <v>69</v>
      </c>
      <c r="C268" s="3" t="str">
        <f>"陈佳敏"</f>
        <v>陈佳敏</v>
      </c>
      <c r="D268" s="3" t="s">
        <v>269</v>
      </c>
      <c r="E268" s="5"/>
    </row>
    <row r="269" spans="1:5" ht="24.75" customHeight="1">
      <c r="A269" s="4">
        <v>267</v>
      </c>
      <c r="B269" s="3" t="s">
        <v>69</v>
      </c>
      <c r="C269" s="3" t="str">
        <f>"张晨"</f>
        <v>张晨</v>
      </c>
      <c r="D269" s="3" t="s">
        <v>270</v>
      </c>
      <c r="E269" s="5"/>
    </row>
    <row r="270" spans="1:5" ht="24.75" customHeight="1">
      <c r="A270" s="4">
        <v>268</v>
      </c>
      <c r="B270" s="3" t="s">
        <v>69</v>
      </c>
      <c r="C270" s="3" t="str">
        <f>"李佳"</f>
        <v>李佳</v>
      </c>
      <c r="D270" s="3" t="s">
        <v>271</v>
      </c>
      <c r="E270" s="5"/>
    </row>
    <row r="271" spans="1:5" ht="24.75" customHeight="1">
      <c r="A271" s="4">
        <v>269</v>
      </c>
      <c r="B271" s="3" t="s">
        <v>69</v>
      </c>
      <c r="C271" s="3" t="str">
        <f>"符孝章"</f>
        <v>符孝章</v>
      </c>
      <c r="D271" s="3" t="s">
        <v>272</v>
      </c>
      <c r="E271" s="5"/>
    </row>
    <row r="272" spans="1:5" ht="24.75" customHeight="1">
      <c r="A272" s="4">
        <v>270</v>
      </c>
      <c r="B272" s="3" t="s">
        <v>69</v>
      </c>
      <c r="C272" s="3" t="str">
        <f>"熊婉"</f>
        <v>熊婉</v>
      </c>
      <c r="D272" s="3" t="s">
        <v>272</v>
      </c>
      <c r="E272" s="5"/>
    </row>
    <row r="273" spans="1:5" ht="24.75" customHeight="1">
      <c r="A273" s="4">
        <v>271</v>
      </c>
      <c r="B273" s="3" t="s">
        <v>69</v>
      </c>
      <c r="C273" s="3" t="str">
        <f>"黄影"</f>
        <v>黄影</v>
      </c>
      <c r="D273" s="3" t="s">
        <v>273</v>
      </c>
      <c r="E273" s="5"/>
    </row>
    <row r="274" spans="1:5" ht="24.75" customHeight="1">
      <c r="A274" s="4">
        <v>272</v>
      </c>
      <c r="B274" s="3" t="s">
        <v>69</v>
      </c>
      <c r="C274" s="3" t="str">
        <f>"张琪皎"</f>
        <v>张琪皎</v>
      </c>
      <c r="D274" s="3" t="s">
        <v>274</v>
      </c>
      <c r="E274" s="5"/>
    </row>
    <row r="275" spans="1:5" ht="24.75" customHeight="1">
      <c r="A275" s="4">
        <v>273</v>
      </c>
      <c r="B275" s="3" t="s">
        <v>69</v>
      </c>
      <c r="C275" s="3" t="str">
        <f>"唐发敏"</f>
        <v>唐发敏</v>
      </c>
      <c r="D275" s="3" t="s">
        <v>275</v>
      </c>
      <c r="E275" s="5"/>
    </row>
    <row r="276" spans="1:5" ht="24.75" customHeight="1">
      <c r="A276" s="4">
        <v>274</v>
      </c>
      <c r="B276" s="3" t="s">
        <v>69</v>
      </c>
      <c r="C276" s="3" t="str">
        <f>"符芳锦"</f>
        <v>符芳锦</v>
      </c>
      <c r="D276" s="3" t="s">
        <v>276</v>
      </c>
      <c r="E276" s="5"/>
    </row>
    <row r="277" spans="1:5" ht="24.75" customHeight="1">
      <c r="A277" s="4">
        <v>275</v>
      </c>
      <c r="B277" s="3" t="s">
        <v>69</v>
      </c>
      <c r="C277" s="3" t="str">
        <f>"赵毓炎"</f>
        <v>赵毓炎</v>
      </c>
      <c r="D277" s="3" t="s">
        <v>277</v>
      </c>
      <c r="E277" s="5"/>
    </row>
    <row r="278" spans="1:5" ht="24.75" customHeight="1">
      <c r="A278" s="4">
        <v>276</v>
      </c>
      <c r="B278" s="3" t="s">
        <v>69</v>
      </c>
      <c r="C278" s="3" t="str">
        <f>"梁浩"</f>
        <v>梁浩</v>
      </c>
      <c r="D278" s="3" t="s">
        <v>278</v>
      </c>
      <c r="E278" s="5"/>
    </row>
    <row r="279" spans="1:5" ht="24.75" customHeight="1">
      <c r="A279" s="4">
        <v>277</v>
      </c>
      <c r="B279" s="3" t="s">
        <v>69</v>
      </c>
      <c r="C279" s="3" t="str">
        <f>"吴良清"</f>
        <v>吴良清</v>
      </c>
      <c r="D279" s="3" t="s">
        <v>279</v>
      </c>
      <c r="E279" s="5"/>
    </row>
    <row r="280" spans="1:5" ht="24.75" customHeight="1">
      <c r="A280" s="4">
        <v>278</v>
      </c>
      <c r="B280" s="3" t="s">
        <v>69</v>
      </c>
      <c r="C280" s="3" t="str">
        <f>"王棣"</f>
        <v>王棣</v>
      </c>
      <c r="D280" s="3" t="s">
        <v>280</v>
      </c>
      <c r="E280" s="5"/>
    </row>
    <row r="281" spans="1:5" ht="24.75" customHeight="1">
      <c r="A281" s="4">
        <v>279</v>
      </c>
      <c r="B281" s="3" t="s">
        <v>69</v>
      </c>
      <c r="C281" s="3" t="str">
        <f>"韦雪佳"</f>
        <v>韦雪佳</v>
      </c>
      <c r="D281" s="3" t="s">
        <v>281</v>
      </c>
      <c r="E281" s="5"/>
    </row>
    <row r="282" spans="1:5" ht="24.75" customHeight="1">
      <c r="A282" s="4">
        <v>280</v>
      </c>
      <c r="B282" s="3" t="s">
        <v>69</v>
      </c>
      <c r="C282" s="3" t="str">
        <f>"唐惠柏"</f>
        <v>唐惠柏</v>
      </c>
      <c r="D282" s="3" t="s">
        <v>282</v>
      </c>
      <c r="E282" s="5"/>
    </row>
    <row r="283" spans="1:5" ht="24.75" customHeight="1">
      <c r="A283" s="4">
        <v>281</v>
      </c>
      <c r="B283" s="3" t="s">
        <v>69</v>
      </c>
      <c r="C283" s="3" t="str">
        <f>"罗泰帅"</f>
        <v>罗泰帅</v>
      </c>
      <c r="D283" s="3" t="s">
        <v>283</v>
      </c>
      <c r="E283" s="5"/>
    </row>
    <row r="284" spans="1:5" ht="24.75" customHeight="1">
      <c r="A284" s="4">
        <v>282</v>
      </c>
      <c r="B284" s="3" t="s">
        <v>69</v>
      </c>
      <c r="C284" s="3" t="str">
        <f>"符展婉"</f>
        <v>符展婉</v>
      </c>
      <c r="D284" s="3" t="s">
        <v>284</v>
      </c>
      <c r="E284" s="5"/>
    </row>
    <row r="285" spans="1:5" ht="24.75" customHeight="1">
      <c r="A285" s="4">
        <v>283</v>
      </c>
      <c r="B285" s="3" t="s">
        <v>69</v>
      </c>
      <c r="C285" s="3" t="str">
        <f>"郑晓敏"</f>
        <v>郑晓敏</v>
      </c>
      <c r="D285" s="3" t="s">
        <v>285</v>
      </c>
      <c r="E285" s="5"/>
    </row>
    <row r="286" spans="1:5" ht="24.75" customHeight="1">
      <c r="A286" s="4">
        <v>284</v>
      </c>
      <c r="B286" s="3" t="s">
        <v>69</v>
      </c>
      <c r="C286" s="3" t="str">
        <f>"陈坤秀"</f>
        <v>陈坤秀</v>
      </c>
      <c r="D286" s="3" t="s">
        <v>286</v>
      </c>
      <c r="E286" s="5"/>
    </row>
    <row r="287" spans="1:5" ht="24.75" customHeight="1">
      <c r="A287" s="4">
        <v>285</v>
      </c>
      <c r="B287" s="3" t="s">
        <v>69</v>
      </c>
      <c r="C287" s="3" t="str">
        <f>"李威"</f>
        <v>李威</v>
      </c>
      <c r="D287" s="3" t="s">
        <v>287</v>
      </c>
      <c r="E287" s="5"/>
    </row>
    <row r="288" spans="1:5" ht="24.75" customHeight="1">
      <c r="A288" s="4">
        <v>286</v>
      </c>
      <c r="B288" s="3" t="s">
        <v>69</v>
      </c>
      <c r="C288" s="3" t="str">
        <f>"王采奕"</f>
        <v>王采奕</v>
      </c>
      <c r="D288" s="3" t="s">
        <v>288</v>
      </c>
      <c r="E288" s="5"/>
    </row>
    <row r="289" spans="1:5" ht="24.75" customHeight="1">
      <c r="A289" s="4">
        <v>287</v>
      </c>
      <c r="B289" s="3" t="s">
        <v>69</v>
      </c>
      <c r="C289" s="3" t="str">
        <f>"陶丹"</f>
        <v>陶丹</v>
      </c>
      <c r="D289" s="3" t="s">
        <v>289</v>
      </c>
      <c r="E289" s="5"/>
    </row>
    <row r="290" spans="1:5" ht="24.75" customHeight="1">
      <c r="A290" s="4">
        <v>288</v>
      </c>
      <c r="B290" s="3" t="s">
        <v>69</v>
      </c>
      <c r="C290" s="3" t="str">
        <f>"胡茂秀"</f>
        <v>胡茂秀</v>
      </c>
      <c r="D290" s="3" t="s">
        <v>290</v>
      </c>
      <c r="E290" s="5"/>
    </row>
    <row r="291" spans="1:5" ht="24.75" customHeight="1">
      <c r="A291" s="4">
        <v>289</v>
      </c>
      <c r="B291" s="3" t="s">
        <v>69</v>
      </c>
      <c r="C291" s="3" t="str">
        <f>"麦芬芬"</f>
        <v>麦芬芬</v>
      </c>
      <c r="D291" s="3" t="s">
        <v>291</v>
      </c>
      <c r="E291" s="5"/>
    </row>
    <row r="292" spans="1:5" ht="24.75" customHeight="1">
      <c r="A292" s="4">
        <v>290</v>
      </c>
      <c r="B292" s="3" t="s">
        <v>69</v>
      </c>
      <c r="C292" s="3" t="str">
        <f>"覃业伟"</f>
        <v>覃业伟</v>
      </c>
      <c r="D292" s="3" t="s">
        <v>292</v>
      </c>
      <c r="E292" s="5"/>
    </row>
    <row r="293" spans="1:5" ht="24.75" customHeight="1">
      <c r="A293" s="4">
        <v>291</v>
      </c>
      <c r="B293" s="3" t="s">
        <v>69</v>
      </c>
      <c r="C293" s="3" t="str">
        <f>"甘晓静"</f>
        <v>甘晓静</v>
      </c>
      <c r="D293" s="3" t="s">
        <v>293</v>
      </c>
      <c r="E293" s="5"/>
    </row>
    <row r="294" spans="1:5" ht="24.75" customHeight="1">
      <c r="A294" s="4">
        <v>292</v>
      </c>
      <c r="B294" s="3" t="s">
        <v>69</v>
      </c>
      <c r="C294" s="3" t="str">
        <f>"李沛阳"</f>
        <v>李沛阳</v>
      </c>
      <c r="D294" s="3" t="s">
        <v>294</v>
      </c>
      <c r="E294" s="5"/>
    </row>
    <row r="295" spans="1:5" ht="24.75" customHeight="1">
      <c r="A295" s="4">
        <v>293</v>
      </c>
      <c r="B295" s="3" t="s">
        <v>69</v>
      </c>
      <c r="C295" s="3" t="str">
        <f>"王雯玲"</f>
        <v>王雯玲</v>
      </c>
      <c r="D295" s="3" t="s">
        <v>295</v>
      </c>
      <c r="E295" s="5"/>
    </row>
    <row r="296" spans="1:5" ht="24.75" customHeight="1">
      <c r="A296" s="4">
        <v>294</v>
      </c>
      <c r="B296" s="3" t="s">
        <v>69</v>
      </c>
      <c r="C296" s="3" t="str">
        <f>"翁彬彬"</f>
        <v>翁彬彬</v>
      </c>
      <c r="D296" s="3" t="s">
        <v>296</v>
      </c>
      <c r="E296" s="5"/>
    </row>
    <row r="297" spans="1:5" ht="24.75" customHeight="1">
      <c r="A297" s="4">
        <v>295</v>
      </c>
      <c r="B297" s="3" t="s">
        <v>69</v>
      </c>
      <c r="C297" s="3" t="str">
        <f>"杨雨心"</f>
        <v>杨雨心</v>
      </c>
      <c r="D297" s="3" t="s">
        <v>297</v>
      </c>
      <c r="E297" s="5"/>
    </row>
    <row r="298" spans="1:5" ht="24.75" customHeight="1">
      <c r="A298" s="4">
        <v>296</v>
      </c>
      <c r="B298" s="3" t="s">
        <v>69</v>
      </c>
      <c r="C298" s="3" t="str">
        <f>"王品熙"</f>
        <v>王品熙</v>
      </c>
      <c r="D298" s="3" t="s">
        <v>298</v>
      </c>
      <c r="E298" s="5"/>
    </row>
    <row r="299" spans="1:5" ht="24.75" customHeight="1">
      <c r="A299" s="4">
        <v>297</v>
      </c>
      <c r="B299" s="3" t="s">
        <v>69</v>
      </c>
      <c r="C299" s="3" t="str">
        <f>"吴虹谕"</f>
        <v>吴虹谕</v>
      </c>
      <c r="D299" s="3" t="s">
        <v>299</v>
      </c>
      <c r="E299" s="5"/>
    </row>
    <row r="300" spans="1:5" ht="24.75" customHeight="1">
      <c r="A300" s="4">
        <v>298</v>
      </c>
      <c r="B300" s="3" t="s">
        <v>69</v>
      </c>
      <c r="C300" s="3" t="str">
        <f>"谭向冰"</f>
        <v>谭向冰</v>
      </c>
      <c r="D300" s="3" t="s">
        <v>300</v>
      </c>
      <c r="E300" s="5"/>
    </row>
    <row r="301" spans="1:5" ht="24.75" customHeight="1">
      <c r="A301" s="4">
        <v>299</v>
      </c>
      <c r="B301" s="3" t="s">
        <v>69</v>
      </c>
      <c r="C301" s="3" t="str">
        <f>"黎仁娇"</f>
        <v>黎仁娇</v>
      </c>
      <c r="D301" s="3" t="s">
        <v>301</v>
      </c>
      <c r="E301" s="5"/>
    </row>
    <row r="302" spans="1:5" ht="24.75" customHeight="1">
      <c r="A302" s="4">
        <v>300</v>
      </c>
      <c r="B302" s="3" t="s">
        <v>69</v>
      </c>
      <c r="C302" s="3" t="str">
        <f>"李喜兰"</f>
        <v>李喜兰</v>
      </c>
      <c r="D302" s="3" t="s">
        <v>302</v>
      </c>
      <c r="E302" s="5"/>
    </row>
    <row r="303" spans="1:5" ht="24.75" customHeight="1">
      <c r="A303" s="4">
        <v>301</v>
      </c>
      <c r="B303" s="3" t="s">
        <v>69</v>
      </c>
      <c r="C303" s="3" t="str">
        <f>"翁美玲"</f>
        <v>翁美玲</v>
      </c>
      <c r="D303" s="3" t="s">
        <v>303</v>
      </c>
      <c r="E303" s="5"/>
    </row>
    <row r="304" spans="1:5" ht="24.75" customHeight="1">
      <c r="A304" s="4">
        <v>302</v>
      </c>
      <c r="B304" s="3" t="s">
        <v>69</v>
      </c>
      <c r="C304" s="3" t="str">
        <f>"高玲菊"</f>
        <v>高玲菊</v>
      </c>
      <c r="D304" s="3" t="s">
        <v>304</v>
      </c>
      <c r="E304" s="5"/>
    </row>
    <row r="305" spans="1:5" ht="24.75" customHeight="1">
      <c r="A305" s="4">
        <v>303</v>
      </c>
      <c r="B305" s="3" t="s">
        <v>69</v>
      </c>
      <c r="C305" s="3" t="str">
        <f>"袁思思"</f>
        <v>袁思思</v>
      </c>
      <c r="D305" s="3" t="s">
        <v>305</v>
      </c>
      <c r="E305" s="5"/>
    </row>
    <row r="306" spans="1:5" ht="24.75" customHeight="1">
      <c r="A306" s="4">
        <v>304</v>
      </c>
      <c r="B306" s="3" t="s">
        <v>69</v>
      </c>
      <c r="C306" s="3" t="str">
        <f>"彭泽亮"</f>
        <v>彭泽亮</v>
      </c>
      <c r="D306" s="3" t="s">
        <v>306</v>
      </c>
      <c r="E306" s="5"/>
    </row>
    <row r="307" spans="1:5" ht="24.75" customHeight="1">
      <c r="A307" s="4">
        <v>305</v>
      </c>
      <c r="B307" s="3" t="s">
        <v>69</v>
      </c>
      <c r="C307" s="3" t="str">
        <f>"戴潇敏"</f>
        <v>戴潇敏</v>
      </c>
      <c r="D307" s="3" t="s">
        <v>307</v>
      </c>
      <c r="E307" s="5"/>
    </row>
    <row r="308" spans="1:5" ht="24.75" customHeight="1">
      <c r="A308" s="4">
        <v>306</v>
      </c>
      <c r="B308" s="3" t="s">
        <v>69</v>
      </c>
      <c r="C308" s="3" t="str">
        <f>"黎太华"</f>
        <v>黎太华</v>
      </c>
      <c r="D308" s="3" t="s">
        <v>308</v>
      </c>
      <c r="E308" s="5"/>
    </row>
    <row r="309" spans="1:5" ht="24.75" customHeight="1">
      <c r="A309" s="4">
        <v>307</v>
      </c>
      <c r="B309" s="3" t="s">
        <v>69</v>
      </c>
      <c r="C309" s="3" t="str">
        <f>"陈美琼"</f>
        <v>陈美琼</v>
      </c>
      <c r="D309" s="3" t="s">
        <v>309</v>
      </c>
      <c r="E309" s="5"/>
    </row>
    <row r="310" spans="1:5" ht="24.75" customHeight="1">
      <c r="A310" s="4">
        <v>308</v>
      </c>
      <c r="B310" s="3" t="s">
        <v>69</v>
      </c>
      <c r="C310" s="3" t="str">
        <f>"黄扬恋"</f>
        <v>黄扬恋</v>
      </c>
      <c r="D310" s="3" t="s">
        <v>310</v>
      </c>
      <c r="E310" s="5"/>
    </row>
    <row r="311" spans="1:5" ht="24.75" customHeight="1">
      <c r="A311" s="4">
        <v>309</v>
      </c>
      <c r="B311" s="3" t="s">
        <v>69</v>
      </c>
      <c r="C311" s="3" t="str">
        <f>"郑欣怡"</f>
        <v>郑欣怡</v>
      </c>
      <c r="D311" s="3" t="s">
        <v>311</v>
      </c>
      <c r="E311" s="5"/>
    </row>
    <row r="312" spans="1:5" ht="24.75" customHeight="1">
      <c r="A312" s="4">
        <v>310</v>
      </c>
      <c r="B312" s="3" t="s">
        <v>69</v>
      </c>
      <c r="C312" s="3" t="str">
        <f>"周铖"</f>
        <v>周铖</v>
      </c>
      <c r="D312" s="3" t="s">
        <v>312</v>
      </c>
      <c r="E312" s="5"/>
    </row>
    <row r="313" spans="1:5" ht="24.75" customHeight="1">
      <c r="A313" s="4">
        <v>311</v>
      </c>
      <c r="B313" s="3" t="s">
        <v>69</v>
      </c>
      <c r="C313" s="3" t="str">
        <f>"蒙冠文"</f>
        <v>蒙冠文</v>
      </c>
      <c r="D313" s="3" t="s">
        <v>313</v>
      </c>
      <c r="E313" s="5"/>
    </row>
    <row r="314" spans="1:5" ht="24.75" customHeight="1">
      <c r="A314" s="4">
        <v>312</v>
      </c>
      <c r="B314" s="3" t="s">
        <v>69</v>
      </c>
      <c r="C314" s="3" t="str">
        <f>"黄春苗"</f>
        <v>黄春苗</v>
      </c>
      <c r="D314" s="3" t="s">
        <v>142</v>
      </c>
      <c r="E314" s="5"/>
    </row>
    <row r="315" spans="1:5" ht="24.75" customHeight="1">
      <c r="A315" s="4">
        <v>313</v>
      </c>
      <c r="B315" s="3" t="s">
        <v>69</v>
      </c>
      <c r="C315" s="3" t="str">
        <f>"冯文思"</f>
        <v>冯文思</v>
      </c>
      <c r="D315" s="3" t="s">
        <v>314</v>
      </c>
      <c r="E315" s="5"/>
    </row>
    <row r="316" spans="1:5" ht="24.75" customHeight="1">
      <c r="A316" s="4">
        <v>314</v>
      </c>
      <c r="B316" s="3" t="s">
        <v>69</v>
      </c>
      <c r="C316" s="3" t="str">
        <f>"曾雅菲"</f>
        <v>曾雅菲</v>
      </c>
      <c r="D316" s="3" t="s">
        <v>315</v>
      </c>
      <c r="E316" s="5"/>
    </row>
    <row r="317" spans="1:5" ht="24.75" customHeight="1">
      <c r="A317" s="4">
        <v>315</v>
      </c>
      <c r="B317" s="3" t="s">
        <v>69</v>
      </c>
      <c r="C317" s="3" t="str">
        <f>"陈柳静"</f>
        <v>陈柳静</v>
      </c>
      <c r="D317" s="3" t="s">
        <v>316</v>
      </c>
      <c r="E317" s="5"/>
    </row>
    <row r="318" spans="1:5" ht="24.75" customHeight="1">
      <c r="A318" s="4">
        <v>316</v>
      </c>
      <c r="B318" s="3" t="s">
        <v>69</v>
      </c>
      <c r="C318" s="3" t="str">
        <f>"邱惠芳"</f>
        <v>邱惠芳</v>
      </c>
      <c r="D318" s="3" t="s">
        <v>317</v>
      </c>
      <c r="E318" s="5"/>
    </row>
    <row r="319" spans="1:5" ht="24.75" customHeight="1">
      <c r="A319" s="4">
        <v>317</v>
      </c>
      <c r="B319" s="3" t="s">
        <v>69</v>
      </c>
      <c r="C319" s="3" t="str">
        <f>"符青"</f>
        <v>符青</v>
      </c>
      <c r="D319" s="3" t="s">
        <v>318</v>
      </c>
      <c r="E319" s="5"/>
    </row>
    <row r="320" spans="1:5" ht="24.75" customHeight="1">
      <c r="A320" s="4">
        <v>318</v>
      </c>
      <c r="B320" s="3" t="s">
        <v>69</v>
      </c>
      <c r="C320" s="3" t="str">
        <f>"白梓含"</f>
        <v>白梓含</v>
      </c>
      <c r="D320" s="3" t="s">
        <v>319</v>
      </c>
      <c r="E320" s="5"/>
    </row>
    <row r="321" spans="1:5" ht="24.75" customHeight="1">
      <c r="A321" s="4">
        <v>319</v>
      </c>
      <c r="B321" s="3" t="s">
        <v>69</v>
      </c>
      <c r="C321" s="3" t="str">
        <f>"陈欣圆"</f>
        <v>陈欣圆</v>
      </c>
      <c r="D321" s="3" t="s">
        <v>320</v>
      </c>
      <c r="E321" s="5"/>
    </row>
    <row r="322" spans="1:5" ht="24.75" customHeight="1">
      <c r="A322" s="4">
        <v>320</v>
      </c>
      <c r="B322" s="3" t="s">
        <v>69</v>
      </c>
      <c r="C322" s="3" t="str">
        <f>"陈定蕾"</f>
        <v>陈定蕾</v>
      </c>
      <c r="D322" s="3" t="s">
        <v>321</v>
      </c>
      <c r="E322" s="5"/>
    </row>
    <row r="323" spans="1:5" ht="24.75" customHeight="1">
      <c r="A323" s="4">
        <v>321</v>
      </c>
      <c r="B323" s="3" t="s">
        <v>69</v>
      </c>
      <c r="C323" s="3" t="str">
        <f>"娄剑玲"</f>
        <v>娄剑玲</v>
      </c>
      <c r="D323" s="3" t="s">
        <v>322</v>
      </c>
      <c r="E323" s="5"/>
    </row>
    <row r="324" spans="1:5" ht="24.75" customHeight="1">
      <c r="A324" s="4">
        <v>322</v>
      </c>
      <c r="B324" s="3" t="s">
        <v>69</v>
      </c>
      <c r="C324" s="3" t="str">
        <f>"汤洁琼"</f>
        <v>汤洁琼</v>
      </c>
      <c r="D324" s="3" t="s">
        <v>323</v>
      </c>
      <c r="E324" s="5"/>
    </row>
    <row r="325" spans="1:5" ht="24.75" customHeight="1">
      <c r="A325" s="4">
        <v>323</v>
      </c>
      <c r="B325" s="3" t="s">
        <v>69</v>
      </c>
      <c r="C325" s="3" t="str">
        <f>"王业权"</f>
        <v>王业权</v>
      </c>
      <c r="D325" s="3" t="s">
        <v>324</v>
      </c>
      <c r="E325" s="5"/>
    </row>
    <row r="326" spans="1:5" ht="24.75" customHeight="1">
      <c r="A326" s="4">
        <v>324</v>
      </c>
      <c r="B326" s="3" t="s">
        <v>69</v>
      </c>
      <c r="C326" s="3" t="str">
        <f>"柳家雪"</f>
        <v>柳家雪</v>
      </c>
      <c r="D326" s="3" t="s">
        <v>325</v>
      </c>
      <c r="E326" s="5"/>
    </row>
    <row r="327" spans="1:5" ht="24.75" customHeight="1">
      <c r="A327" s="4">
        <v>325</v>
      </c>
      <c r="B327" s="3" t="s">
        <v>69</v>
      </c>
      <c r="C327" s="3" t="str">
        <f>"胡聪"</f>
        <v>胡聪</v>
      </c>
      <c r="D327" s="3" t="s">
        <v>326</v>
      </c>
      <c r="E327" s="5"/>
    </row>
    <row r="328" spans="1:5" ht="24.75" customHeight="1">
      <c r="A328" s="4">
        <v>326</v>
      </c>
      <c r="B328" s="3" t="s">
        <v>69</v>
      </c>
      <c r="C328" s="3" t="str">
        <f>"王小珍"</f>
        <v>王小珍</v>
      </c>
      <c r="D328" s="3" t="s">
        <v>327</v>
      </c>
      <c r="E328" s="5"/>
    </row>
    <row r="329" spans="1:5" ht="24.75" customHeight="1">
      <c r="A329" s="4">
        <v>327</v>
      </c>
      <c r="B329" s="3" t="s">
        <v>69</v>
      </c>
      <c r="C329" s="3" t="str">
        <f>"邱世伍"</f>
        <v>邱世伍</v>
      </c>
      <c r="D329" s="3" t="s">
        <v>328</v>
      </c>
      <c r="E329" s="5"/>
    </row>
    <row r="330" spans="1:5" ht="24.75" customHeight="1">
      <c r="A330" s="4">
        <v>328</v>
      </c>
      <c r="B330" s="3" t="s">
        <v>69</v>
      </c>
      <c r="C330" s="3" t="str">
        <f>"林艳"</f>
        <v>林艳</v>
      </c>
      <c r="D330" s="3" t="s">
        <v>329</v>
      </c>
      <c r="E330" s="5"/>
    </row>
    <row r="331" spans="1:5" ht="24.75" customHeight="1">
      <c r="A331" s="4">
        <v>329</v>
      </c>
      <c r="B331" s="3" t="s">
        <v>69</v>
      </c>
      <c r="C331" s="3" t="str">
        <f>"谢珊珊"</f>
        <v>谢珊珊</v>
      </c>
      <c r="D331" s="3" t="s">
        <v>62</v>
      </c>
      <c r="E331" s="5"/>
    </row>
    <row r="332" spans="1:5" ht="24.75" customHeight="1">
      <c r="A332" s="4">
        <v>330</v>
      </c>
      <c r="B332" s="3" t="s">
        <v>69</v>
      </c>
      <c r="C332" s="3" t="str">
        <f>"夏小铃"</f>
        <v>夏小铃</v>
      </c>
      <c r="D332" s="3" t="s">
        <v>330</v>
      </c>
      <c r="E332" s="5"/>
    </row>
    <row r="333" spans="1:5" ht="24.75" customHeight="1">
      <c r="A333" s="4">
        <v>331</v>
      </c>
      <c r="B333" s="3" t="s">
        <v>69</v>
      </c>
      <c r="C333" s="3" t="str">
        <f>"陈小宇"</f>
        <v>陈小宇</v>
      </c>
      <c r="D333" s="3" t="s">
        <v>331</v>
      </c>
      <c r="E333" s="5"/>
    </row>
    <row r="334" spans="1:5" ht="24.75" customHeight="1">
      <c r="A334" s="4">
        <v>332</v>
      </c>
      <c r="B334" s="3" t="s">
        <v>69</v>
      </c>
      <c r="C334" s="3" t="str">
        <f>"李梦怡"</f>
        <v>李梦怡</v>
      </c>
      <c r="D334" s="3" t="s">
        <v>332</v>
      </c>
      <c r="E334" s="5"/>
    </row>
    <row r="335" spans="1:5" ht="24.75" customHeight="1">
      <c r="A335" s="4">
        <v>333</v>
      </c>
      <c r="B335" s="3" t="s">
        <v>69</v>
      </c>
      <c r="C335" s="3" t="str">
        <f>"栾芮"</f>
        <v>栾芮</v>
      </c>
      <c r="D335" s="3" t="s">
        <v>333</v>
      </c>
      <c r="E335" s="5"/>
    </row>
    <row r="336" spans="1:5" ht="24.75" customHeight="1">
      <c r="A336" s="4">
        <v>334</v>
      </c>
      <c r="B336" s="3" t="s">
        <v>69</v>
      </c>
      <c r="C336" s="3" t="str">
        <f>"王佳佳"</f>
        <v>王佳佳</v>
      </c>
      <c r="D336" s="3" t="s">
        <v>334</v>
      </c>
      <c r="E336" s="5"/>
    </row>
    <row r="337" spans="1:5" ht="24.75" customHeight="1">
      <c r="A337" s="4">
        <v>335</v>
      </c>
      <c r="B337" s="3" t="s">
        <v>69</v>
      </c>
      <c r="C337" s="3" t="str">
        <f>"陈甜"</f>
        <v>陈甜</v>
      </c>
      <c r="D337" s="3" t="s">
        <v>335</v>
      </c>
      <c r="E337" s="5"/>
    </row>
    <row r="338" spans="1:5" ht="24.75" customHeight="1">
      <c r="A338" s="4">
        <v>336</v>
      </c>
      <c r="B338" s="3" t="s">
        <v>69</v>
      </c>
      <c r="C338" s="3" t="str">
        <f>"郭芳菊"</f>
        <v>郭芳菊</v>
      </c>
      <c r="D338" s="3" t="s">
        <v>336</v>
      </c>
      <c r="E338" s="5"/>
    </row>
    <row r="339" spans="1:5" ht="24.75" customHeight="1">
      <c r="A339" s="4">
        <v>337</v>
      </c>
      <c r="B339" s="3" t="s">
        <v>69</v>
      </c>
      <c r="C339" s="3" t="str">
        <f>"王璐"</f>
        <v>王璐</v>
      </c>
      <c r="D339" s="3" t="s">
        <v>337</v>
      </c>
      <c r="E339" s="5"/>
    </row>
    <row r="340" spans="1:5" ht="24.75" customHeight="1">
      <c r="A340" s="4">
        <v>338</v>
      </c>
      <c r="B340" s="3" t="s">
        <v>69</v>
      </c>
      <c r="C340" s="3" t="str">
        <f>"王迷尔"</f>
        <v>王迷尔</v>
      </c>
      <c r="D340" s="3" t="s">
        <v>338</v>
      </c>
      <c r="E340" s="5"/>
    </row>
    <row r="341" spans="1:5" ht="24.75" customHeight="1">
      <c r="A341" s="4">
        <v>339</v>
      </c>
      <c r="B341" s="3" t="s">
        <v>69</v>
      </c>
      <c r="C341" s="3" t="str">
        <f>"王喻"</f>
        <v>王喻</v>
      </c>
      <c r="D341" s="3" t="s">
        <v>339</v>
      </c>
      <c r="E341" s="5"/>
    </row>
    <row r="342" spans="1:5" ht="24.75" customHeight="1">
      <c r="A342" s="4">
        <v>340</v>
      </c>
      <c r="B342" s="3" t="s">
        <v>69</v>
      </c>
      <c r="C342" s="3" t="str">
        <f>"柯灵丹"</f>
        <v>柯灵丹</v>
      </c>
      <c r="D342" s="3" t="s">
        <v>340</v>
      </c>
      <c r="E342" s="5"/>
    </row>
    <row r="343" spans="1:5" ht="24.75" customHeight="1">
      <c r="A343" s="4">
        <v>341</v>
      </c>
      <c r="B343" s="3" t="s">
        <v>69</v>
      </c>
      <c r="C343" s="3" t="str">
        <f>"邢孔业"</f>
        <v>邢孔业</v>
      </c>
      <c r="D343" s="3" t="s">
        <v>341</v>
      </c>
      <c r="E343" s="5"/>
    </row>
    <row r="344" spans="1:5" ht="24.75" customHeight="1">
      <c r="A344" s="4">
        <v>342</v>
      </c>
      <c r="B344" s="3" t="s">
        <v>69</v>
      </c>
      <c r="C344" s="3" t="str">
        <f>"董舒倩"</f>
        <v>董舒倩</v>
      </c>
      <c r="D344" s="3" t="s">
        <v>342</v>
      </c>
      <c r="E344" s="5"/>
    </row>
    <row r="345" spans="1:5" ht="24.75" customHeight="1">
      <c r="A345" s="4">
        <v>343</v>
      </c>
      <c r="B345" s="3" t="s">
        <v>69</v>
      </c>
      <c r="C345" s="3" t="str">
        <f>"王永珠"</f>
        <v>王永珠</v>
      </c>
      <c r="D345" s="3" t="s">
        <v>343</v>
      </c>
      <c r="E345" s="5"/>
    </row>
    <row r="346" spans="1:5" ht="24.75" customHeight="1">
      <c r="A346" s="4">
        <v>344</v>
      </c>
      <c r="B346" s="3" t="s">
        <v>69</v>
      </c>
      <c r="C346" s="3" t="str">
        <f>"孙荣雾"</f>
        <v>孙荣雾</v>
      </c>
      <c r="D346" s="3" t="s">
        <v>344</v>
      </c>
      <c r="E346" s="5"/>
    </row>
    <row r="347" spans="1:5" ht="24.75" customHeight="1">
      <c r="A347" s="4">
        <v>345</v>
      </c>
      <c r="B347" s="3" t="s">
        <v>69</v>
      </c>
      <c r="C347" s="3" t="str">
        <f>"王秋和"</f>
        <v>王秋和</v>
      </c>
      <c r="D347" s="3" t="s">
        <v>345</v>
      </c>
      <c r="E347" s="5"/>
    </row>
    <row r="348" spans="1:5" ht="24.75" customHeight="1">
      <c r="A348" s="4">
        <v>346</v>
      </c>
      <c r="B348" s="3" t="s">
        <v>69</v>
      </c>
      <c r="C348" s="3" t="str">
        <f>"胡高珲"</f>
        <v>胡高珲</v>
      </c>
      <c r="D348" s="3" t="s">
        <v>346</v>
      </c>
      <c r="E348" s="5"/>
    </row>
    <row r="349" spans="1:5" ht="24.75" customHeight="1">
      <c r="A349" s="4">
        <v>347</v>
      </c>
      <c r="B349" s="3" t="s">
        <v>69</v>
      </c>
      <c r="C349" s="3" t="str">
        <f>"张云雪"</f>
        <v>张云雪</v>
      </c>
      <c r="D349" s="3" t="s">
        <v>347</v>
      </c>
      <c r="E349" s="5"/>
    </row>
    <row r="350" spans="1:5" ht="24.75" customHeight="1">
      <c r="A350" s="4">
        <v>348</v>
      </c>
      <c r="B350" s="3" t="s">
        <v>69</v>
      </c>
      <c r="C350" s="3" t="str">
        <f>"蔡爱芳"</f>
        <v>蔡爱芳</v>
      </c>
      <c r="D350" s="3" t="s">
        <v>348</v>
      </c>
      <c r="E350" s="5"/>
    </row>
    <row r="351" spans="1:5" ht="24.75" customHeight="1">
      <c r="A351" s="4">
        <v>349</v>
      </c>
      <c r="B351" s="3" t="s">
        <v>69</v>
      </c>
      <c r="C351" s="3" t="str">
        <f>"刘宛仪"</f>
        <v>刘宛仪</v>
      </c>
      <c r="D351" s="3" t="s">
        <v>349</v>
      </c>
      <c r="E351" s="5"/>
    </row>
    <row r="352" spans="1:5" ht="24.75" customHeight="1">
      <c r="A352" s="4">
        <v>350</v>
      </c>
      <c r="B352" s="3" t="s">
        <v>69</v>
      </c>
      <c r="C352" s="3" t="str">
        <f>"施昌良"</f>
        <v>施昌良</v>
      </c>
      <c r="D352" s="3" t="s">
        <v>350</v>
      </c>
      <c r="E352" s="5"/>
    </row>
    <row r="353" spans="1:5" ht="24.75" customHeight="1">
      <c r="A353" s="4">
        <v>351</v>
      </c>
      <c r="B353" s="3" t="s">
        <v>69</v>
      </c>
      <c r="C353" s="3" t="str">
        <f>"吴青穗"</f>
        <v>吴青穗</v>
      </c>
      <c r="D353" s="3" t="s">
        <v>351</v>
      </c>
      <c r="E353" s="5"/>
    </row>
    <row r="354" spans="1:5" ht="24.75" customHeight="1">
      <c r="A354" s="4">
        <v>352</v>
      </c>
      <c r="B354" s="3" t="s">
        <v>69</v>
      </c>
      <c r="C354" s="3" t="str">
        <f>"陈浩"</f>
        <v>陈浩</v>
      </c>
      <c r="D354" s="3" t="s">
        <v>352</v>
      </c>
      <c r="E354" s="5"/>
    </row>
    <row r="355" spans="1:5" ht="24.75" customHeight="1">
      <c r="A355" s="4">
        <v>353</v>
      </c>
      <c r="B355" s="3" t="s">
        <v>69</v>
      </c>
      <c r="C355" s="3" t="str">
        <f>"邢馨之"</f>
        <v>邢馨之</v>
      </c>
      <c r="D355" s="3" t="s">
        <v>353</v>
      </c>
      <c r="E355" s="5"/>
    </row>
    <row r="356" spans="1:5" ht="24.75" customHeight="1">
      <c r="A356" s="4">
        <v>354</v>
      </c>
      <c r="B356" s="3" t="s">
        <v>69</v>
      </c>
      <c r="C356" s="3" t="str">
        <f>"李慢晶"</f>
        <v>李慢晶</v>
      </c>
      <c r="D356" s="3" t="s">
        <v>354</v>
      </c>
      <c r="E356" s="5"/>
    </row>
    <row r="357" spans="1:5" ht="24.75" customHeight="1">
      <c r="A357" s="4">
        <v>355</v>
      </c>
      <c r="B357" s="3" t="s">
        <v>69</v>
      </c>
      <c r="C357" s="3" t="str">
        <f>"温希月"</f>
        <v>温希月</v>
      </c>
      <c r="D357" s="3" t="s">
        <v>355</v>
      </c>
      <c r="E357" s="5"/>
    </row>
    <row r="358" spans="1:5" ht="24.75" customHeight="1">
      <c r="A358" s="4">
        <v>356</v>
      </c>
      <c r="B358" s="3" t="s">
        <v>69</v>
      </c>
      <c r="C358" s="3" t="str">
        <f>"王雪"</f>
        <v>王雪</v>
      </c>
      <c r="D358" s="3" t="s">
        <v>356</v>
      </c>
      <c r="E358" s="5"/>
    </row>
    <row r="359" spans="1:5" ht="24.75" customHeight="1">
      <c r="A359" s="4">
        <v>357</v>
      </c>
      <c r="B359" s="3" t="s">
        <v>69</v>
      </c>
      <c r="C359" s="3" t="str">
        <f>"李山"</f>
        <v>李山</v>
      </c>
      <c r="D359" s="3" t="s">
        <v>357</v>
      </c>
      <c r="E359" s="5"/>
    </row>
    <row r="360" spans="1:5" ht="24.75" customHeight="1">
      <c r="A360" s="4">
        <v>358</v>
      </c>
      <c r="B360" s="3" t="s">
        <v>69</v>
      </c>
      <c r="C360" s="3" t="str">
        <f>"刘珏君"</f>
        <v>刘珏君</v>
      </c>
      <c r="D360" s="3" t="s">
        <v>358</v>
      </c>
      <c r="E360" s="5"/>
    </row>
    <row r="361" spans="1:5" ht="24.75" customHeight="1">
      <c r="A361" s="4">
        <v>359</v>
      </c>
      <c r="B361" s="3" t="s">
        <v>69</v>
      </c>
      <c r="C361" s="3" t="str">
        <f>"林蝶"</f>
        <v>林蝶</v>
      </c>
      <c r="D361" s="3" t="s">
        <v>359</v>
      </c>
      <c r="E361" s="5"/>
    </row>
    <row r="362" spans="1:5" ht="24.75" customHeight="1">
      <c r="A362" s="4">
        <v>360</v>
      </c>
      <c r="B362" s="3" t="s">
        <v>69</v>
      </c>
      <c r="C362" s="3" t="str">
        <f>"刘传鹏"</f>
        <v>刘传鹏</v>
      </c>
      <c r="D362" s="3" t="s">
        <v>360</v>
      </c>
      <c r="E362" s="5"/>
    </row>
    <row r="363" spans="1:5" ht="24.75" customHeight="1">
      <c r="A363" s="4">
        <v>361</v>
      </c>
      <c r="B363" s="3" t="s">
        <v>69</v>
      </c>
      <c r="C363" s="3" t="str">
        <f>"黄青"</f>
        <v>黄青</v>
      </c>
      <c r="D363" s="3" t="s">
        <v>361</v>
      </c>
      <c r="E363" s="5"/>
    </row>
    <row r="364" spans="1:5" ht="24.75" customHeight="1">
      <c r="A364" s="4">
        <v>362</v>
      </c>
      <c r="B364" s="3" t="s">
        <v>69</v>
      </c>
      <c r="C364" s="3" t="str">
        <f>"邱相儒"</f>
        <v>邱相儒</v>
      </c>
      <c r="D364" s="3" t="s">
        <v>362</v>
      </c>
      <c r="E364" s="5"/>
    </row>
    <row r="365" spans="1:5" ht="24.75" customHeight="1">
      <c r="A365" s="4">
        <v>363</v>
      </c>
      <c r="B365" s="3" t="s">
        <v>69</v>
      </c>
      <c r="C365" s="3" t="str">
        <f>"董群芳"</f>
        <v>董群芳</v>
      </c>
      <c r="D365" s="3" t="s">
        <v>363</v>
      </c>
      <c r="E365" s="5"/>
    </row>
    <row r="366" spans="1:5" ht="24.75" customHeight="1">
      <c r="A366" s="4">
        <v>364</v>
      </c>
      <c r="B366" s="3" t="s">
        <v>69</v>
      </c>
      <c r="C366" s="3" t="str">
        <f>"吴岳健"</f>
        <v>吴岳健</v>
      </c>
      <c r="D366" s="3" t="s">
        <v>364</v>
      </c>
      <c r="E366" s="5"/>
    </row>
    <row r="367" spans="1:5" ht="24.75" customHeight="1">
      <c r="A367" s="4">
        <v>365</v>
      </c>
      <c r="B367" s="3" t="s">
        <v>69</v>
      </c>
      <c r="C367" s="3" t="str">
        <f>"廖晓彤"</f>
        <v>廖晓彤</v>
      </c>
      <c r="D367" s="3" t="s">
        <v>365</v>
      </c>
      <c r="E367" s="5"/>
    </row>
    <row r="368" spans="1:5" ht="24.75" customHeight="1">
      <c r="A368" s="4">
        <v>366</v>
      </c>
      <c r="B368" s="3" t="s">
        <v>69</v>
      </c>
      <c r="C368" s="3" t="str">
        <f>"苏晓珍"</f>
        <v>苏晓珍</v>
      </c>
      <c r="D368" s="3" t="s">
        <v>366</v>
      </c>
      <c r="E368" s="5"/>
    </row>
    <row r="369" spans="1:5" ht="24.75" customHeight="1">
      <c r="A369" s="4">
        <v>367</v>
      </c>
      <c r="B369" s="3" t="s">
        <v>69</v>
      </c>
      <c r="C369" s="3" t="str">
        <f>"王珂"</f>
        <v>王珂</v>
      </c>
      <c r="D369" s="3" t="s">
        <v>367</v>
      </c>
      <c r="E369" s="5"/>
    </row>
    <row r="370" spans="1:5" ht="24.75" customHeight="1">
      <c r="A370" s="4">
        <v>368</v>
      </c>
      <c r="B370" s="3" t="s">
        <v>69</v>
      </c>
      <c r="C370" s="3" t="str">
        <f>"韩文婷"</f>
        <v>韩文婷</v>
      </c>
      <c r="D370" s="3" t="s">
        <v>368</v>
      </c>
      <c r="E370" s="5"/>
    </row>
    <row r="371" spans="1:5" ht="24.75" customHeight="1">
      <c r="A371" s="4">
        <v>369</v>
      </c>
      <c r="B371" s="3" t="s">
        <v>69</v>
      </c>
      <c r="C371" s="3" t="str">
        <f>"庞梦瑜"</f>
        <v>庞梦瑜</v>
      </c>
      <c r="D371" s="3" t="s">
        <v>369</v>
      </c>
      <c r="E371" s="5"/>
    </row>
    <row r="372" spans="1:5" ht="24.75" customHeight="1">
      <c r="A372" s="4">
        <v>370</v>
      </c>
      <c r="B372" s="3" t="s">
        <v>69</v>
      </c>
      <c r="C372" s="3" t="str">
        <f>"符海杰"</f>
        <v>符海杰</v>
      </c>
      <c r="D372" s="3" t="s">
        <v>370</v>
      </c>
      <c r="E372" s="5"/>
    </row>
    <row r="373" spans="1:5" ht="24.75" customHeight="1">
      <c r="A373" s="4">
        <v>371</v>
      </c>
      <c r="B373" s="3" t="s">
        <v>69</v>
      </c>
      <c r="C373" s="3" t="str">
        <f>"何桂花"</f>
        <v>何桂花</v>
      </c>
      <c r="D373" s="3" t="s">
        <v>371</v>
      </c>
      <c r="E373" s="5"/>
    </row>
    <row r="374" spans="1:5" ht="24.75" customHeight="1">
      <c r="A374" s="4">
        <v>372</v>
      </c>
      <c r="B374" s="3" t="s">
        <v>69</v>
      </c>
      <c r="C374" s="3" t="str">
        <f>"梁明智"</f>
        <v>梁明智</v>
      </c>
      <c r="D374" s="3" t="s">
        <v>372</v>
      </c>
      <c r="E374" s="5"/>
    </row>
    <row r="375" spans="1:5" ht="24.75" customHeight="1">
      <c r="A375" s="4">
        <v>373</v>
      </c>
      <c r="B375" s="3" t="s">
        <v>69</v>
      </c>
      <c r="C375" s="3" t="str">
        <f>"王转姑"</f>
        <v>王转姑</v>
      </c>
      <c r="D375" s="3" t="s">
        <v>373</v>
      </c>
      <c r="E375" s="5"/>
    </row>
    <row r="376" spans="1:5" ht="24.75" customHeight="1">
      <c r="A376" s="4">
        <v>374</v>
      </c>
      <c r="B376" s="3" t="s">
        <v>69</v>
      </c>
      <c r="C376" s="3" t="str">
        <f>"刘文青"</f>
        <v>刘文青</v>
      </c>
      <c r="D376" s="3" t="s">
        <v>374</v>
      </c>
      <c r="E376" s="5"/>
    </row>
    <row r="377" spans="1:5" ht="24.75" customHeight="1">
      <c r="A377" s="4">
        <v>375</v>
      </c>
      <c r="B377" s="3" t="s">
        <v>69</v>
      </c>
      <c r="C377" s="3" t="str">
        <f>"罗嘉诚"</f>
        <v>罗嘉诚</v>
      </c>
      <c r="D377" s="3" t="s">
        <v>375</v>
      </c>
      <c r="E377" s="5"/>
    </row>
    <row r="378" spans="1:5" ht="24.75" customHeight="1">
      <c r="A378" s="4">
        <v>376</v>
      </c>
      <c r="B378" s="3" t="s">
        <v>69</v>
      </c>
      <c r="C378" s="3" t="str">
        <f>"符晶晶"</f>
        <v>符晶晶</v>
      </c>
      <c r="D378" s="3" t="s">
        <v>376</v>
      </c>
      <c r="E378" s="5"/>
    </row>
    <row r="379" spans="1:5" ht="24.75" customHeight="1">
      <c r="A379" s="4">
        <v>377</v>
      </c>
      <c r="B379" s="3" t="s">
        <v>69</v>
      </c>
      <c r="C379" s="3" t="str">
        <f>"潘韵如"</f>
        <v>潘韵如</v>
      </c>
      <c r="D379" s="3" t="s">
        <v>377</v>
      </c>
      <c r="E379" s="5"/>
    </row>
    <row r="380" spans="1:5" ht="24.75" customHeight="1">
      <c r="A380" s="4">
        <v>378</v>
      </c>
      <c r="B380" s="3" t="s">
        <v>69</v>
      </c>
      <c r="C380" s="3" t="str">
        <f>"胡虹宇"</f>
        <v>胡虹宇</v>
      </c>
      <c r="D380" s="3" t="s">
        <v>378</v>
      </c>
      <c r="E380" s="5"/>
    </row>
    <row r="381" spans="1:5" ht="24.75" customHeight="1">
      <c r="A381" s="4">
        <v>379</v>
      </c>
      <c r="B381" s="3" t="s">
        <v>69</v>
      </c>
      <c r="C381" s="3" t="str">
        <f>"柯丹盈"</f>
        <v>柯丹盈</v>
      </c>
      <c r="D381" s="3" t="s">
        <v>379</v>
      </c>
      <c r="E381" s="5"/>
    </row>
    <row r="382" spans="1:5" ht="24.75" customHeight="1">
      <c r="A382" s="4">
        <v>380</v>
      </c>
      <c r="B382" s="3" t="s">
        <v>69</v>
      </c>
      <c r="C382" s="3" t="str">
        <f>"杨钰"</f>
        <v>杨钰</v>
      </c>
      <c r="D382" s="3" t="s">
        <v>380</v>
      </c>
      <c r="E382" s="5"/>
    </row>
    <row r="383" spans="1:5" ht="24.75" customHeight="1">
      <c r="A383" s="4">
        <v>381</v>
      </c>
      <c r="B383" s="3" t="s">
        <v>69</v>
      </c>
      <c r="C383" s="3" t="str">
        <f>"郑思婷"</f>
        <v>郑思婷</v>
      </c>
      <c r="D383" s="3" t="s">
        <v>381</v>
      </c>
      <c r="E383" s="5"/>
    </row>
    <row r="384" spans="1:5" ht="24.75" customHeight="1">
      <c r="A384" s="4">
        <v>382</v>
      </c>
      <c r="B384" s="3" t="s">
        <v>69</v>
      </c>
      <c r="C384" s="3" t="str">
        <f>"王雅"</f>
        <v>王雅</v>
      </c>
      <c r="D384" s="3" t="s">
        <v>382</v>
      </c>
      <c r="E384" s="5"/>
    </row>
    <row r="385" spans="1:5" ht="24.75" customHeight="1">
      <c r="A385" s="4">
        <v>383</v>
      </c>
      <c r="B385" s="3" t="s">
        <v>69</v>
      </c>
      <c r="C385" s="3" t="str">
        <f>"庄令伟"</f>
        <v>庄令伟</v>
      </c>
      <c r="D385" s="3" t="s">
        <v>383</v>
      </c>
      <c r="E385" s="5"/>
    </row>
    <row r="386" spans="1:5" ht="24.75" customHeight="1">
      <c r="A386" s="4">
        <v>384</v>
      </c>
      <c r="B386" s="3" t="s">
        <v>69</v>
      </c>
      <c r="C386" s="3" t="str">
        <f>"莫镜程"</f>
        <v>莫镜程</v>
      </c>
      <c r="D386" s="3" t="s">
        <v>384</v>
      </c>
      <c r="E386" s="5"/>
    </row>
    <row r="387" spans="1:5" ht="24.75" customHeight="1">
      <c r="A387" s="4">
        <v>385</v>
      </c>
      <c r="B387" s="3" t="s">
        <v>69</v>
      </c>
      <c r="C387" s="3" t="str">
        <f>"李玉婕"</f>
        <v>李玉婕</v>
      </c>
      <c r="D387" s="3" t="s">
        <v>385</v>
      </c>
      <c r="E387" s="5"/>
    </row>
    <row r="388" spans="1:5" ht="24.75" customHeight="1">
      <c r="A388" s="4">
        <v>386</v>
      </c>
      <c r="B388" s="3" t="s">
        <v>69</v>
      </c>
      <c r="C388" s="3" t="str">
        <f>"赵师静"</f>
        <v>赵师静</v>
      </c>
      <c r="D388" s="3" t="s">
        <v>386</v>
      </c>
      <c r="E388" s="5"/>
    </row>
    <row r="389" spans="1:5" ht="24.75" customHeight="1">
      <c r="A389" s="4">
        <v>387</v>
      </c>
      <c r="B389" s="3" t="s">
        <v>69</v>
      </c>
      <c r="C389" s="3" t="str">
        <f>"符蓉"</f>
        <v>符蓉</v>
      </c>
      <c r="D389" s="3" t="s">
        <v>387</v>
      </c>
      <c r="E389" s="5"/>
    </row>
    <row r="390" spans="1:5" ht="24.75" customHeight="1">
      <c r="A390" s="4">
        <v>388</v>
      </c>
      <c r="B390" s="3" t="s">
        <v>69</v>
      </c>
      <c r="C390" s="3" t="str">
        <f>"符燕娇"</f>
        <v>符燕娇</v>
      </c>
      <c r="D390" s="3" t="s">
        <v>388</v>
      </c>
      <c r="E390" s="5"/>
    </row>
    <row r="391" spans="1:5" ht="24.75" customHeight="1">
      <c r="A391" s="4">
        <v>389</v>
      </c>
      <c r="B391" s="3" t="s">
        <v>69</v>
      </c>
      <c r="C391" s="3" t="str">
        <f>"林诗颖"</f>
        <v>林诗颖</v>
      </c>
      <c r="D391" s="3" t="s">
        <v>389</v>
      </c>
      <c r="E391" s="5"/>
    </row>
    <row r="392" spans="1:5" ht="24.75" customHeight="1">
      <c r="A392" s="4">
        <v>390</v>
      </c>
      <c r="B392" s="3" t="s">
        <v>69</v>
      </c>
      <c r="C392" s="3" t="str">
        <f>"韩汝婷"</f>
        <v>韩汝婷</v>
      </c>
      <c r="D392" s="3" t="s">
        <v>390</v>
      </c>
      <c r="E392" s="5"/>
    </row>
    <row r="393" spans="1:5" ht="24.75" customHeight="1">
      <c r="A393" s="4">
        <v>391</v>
      </c>
      <c r="B393" s="3" t="s">
        <v>69</v>
      </c>
      <c r="C393" s="3" t="str">
        <f>"陈子妞"</f>
        <v>陈子妞</v>
      </c>
      <c r="D393" s="3" t="s">
        <v>391</v>
      </c>
      <c r="E393" s="5"/>
    </row>
    <row r="394" spans="1:5" ht="24.75" customHeight="1">
      <c r="A394" s="4">
        <v>392</v>
      </c>
      <c r="B394" s="3" t="s">
        <v>69</v>
      </c>
      <c r="C394" s="3" t="str">
        <f>"张思媛"</f>
        <v>张思媛</v>
      </c>
      <c r="D394" s="3" t="s">
        <v>392</v>
      </c>
      <c r="E394" s="5"/>
    </row>
    <row r="395" spans="1:5" ht="24.75" customHeight="1">
      <c r="A395" s="4">
        <v>393</v>
      </c>
      <c r="B395" s="3" t="s">
        <v>69</v>
      </c>
      <c r="C395" s="3" t="str">
        <f>"陈焜"</f>
        <v>陈焜</v>
      </c>
      <c r="D395" s="3" t="s">
        <v>393</v>
      </c>
      <c r="E395" s="5"/>
    </row>
    <row r="396" spans="1:5" ht="24.75" customHeight="1">
      <c r="A396" s="4">
        <v>394</v>
      </c>
      <c r="B396" s="3" t="s">
        <v>69</v>
      </c>
      <c r="C396" s="3" t="str">
        <f>"凌娜"</f>
        <v>凌娜</v>
      </c>
      <c r="D396" s="3" t="s">
        <v>394</v>
      </c>
      <c r="E396" s="5"/>
    </row>
    <row r="397" spans="1:5" ht="24.75" customHeight="1">
      <c r="A397" s="4">
        <v>395</v>
      </c>
      <c r="B397" s="3" t="s">
        <v>69</v>
      </c>
      <c r="C397" s="3" t="str">
        <f>"单婉茹"</f>
        <v>单婉茹</v>
      </c>
      <c r="D397" s="3" t="s">
        <v>395</v>
      </c>
      <c r="E397" s="5"/>
    </row>
    <row r="398" spans="1:5" ht="24.75" customHeight="1">
      <c r="A398" s="4">
        <v>396</v>
      </c>
      <c r="B398" s="3" t="s">
        <v>69</v>
      </c>
      <c r="C398" s="3" t="str">
        <f>"郭妍"</f>
        <v>郭妍</v>
      </c>
      <c r="D398" s="3" t="s">
        <v>396</v>
      </c>
      <c r="E398" s="5"/>
    </row>
    <row r="399" spans="1:5" ht="24.75" customHeight="1">
      <c r="A399" s="4">
        <v>397</v>
      </c>
      <c r="B399" s="3" t="s">
        <v>69</v>
      </c>
      <c r="C399" s="3" t="str">
        <f>"麦明珍"</f>
        <v>麦明珍</v>
      </c>
      <c r="D399" s="3" t="s">
        <v>397</v>
      </c>
      <c r="E399" s="5"/>
    </row>
    <row r="400" spans="1:5" ht="24.75" customHeight="1">
      <c r="A400" s="4">
        <v>398</v>
      </c>
      <c r="B400" s="3" t="s">
        <v>69</v>
      </c>
      <c r="C400" s="3" t="str">
        <f>"郑蕊"</f>
        <v>郑蕊</v>
      </c>
      <c r="D400" s="3" t="s">
        <v>398</v>
      </c>
      <c r="E400" s="5"/>
    </row>
    <row r="401" spans="1:5" ht="24.75" customHeight="1">
      <c r="A401" s="4">
        <v>399</v>
      </c>
      <c r="B401" s="3" t="s">
        <v>69</v>
      </c>
      <c r="C401" s="3" t="str">
        <f>"张曼"</f>
        <v>张曼</v>
      </c>
      <c r="D401" s="3" t="s">
        <v>399</v>
      </c>
      <c r="E401" s="5"/>
    </row>
    <row r="402" spans="1:5" ht="24.75" customHeight="1">
      <c r="A402" s="4">
        <v>400</v>
      </c>
      <c r="B402" s="3" t="s">
        <v>69</v>
      </c>
      <c r="C402" s="3" t="str">
        <f>"陈宇"</f>
        <v>陈宇</v>
      </c>
      <c r="D402" s="3" t="s">
        <v>400</v>
      </c>
      <c r="E402" s="5"/>
    </row>
    <row r="403" spans="1:5" ht="24.75" customHeight="1">
      <c r="A403" s="4">
        <v>401</v>
      </c>
      <c r="B403" s="3" t="s">
        <v>69</v>
      </c>
      <c r="C403" s="3" t="str">
        <f>"陈运"</f>
        <v>陈运</v>
      </c>
      <c r="D403" s="3" t="s">
        <v>401</v>
      </c>
      <c r="E403" s="5"/>
    </row>
    <row r="404" spans="1:5" ht="24.75" customHeight="1">
      <c r="A404" s="4">
        <v>402</v>
      </c>
      <c r="B404" s="3" t="s">
        <v>69</v>
      </c>
      <c r="C404" s="3" t="str">
        <f>"李美宁"</f>
        <v>李美宁</v>
      </c>
      <c r="D404" s="3" t="s">
        <v>402</v>
      </c>
      <c r="E404" s="5"/>
    </row>
    <row r="405" spans="1:5" ht="24.75" customHeight="1">
      <c r="A405" s="4">
        <v>403</v>
      </c>
      <c r="B405" s="3" t="s">
        <v>69</v>
      </c>
      <c r="C405" s="3" t="str">
        <f>"黄可"</f>
        <v>黄可</v>
      </c>
      <c r="D405" s="3" t="s">
        <v>403</v>
      </c>
      <c r="E405" s="5"/>
    </row>
    <row r="406" spans="1:5" ht="24.75" customHeight="1">
      <c r="A406" s="4">
        <v>404</v>
      </c>
      <c r="B406" s="3" t="s">
        <v>69</v>
      </c>
      <c r="C406" s="3" t="str">
        <f>"林桦彬"</f>
        <v>林桦彬</v>
      </c>
      <c r="D406" s="3" t="s">
        <v>404</v>
      </c>
      <c r="E406" s="5"/>
    </row>
    <row r="407" spans="1:5" ht="24.75" customHeight="1">
      <c r="A407" s="4">
        <v>405</v>
      </c>
      <c r="B407" s="3" t="s">
        <v>69</v>
      </c>
      <c r="C407" s="3" t="str">
        <f>"谢成诺"</f>
        <v>谢成诺</v>
      </c>
      <c r="D407" s="3" t="s">
        <v>405</v>
      </c>
      <c r="E407" s="5"/>
    </row>
    <row r="408" spans="1:5" ht="24.75" customHeight="1">
      <c r="A408" s="4">
        <v>406</v>
      </c>
      <c r="B408" s="3" t="s">
        <v>69</v>
      </c>
      <c r="C408" s="3" t="str">
        <f>"陈玥"</f>
        <v>陈玥</v>
      </c>
      <c r="D408" s="3" t="s">
        <v>406</v>
      </c>
      <c r="E408" s="5"/>
    </row>
    <row r="409" spans="1:5" ht="24.75" customHeight="1">
      <c r="A409" s="4">
        <v>407</v>
      </c>
      <c r="B409" s="3" t="s">
        <v>69</v>
      </c>
      <c r="C409" s="3" t="str">
        <f>"钟圆圆"</f>
        <v>钟圆圆</v>
      </c>
      <c r="D409" s="3" t="s">
        <v>407</v>
      </c>
      <c r="E409" s="5"/>
    </row>
    <row r="410" spans="1:5" ht="24.75" customHeight="1">
      <c r="A410" s="4">
        <v>408</v>
      </c>
      <c r="B410" s="3" t="s">
        <v>69</v>
      </c>
      <c r="C410" s="3" t="str">
        <f>"符绵泮"</f>
        <v>符绵泮</v>
      </c>
      <c r="D410" s="3" t="s">
        <v>408</v>
      </c>
      <c r="E410" s="5"/>
    </row>
    <row r="411" spans="1:5" ht="24.75" customHeight="1">
      <c r="A411" s="4">
        <v>409</v>
      </c>
      <c r="B411" s="3" t="s">
        <v>69</v>
      </c>
      <c r="C411" s="3" t="str">
        <f>"王璐瑶"</f>
        <v>王璐瑶</v>
      </c>
      <c r="D411" s="3" t="s">
        <v>409</v>
      </c>
      <c r="E411" s="5"/>
    </row>
    <row r="412" spans="1:5" ht="24.75" customHeight="1">
      <c r="A412" s="4">
        <v>410</v>
      </c>
      <c r="B412" s="3" t="s">
        <v>69</v>
      </c>
      <c r="C412" s="3" t="str">
        <f>"杨帆"</f>
        <v>杨帆</v>
      </c>
      <c r="D412" s="3" t="s">
        <v>410</v>
      </c>
      <c r="E412" s="5"/>
    </row>
    <row r="413" spans="1:5" ht="24.75" customHeight="1">
      <c r="A413" s="4">
        <v>411</v>
      </c>
      <c r="B413" s="3" t="s">
        <v>69</v>
      </c>
      <c r="C413" s="3" t="str">
        <f>"潘婷婷"</f>
        <v>潘婷婷</v>
      </c>
      <c r="D413" s="3" t="s">
        <v>411</v>
      </c>
      <c r="E413" s="5"/>
    </row>
    <row r="414" spans="1:5" ht="24.75" customHeight="1">
      <c r="A414" s="4">
        <v>412</v>
      </c>
      <c r="B414" s="3" t="s">
        <v>69</v>
      </c>
      <c r="C414" s="3" t="str">
        <f>"黄实韵"</f>
        <v>黄实韵</v>
      </c>
      <c r="D414" s="3" t="s">
        <v>412</v>
      </c>
      <c r="E414" s="5"/>
    </row>
    <row r="415" spans="1:5" ht="24.75" customHeight="1">
      <c r="A415" s="4">
        <v>413</v>
      </c>
      <c r="B415" s="3" t="s">
        <v>69</v>
      </c>
      <c r="C415" s="3" t="str">
        <f>"吴自强"</f>
        <v>吴自强</v>
      </c>
      <c r="D415" s="3" t="s">
        <v>413</v>
      </c>
      <c r="E415" s="5"/>
    </row>
    <row r="416" spans="1:5" ht="24.75" customHeight="1">
      <c r="A416" s="4">
        <v>414</v>
      </c>
      <c r="B416" s="3" t="s">
        <v>69</v>
      </c>
      <c r="C416" s="3" t="str">
        <f>"李玉冰"</f>
        <v>李玉冰</v>
      </c>
      <c r="D416" s="3" t="s">
        <v>414</v>
      </c>
      <c r="E416" s="5"/>
    </row>
    <row r="417" spans="1:5" ht="24.75" customHeight="1">
      <c r="A417" s="4">
        <v>415</v>
      </c>
      <c r="B417" s="3" t="s">
        <v>69</v>
      </c>
      <c r="C417" s="3" t="str">
        <f>"蔡柳蔓"</f>
        <v>蔡柳蔓</v>
      </c>
      <c r="D417" s="3" t="s">
        <v>415</v>
      </c>
      <c r="E417" s="5"/>
    </row>
    <row r="418" spans="1:5" ht="24.75" customHeight="1">
      <c r="A418" s="4">
        <v>416</v>
      </c>
      <c r="B418" s="3" t="s">
        <v>69</v>
      </c>
      <c r="C418" s="3" t="str">
        <f>"高小芳"</f>
        <v>高小芳</v>
      </c>
      <c r="D418" s="3" t="s">
        <v>416</v>
      </c>
      <c r="E418" s="5"/>
    </row>
    <row r="419" spans="1:5" ht="24.75" customHeight="1">
      <c r="A419" s="4">
        <v>417</v>
      </c>
      <c r="B419" s="3" t="s">
        <v>69</v>
      </c>
      <c r="C419" s="3" t="str">
        <f>"陈洁"</f>
        <v>陈洁</v>
      </c>
      <c r="D419" s="3" t="s">
        <v>417</v>
      </c>
      <c r="E419" s="5"/>
    </row>
    <row r="420" spans="1:5" ht="24.75" customHeight="1">
      <c r="A420" s="4">
        <v>418</v>
      </c>
      <c r="B420" s="3" t="s">
        <v>69</v>
      </c>
      <c r="C420" s="3" t="str">
        <f>"羊淑香"</f>
        <v>羊淑香</v>
      </c>
      <c r="D420" s="3" t="s">
        <v>418</v>
      </c>
      <c r="E420" s="5"/>
    </row>
    <row r="421" spans="1:5" ht="24.75" customHeight="1">
      <c r="A421" s="4">
        <v>419</v>
      </c>
      <c r="B421" s="3" t="s">
        <v>69</v>
      </c>
      <c r="C421" s="3" t="str">
        <f>"戴小杰"</f>
        <v>戴小杰</v>
      </c>
      <c r="D421" s="3" t="s">
        <v>419</v>
      </c>
      <c r="E421" s="5"/>
    </row>
    <row r="422" spans="1:5" ht="24.75" customHeight="1">
      <c r="A422" s="4">
        <v>420</v>
      </c>
      <c r="B422" s="3" t="s">
        <v>69</v>
      </c>
      <c r="C422" s="3" t="str">
        <f>"洪海花"</f>
        <v>洪海花</v>
      </c>
      <c r="D422" s="3" t="s">
        <v>420</v>
      </c>
      <c r="E422" s="5"/>
    </row>
    <row r="423" spans="1:5" ht="24.75" customHeight="1">
      <c r="A423" s="4">
        <v>421</v>
      </c>
      <c r="B423" s="3" t="s">
        <v>69</v>
      </c>
      <c r="C423" s="3" t="str">
        <f>"何敏"</f>
        <v>何敏</v>
      </c>
      <c r="D423" s="3" t="s">
        <v>421</v>
      </c>
      <c r="E423" s="5"/>
    </row>
    <row r="424" spans="1:5" ht="24.75" customHeight="1">
      <c r="A424" s="4">
        <v>422</v>
      </c>
      <c r="B424" s="3" t="s">
        <v>69</v>
      </c>
      <c r="C424" s="3" t="str">
        <f>"杜晶晶"</f>
        <v>杜晶晶</v>
      </c>
      <c r="D424" s="3" t="s">
        <v>422</v>
      </c>
      <c r="E424" s="5"/>
    </row>
    <row r="425" spans="1:5" ht="24.75" customHeight="1">
      <c r="A425" s="4">
        <v>423</v>
      </c>
      <c r="B425" s="3" t="s">
        <v>69</v>
      </c>
      <c r="C425" s="3" t="str">
        <f>"缪正雁"</f>
        <v>缪正雁</v>
      </c>
      <c r="D425" s="3" t="s">
        <v>423</v>
      </c>
      <c r="E425" s="5"/>
    </row>
    <row r="426" spans="1:5" ht="24.75" customHeight="1">
      <c r="A426" s="4">
        <v>424</v>
      </c>
      <c r="B426" s="3" t="s">
        <v>69</v>
      </c>
      <c r="C426" s="3" t="str">
        <f>"韩星河"</f>
        <v>韩星河</v>
      </c>
      <c r="D426" s="3" t="s">
        <v>424</v>
      </c>
      <c r="E426" s="5"/>
    </row>
    <row r="427" spans="1:5" ht="24.75" customHeight="1">
      <c r="A427" s="4">
        <v>425</v>
      </c>
      <c r="B427" s="3" t="s">
        <v>69</v>
      </c>
      <c r="C427" s="3" t="str">
        <f>"翁灿灿"</f>
        <v>翁灿灿</v>
      </c>
      <c r="D427" s="3" t="s">
        <v>425</v>
      </c>
      <c r="E427" s="5"/>
    </row>
    <row r="428" spans="1:5" ht="24.75" customHeight="1">
      <c r="A428" s="4">
        <v>426</v>
      </c>
      <c r="B428" s="3" t="s">
        <v>69</v>
      </c>
      <c r="C428" s="3" t="str">
        <f>"周云斌"</f>
        <v>周云斌</v>
      </c>
      <c r="D428" s="3" t="s">
        <v>426</v>
      </c>
      <c r="E428" s="5"/>
    </row>
    <row r="429" spans="1:5" ht="24.75" customHeight="1">
      <c r="A429" s="4">
        <v>427</v>
      </c>
      <c r="B429" s="3" t="s">
        <v>69</v>
      </c>
      <c r="C429" s="3" t="str">
        <f>"王鹏"</f>
        <v>王鹏</v>
      </c>
      <c r="D429" s="3" t="s">
        <v>427</v>
      </c>
      <c r="E429" s="5"/>
    </row>
    <row r="430" spans="1:5" ht="24.75" customHeight="1">
      <c r="A430" s="4">
        <v>428</v>
      </c>
      <c r="B430" s="3" t="s">
        <v>69</v>
      </c>
      <c r="C430" s="3" t="str">
        <f>"郑海玲"</f>
        <v>郑海玲</v>
      </c>
      <c r="D430" s="3" t="s">
        <v>428</v>
      </c>
      <c r="E430" s="5"/>
    </row>
    <row r="431" spans="1:5" ht="24.75" customHeight="1">
      <c r="A431" s="4">
        <v>429</v>
      </c>
      <c r="B431" s="3" t="s">
        <v>69</v>
      </c>
      <c r="C431" s="3" t="str">
        <f>"王晓菲"</f>
        <v>王晓菲</v>
      </c>
      <c r="D431" s="3" t="s">
        <v>429</v>
      </c>
      <c r="E431" s="5"/>
    </row>
    <row r="432" spans="1:5" ht="24.75" customHeight="1">
      <c r="A432" s="4">
        <v>430</v>
      </c>
      <c r="B432" s="3" t="s">
        <v>69</v>
      </c>
      <c r="C432" s="3" t="str">
        <f>"潘孝华"</f>
        <v>潘孝华</v>
      </c>
      <c r="D432" s="3" t="s">
        <v>430</v>
      </c>
      <c r="E432" s="5"/>
    </row>
    <row r="433" spans="1:5" ht="24.75" customHeight="1">
      <c r="A433" s="4">
        <v>431</v>
      </c>
      <c r="B433" s="3" t="s">
        <v>69</v>
      </c>
      <c r="C433" s="3" t="str">
        <f>"钟云"</f>
        <v>钟云</v>
      </c>
      <c r="D433" s="3" t="s">
        <v>431</v>
      </c>
      <c r="E433" s="5"/>
    </row>
    <row r="434" spans="1:5" ht="24.75" customHeight="1">
      <c r="A434" s="4">
        <v>432</v>
      </c>
      <c r="B434" s="3" t="s">
        <v>69</v>
      </c>
      <c r="C434" s="3" t="str">
        <f>"洪月清"</f>
        <v>洪月清</v>
      </c>
      <c r="D434" s="3" t="s">
        <v>432</v>
      </c>
      <c r="E434" s="5"/>
    </row>
    <row r="435" spans="1:5" ht="24.75" customHeight="1">
      <c r="A435" s="4">
        <v>433</v>
      </c>
      <c r="B435" s="3" t="s">
        <v>69</v>
      </c>
      <c r="C435" s="3" t="str">
        <f>"彭进"</f>
        <v>彭进</v>
      </c>
      <c r="D435" s="3" t="s">
        <v>433</v>
      </c>
      <c r="E435" s="5"/>
    </row>
    <row r="436" spans="1:5" ht="24.75" customHeight="1">
      <c r="A436" s="4">
        <v>434</v>
      </c>
      <c r="B436" s="3" t="s">
        <v>69</v>
      </c>
      <c r="C436" s="3" t="str">
        <f>"彭恋"</f>
        <v>彭恋</v>
      </c>
      <c r="D436" s="3" t="s">
        <v>434</v>
      </c>
      <c r="E436" s="5"/>
    </row>
    <row r="437" spans="1:5" ht="24.75" customHeight="1">
      <c r="A437" s="4">
        <v>435</v>
      </c>
      <c r="B437" s="3" t="s">
        <v>69</v>
      </c>
      <c r="C437" s="3" t="str">
        <f>"殷丽桑"</f>
        <v>殷丽桑</v>
      </c>
      <c r="D437" s="3" t="s">
        <v>435</v>
      </c>
      <c r="E437" s="5"/>
    </row>
    <row r="438" spans="1:5" ht="24.75" customHeight="1">
      <c r="A438" s="4">
        <v>436</v>
      </c>
      <c r="B438" s="3" t="s">
        <v>69</v>
      </c>
      <c r="C438" s="3" t="str">
        <f>"傅国翠"</f>
        <v>傅国翠</v>
      </c>
      <c r="D438" s="3" t="s">
        <v>436</v>
      </c>
      <c r="E438" s="5"/>
    </row>
    <row r="439" spans="1:5" ht="24.75" customHeight="1">
      <c r="A439" s="4">
        <v>437</v>
      </c>
      <c r="B439" s="3" t="s">
        <v>69</v>
      </c>
      <c r="C439" s="3" t="str">
        <f>"张慧蓥"</f>
        <v>张慧蓥</v>
      </c>
      <c r="D439" s="3" t="s">
        <v>437</v>
      </c>
      <c r="E439" s="5"/>
    </row>
    <row r="440" spans="1:5" ht="24.75" customHeight="1">
      <c r="A440" s="4">
        <v>438</v>
      </c>
      <c r="B440" s="3" t="s">
        <v>69</v>
      </c>
      <c r="C440" s="3" t="str">
        <f>"何琪"</f>
        <v>何琪</v>
      </c>
      <c r="D440" s="3" t="s">
        <v>438</v>
      </c>
      <c r="E440" s="5"/>
    </row>
    <row r="441" spans="1:5" ht="24.75" customHeight="1">
      <c r="A441" s="4">
        <v>439</v>
      </c>
      <c r="B441" s="3" t="s">
        <v>69</v>
      </c>
      <c r="C441" s="3" t="str">
        <f>"李欣怡"</f>
        <v>李欣怡</v>
      </c>
      <c r="D441" s="3" t="s">
        <v>439</v>
      </c>
      <c r="E441" s="5"/>
    </row>
    <row r="442" spans="1:5" ht="24.75" customHeight="1">
      <c r="A442" s="4">
        <v>440</v>
      </c>
      <c r="B442" s="3" t="s">
        <v>69</v>
      </c>
      <c r="C442" s="3" t="str">
        <f>"陈泽凤"</f>
        <v>陈泽凤</v>
      </c>
      <c r="D442" s="3" t="s">
        <v>440</v>
      </c>
      <c r="E442" s="5"/>
    </row>
    <row r="443" spans="1:5" ht="24.75" customHeight="1">
      <c r="A443" s="4">
        <v>441</v>
      </c>
      <c r="B443" s="3" t="s">
        <v>69</v>
      </c>
      <c r="C443" s="3" t="str">
        <f>"杜昭瑜"</f>
        <v>杜昭瑜</v>
      </c>
      <c r="D443" s="3" t="s">
        <v>441</v>
      </c>
      <c r="E443" s="5"/>
    </row>
    <row r="444" spans="1:5" ht="24.75" customHeight="1">
      <c r="A444" s="4">
        <v>442</v>
      </c>
      <c r="B444" s="3" t="s">
        <v>69</v>
      </c>
      <c r="C444" s="3" t="str">
        <f>"符志颜"</f>
        <v>符志颜</v>
      </c>
      <c r="D444" s="3" t="s">
        <v>442</v>
      </c>
      <c r="E444" s="5"/>
    </row>
    <row r="445" spans="1:5" ht="24.75" customHeight="1">
      <c r="A445" s="4">
        <v>443</v>
      </c>
      <c r="B445" s="3" t="s">
        <v>69</v>
      </c>
      <c r="C445" s="3" t="str">
        <f>"冯文昕"</f>
        <v>冯文昕</v>
      </c>
      <c r="D445" s="3" t="s">
        <v>443</v>
      </c>
      <c r="E445" s="5"/>
    </row>
    <row r="446" spans="1:5" ht="24.75" customHeight="1">
      <c r="A446" s="4">
        <v>444</v>
      </c>
      <c r="B446" s="3" t="s">
        <v>69</v>
      </c>
      <c r="C446" s="3" t="str">
        <f>"黄小红"</f>
        <v>黄小红</v>
      </c>
      <c r="D446" s="3" t="s">
        <v>444</v>
      </c>
      <c r="E446" s="5"/>
    </row>
    <row r="447" spans="1:5" ht="24.75" customHeight="1">
      <c r="A447" s="4">
        <v>445</v>
      </c>
      <c r="B447" s="3" t="s">
        <v>69</v>
      </c>
      <c r="C447" s="3" t="str">
        <f>"陈裘健"</f>
        <v>陈裘健</v>
      </c>
      <c r="D447" s="3" t="s">
        <v>445</v>
      </c>
      <c r="E447" s="5"/>
    </row>
    <row r="448" spans="1:5" ht="24.75" customHeight="1">
      <c r="A448" s="4">
        <v>446</v>
      </c>
      <c r="B448" s="3" t="s">
        <v>69</v>
      </c>
      <c r="C448" s="3" t="str">
        <f>"符德娴"</f>
        <v>符德娴</v>
      </c>
      <c r="D448" s="3" t="s">
        <v>446</v>
      </c>
      <c r="E448" s="5"/>
    </row>
    <row r="449" spans="1:5" ht="24.75" customHeight="1">
      <c r="A449" s="4">
        <v>447</v>
      </c>
      <c r="B449" s="3" t="s">
        <v>69</v>
      </c>
      <c r="C449" s="3" t="str">
        <f>"吴蔚"</f>
        <v>吴蔚</v>
      </c>
      <c r="D449" s="3" t="s">
        <v>447</v>
      </c>
      <c r="E449" s="5"/>
    </row>
    <row r="450" spans="1:5" ht="24.75" customHeight="1">
      <c r="A450" s="4">
        <v>448</v>
      </c>
      <c r="B450" s="3" t="s">
        <v>69</v>
      </c>
      <c r="C450" s="3" t="str">
        <f>"韩采芳"</f>
        <v>韩采芳</v>
      </c>
      <c r="D450" s="3" t="s">
        <v>448</v>
      </c>
      <c r="E450" s="5"/>
    </row>
    <row r="451" spans="1:5" ht="24.75" customHeight="1">
      <c r="A451" s="4">
        <v>449</v>
      </c>
      <c r="B451" s="3" t="s">
        <v>69</v>
      </c>
      <c r="C451" s="3" t="str">
        <f>"唐庆慧"</f>
        <v>唐庆慧</v>
      </c>
      <c r="D451" s="3" t="s">
        <v>449</v>
      </c>
      <c r="E451" s="5"/>
    </row>
    <row r="452" spans="1:5" ht="24.75" customHeight="1">
      <c r="A452" s="4">
        <v>450</v>
      </c>
      <c r="B452" s="3" t="s">
        <v>69</v>
      </c>
      <c r="C452" s="3" t="str">
        <f>"吴加嘉"</f>
        <v>吴加嘉</v>
      </c>
      <c r="D452" s="3" t="s">
        <v>402</v>
      </c>
      <c r="E452" s="5"/>
    </row>
    <row r="453" spans="1:5" ht="24.75" customHeight="1">
      <c r="A453" s="4">
        <v>451</v>
      </c>
      <c r="B453" s="3" t="s">
        <v>69</v>
      </c>
      <c r="C453" s="3" t="str">
        <f>"韩俐"</f>
        <v>韩俐</v>
      </c>
      <c r="D453" s="3" t="s">
        <v>450</v>
      </c>
      <c r="E453" s="5"/>
    </row>
    <row r="454" spans="1:5" ht="24.75" customHeight="1">
      <c r="A454" s="4">
        <v>452</v>
      </c>
      <c r="B454" s="3" t="s">
        <v>69</v>
      </c>
      <c r="C454" s="3" t="str">
        <f>"孙俊程"</f>
        <v>孙俊程</v>
      </c>
      <c r="D454" s="3" t="s">
        <v>451</v>
      </c>
      <c r="E454" s="5"/>
    </row>
    <row r="455" spans="1:5" ht="24.75" customHeight="1">
      <c r="A455" s="4">
        <v>453</v>
      </c>
      <c r="B455" s="3" t="s">
        <v>69</v>
      </c>
      <c r="C455" s="3" t="str">
        <f>"施国芸"</f>
        <v>施国芸</v>
      </c>
      <c r="D455" s="3" t="s">
        <v>452</v>
      </c>
      <c r="E455" s="5"/>
    </row>
    <row r="456" spans="1:5" ht="24.75" customHeight="1">
      <c r="A456" s="4">
        <v>454</v>
      </c>
      <c r="B456" s="3" t="s">
        <v>69</v>
      </c>
      <c r="C456" s="3" t="str">
        <f>"陈诗"</f>
        <v>陈诗</v>
      </c>
      <c r="D456" s="3" t="s">
        <v>453</v>
      </c>
      <c r="E456" s="5"/>
    </row>
    <row r="457" spans="1:5" ht="24.75" customHeight="1">
      <c r="A457" s="4">
        <v>455</v>
      </c>
      <c r="B457" s="3" t="s">
        <v>69</v>
      </c>
      <c r="C457" s="3" t="str">
        <f>"林婵婵"</f>
        <v>林婵婵</v>
      </c>
      <c r="D457" s="3" t="s">
        <v>454</v>
      </c>
      <c r="E457" s="5"/>
    </row>
    <row r="458" spans="1:5" ht="24.75" customHeight="1">
      <c r="A458" s="4">
        <v>456</v>
      </c>
      <c r="B458" s="3" t="s">
        <v>69</v>
      </c>
      <c r="C458" s="3" t="str">
        <f>"吴清雅"</f>
        <v>吴清雅</v>
      </c>
      <c r="D458" s="3" t="s">
        <v>455</v>
      </c>
      <c r="E458" s="5"/>
    </row>
    <row r="459" spans="1:5" ht="24.75" customHeight="1">
      <c r="A459" s="4">
        <v>457</v>
      </c>
      <c r="B459" s="3" t="s">
        <v>69</v>
      </c>
      <c r="C459" s="3" t="str">
        <f>"王江月"</f>
        <v>王江月</v>
      </c>
      <c r="D459" s="3" t="s">
        <v>456</v>
      </c>
      <c r="E459" s="5"/>
    </row>
    <row r="460" spans="1:5" ht="24.75" customHeight="1">
      <c r="A460" s="4">
        <v>458</v>
      </c>
      <c r="B460" s="3" t="s">
        <v>69</v>
      </c>
      <c r="C460" s="3" t="str">
        <f>"樊璐"</f>
        <v>樊璐</v>
      </c>
      <c r="D460" s="3" t="s">
        <v>457</v>
      </c>
      <c r="E460" s="5"/>
    </row>
    <row r="461" spans="1:5" ht="24.75" customHeight="1">
      <c r="A461" s="4">
        <v>459</v>
      </c>
      <c r="B461" s="3" t="s">
        <v>69</v>
      </c>
      <c r="C461" s="3" t="str">
        <f>"骆梓晴"</f>
        <v>骆梓晴</v>
      </c>
      <c r="D461" s="3" t="s">
        <v>458</v>
      </c>
      <c r="E461" s="5"/>
    </row>
    <row r="462" spans="1:5" ht="24.75" customHeight="1">
      <c r="A462" s="4">
        <v>460</v>
      </c>
      <c r="B462" s="3" t="s">
        <v>69</v>
      </c>
      <c r="C462" s="3" t="str">
        <f>"王春霞"</f>
        <v>王春霞</v>
      </c>
      <c r="D462" s="3" t="s">
        <v>459</v>
      </c>
      <c r="E462" s="5"/>
    </row>
    <row r="463" spans="1:5" ht="24.75" customHeight="1">
      <c r="A463" s="4">
        <v>461</v>
      </c>
      <c r="B463" s="3" t="s">
        <v>69</v>
      </c>
      <c r="C463" s="3" t="str">
        <f>"许敏"</f>
        <v>许敏</v>
      </c>
      <c r="D463" s="3" t="s">
        <v>460</v>
      </c>
      <c r="E463" s="5"/>
    </row>
    <row r="464" spans="1:5" ht="24.75" customHeight="1">
      <c r="A464" s="4">
        <v>462</v>
      </c>
      <c r="B464" s="3" t="s">
        <v>69</v>
      </c>
      <c r="C464" s="3" t="str">
        <f>"何玫萱"</f>
        <v>何玫萱</v>
      </c>
      <c r="D464" s="3" t="s">
        <v>461</v>
      </c>
      <c r="E464" s="5"/>
    </row>
    <row r="465" spans="1:5" ht="24.75" customHeight="1">
      <c r="A465" s="4">
        <v>463</v>
      </c>
      <c r="B465" s="3" t="s">
        <v>69</v>
      </c>
      <c r="C465" s="3" t="str">
        <f>"陈丽婉"</f>
        <v>陈丽婉</v>
      </c>
      <c r="D465" s="3" t="s">
        <v>462</v>
      </c>
      <c r="E465" s="5"/>
    </row>
    <row r="466" spans="1:5" ht="24.75" customHeight="1">
      <c r="A466" s="4">
        <v>464</v>
      </c>
      <c r="B466" s="3" t="s">
        <v>69</v>
      </c>
      <c r="C466" s="3" t="str">
        <f>"孙佳星"</f>
        <v>孙佳星</v>
      </c>
      <c r="D466" s="3" t="s">
        <v>463</v>
      </c>
      <c r="E466" s="5"/>
    </row>
    <row r="467" spans="1:5" ht="24.75" customHeight="1">
      <c r="A467" s="4">
        <v>465</v>
      </c>
      <c r="B467" s="3" t="s">
        <v>69</v>
      </c>
      <c r="C467" s="3" t="str">
        <f>"潘优迪"</f>
        <v>潘优迪</v>
      </c>
      <c r="D467" s="3" t="s">
        <v>464</v>
      </c>
      <c r="E467" s="5"/>
    </row>
    <row r="468" spans="1:5" ht="24.75" customHeight="1">
      <c r="A468" s="4">
        <v>466</v>
      </c>
      <c r="B468" s="3" t="s">
        <v>69</v>
      </c>
      <c r="C468" s="3" t="str">
        <f>"林凯"</f>
        <v>林凯</v>
      </c>
      <c r="D468" s="3" t="s">
        <v>465</v>
      </c>
      <c r="E468" s="5"/>
    </row>
    <row r="469" spans="1:5" ht="24.75" customHeight="1">
      <c r="A469" s="4">
        <v>467</v>
      </c>
      <c r="B469" s="3" t="s">
        <v>69</v>
      </c>
      <c r="C469" s="3" t="str">
        <f>"周进宝"</f>
        <v>周进宝</v>
      </c>
      <c r="D469" s="3" t="s">
        <v>466</v>
      </c>
      <c r="E469" s="5"/>
    </row>
    <row r="470" spans="1:5" ht="24.75" customHeight="1">
      <c r="A470" s="4">
        <v>468</v>
      </c>
      <c r="B470" s="3" t="s">
        <v>69</v>
      </c>
      <c r="C470" s="3" t="str">
        <f>"陈永帅"</f>
        <v>陈永帅</v>
      </c>
      <c r="D470" s="3" t="s">
        <v>467</v>
      </c>
      <c r="E470" s="5"/>
    </row>
    <row r="471" spans="1:5" ht="24.75" customHeight="1">
      <c r="A471" s="4">
        <v>469</v>
      </c>
      <c r="B471" s="3" t="s">
        <v>69</v>
      </c>
      <c r="C471" s="3" t="str">
        <f>"王思虹"</f>
        <v>王思虹</v>
      </c>
      <c r="D471" s="3" t="s">
        <v>468</v>
      </c>
      <c r="E471" s="5"/>
    </row>
    <row r="472" spans="1:5" ht="24.75" customHeight="1">
      <c r="A472" s="4">
        <v>470</v>
      </c>
      <c r="B472" s="3" t="s">
        <v>69</v>
      </c>
      <c r="C472" s="3" t="str">
        <f>"符美利"</f>
        <v>符美利</v>
      </c>
      <c r="D472" s="3" t="s">
        <v>469</v>
      </c>
      <c r="E472" s="5"/>
    </row>
    <row r="473" spans="1:5" ht="24.75" customHeight="1">
      <c r="A473" s="4">
        <v>471</v>
      </c>
      <c r="B473" s="3" t="s">
        <v>69</v>
      </c>
      <c r="C473" s="3" t="str">
        <f>"金慧仪"</f>
        <v>金慧仪</v>
      </c>
      <c r="D473" s="3" t="s">
        <v>470</v>
      </c>
      <c r="E473" s="5"/>
    </row>
    <row r="474" spans="1:5" ht="24.75" customHeight="1">
      <c r="A474" s="4">
        <v>472</v>
      </c>
      <c r="B474" s="3" t="s">
        <v>69</v>
      </c>
      <c r="C474" s="3" t="str">
        <f>"翁玉婷"</f>
        <v>翁玉婷</v>
      </c>
      <c r="D474" s="3" t="s">
        <v>471</v>
      </c>
      <c r="E474" s="5"/>
    </row>
    <row r="475" spans="1:5" ht="24.75" customHeight="1">
      <c r="A475" s="4">
        <v>473</v>
      </c>
      <c r="B475" s="3" t="s">
        <v>69</v>
      </c>
      <c r="C475" s="3" t="str">
        <f>"钟义婷"</f>
        <v>钟义婷</v>
      </c>
      <c r="D475" s="3" t="s">
        <v>472</v>
      </c>
      <c r="E475" s="5"/>
    </row>
    <row r="476" spans="1:5" ht="24.75" customHeight="1">
      <c r="A476" s="4">
        <v>474</v>
      </c>
      <c r="B476" s="3" t="s">
        <v>69</v>
      </c>
      <c r="C476" s="3" t="str">
        <f>"李欣阳"</f>
        <v>李欣阳</v>
      </c>
      <c r="D476" s="3" t="s">
        <v>473</v>
      </c>
      <c r="E476" s="5"/>
    </row>
    <row r="477" spans="1:5" ht="24.75" customHeight="1">
      <c r="A477" s="4">
        <v>475</v>
      </c>
      <c r="B477" s="3" t="s">
        <v>69</v>
      </c>
      <c r="C477" s="3" t="str">
        <f>"陈积娉"</f>
        <v>陈积娉</v>
      </c>
      <c r="D477" s="3" t="s">
        <v>474</v>
      </c>
      <c r="E477" s="5"/>
    </row>
    <row r="478" spans="1:5" ht="24.75" customHeight="1">
      <c r="A478" s="4">
        <v>476</v>
      </c>
      <c r="B478" s="3" t="s">
        <v>69</v>
      </c>
      <c r="C478" s="3" t="str">
        <f>"符传兵"</f>
        <v>符传兵</v>
      </c>
      <c r="D478" s="3" t="s">
        <v>475</v>
      </c>
      <c r="E478" s="5"/>
    </row>
    <row r="479" spans="1:5" ht="24.75" customHeight="1">
      <c r="A479" s="4">
        <v>477</v>
      </c>
      <c r="B479" s="3" t="s">
        <v>69</v>
      </c>
      <c r="C479" s="3" t="str">
        <f>"张楠"</f>
        <v>张楠</v>
      </c>
      <c r="D479" s="3" t="s">
        <v>476</v>
      </c>
      <c r="E479" s="5"/>
    </row>
    <row r="480" spans="1:5" ht="24.75" customHeight="1">
      <c r="A480" s="4">
        <v>478</v>
      </c>
      <c r="B480" s="3" t="s">
        <v>69</v>
      </c>
      <c r="C480" s="3" t="str">
        <f>"曹宝欣"</f>
        <v>曹宝欣</v>
      </c>
      <c r="D480" s="3" t="s">
        <v>477</v>
      </c>
      <c r="E480" s="5"/>
    </row>
    <row r="481" spans="1:5" ht="24.75" customHeight="1">
      <c r="A481" s="4">
        <v>479</v>
      </c>
      <c r="B481" s="3" t="s">
        <v>69</v>
      </c>
      <c r="C481" s="3" t="str">
        <f>"黄文哲"</f>
        <v>黄文哲</v>
      </c>
      <c r="D481" s="3" t="s">
        <v>478</v>
      </c>
      <c r="E481" s="5"/>
    </row>
    <row r="482" spans="1:5" ht="24.75" customHeight="1">
      <c r="A482" s="4">
        <v>480</v>
      </c>
      <c r="B482" s="3" t="s">
        <v>69</v>
      </c>
      <c r="C482" s="3" t="str">
        <f>"曾芳"</f>
        <v>曾芳</v>
      </c>
      <c r="D482" s="3" t="s">
        <v>479</v>
      </c>
      <c r="E482" s="5"/>
    </row>
    <row r="483" spans="1:5" ht="24.75" customHeight="1">
      <c r="A483" s="4">
        <v>481</v>
      </c>
      <c r="B483" s="3" t="s">
        <v>69</v>
      </c>
      <c r="C483" s="3" t="str">
        <f>"韩晓怡"</f>
        <v>韩晓怡</v>
      </c>
      <c r="D483" s="3" t="s">
        <v>480</v>
      </c>
      <c r="E483" s="5"/>
    </row>
    <row r="484" spans="1:5" ht="24.75" customHeight="1">
      <c r="A484" s="4">
        <v>482</v>
      </c>
      <c r="B484" s="3" t="s">
        <v>69</v>
      </c>
      <c r="C484" s="3" t="str">
        <f>"周美霞"</f>
        <v>周美霞</v>
      </c>
      <c r="D484" s="3" t="s">
        <v>481</v>
      </c>
      <c r="E484" s="5"/>
    </row>
    <row r="485" spans="1:5" ht="24.75" customHeight="1">
      <c r="A485" s="4">
        <v>483</v>
      </c>
      <c r="B485" s="3" t="s">
        <v>69</v>
      </c>
      <c r="C485" s="3" t="str">
        <f>"李美健"</f>
        <v>李美健</v>
      </c>
      <c r="D485" s="3" t="s">
        <v>482</v>
      </c>
      <c r="E485" s="5"/>
    </row>
    <row r="486" spans="1:5" ht="24.75" customHeight="1">
      <c r="A486" s="4">
        <v>484</v>
      </c>
      <c r="B486" s="3" t="s">
        <v>69</v>
      </c>
      <c r="C486" s="3" t="str">
        <f>"董乐平"</f>
        <v>董乐平</v>
      </c>
      <c r="D486" s="3" t="s">
        <v>483</v>
      </c>
      <c r="E486" s="5"/>
    </row>
    <row r="487" spans="1:5" ht="24.75" customHeight="1">
      <c r="A487" s="4">
        <v>485</v>
      </c>
      <c r="B487" s="3" t="s">
        <v>69</v>
      </c>
      <c r="C487" s="3" t="str">
        <f>"康珂"</f>
        <v>康珂</v>
      </c>
      <c r="D487" s="3" t="s">
        <v>484</v>
      </c>
      <c r="E487" s="5"/>
    </row>
    <row r="488" spans="1:5" ht="24.75" customHeight="1">
      <c r="A488" s="4">
        <v>486</v>
      </c>
      <c r="B488" s="3" t="s">
        <v>69</v>
      </c>
      <c r="C488" s="3" t="str">
        <f>"陈思颖"</f>
        <v>陈思颖</v>
      </c>
      <c r="D488" s="3" t="s">
        <v>108</v>
      </c>
      <c r="E488" s="5"/>
    </row>
    <row r="489" spans="1:5" ht="24.75" customHeight="1">
      <c r="A489" s="4">
        <v>487</v>
      </c>
      <c r="B489" s="3" t="s">
        <v>69</v>
      </c>
      <c r="C489" s="3" t="str">
        <f>"邱婷婷"</f>
        <v>邱婷婷</v>
      </c>
      <c r="D489" s="3" t="s">
        <v>485</v>
      </c>
      <c r="E489" s="5"/>
    </row>
    <row r="490" spans="1:5" ht="24.75" customHeight="1">
      <c r="A490" s="4">
        <v>488</v>
      </c>
      <c r="B490" s="3" t="s">
        <v>69</v>
      </c>
      <c r="C490" s="3" t="str">
        <f>"马静"</f>
        <v>马静</v>
      </c>
      <c r="D490" s="3" t="s">
        <v>486</v>
      </c>
      <c r="E490" s="5"/>
    </row>
    <row r="491" spans="1:5" ht="24.75" customHeight="1">
      <c r="A491" s="4">
        <v>489</v>
      </c>
      <c r="B491" s="3" t="s">
        <v>69</v>
      </c>
      <c r="C491" s="3" t="str">
        <f>"李丹"</f>
        <v>李丹</v>
      </c>
      <c r="D491" s="3" t="s">
        <v>104</v>
      </c>
      <c r="E491" s="5"/>
    </row>
    <row r="492" spans="1:5" ht="24.75" customHeight="1">
      <c r="A492" s="4">
        <v>490</v>
      </c>
      <c r="B492" s="3" t="s">
        <v>69</v>
      </c>
      <c r="C492" s="3" t="str">
        <f>"苏丽丽"</f>
        <v>苏丽丽</v>
      </c>
      <c r="D492" s="3" t="s">
        <v>487</v>
      </c>
      <c r="E492" s="5"/>
    </row>
    <row r="493" spans="1:5" ht="24.75" customHeight="1">
      <c r="A493" s="4">
        <v>491</v>
      </c>
      <c r="B493" s="3" t="s">
        <v>69</v>
      </c>
      <c r="C493" s="3" t="str">
        <f>"朱云雨"</f>
        <v>朱云雨</v>
      </c>
      <c r="D493" s="3" t="s">
        <v>488</v>
      </c>
      <c r="E493" s="5"/>
    </row>
    <row r="494" spans="1:5" ht="24.75" customHeight="1">
      <c r="A494" s="4">
        <v>492</v>
      </c>
      <c r="B494" s="3" t="s">
        <v>69</v>
      </c>
      <c r="C494" s="3" t="str">
        <f>"陈俐君"</f>
        <v>陈俐君</v>
      </c>
      <c r="D494" s="3" t="s">
        <v>489</v>
      </c>
      <c r="E494" s="5"/>
    </row>
    <row r="495" spans="1:5" ht="24.75" customHeight="1">
      <c r="A495" s="4">
        <v>493</v>
      </c>
      <c r="B495" s="3" t="s">
        <v>69</v>
      </c>
      <c r="C495" s="3" t="str">
        <f>"符议心"</f>
        <v>符议心</v>
      </c>
      <c r="D495" s="3" t="s">
        <v>490</v>
      </c>
      <c r="E495" s="5"/>
    </row>
    <row r="496" spans="1:5" ht="24.75" customHeight="1">
      <c r="A496" s="4">
        <v>494</v>
      </c>
      <c r="B496" s="3" t="s">
        <v>69</v>
      </c>
      <c r="C496" s="3" t="str">
        <f>"陈昱妃"</f>
        <v>陈昱妃</v>
      </c>
      <c r="D496" s="3" t="s">
        <v>491</v>
      </c>
      <c r="E496" s="5"/>
    </row>
    <row r="497" spans="1:5" ht="24.75" customHeight="1">
      <c r="A497" s="4">
        <v>495</v>
      </c>
      <c r="B497" s="3" t="s">
        <v>69</v>
      </c>
      <c r="C497" s="3" t="str">
        <f>"莫薇"</f>
        <v>莫薇</v>
      </c>
      <c r="D497" s="3" t="s">
        <v>492</v>
      </c>
      <c r="E497" s="5"/>
    </row>
    <row r="498" spans="1:5" ht="24.75" customHeight="1">
      <c r="A498" s="4">
        <v>496</v>
      </c>
      <c r="B498" s="3" t="s">
        <v>69</v>
      </c>
      <c r="C498" s="3" t="str">
        <f>"陈佳秀"</f>
        <v>陈佳秀</v>
      </c>
      <c r="D498" s="3" t="s">
        <v>493</v>
      </c>
      <c r="E498" s="5"/>
    </row>
    <row r="499" spans="1:5" ht="24.75" customHeight="1">
      <c r="A499" s="4">
        <v>497</v>
      </c>
      <c r="B499" s="3" t="s">
        <v>69</v>
      </c>
      <c r="C499" s="3" t="str">
        <f>"钱晚晴"</f>
        <v>钱晚晴</v>
      </c>
      <c r="D499" s="3" t="s">
        <v>494</v>
      </c>
      <c r="E499" s="5"/>
    </row>
    <row r="500" spans="1:5" ht="24.75" customHeight="1">
      <c r="A500" s="4">
        <v>498</v>
      </c>
      <c r="B500" s="3" t="s">
        <v>69</v>
      </c>
      <c r="C500" s="3" t="str">
        <f>"何海园"</f>
        <v>何海园</v>
      </c>
      <c r="D500" s="3" t="s">
        <v>495</v>
      </c>
      <c r="E500" s="5"/>
    </row>
    <row r="501" spans="1:5" ht="24.75" customHeight="1">
      <c r="A501" s="4">
        <v>499</v>
      </c>
      <c r="B501" s="3" t="s">
        <v>69</v>
      </c>
      <c r="C501" s="3" t="str">
        <f>"彭芳梅"</f>
        <v>彭芳梅</v>
      </c>
      <c r="D501" s="3" t="s">
        <v>496</v>
      </c>
      <c r="E501" s="5"/>
    </row>
    <row r="502" spans="1:5" ht="24.75" customHeight="1">
      <c r="A502" s="4">
        <v>500</v>
      </c>
      <c r="B502" s="3" t="s">
        <v>69</v>
      </c>
      <c r="C502" s="3" t="str">
        <f>"王顺妮"</f>
        <v>王顺妮</v>
      </c>
      <c r="D502" s="3" t="s">
        <v>497</v>
      </c>
      <c r="E502" s="5"/>
    </row>
    <row r="503" spans="1:5" ht="24.75" customHeight="1">
      <c r="A503" s="4">
        <v>501</v>
      </c>
      <c r="B503" s="3" t="s">
        <v>69</v>
      </c>
      <c r="C503" s="3" t="str">
        <f>"陈静"</f>
        <v>陈静</v>
      </c>
      <c r="D503" s="3" t="s">
        <v>498</v>
      </c>
      <c r="E503" s="5"/>
    </row>
    <row r="504" spans="1:5" ht="24.75" customHeight="1">
      <c r="A504" s="4">
        <v>502</v>
      </c>
      <c r="B504" s="3" t="s">
        <v>69</v>
      </c>
      <c r="C504" s="3" t="str">
        <f>"黄婷婷"</f>
        <v>黄婷婷</v>
      </c>
      <c r="D504" s="3" t="s">
        <v>499</v>
      </c>
      <c r="E504" s="5"/>
    </row>
    <row r="505" spans="1:5" ht="24.75" customHeight="1">
      <c r="A505" s="4">
        <v>503</v>
      </c>
      <c r="B505" s="3" t="s">
        <v>69</v>
      </c>
      <c r="C505" s="3" t="str">
        <f>"吴焕唐"</f>
        <v>吴焕唐</v>
      </c>
      <c r="D505" s="3" t="s">
        <v>500</v>
      </c>
      <c r="E505" s="5"/>
    </row>
    <row r="506" spans="1:5" ht="24.75" customHeight="1">
      <c r="A506" s="4">
        <v>504</v>
      </c>
      <c r="B506" s="3" t="s">
        <v>69</v>
      </c>
      <c r="C506" s="3" t="str">
        <f>"周李扬"</f>
        <v>周李扬</v>
      </c>
      <c r="D506" s="3" t="s">
        <v>501</v>
      </c>
      <c r="E506" s="5"/>
    </row>
    <row r="507" spans="1:5" ht="24.75" customHeight="1">
      <c r="A507" s="4">
        <v>505</v>
      </c>
      <c r="B507" s="3" t="s">
        <v>69</v>
      </c>
      <c r="C507" s="3" t="str">
        <f>"赵津宇"</f>
        <v>赵津宇</v>
      </c>
      <c r="D507" s="3" t="s">
        <v>502</v>
      </c>
      <c r="E507" s="5"/>
    </row>
    <row r="508" spans="1:5" ht="24.75" customHeight="1">
      <c r="A508" s="4">
        <v>506</v>
      </c>
      <c r="B508" s="3" t="s">
        <v>69</v>
      </c>
      <c r="C508" s="3" t="str">
        <f>"汤舒匀"</f>
        <v>汤舒匀</v>
      </c>
      <c r="D508" s="3" t="s">
        <v>503</v>
      </c>
      <c r="E508" s="5"/>
    </row>
    <row r="509" spans="1:5" ht="24.75" customHeight="1">
      <c r="A509" s="4">
        <v>507</v>
      </c>
      <c r="B509" s="3" t="s">
        <v>69</v>
      </c>
      <c r="C509" s="3" t="str">
        <f>"蔡於良"</f>
        <v>蔡於良</v>
      </c>
      <c r="D509" s="3" t="s">
        <v>504</v>
      </c>
      <c r="E509" s="5"/>
    </row>
    <row r="510" spans="1:5" ht="24.75" customHeight="1">
      <c r="A510" s="4">
        <v>508</v>
      </c>
      <c r="B510" s="3" t="s">
        <v>69</v>
      </c>
      <c r="C510" s="3" t="str">
        <f>"黎维荣"</f>
        <v>黎维荣</v>
      </c>
      <c r="D510" s="3" t="s">
        <v>505</v>
      </c>
      <c r="E510" s="5"/>
    </row>
    <row r="511" spans="1:5" ht="24.75" customHeight="1">
      <c r="A511" s="4">
        <v>509</v>
      </c>
      <c r="B511" s="3" t="s">
        <v>69</v>
      </c>
      <c r="C511" s="3" t="str">
        <f>"崔成音"</f>
        <v>崔成音</v>
      </c>
      <c r="D511" s="3" t="s">
        <v>506</v>
      </c>
      <c r="E511" s="5"/>
    </row>
    <row r="512" spans="1:5" ht="24.75" customHeight="1">
      <c r="A512" s="4">
        <v>510</v>
      </c>
      <c r="B512" s="3" t="s">
        <v>69</v>
      </c>
      <c r="C512" s="3" t="str">
        <f>"安然"</f>
        <v>安然</v>
      </c>
      <c r="D512" s="3" t="s">
        <v>507</v>
      </c>
      <c r="E512" s="5"/>
    </row>
    <row r="513" spans="1:5" ht="24.75" customHeight="1">
      <c r="A513" s="4">
        <v>511</v>
      </c>
      <c r="B513" s="3" t="s">
        <v>69</v>
      </c>
      <c r="C513" s="3" t="str">
        <f>"林艳婷"</f>
        <v>林艳婷</v>
      </c>
      <c r="D513" s="3" t="s">
        <v>508</v>
      </c>
      <c r="E513" s="5"/>
    </row>
    <row r="514" spans="1:5" ht="24.75" customHeight="1">
      <c r="A514" s="4">
        <v>512</v>
      </c>
      <c r="B514" s="3" t="s">
        <v>69</v>
      </c>
      <c r="C514" s="3" t="str">
        <f>"张微微"</f>
        <v>张微微</v>
      </c>
      <c r="D514" s="3" t="s">
        <v>509</v>
      </c>
      <c r="E514" s="5"/>
    </row>
    <row r="515" spans="1:5" ht="24.75" customHeight="1">
      <c r="A515" s="4">
        <v>513</v>
      </c>
      <c r="B515" s="3" t="s">
        <v>69</v>
      </c>
      <c r="C515" s="3" t="str">
        <f>"谭昱君"</f>
        <v>谭昱君</v>
      </c>
      <c r="D515" s="3" t="s">
        <v>510</v>
      </c>
      <c r="E515" s="5"/>
    </row>
    <row r="516" spans="1:5" ht="24.75" customHeight="1">
      <c r="A516" s="4">
        <v>514</v>
      </c>
      <c r="B516" s="3" t="s">
        <v>69</v>
      </c>
      <c r="C516" s="3" t="str">
        <f>"何娇"</f>
        <v>何娇</v>
      </c>
      <c r="D516" s="3" t="s">
        <v>511</v>
      </c>
      <c r="E516" s="5"/>
    </row>
    <row r="517" spans="1:5" ht="24.75" customHeight="1">
      <c r="A517" s="4">
        <v>515</v>
      </c>
      <c r="B517" s="3" t="s">
        <v>69</v>
      </c>
      <c r="C517" s="3" t="str">
        <f>"邢福宜"</f>
        <v>邢福宜</v>
      </c>
      <c r="D517" s="3" t="s">
        <v>512</v>
      </c>
      <c r="E517" s="5"/>
    </row>
    <row r="518" spans="1:5" ht="24.75" customHeight="1">
      <c r="A518" s="4">
        <v>516</v>
      </c>
      <c r="B518" s="3" t="s">
        <v>69</v>
      </c>
      <c r="C518" s="3" t="str">
        <f>"卓倩倩"</f>
        <v>卓倩倩</v>
      </c>
      <c r="D518" s="3" t="s">
        <v>145</v>
      </c>
      <c r="E518" s="5"/>
    </row>
    <row r="519" spans="1:5" ht="24.75" customHeight="1">
      <c r="A519" s="4">
        <v>517</v>
      </c>
      <c r="B519" s="3" t="s">
        <v>69</v>
      </c>
      <c r="C519" s="3" t="str">
        <f>"李薇"</f>
        <v>李薇</v>
      </c>
      <c r="D519" s="3" t="s">
        <v>513</v>
      </c>
      <c r="E519" s="5"/>
    </row>
    <row r="520" spans="1:5" ht="24.75" customHeight="1">
      <c r="A520" s="4">
        <v>518</v>
      </c>
      <c r="B520" s="3" t="s">
        <v>69</v>
      </c>
      <c r="C520" s="3" t="str">
        <f>"林俊柏"</f>
        <v>林俊柏</v>
      </c>
      <c r="D520" s="3" t="s">
        <v>514</v>
      </c>
      <c r="E520" s="5"/>
    </row>
    <row r="521" spans="1:5" ht="24.75" customHeight="1">
      <c r="A521" s="4">
        <v>519</v>
      </c>
      <c r="B521" s="3" t="s">
        <v>69</v>
      </c>
      <c r="C521" s="3" t="str">
        <f>"伍思盼"</f>
        <v>伍思盼</v>
      </c>
      <c r="D521" s="3" t="s">
        <v>515</v>
      </c>
      <c r="E521" s="5"/>
    </row>
    <row r="522" spans="1:5" ht="24.75" customHeight="1">
      <c r="A522" s="4">
        <v>520</v>
      </c>
      <c r="B522" s="3" t="s">
        <v>69</v>
      </c>
      <c r="C522" s="3" t="str">
        <f>"王莹"</f>
        <v>王莹</v>
      </c>
      <c r="D522" s="3" t="s">
        <v>516</v>
      </c>
      <c r="E522" s="5"/>
    </row>
    <row r="523" spans="1:5" ht="24.75" customHeight="1">
      <c r="A523" s="4">
        <v>521</v>
      </c>
      <c r="B523" s="3" t="s">
        <v>69</v>
      </c>
      <c r="C523" s="3" t="str">
        <f>"薛秋燕"</f>
        <v>薛秋燕</v>
      </c>
      <c r="D523" s="3" t="s">
        <v>517</v>
      </c>
      <c r="E523" s="5"/>
    </row>
    <row r="524" spans="1:5" ht="24.75" customHeight="1">
      <c r="A524" s="4">
        <v>522</v>
      </c>
      <c r="B524" s="3" t="s">
        <v>69</v>
      </c>
      <c r="C524" s="3" t="str">
        <f>"陈韧瑶"</f>
        <v>陈韧瑶</v>
      </c>
      <c r="D524" s="3" t="s">
        <v>518</v>
      </c>
      <c r="E524" s="5"/>
    </row>
    <row r="525" spans="1:5" ht="24.75" customHeight="1">
      <c r="A525" s="4">
        <v>523</v>
      </c>
      <c r="B525" s="3" t="s">
        <v>69</v>
      </c>
      <c r="C525" s="3" t="str">
        <f>"吴沁文"</f>
        <v>吴沁文</v>
      </c>
      <c r="D525" s="3" t="s">
        <v>519</v>
      </c>
      <c r="E525" s="5"/>
    </row>
    <row r="526" spans="1:5" ht="24.75" customHeight="1">
      <c r="A526" s="4">
        <v>524</v>
      </c>
      <c r="B526" s="3" t="s">
        <v>69</v>
      </c>
      <c r="C526" s="3" t="str">
        <f>"郑倩钰"</f>
        <v>郑倩钰</v>
      </c>
      <c r="D526" s="3" t="s">
        <v>520</v>
      </c>
      <c r="E526" s="5"/>
    </row>
    <row r="527" spans="1:5" ht="24.75" customHeight="1">
      <c r="A527" s="4">
        <v>525</v>
      </c>
      <c r="B527" s="3" t="s">
        <v>69</v>
      </c>
      <c r="C527" s="3" t="str">
        <f>"李济亮"</f>
        <v>李济亮</v>
      </c>
      <c r="D527" s="3" t="s">
        <v>80</v>
      </c>
      <c r="E527" s="5"/>
    </row>
    <row r="528" spans="1:5" ht="24.75" customHeight="1">
      <c r="A528" s="4">
        <v>526</v>
      </c>
      <c r="B528" s="3" t="s">
        <v>69</v>
      </c>
      <c r="C528" s="3" t="str">
        <f>"瞿麒桐"</f>
        <v>瞿麒桐</v>
      </c>
      <c r="D528" s="3" t="s">
        <v>521</v>
      </c>
      <c r="E528" s="5"/>
    </row>
    <row r="529" spans="1:5" ht="24.75" customHeight="1">
      <c r="A529" s="4">
        <v>527</v>
      </c>
      <c r="B529" s="3" t="s">
        <v>69</v>
      </c>
      <c r="C529" s="3" t="str">
        <f>"范翼"</f>
        <v>范翼</v>
      </c>
      <c r="D529" s="3" t="s">
        <v>509</v>
      </c>
      <c r="E529" s="5"/>
    </row>
    <row r="530" spans="1:5" ht="24.75" customHeight="1">
      <c r="A530" s="4">
        <v>528</v>
      </c>
      <c r="B530" s="3" t="s">
        <v>69</v>
      </c>
      <c r="C530" s="3" t="str">
        <f>"孙小微"</f>
        <v>孙小微</v>
      </c>
      <c r="D530" s="3" t="s">
        <v>522</v>
      </c>
      <c r="E530" s="5"/>
    </row>
    <row r="531" spans="1:5" ht="24.75" customHeight="1">
      <c r="A531" s="4">
        <v>529</v>
      </c>
      <c r="B531" s="3" t="s">
        <v>69</v>
      </c>
      <c r="C531" s="3" t="str">
        <f>"洪杨婵"</f>
        <v>洪杨婵</v>
      </c>
      <c r="D531" s="3" t="s">
        <v>523</v>
      </c>
      <c r="E531" s="5"/>
    </row>
    <row r="532" spans="1:5" ht="24.75" customHeight="1">
      <c r="A532" s="4">
        <v>530</v>
      </c>
      <c r="B532" s="3" t="s">
        <v>69</v>
      </c>
      <c r="C532" s="3" t="str">
        <f>"温婷婷"</f>
        <v>温婷婷</v>
      </c>
      <c r="D532" s="3" t="s">
        <v>524</v>
      </c>
      <c r="E532" s="5"/>
    </row>
    <row r="533" spans="1:5" ht="24.75" customHeight="1">
      <c r="A533" s="4">
        <v>531</v>
      </c>
      <c r="B533" s="3" t="s">
        <v>69</v>
      </c>
      <c r="C533" s="3" t="str">
        <f>"符花曼"</f>
        <v>符花曼</v>
      </c>
      <c r="D533" s="3" t="s">
        <v>525</v>
      </c>
      <c r="E533" s="5"/>
    </row>
    <row r="534" spans="1:5" ht="24.75" customHeight="1">
      <c r="A534" s="4">
        <v>532</v>
      </c>
      <c r="B534" s="3" t="s">
        <v>69</v>
      </c>
      <c r="C534" s="3" t="str">
        <f>"张晓云"</f>
        <v>张晓云</v>
      </c>
      <c r="D534" s="3" t="s">
        <v>526</v>
      </c>
      <c r="E534" s="5"/>
    </row>
    <row r="535" spans="1:5" ht="24.75" customHeight="1">
      <c r="A535" s="4">
        <v>533</v>
      </c>
      <c r="B535" s="3" t="s">
        <v>69</v>
      </c>
      <c r="C535" s="3" t="str">
        <f>"薛丽益"</f>
        <v>薛丽益</v>
      </c>
      <c r="D535" s="3" t="s">
        <v>527</v>
      </c>
      <c r="E535" s="5"/>
    </row>
    <row r="536" spans="1:5" ht="24.75" customHeight="1">
      <c r="A536" s="4">
        <v>534</v>
      </c>
      <c r="B536" s="3" t="s">
        <v>69</v>
      </c>
      <c r="C536" s="3" t="str">
        <f>"黄雁玲"</f>
        <v>黄雁玲</v>
      </c>
      <c r="D536" s="3" t="s">
        <v>528</v>
      </c>
      <c r="E536" s="5"/>
    </row>
    <row r="537" spans="1:5" ht="24.75" customHeight="1">
      <c r="A537" s="4">
        <v>535</v>
      </c>
      <c r="B537" s="3" t="s">
        <v>69</v>
      </c>
      <c r="C537" s="3" t="str">
        <f>"郭帅"</f>
        <v>郭帅</v>
      </c>
      <c r="D537" s="3" t="s">
        <v>529</v>
      </c>
      <c r="E537" s="5"/>
    </row>
    <row r="538" spans="1:5" ht="24.75" customHeight="1">
      <c r="A538" s="4">
        <v>536</v>
      </c>
      <c r="B538" s="3" t="s">
        <v>69</v>
      </c>
      <c r="C538" s="3" t="str">
        <f>"王欢"</f>
        <v>王欢</v>
      </c>
      <c r="D538" s="3" t="s">
        <v>530</v>
      </c>
      <c r="E538" s="5"/>
    </row>
    <row r="539" spans="1:5" ht="24.75" customHeight="1">
      <c r="A539" s="4">
        <v>537</v>
      </c>
      <c r="B539" s="3" t="s">
        <v>69</v>
      </c>
      <c r="C539" s="3" t="str">
        <f>"冯瑞娟"</f>
        <v>冯瑞娟</v>
      </c>
      <c r="D539" s="3" t="s">
        <v>531</v>
      </c>
      <c r="E539" s="5"/>
    </row>
    <row r="540" spans="1:5" ht="24.75" customHeight="1">
      <c r="A540" s="4">
        <v>538</v>
      </c>
      <c r="B540" s="3" t="s">
        <v>69</v>
      </c>
      <c r="C540" s="3" t="str">
        <f>"黄华娟"</f>
        <v>黄华娟</v>
      </c>
      <c r="D540" s="3" t="s">
        <v>532</v>
      </c>
      <c r="E540" s="5"/>
    </row>
    <row r="541" spans="1:5" ht="24.75" customHeight="1">
      <c r="A541" s="4">
        <v>539</v>
      </c>
      <c r="B541" s="3" t="s">
        <v>69</v>
      </c>
      <c r="C541" s="3" t="str">
        <f>"陈英玉"</f>
        <v>陈英玉</v>
      </c>
      <c r="D541" s="3" t="s">
        <v>533</v>
      </c>
      <c r="E541" s="5"/>
    </row>
    <row r="542" spans="1:5" ht="24.75" customHeight="1">
      <c r="A542" s="4">
        <v>540</v>
      </c>
      <c r="B542" s="3" t="s">
        <v>69</v>
      </c>
      <c r="C542" s="3" t="str">
        <f>"符海玲"</f>
        <v>符海玲</v>
      </c>
      <c r="D542" s="3" t="s">
        <v>534</v>
      </c>
      <c r="E542" s="5"/>
    </row>
    <row r="543" spans="1:5" ht="24.75" customHeight="1">
      <c r="A543" s="4">
        <v>541</v>
      </c>
      <c r="B543" s="3" t="s">
        <v>69</v>
      </c>
      <c r="C543" s="3" t="str">
        <f>"郑婷婷"</f>
        <v>郑婷婷</v>
      </c>
      <c r="D543" s="3" t="s">
        <v>535</v>
      </c>
      <c r="E543" s="5"/>
    </row>
    <row r="544" spans="1:5" ht="24.75" customHeight="1">
      <c r="A544" s="4">
        <v>542</v>
      </c>
      <c r="B544" s="3" t="s">
        <v>69</v>
      </c>
      <c r="C544" s="3" t="str">
        <f>"王罗怡"</f>
        <v>王罗怡</v>
      </c>
      <c r="D544" s="3" t="s">
        <v>536</v>
      </c>
      <c r="E544" s="5"/>
    </row>
    <row r="545" spans="1:5" ht="24.75" customHeight="1">
      <c r="A545" s="4">
        <v>543</v>
      </c>
      <c r="B545" s="3" t="s">
        <v>69</v>
      </c>
      <c r="C545" s="3" t="str">
        <f>"杨小由"</f>
        <v>杨小由</v>
      </c>
      <c r="D545" s="3" t="s">
        <v>537</v>
      </c>
      <c r="E545" s="5"/>
    </row>
    <row r="546" spans="1:5" ht="24.75" customHeight="1">
      <c r="A546" s="4">
        <v>544</v>
      </c>
      <c r="B546" s="3" t="s">
        <v>69</v>
      </c>
      <c r="C546" s="3" t="str">
        <f>"陈清柳"</f>
        <v>陈清柳</v>
      </c>
      <c r="D546" s="3" t="s">
        <v>538</v>
      </c>
      <c r="E546" s="5"/>
    </row>
    <row r="547" spans="1:5" ht="24.75" customHeight="1">
      <c r="A547" s="4">
        <v>545</v>
      </c>
      <c r="B547" s="3" t="s">
        <v>69</v>
      </c>
      <c r="C547" s="3" t="str">
        <f>"李艳"</f>
        <v>李艳</v>
      </c>
      <c r="D547" s="3" t="s">
        <v>539</v>
      </c>
      <c r="E547" s="5"/>
    </row>
    <row r="548" spans="1:5" ht="24.75" customHeight="1">
      <c r="A548" s="4">
        <v>546</v>
      </c>
      <c r="B548" s="3" t="s">
        <v>69</v>
      </c>
      <c r="C548" s="3" t="str">
        <f>"周玉贞"</f>
        <v>周玉贞</v>
      </c>
      <c r="D548" s="3" t="s">
        <v>540</v>
      </c>
      <c r="E548" s="5"/>
    </row>
    <row r="549" spans="1:5" ht="24.75" customHeight="1">
      <c r="A549" s="4">
        <v>547</v>
      </c>
      <c r="B549" s="3" t="s">
        <v>69</v>
      </c>
      <c r="C549" s="3" t="str">
        <f>"王芳玉"</f>
        <v>王芳玉</v>
      </c>
      <c r="D549" s="3" t="s">
        <v>541</v>
      </c>
      <c r="E549" s="5"/>
    </row>
    <row r="550" spans="1:5" ht="24.75" customHeight="1">
      <c r="A550" s="4">
        <v>548</v>
      </c>
      <c r="B550" s="3" t="s">
        <v>69</v>
      </c>
      <c r="C550" s="3" t="str">
        <f>"林云"</f>
        <v>林云</v>
      </c>
      <c r="D550" s="3" t="s">
        <v>542</v>
      </c>
      <c r="E550" s="5"/>
    </row>
    <row r="551" spans="1:5" ht="24.75" customHeight="1">
      <c r="A551" s="4">
        <v>549</v>
      </c>
      <c r="B551" s="3" t="s">
        <v>69</v>
      </c>
      <c r="C551" s="3" t="str">
        <f>"黎吉妹"</f>
        <v>黎吉妹</v>
      </c>
      <c r="D551" s="3" t="s">
        <v>543</v>
      </c>
      <c r="E551" s="5"/>
    </row>
    <row r="552" spans="1:5" ht="24.75" customHeight="1">
      <c r="A552" s="4">
        <v>550</v>
      </c>
      <c r="B552" s="3" t="s">
        <v>69</v>
      </c>
      <c r="C552" s="3" t="str">
        <f>"符裕萍"</f>
        <v>符裕萍</v>
      </c>
      <c r="D552" s="3" t="s">
        <v>179</v>
      </c>
      <c r="E552" s="5"/>
    </row>
    <row r="553" spans="1:5" ht="24.75" customHeight="1">
      <c r="A553" s="4">
        <v>551</v>
      </c>
      <c r="B553" s="3" t="s">
        <v>69</v>
      </c>
      <c r="C553" s="3" t="str">
        <f>"符加方"</f>
        <v>符加方</v>
      </c>
      <c r="D553" s="3" t="s">
        <v>544</v>
      </c>
      <c r="E553" s="5"/>
    </row>
    <row r="554" spans="1:5" ht="24.75" customHeight="1">
      <c r="A554" s="4">
        <v>552</v>
      </c>
      <c r="B554" s="3" t="s">
        <v>69</v>
      </c>
      <c r="C554" s="3" t="str">
        <f>"王康森"</f>
        <v>王康森</v>
      </c>
      <c r="D554" s="3" t="s">
        <v>545</v>
      </c>
      <c r="E554" s="5"/>
    </row>
    <row r="555" spans="1:5" ht="24.75" customHeight="1">
      <c r="A555" s="4">
        <v>553</v>
      </c>
      <c r="B555" s="3" t="s">
        <v>69</v>
      </c>
      <c r="C555" s="3" t="str">
        <f>"林道鹏"</f>
        <v>林道鹏</v>
      </c>
      <c r="D555" s="3" t="s">
        <v>546</v>
      </c>
      <c r="E555" s="5"/>
    </row>
    <row r="556" spans="1:5" ht="24.75" customHeight="1">
      <c r="A556" s="4">
        <v>554</v>
      </c>
      <c r="B556" s="3" t="s">
        <v>69</v>
      </c>
      <c r="C556" s="3" t="str">
        <f>"傅慧敏"</f>
        <v>傅慧敏</v>
      </c>
      <c r="D556" s="3" t="s">
        <v>547</v>
      </c>
      <c r="E556" s="5"/>
    </row>
    <row r="557" spans="1:5" ht="24.75" customHeight="1">
      <c r="A557" s="4">
        <v>555</v>
      </c>
      <c r="B557" s="3" t="s">
        <v>69</v>
      </c>
      <c r="C557" s="3" t="str">
        <f>"陈玉娇"</f>
        <v>陈玉娇</v>
      </c>
      <c r="D557" s="3" t="s">
        <v>220</v>
      </c>
      <c r="E557" s="5"/>
    </row>
    <row r="558" spans="1:5" ht="24.75" customHeight="1">
      <c r="A558" s="4">
        <v>556</v>
      </c>
      <c r="B558" s="3" t="s">
        <v>69</v>
      </c>
      <c r="C558" s="3" t="str">
        <f>"王松龄"</f>
        <v>王松龄</v>
      </c>
      <c r="D558" s="3" t="s">
        <v>548</v>
      </c>
      <c r="E558" s="5"/>
    </row>
    <row r="559" spans="1:5" ht="24.75" customHeight="1">
      <c r="A559" s="4">
        <v>557</v>
      </c>
      <c r="B559" s="3" t="s">
        <v>69</v>
      </c>
      <c r="C559" s="3" t="str">
        <f>"黎思华"</f>
        <v>黎思华</v>
      </c>
      <c r="D559" s="3" t="s">
        <v>242</v>
      </c>
      <c r="E559" s="5"/>
    </row>
    <row r="560" spans="1:5" ht="24.75" customHeight="1">
      <c r="A560" s="4">
        <v>558</v>
      </c>
      <c r="B560" s="3" t="s">
        <v>69</v>
      </c>
      <c r="C560" s="3" t="str">
        <f>"蒋传家"</f>
        <v>蒋传家</v>
      </c>
      <c r="D560" s="3" t="s">
        <v>549</v>
      </c>
      <c r="E560" s="5"/>
    </row>
    <row r="561" spans="1:5" ht="24.75" customHeight="1">
      <c r="A561" s="4">
        <v>559</v>
      </c>
      <c r="B561" s="3" t="s">
        <v>69</v>
      </c>
      <c r="C561" s="3" t="str">
        <f>"吴雅玲"</f>
        <v>吴雅玲</v>
      </c>
      <c r="D561" s="3" t="s">
        <v>550</v>
      </c>
      <c r="E561" s="5"/>
    </row>
    <row r="562" spans="1:5" ht="24.75" customHeight="1">
      <c r="A562" s="4">
        <v>560</v>
      </c>
      <c r="B562" s="3" t="s">
        <v>69</v>
      </c>
      <c r="C562" s="3" t="str">
        <f>"李万内"</f>
        <v>李万内</v>
      </c>
      <c r="D562" s="3" t="s">
        <v>551</v>
      </c>
      <c r="E562" s="5"/>
    </row>
    <row r="563" spans="1:5" ht="24.75" customHeight="1">
      <c r="A563" s="4">
        <v>561</v>
      </c>
      <c r="B563" s="3" t="s">
        <v>69</v>
      </c>
      <c r="C563" s="3" t="str">
        <f>"黄上芷"</f>
        <v>黄上芷</v>
      </c>
      <c r="D563" s="3" t="s">
        <v>552</v>
      </c>
      <c r="E563" s="5"/>
    </row>
    <row r="564" spans="1:5" ht="24.75" customHeight="1">
      <c r="A564" s="4">
        <v>562</v>
      </c>
      <c r="B564" s="3" t="s">
        <v>69</v>
      </c>
      <c r="C564" s="3" t="str">
        <f>"蔡小香"</f>
        <v>蔡小香</v>
      </c>
      <c r="D564" s="3" t="s">
        <v>553</v>
      </c>
      <c r="E564" s="5"/>
    </row>
    <row r="565" spans="1:5" ht="24.75" customHeight="1">
      <c r="A565" s="4">
        <v>563</v>
      </c>
      <c r="B565" s="3" t="s">
        <v>69</v>
      </c>
      <c r="C565" s="3" t="str">
        <f>"杨紫涵"</f>
        <v>杨紫涵</v>
      </c>
      <c r="D565" s="3" t="s">
        <v>554</v>
      </c>
      <c r="E565" s="5"/>
    </row>
    <row r="566" spans="1:5" ht="24.75" customHeight="1">
      <c r="A566" s="4">
        <v>564</v>
      </c>
      <c r="B566" s="3" t="s">
        <v>69</v>
      </c>
      <c r="C566" s="3" t="str">
        <f>"陈晓蝶"</f>
        <v>陈晓蝶</v>
      </c>
      <c r="D566" s="3" t="s">
        <v>555</v>
      </c>
      <c r="E566" s="5"/>
    </row>
    <row r="567" spans="1:5" ht="24.75" customHeight="1">
      <c r="A567" s="4">
        <v>565</v>
      </c>
      <c r="B567" s="3" t="s">
        <v>69</v>
      </c>
      <c r="C567" s="3" t="str">
        <f>"陈文娜"</f>
        <v>陈文娜</v>
      </c>
      <c r="D567" s="3" t="s">
        <v>556</v>
      </c>
      <c r="E567" s="5"/>
    </row>
    <row r="568" spans="1:5" ht="24.75" customHeight="1">
      <c r="A568" s="4">
        <v>566</v>
      </c>
      <c r="B568" s="3" t="s">
        <v>69</v>
      </c>
      <c r="C568" s="3" t="str">
        <f>"黄一镝"</f>
        <v>黄一镝</v>
      </c>
      <c r="D568" s="3" t="s">
        <v>557</v>
      </c>
      <c r="E568" s="5"/>
    </row>
    <row r="569" spans="1:5" ht="24.75" customHeight="1">
      <c r="A569" s="4">
        <v>567</v>
      </c>
      <c r="B569" s="3" t="s">
        <v>69</v>
      </c>
      <c r="C569" s="3" t="str">
        <f>"杜少仁"</f>
        <v>杜少仁</v>
      </c>
      <c r="D569" s="3" t="s">
        <v>558</v>
      </c>
      <c r="E569" s="5"/>
    </row>
    <row r="570" spans="1:5" ht="24.75" customHeight="1">
      <c r="A570" s="4">
        <v>568</v>
      </c>
      <c r="B570" s="3" t="s">
        <v>69</v>
      </c>
      <c r="C570" s="3" t="str">
        <f>"陈磊豪"</f>
        <v>陈磊豪</v>
      </c>
      <c r="D570" s="3" t="s">
        <v>559</v>
      </c>
      <c r="E570" s="5"/>
    </row>
    <row r="571" spans="1:5" ht="24.75" customHeight="1">
      <c r="A571" s="4">
        <v>569</v>
      </c>
      <c r="B571" s="3" t="s">
        <v>69</v>
      </c>
      <c r="C571" s="3" t="str">
        <f>"廖璇"</f>
        <v>廖璇</v>
      </c>
      <c r="D571" s="3" t="s">
        <v>560</v>
      </c>
      <c r="E571" s="5"/>
    </row>
    <row r="572" spans="1:5" ht="24.75" customHeight="1">
      <c r="A572" s="4">
        <v>570</v>
      </c>
      <c r="B572" s="3" t="s">
        <v>69</v>
      </c>
      <c r="C572" s="3" t="str">
        <f>"王迷霜"</f>
        <v>王迷霜</v>
      </c>
      <c r="D572" s="3" t="s">
        <v>561</v>
      </c>
      <c r="E572" s="5"/>
    </row>
    <row r="573" spans="1:5" ht="24.75" customHeight="1">
      <c r="A573" s="4">
        <v>571</v>
      </c>
      <c r="B573" s="3" t="s">
        <v>69</v>
      </c>
      <c r="C573" s="3" t="str">
        <f>"陈敏"</f>
        <v>陈敏</v>
      </c>
      <c r="D573" s="3" t="s">
        <v>562</v>
      </c>
      <c r="E573" s="5"/>
    </row>
    <row r="574" spans="1:5" ht="24.75" customHeight="1">
      <c r="A574" s="4">
        <v>572</v>
      </c>
      <c r="B574" s="3" t="s">
        <v>69</v>
      </c>
      <c r="C574" s="3" t="str">
        <f>"冯立果"</f>
        <v>冯立果</v>
      </c>
      <c r="D574" s="3" t="s">
        <v>563</v>
      </c>
      <c r="E574" s="5"/>
    </row>
    <row r="575" spans="1:5" ht="24.75" customHeight="1">
      <c r="A575" s="4">
        <v>573</v>
      </c>
      <c r="B575" s="3" t="s">
        <v>69</v>
      </c>
      <c r="C575" s="3" t="str">
        <f>"李俊卿"</f>
        <v>李俊卿</v>
      </c>
      <c r="D575" s="3" t="s">
        <v>564</v>
      </c>
      <c r="E575" s="5"/>
    </row>
    <row r="576" spans="1:5" ht="24.75" customHeight="1">
      <c r="A576" s="4">
        <v>574</v>
      </c>
      <c r="B576" s="3" t="s">
        <v>69</v>
      </c>
      <c r="C576" s="3" t="str">
        <f>"郭思源"</f>
        <v>郭思源</v>
      </c>
      <c r="D576" s="3" t="s">
        <v>565</v>
      </c>
      <c r="E576" s="5"/>
    </row>
    <row r="577" spans="1:5" ht="24.75" customHeight="1">
      <c r="A577" s="4">
        <v>575</v>
      </c>
      <c r="B577" s="3" t="s">
        <v>69</v>
      </c>
      <c r="C577" s="3" t="str">
        <f>"任莉敏"</f>
        <v>任莉敏</v>
      </c>
      <c r="D577" s="3" t="s">
        <v>566</v>
      </c>
      <c r="E577" s="5"/>
    </row>
    <row r="578" spans="1:5" ht="24.75" customHeight="1">
      <c r="A578" s="4">
        <v>576</v>
      </c>
      <c r="B578" s="3" t="s">
        <v>69</v>
      </c>
      <c r="C578" s="3" t="str">
        <f>"梁芳凤"</f>
        <v>梁芳凤</v>
      </c>
      <c r="D578" s="3" t="s">
        <v>567</v>
      </c>
      <c r="E578" s="5"/>
    </row>
    <row r="579" spans="1:5" ht="24.75" customHeight="1">
      <c r="A579" s="4">
        <v>577</v>
      </c>
      <c r="B579" s="3" t="s">
        <v>69</v>
      </c>
      <c r="C579" s="3" t="str">
        <f>"吴子涵"</f>
        <v>吴子涵</v>
      </c>
      <c r="D579" s="3" t="s">
        <v>568</v>
      </c>
      <c r="E579" s="5"/>
    </row>
    <row r="580" spans="1:5" ht="24.75" customHeight="1">
      <c r="A580" s="4">
        <v>578</v>
      </c>
      <c r="B580" s="3" t="s">
        <v>69</v>
      </c>
      <c r="C580" s="3" t="str">
        <f>"邢维园"</f>
        <v>邢维园</v>
      </c>
      <c r="D580" s="3" t="s">
        <v>569</v>
      </c>
      <c r="E580" s="5"/>
    </row>
    <row r="581" spans="1:5" ht="24.75" customHeight="1">
      <c r="A581" s="4">
        <v>579</v>
      </c>
      <c r="B581" s="3" t="s">
        <v>69</v>
      </c>
      <c r="C581" s="3" t="str">
        <f>"陈艳"</f>
        <v>陈艳</v>
      </c>
      <c r="D581" s="3" t="s">
        <v>570</v>
      </c>
      <c r="E581" s="5"/>
    </row>
    <row r="582" spans="1:5" ht="24.75" customHeight="1">
      <c r="A582" s="4">
        <v>580</v>
      </c>
      <c r="B582" s="3" t="s">
        <v>69</v>
      </c>
      <c r="C582" s="3" t="str">
        <f>"刘彤"</f>
        <v>刘彤</v>
      </c>
      <c r="D582" s="3" t="s">
        <v>571</v>
      </c>
      <c r="E582" s="5"/>
    </row>
    <row r="583" spans="1:5" ht="24.75" customHeight="1">
      <c r="A583" s="4">
        <v>581</v>
      </c>
      <c r="B583" s="3" t="s">
        <v>69</v>
      </c>
      <c r="C583" s="3" t="str">
        <f>"李保德"</f>
        <v>李保德</v>
      </c>
      <c r="D583" s="3" t="s">
        <v>572</v>
      </c>
      <c r="E583" s="5"/>
    </row>
    <row r="584" spans="1:5" ht="24.75" customHeight="1">
      <c r="A584" s="4">
        <v>582</v>
      </c>
      <c r="B584" s="3" t="s">
        <v>69</v>
      </c>
      <c r="C584" s="3" t="str">
        <f>"苏海燕"</f>
        <v>苏海燕</v>
      </c>
      <c r="D584" s="3" t="s">
        <v>573</v>
      </c>
      <c r="E584" s="5"/>
    </row>
    <row r="585" spans="1:5" ht="24.75" customHeight="1">
      <c r="A585" s="4">
        <v>583</v>
      </c>
      <c r="B585" s="3" t="s">
        <v>69</v>
      </c>
      <c r="C585" s="3" t="str">
        <f>"林芳"</f>
        <v>林芳</v>
      </c>
      <c r="D585" s="3" t="s">
        <v>574</v>
      </c>
      <c r="E585" s="5"/>
    </row>
    <row r="586" spans="1:5" ht="24.75" customHeight="1">
      <c r="A586" s="4">
        <v>584</v>
      </c>
      <c r="B586" s="3" t="s">
        <v>575</v>
      </c>
      <c r="C586" s="3" t="str">
        <f>"张为"</f>
        <v>张为</v>
      </c>
      <c r="D586" s="3" t="s">
        <v>576</v>
      </c>
      <c r="E586" s="5"/>
    </row>
    <row r="587" spans="1:5" ht="24.75" customHeight="1">
      <c r="A587" s="4">
        <v>585</v>
      </c>
      <c r="B587" s="3" t="s">
        <v>575</v>
      </c>
      <c r="C587" s="3" t="str">
        <f>"吴雅琴"</f>
        <v>吴雅琴</v>
      </c>
      <c r="D587" s="3" t="s">
        <v>577</v>
      </c>
      <c r="E587" s="5"/>
    </row>
    <row r="588" spans="1:5" ht="24.75" customHeight="1">
      <c r="A588" s="4">
        <v>586</v>
      </c>
      <c r="B588" s="3" t="s">
        <v>575</v>
      </c>
      <c r="C588" s="3" t="str">
        <f>"姚丹"</f>
        <v>姚丹</v>
      </c>
      <c r="D588" s="3" t="s">
        <v>578</v>
      </c>
      <c r="E588" s="5"/>
    </row>
    <row r="589" spans="1:5" ht="24.75" customHeight="1">
      <c r="A589" s="4">
        <v>587</v>
      </c>
      <c r="B589" s="3" t="s">
        <v>575</v>
      </c>
      <c r="C589" s="3" t="str">
        <f>"何玉婷"</f>
        <v>何玉婷</v>
      </c>
      <c r="D589" s="3" t="s">
        <v>579</v>
      </c>
      <c r="E589" s="5"/>
    </row>
    <row r="590" spans="1:5" ht="24.75" customHeight="1">
      <c r="A590" s="4">
        <v>588</v>
      </c>
      <c r="B590" s="3" t="s">
        <v>575</v>
      </c>
      <c r="C590" s="3" t="str">
        <f>"黄勇"</f>
        <v>黄勇</v>
      </c>
      <c r="D590" s="3" t="s">
        <v>580</v>
      </c>
      <c r="E590" s="5"/>
    </row>
    <row r="591" spans="1:5" ht="24.75" customHeight="1">
      <c r="A591" s="4">
        <v>589</v>
      </c>
      <c r="B591" s="3" t="s">
        <v>575</v>
      </c>
      <c r="C591" s="3" t="str">
        <f>"陈可瑜"</f>
        <v>陈可瑜</v>
      </c>
      <c r="D591" s="3" t="s">
        <v>581</v>
      </c>
      <c r="E591" s="5"/>
    </row>
    <row r="592" spans="1:5" ht="24.75" customHeight="1">
      <c r="A592" s="4">
        <v>590</v>
      </c>
      <c r="B592" s="3" t="s">
        <v>575</v>
      </c>
      <c r="C592" s="3" t="str">
        <f>"李娟"</f>
        <v>李娟</v>
      </c>
      <c r="D592" s="3" t="s">
        <v>582</v>
      </c>
      <c r="E592" s="5"/>
    </row>
    <row r="593" spans="1:5" ht="24.75" customHeight="1">
      <c r="A593" s="4">
        <v>591</v>
      </c>
      <c r="B593" s="3" t="s">
        <v>575</v>
      </c>
      <c r="C593" s="3" t="str">
        <f>"杨娃南"</f>
        <v>杨娃南</v>
      </c>
      <c r="D593" s="3" t="s">
        <v>493</v>
      </c>
      <c r="E593" s="5"/>
    </row>
    <row r="594" spans="1:5" ht="24.75" customHeight="1">
      <c r="A594" s="4">
        <v>592</v>
      </c>
      <c r="B594" s="3" t="s">
        <v>575</v>
      </c>
      <c r="C594" s="3" t="str">
        <f>"梁丽影"</f>
        <v>梁丽影</v>
      </c>
      <c r="D594" s="3" t="s">
        <v>583</v>
      </c>
      <c r="E594" s="5"/>
    </row>
    <row r="595" spans="1:5" ht="24.75" customHeight="1">
      <c r="A595" s="4">
        <v>593</v>
      </c>
      <c r="B595" s="3" t="s">
        <v>575</v>
      </c>
      <c r="C595" s="3" t="str">
        <f>"陈素红"</f>
        <v>陈素红</v>
      </c>
      <c r="D595" s="3" t="s">
        <v>584</v>
      </c>
      <c r="E595" s="5"/>
    </row>
    <row r="596" spans="1:5" ht="24.75" customHeight="1">
      <c r="A596" s="4">
        <v>594</v>
      </c>
      <c r="B596" s="3" t="s">
        <v>575</v>
      </c>
      <c r="C596" s="3" t="str">
        <f>"周明兴"</f>
        <v>周明兴</v>
      </c>
      <c r="D596" s="3" t="s">
        <v>585</v>
      </c>
      <c r="E596" s="5"/>
    </row>
    <row r="597" spans="1:5" ht="24.75" customHeight="1">
      <c r="A597" s="4">
        <v>595</v>
      </c>
      <c r="B597" s="3" t="s">
        <v>575</v>
      </c>
      <c r="C597" s="3" t="str">
        <f>"陈仁贵"</f>
        <v>陈仁贵</v>
      </c>
      <c r="D597" s="3" t="s">
        <v>586</v>
      </c>
      <c r="E597" s="5"/>
    </row>
    <row r="598" spans="1:5" ht="24.75" customHeight="1">
      <c r="A598" s="4">
        <v>596</v>
      </c>
      <c r="B598" s="3" t="s">
        <v>575</v>
      </c>
      <c r="C598" s="3" t="str">
        <f>"金爱文"</f>
        <v>金爱文</v>
      </c>
      <c r="D598" s="3" t="s">
        <v>587</v>
      </c>
      <c r="E598" s="5"/>
    </row>
    <row r="599" spans="1:5" ht="24.75" customHeight="1">
      <c r="A599" s="4">
        <v>597</v>
      </c>
      <c r="B599" s="3" t="s">
        <v>575</v>
      </c>
      <c r="C599" s="3" t="str">
        <f>"符明星"</f>
        <v>符明星</v>
      </c>
      <c r="D599" s="3" t="s">
        <v>588</v>
      </c>
      <c r="E599" s="5"/>
    </row>
    <row r="600" spans="1:5" ht="24.75" customHeight="1">
      <c r="A600" s="4">
        <v>598</v>
      </c>
      <c r="B600" s="3" t="s">
        <v>575</v>
      </c>
      <c r="C600" s="3" t="str">
        <f>"陈秋耿"</f>
        <v>陈秋耿</v>
      </c>
      <c r="D600" s="3" t="s">
        <v>589</v>
      </c>
      <c r="E600" s="5"/>
    </row>
    <row r="601" spans="1:5" ht="24.75" customHeight="1">
      <c r="A601" s="4">
        <v>599</v>
      </c>
      <c r="B601" s="3" t="s">
        <v>575</v>
      </c>
      <c r="C601" s="3" t="str">
        <f>"唐雪佳"</f>
        <v>唐雪佳</v>
      </c>
      <c r="D601" s="3" t="s">
        <v>590</v>
      </c>
      <c r="E601" s="5"/>
    </row>
    <row r="602" spans="1:5" ht="24.75" customHeight="1">
      <c r="A602" s="4">
        <v>600</v>
      </c>
      <c r="B602" s="3" t="s">
        <v>575</v>
      </c>
      <c r="C602" s="3" t="str">
        <f>"柯亚琴"</f>
        <v>柯亚琴</v>
      </c>
      <c r="D602" s="3" t="s">
        <v>591</v>
      </c>
      <c r="E602" s="5"/>
    </row>
    <row r="603" spans="1:5" ht="24.75" customHeight="1">
      <c r="A603" s="4">
        <v>601</v>
      </c>
      <c r="B603" s="3" t="s">
        <v>575</v>
      </c>
      <c r="C603" s="3" t="str">
        <f>"陈慧敏"</f>
        <v>陈慧敏</v>
      </c>
      <c r="D603" s="3" t="s">
        <v>592</v>
      </c>
      <c r="E603" s="5"/>
    </row>
    <row r="604" spans="1:5" ht="24.75" customHeight="1">
      <c r="A604" s="4">
        <v>602</v>
      </c>
      <c r="B604" s="3" t="s">
        <v>575</v>
      </c>
      <c r="C604" s="3" t="str">
        <f>"叶燕"</f>
        <v>叶燕</v>
      </c>
      <c r="D604" s="3" t="s">
        <v>593</v>
      </c>
      <c r="E604" s="5"/>
    </row>
    <row r="605" spans="1:5" ht="24.75" customHeight="1">
      <c r="A605" s="4">
        <v>603</v>
      </c>
      <c r="B605" s="3" t="s">
        <v>575</v>
      </c>
      <c r="C605" s="3" t="str">
        <f>"范建冲"</f>
        <v>范建冲</v>
      </c>
      <c r="D605" s="3" t="s">
        <v>594</v>
      </c>
      <c r="E605" s="5"/>
    </row>
    <row r="606" spans="1:5" ht="24.75" customHeight="1">
      <c r="A606" s="4">
        <v>604</v>
      </c>
      <c r="B606" s="3" t="s">
        <v>575</v>
      </c>
      <c r="C606" s="3" t="str">
        <f>"钟玲"</f>
        <v>钟玲</v>
      </c>
      <c r="D606" s="3" t="s">
        <v>595</v>
      </c>
      <c r="E606" s="5"/>
    </row>
    <row r="607" spans="1:5" ht="24.75" customHeight="1">
      <c r="A607" s="4">
        <v>605</v>
      </c>
      <c r="B607" s="3" t="s">
        <v>575</v>
      </c>
      <c r="C607" s="3" t="str">
        <f>"周香伶"</f>
        <v>周香伶</v>
      </c>
      <c r="D607" s="3" t="s">
        <v>596</v>
      </c>
      <c r="E607" s="5"/>
    </row>
    <row r="608" spans="1:5" ht="24.75" customHeight="1">
      <c r="A608" s="4">
        <v>606</v>
      </c>
      <c r="B608" s="3" t="s">
        <v>575</v>
      </c>
      <c r="C608" s="3" t="str">
        <f>"李柳"</f>
        <v>李柳</v>
      </c>
      <c r="D608" s="3" t="s">
        <v>597</v>
      </c>
      <c r="E608" s="5"/>
    </row>
    <row r="609" spans="1:5" ht="24.75" customHeight="1">
      <c r="A609" s="4">
        <v>607</v>
      </c>
      <c r="B609" s="3" t="s">
        <v>575</v>
      </c>
      <c r="C609" s="3" t="str">
        <f>"吴源艺"</f>
        <v>吴源艺</v>
      </c>
      <c r="D609" s="3" t="s">
        <v>598</v>
      </c>
      <c r="E609" s="5"/>
    </row>
    <row r="610" spans="1:5" ht="24.75" customHeight="1">
      <c r="A610" s="4">
        <v>608</v>
      </c>
      <c r="B610" s="3" t="s">
        <v>575</v>
      </c>
      <c r="C610" s="3" t="str">
        <f>"吴香妹"</f>
        <v>吴香妹</v>
      </c>
      <c r="D610" s="3" t="s">
        <v>599</v>
      </c>
      <c r="E610" s="5"/>
    </row>
    <row r="611" spans="1:5" ht="24.75" customHeight="1">
      <c r="A611" s="4">
        <v>609</v>
      </c>
      <c r="B611" s="3" t="s">
        <v>575</v>
      </c>
      <c r="C611" s="3" t="str">
        <f>"王绥冬"</f>
        <v>王绥冬</v>
      </c>
      <c r="D611" s="3" t="s">
        <v>600</v>
      </c>
      <c r="E611" s="5"/>
    </row>
    <row r="612" spans="1:5" ht="24.75" customHeight="1">
      <c r="A612" s="4">
        <v>610</v>
      </c>
      <c r="B612" s="3" t="s">
        <v>575</v>
      </c>
      <c r="C612" s="3" t="str">
        <f>"陈小姑"</f>
        <v>陈小姑</v>
      </c>
      <c r="D612" s="3" t="s">
        <v>601</v>
      </c>
      <c r="E612" s="5"/>
    </row>
    <row r="613" spans="1:5" ht="24.75" customHeight="1">
      <c r="A613" s="4">
        <v>611</v>
      </c>
      <c r="B613" s="3" t="s">
        <v>575</v>
      </c>
      <c r="C613" s="3" t="str">
        <f>"杨婉玉"</f>
        <v>杨婉玉</v>
      </c>
      <c r="D613" s="3" t="s">
        <v>602</v>
      </c>
      <c r="E613" s="5"/>
    </row>
    <row r="614" spans="1:5" ht="24.75" customHeight="1">
      <c r="A614" s="4">
        <v>612</v>
      </c>
      <c r="B614" s="3" t="s">
        <v>603</v>
      </c>
      <c r="C614" s="3" t="str">
        <f>"王玲婷"</f>
        <v>王玲婷</v>
      </c>
      <c r="D614" s="3" t="s">
        <v>604</v>
      </c>
      <c r="E614" s="5"/>
    </row>
    <row r="615" spans="1:5" ht="24.75" customHeight="1">
      <c r="A615" s="4">
        <v>613</v>
      </c>
      <c r="B615" s="3" t="s">
        <v>603</v>
      </c>
      <c r="C615" s="3" t="str">
        <f>"宁琳"</f>
        <v>宁琳</v>
      </c>
      <c r="D615" s="3" t="s">
        <v>605</v>
      </c>
      <c r="E615" s="5"/>
    </row>
    <row r="616" spans="1:5" ht="24.75" customHeight="1">
      <c r="A616" s="4">
        <v>614</v>
      </c>
      <c r="B616" s="3" t="s">
        <v>603</v>
      </c>
      <c r="C616" s="3" t="str">
        <f>"陈昭君"</f>
        <v>陈昭君</v>
      </c>
      <c r="D616" s="3" t="s">
        <v>606</v>
      </c>
      <c r="E616" s="5"/>
    </row>
    <row r="617" spans="1:5" ht="24.75" customHeight="1">
      <c r="A617" s="4">
        <v>615</v>
      </c>
      <c r="B617" s="3" t="s">
        <v>603</v>
      </c>
      <c r="C617" s="3" t="str">
        <f>"王晓燕"</f>
        <v>王晓燕</v>
      </c>
      <c r="D617" s="3" t="s">
        <v>607</v>
      </c>
      <c r="E617" s="5"/>
    </row>
    <row r="618" spans="1:5" ht="24.75" customHeight="1">
      <c r="A618" s="4">
        <v>616</v>
      </c>
      <c r="B618" s="3" t="s">
        <v>603</v>
      </c>
      <c r="C618" s="3" t="str">
        <f>"蒲仕香"</f>
        <v>蒲仕香</v>
      </c>
      <c r="D618" s="3" t="s">
        <v>608</v>
      </c>
      <c r="E618" s="5"/>
    </row>
    <row r="619" spans="1:5" ht="24.75" customHeight="1">
      <c r="A619" s="4">
        <v>617</v>
      </c>
      <c r="B619" s="3" t="s">
        <v>603</v>
      </c>
      <c r="C619" s="3" t="str">
        <f>"孙宜玲"</f>
        <v>孙宜玲</v>
      </c>
      <c r="D619" s="3" t="s">
        <v>609</v>
      </c>
      <c r="E619" s="5"/>
    </row>
    <row r="620" spans="1:5" ht="24.75" customHeight="1">
      <c r="A620" s="4">
        <v>618</v>
      </c>
      <c r="B620" s="3" t="s">
        <v>603</v>
      </c>
      <c r="C620" s="3" t="str">
        <f>"刘金霞"</f>
        <v>刘金霞</v>
      </c>
      <c r="D620" s="3" t="s">
        <v>610</v>
      </c>
      <c r="E620" s="5"/>
    </row>
    <row r="621" spans="1:5" ht="24.75" customHeight="1">
      <c r="A621" s="4">
        <v>619</v>
      </c>
      <c r="B621" s="3" t="s">
        <v>603</v>
      </c>
      <c r="C621" s="3" t="str">
        <f>"李锦璐"</f>
        <v>李锦璐</v>
      </c>
      <c r="D621" s="3" t="s">
        <v>611</v>
      </c>
      <c r="E621" s="5"/>
    </row>
    <row r="622" spans="1:5" ht="24.75" customHeight="1">
      <c r="A622" s="4">
        <v>620</v>
      </c>
      <c r="B622" s="3" t="s">
        <v>603</v>
      </c>
      <c r="C622" s="3" t="str">
        <f>"符史祥"</f>
        <v>符史祥</v>
      </c>
      <c r="D622" s="3" t="s">
        <v>612</v>
      </c>
      <c r="E622" s="5"/>
    </row>
    <row r="623" spans="1:5" ht="24.75" customHeight="1">
      <c r="A623" s="4">
        <v>621</v>
      </c>
      <c r="B623" s="3" t="s">
        <v>603</v>
      </c>
      <c r="C623" s="3" t="str">
        <f>"陈文凯"</f>
        <v>陈文凯</v>
      </c>
      <c r="D623" s="3" t="s">
        <v>613</v>
      </c>
      <c r="E623" s="5"/>
    </row>
    <row r="624" spans="1:5" ht="24.75" customHeight="1">
      <c r="A624" s="4">
        <v>622</v>
      </c>
      <c r="B624" s="3" t="s">
        <v>603</v>
      </c>
      <c r="C624" s="3" t="str">
        <f>"蔡扬晖"</f>
        <v>蔡扬晖</v>
      </c>
      <c r="D624" s="3" t="s">
        <v>614</v>
      </c>
      <c r="E624" s="5"/>
    </row>
    <row r="625" spans="1:5" ht="24.75" customHeight="1">
      <c r="A625" s="4">
        <v>623</v>
      </c>
      <c r="B625" s="3" t="s">
        <v>603</v>
      </c>
      <c r="C625" s="3" t="str">
        <f>"张淑怡"</f>
        <v>张淑怡</v>
      </c>
      <c r="D625" s="3" t="s">
        <v>615</v>
      </c>
      <c r="E625" s="5"/>
    </row>
    <row r="626" spans="1:5" ht="24.75" customHeight="1">
      <c r="A626" s="4">
        <v>624</v>
      </c>
      <c r="B626" s="3" t="s">
        <v>603</v>
      </c>
      <c r="C626" s="3" t="str">
        <f>"李娟"</f>
        <v>李娟</v>
      </c>
      <c r="D626" s="3" t="s">
        <v>616</v>
      </c>
      <c r="E626" s="5"/>
    </row>
    <row r="627" spans="1:5" ht="24.75" customHeight="1">
      <c r="A627" s="4">
        <v>625</v>
      </c>
      <c r="B627" s="3" t="s">
        <v>603</v>
      </c>
      <c r="C627" s="3" t="str">
        <f>"钟侃芷"</f>
        <v>钟侃芷</v>
      </c>
      <c r="D627" s="3" t="s">
        <v>617</v>
      </c>
      <c r="E627" s="5"/>
    </row>
    <row r="628" spans="1:5" ht="24.75" customHeight="1">
      <c r="A628" s="4">
        <v>626</v>
      </c>
      <c r="B628" s="3" t="s">
        <v>603</v>
      </c>
      <c r="C628" s="3" t="str">
        <f>"刘轩"</f>
        <v>刘轩</v>
      </c>
      <c r="D628" s="3" t="s">
        <v>618</v>
      </c>
      <c r="E628" s="5"/>
    </row>
    <row r="629" spans="1:5" ht="24.75" customHeight="1">
      <c r="A629" s="4">
        <v>627</v>
      </c>
      <c r="B629" s="3" t="s">
        <v>603</v>
      </c>
      <c r="C629" s="3" t="str">
        <f>"吴海珊"</f>
        <v>吴海珊</v>
      </c>
      <c r="D629" s="3" t="s">
        <v>316</v>
      </c>
      <c r="E629" s="5"/>
    </row>
    <row r="630" spans="1:5" ht="24.75" customHeight="1">
      <c r="A630" s="4">
        <v>628</v>
      </c>
      <c r="B630" s="3" t="s">
        <v>603</v>
      </c>
      <c r="C630" s="3" t="str">
        <f>"陈玉珠"</f>
        <v>陈玉珠</v>
      </c>
      <c r="D630" s="3" t="s">
        <v>619</v>
      </c>
      <c r="E630" s="5"/>
    </row>
    <row r="631" spans="1:5" ht="24.75" customHeight="1">
      <c r="A631" s="4">
        <v>629</v>
      </c>
      <c r="B631" s="3" t="s">
        <v>603</v>
      </c>
      <c r="C631" s="3" t="str">
        <f>"王菊燕"</f>
        <v>王菊燕</v>
      </c>
      <c r="D631" s="3" t="s">
        <v>620</v>
      </c>
      <c r="E631" s="5"/>
    </row>
    <row r="632" spans="1:5" ht="24.75" customHeight="1">
      <c r="A632" s="4">
        <v>630</v>
      </c>
      <c r="B632" s="3" t="s">
        <v>603</v>
      </c>
      <c r="C632" s="3" t="str">
        <f>"麦蚁茜"</f>
        <v>麦蚁茜</v>
      </c>
      <c r="D632" s="3" t="s">
        <v>621</v>
      </c>
      <c r="E632" s="5"/>
    </row>
    <row r="633" spans="1:5" ht="24.75" customHeight="1">
      <c r="A633" s="4">
        <v>631</v>
      </c>
      <c r="B633" s="3" t="s">
        <v>603</v>
      </c>
      <c r="C633" s="3" t="str">
        <f>"王基先"</f>
        <v>王基先</v>
      </c>
      <c r="D633" s="3" t="s">
        <v>622</v>
      </c>
      <c r="E633" s="5"/>
    </row>
    <row r="634" spans="1:5" ht="24.75" customHeight="1">
      <c r="A634" s="4">
        <v>632</v>
      </c>
      <c r="B634" s="3" t="s">
        <v>603</v>
      </c>
      <c r="C634" s="3" t="str">
        <f>"柯喜"</f>
        <v>柯喜</v>
      </c>
      <c r="D634" s="3" t="s">
        <v>623</v>
      </c>
      <c r="E634" s="5"/>
    </row>
    <row r="635" spans="1:5" ht="24.75" customHeight="1">
      <c r="A635" s="4">
        <v>633</v>
      </c>
      <c r="B635" s="3" t="s">
        <v>603</v>
      </c>
      <c r="C635" s="3" t="str">
        <f>"曾庆熊"</f>
        <v>曾庆熊</v>
      </c>
      <c r="D635" s="3" t="s">
        <v>624</v>
      </c>
      <c r="E635" s="5"/>
    </row>
    <row r="636" spans="1:5" ht="24.75" customHeight="1">
      <c r="A636" s="4">
        <v>634</v>
      </c>
      <c r="B636" s="3" t="s">
        <v>603</v>
      </c>
      <c r="C636" s="3" t="str">
        <f>"王彩燕"</f>
        <v>王彩燕</v>
      </c>
      <c r="D636" s="3" t="s">
        <v>625</v>
      </c>
      <c r="E636" s="5"/>
    </row>
    <row r="637" spans="1:5" ht="24.75" customHeight="1">
      <c r="A637" s="4">
        <v>635</v>
      </c>
      <c r="B637" s="3" t="s">
        <v>603</v>
      </c>
      <c r="C637" s="3" t="str">
        <f>"黄泽润"</f>
        <v>黄泽润</v>
      </c>
      <c r="D637" s="3" t="s">
        <v>626</v>
      </c>
      <c r="E637" s="5"/>
    </row>
    <row r="638" spans="1:5" ht="24.75" customHeight="1">
      <c r="A638" s="4">
        <v>636</v>
      </c>
      <c r="B638" s="3" t="s">
        <v>603</v>
      </c>
      <c r="C638" s="3" t="str">
        <f>"甘露"</f>
        <v>甘露</v>
      </c>
      <c r="D638" s="3" t="s">
        <v>627</v>
      </c>
      <c r="E638" s="5"/>
    </row>
    <row r="639" spans="1:5" ht="24.75" customHeight="1">
      <c r="A639" s="4">
        <v>637</v>
      </c>
      <c r="B639" s="3" t="s">
        <v>603</v>
      </c>
      <c r="C639" s="3" t="str">
        <f>"陈晨"</f>
        <v>陈晨</v>
      </c>
      <c r="D639" s="3" t="s">
        <v>628</v>
      </c>
      <c r="E639" s="5"/>
    </row>
    <row r="640" spans="1:5" ht="24.75" customHeight="1">
      <c r="A640" s="4">
        <v>638</v>
      </c>
      <c r="B640" s="3" t="s">
        <v>603</v>
      </c>
      <c r="C640" s="3" t="str">
        <f>"唐福丽"</f>
        <v>唐福丽</v>
      </c>
      <c r="D640" s="3" t="s">
        <v>629</v>
      </c>
      <c r="E640" s="5"/>
    </row>
    <row r="641" spans="1:5" ht="24.75" customHeight="1">
      <c r="A641" s="4">
        <v>639</v>
      </c>
      <c r="B641" s="3" t="s">
        <v>603</v>
      </c>
      <c r="C641" s="3" t="str">
        <f>"魏方圆"</f>
        <v>魏方圆</v>
      </c>
      <c r="D641" s="3" t="s">
        <v>630</v>
      </c>
      <c r="E641" s="5"/>
    </row>
    <row r="642" spans="1:5" ht="24.75" customHeight="1">
      <c r="A642" s="4">
        <v>640</v>
      </c>
      <c r="B642" s="3" t="s">
        <v>603</v>
      </c>
      <c r="C642" s="3" t="str">
        <f>"王群"</f>
        <v>王群</v>
      </c>
      <c r="D642" s="3" t="s">
        <v>631</v>
      </c>
      <c r="E642" s="5"/>
    </row>
    <row r="643" spans="1:5" ht="24.75" customHeight="1">
      <c r="A643" s="4">
        <v>641</v>
      </c>
      <c r="B643" s="3" t="s">
        <v>603</v>
      </c>
      <c r="C643" s="3" t="str">
        <f>"梁思琪"</f>
        <v>梁思琪</v>
      </c>
      <c r="D643" s="3" t="s">
        <v>632</v>
      </c>
      <c r="E643" s="5"/>
    </row>
    <row r="644" spans="1:5" ht="24.75" customHeight="1">
      <c r="A644" s="4">
        <v>642</v>
      </c>
      <c r="B644" s="3" t="s">
        <v>603</v>
      </c>
      <c r="C644" s="3" t="str">
        <f>"吴海莹"</f>
        <v>吴海莹</v>
      </c>
      <c r="D644" s="3" t="s">
        <v>633</v>
      </c>
      <c r="E644" s="5"/>
    </row>
    <row r="645" spans="1:5" ht="24.75" customHeight="1">
      <c r="A645" s="4">
        <v>643</v>
      </c>
      <c r="B645" s="3" t="s">
        <v>603</v>
      </c>
      <c r="C645" s="3" t="str">
        <f>"林翠艳"</f>
        <v>林翠艳</v>
      </c>
      <c r="D645" s="3" t="s">
        <v>634</v>
      </c>
      <c r="E645" s="5"/>
    </row>
    <row r="646" spans="1:5" ht="24.75" customHeight="1">
      <c r="A646" s="4">
        <v>644</v>
      </c>
      <c r="B646" s="3" t="s">
        <v>603</v>
      </c>
      <c r="C646" s="3" t="str">
        <f>"王玉"</f>
        <v>王玉</v>
      </c>
      <c r="D646" s="3" t="s">
        <v>635</v>
      </c>
      <c r="E646" s="5"/>
    </row>
    <row r="647" spans="1:5" ht="24.75" customHeight="1">
      <c r="A647" s="4">
        <v>645</v>
      </c>
      <c r="B647" s="3" t="s">
        <v>603</v>
      </c>
      <c r="C647" s="3" t="str">
        <f>"李丽君"</f>
        <v>李丽君</v>
      </c>
      <c r="D647" s="3" t="s">
        <v>636</v>
      </c>
      <c r="E647" s="5"/>
    </row>
    <row r="648" spans="1:5" ht="24.75" customHeight="1">
      <c r="A648" s="4">
        <v>646</v>
      </c>
      <c r="B648" s="3" t="s">
        <v>603</v>
      </c>
      <c r="C648" s="3" t="str">
        <f>"吴保丽"</f>
        <v>吴保丽</v>
      </c>
      <c r="D648" s="3" t="s">
        <v>637</v>
      </c>
      <c r="E648" s="5"/>
    </row>
    <row r="649" spans="1:5" ht="24.75" customHeight="1">
      <c r="A649" s="4">
        <v>647</v>
      </c>
      <c r="B649" s="3" t="s">
        <v>603</v>
      </c>
      <c r="C649" s="3" t="str">
        <f>"吉周玲"</f>
        <v>吉周玲</v>
      </c>
      <c r="D649" s="3" t="s">
        <v>638</v>
      </c>
      <c r="E649" s="5"/>
    </row>
    <row r="650" spans="1:5" ht="24.75" customHeight="1">
      <c r="A650" s="4">
        <v>648</v>
      </c>
      <c r="B650" s="3" t="s">
        <v>603</v>
      </c>
      <c r="C650" s="3" t="str">
        <f>"梅丹仪"</f>
        <v>梅丹仪</v>
      </c>
      <c r="D650" s="3" t="s">
        <v>639</v>
      </c>
      <c r="E650" s="5"/>
    </row>
    <row r="651" spans="1:5" ht="24.75" customHeight="1">
      <c r="A651" s="4">
        <v>649</v>
      </c>
      <c r="B651" s="3" t="s">
        <v>603</v>
      </c>
      <c r="C651" s="3" t="str">
        <f>"吴苡菁"</f>
        <v>吴苡菁</v>
      </c>
      <c r="D651" s="3" t="s">
        <v>640</v>
      </c>
      <c r="E651" s="5"/>
    </row>
    <row r="652" spans="1:5" ht="24.75" customHeight="1">
      <c r="A652" s="4">
        <v>650</v>
      </c>
      <c r="B652" s="3" t="s">
        <v>603</v>
      </c>
      <c r="C652" s="3" t="str">
        <f>"陈帅颜"</f>
        <v>陈帅颜</v>
      </c>
      <c r="D652" s="3" t="s">
        <v>641</v>
      </c>
      <c r="E652" s="5"/>
    </row>
    <row r="653" spans="1:5" ht="24.75" customHeight="1">
      <c r="A653" s="4">
        <v>651</v>
      </c>
      <c r="B653" s="3" t="s">
        <v>603</v>
      </c>
      <c r="C653" s="3" t="str">
        <f>"吴浓"</f>
        <v>吴浓</v>
      </c>
      <c r="D653" s="3" t="s">
        <v>642</v>
      </c>
      <c r="E653" s="5"/>
    </row>
    <row r="654" spans="1:5" ht="24.75" customHeight="1">
      <c r="A654" s="4">
        <v>652</v>
      </c>
      <c r="B654" s="3" t="s">
        <v>603</v>
      </c>
      <c r="C654" s="3" t="str">
        <f>"周雪娇"</f>
        <v>周雪娇</v>
      </c>
      <c r="D654" s="3" t="s">
        <v>643</v>
      </c>
      <c r="E654" s="5"/>
    </row>
    <row r="655" spans="1:5" ht="24.75" customHeight="1">
      <c r="A655" s="4">
        <v>653</v>
      </c>
      <c r="B655" s="3" t="s">
        <v>603</v>
      </c>
      <c r="C655" s="3" t="str">
        <f>"郑作杰"</f>
        <v>郑作杰</v>
      </c>
      <c r="D655" s="3" t="s">
        <v>644</v>
      </c>
      <c r="E655" s="5"/>
    </row>
    <row r="656" spans="1:5" ht="24.75" customHeight="1">
      <c r="A656" s="4">
        <v>654</v>
      </c>
      <c r="B656" s="3" t="s">
        <v>603</v>
      </c>
      <c r="C656" s="3" t="str">
        <f>"卢杉"</f>
        <v>卢杉</v>
      </c>
      <c r="D656" s="3" t="s">
        <v>645</v>
      </c>
      <c r="E656" s="5"/>
    </row>
    <row r="657" spans="1:5" ht="24.75" customHeight="1">
      <c r="A657" s="4">
        <v>655</v>
      </c>
      <c r="B657" s="3" t="s">
        <v>603</v>
      </c>
      <c r="C657" s="3" t="str">
        <f>"黄冬强"</f>
        <v>黄冬强</v>
      </c>
      <c r="D657" s="3" t="s">
        <v>646</v>
      </c>
      <c r="E657" s="5"/>
    </row>
    <row r="658" spans="1:5" ht="24.75" customHeight="1">
      <c r="A658" s="4">
        <v>656</v>
      </c>
      <c r="B658" s="3" t="s">
        <v>603</v>
      </c>
      <c r="C658" s="3" t="str">
        <f>"朱丽萍"</f>
        <v>朱丽萍</v>
      </c>
      <c r="D658" s="3" t="s">
        <v>647</v>
      </c>
      <c r="E658" s="5"/>
    </row>
    <row r="659" spans="1:5" ht="24.75" customHeight="1">
      <c r="A659" s="4">
        <v>657</v>
      </c>
      <c r="B659" s="3" t="s">
        <v>603</v>
      </c>
      <c r="C659" s="3" t="str">
        <f>"史秋萍"</f>
        <v>史秋萍</v>
      </c>
      <c r="D659" s="3" t="s">
        <v>648</v>
      </c>
      <c r="E659" s="5"/>
    </row>
    <row r="660" spans="1:5" ht="24.75" customHeight="1">
      <c r="A660" s="4">
        <v>658</v>
      </c>
      <c r="B660" s="3" t="s">
        <v>603</v>
      </c>
      <c r="C660" s="3" t="str">
        <f>"曹宇"</f>
        <v>曹宇</v>
      </c>
      <c r="D660" s="3" t="s">
        <v>649</v>
      </c>
      <c r="E660" s="5"/>
    </row>
    <row r="661" spans="1:5" ht="24.75" customHeight="1">
      <c r="A661" s="4">
        <v>659</v>
      </c>
      <c r="B661" s="3" t="s">
        <v>603</v>
      </c>
      <c r="C661" s="3" t="str">
        <f>"王艺晓"</f>
        <v>王艺晓</v>
      </c>
      <c r="D661" s="3" t="s">
        <v>650</v>
      </c>
      <c r="E661" s="5"/>
    </row>
    <row r="662" spans="1:5" ht="24.75" customHeight="1">
      <c r="A662" s="4">
        <v>660</v>
      </c>
      <c r="B662" s="3" t="s">
        <v>603</v>
      </c>
      <c r="C662" s="3" t="str">
        <f>"李小霞"</f>
        <v>李小霞</v>
      </c>
      <c r="D662" s="3" t="s">
        <v>651</v>
      </c>
      <c r="E662" s="5"/>
    </row>
    <row r="663" spans="1:5" ht="24.75" customHeight="1">
      <c r="A663" s="4">
        <v>661</v>
      </c>
      <c r="B663" s="3" t="s">
        <v>603</v>
      </c>
      <c r="C663" s="3" t="str">
        <f>"林华铭"</f>
        <v>林华铭</v>
      </c>
      <c r="D663" s="3" t="s">
        <v>652</v>
      </c>
      <c r="E663" s="5"/>
    </row>
    <row r="664" spans="1:5" ht="24.75" customHeight="1">
      <c r="A664" s="4">
        <v>662</v>
      </c>
      <c r="B664" s="3" t="s">
        <v>603</v>
      </c>
      <c r="C664" s="3" t="str">
        <f>"周玦飞"</f>
        <v>周玦飞</v>
      </c>
      <c r="D664" s="3" t="s">
        <v>653</v>
      </c>
      <c r="E664" s="5"/>
    </row>
    <row r="665" spans="1:5" ht="24.75" customHeight="1">
      <c r="A665" s="4">
        <v>663</v>
      </c>
      <c r="B665" s="3" t="s">
        <v>603</v>
      </c>
      <c r="C665" s="3" t="str">
        <f>"陈海燕"</f>
        <v>陈海燕</v>
      </c>
      <c r="D665" s="3" t="s">
        <v>654</v>
      </c>
      <c r="E665" s="5"/>
    </row>
    <row r="666" spans="1:5" ht="24.75" customHeight="1">
      <c r="A666" s="4">
        <v>664</v>
      </c>
      <c r="B666" s="3" t="s">
        <v>603</v>
      </c>
      <c r="C666" s="3" t="str">
        <f>"吴小妹"</f>
        <v>吴小妹</v>
      </c>
      <c r="D666" s="3" t="s">
        <v>655</v>
      </c>
      <c r="E666" s="5"/>
    </row>
    <row r="667" spans="1:5" ht="24.75" customHeight="1">
      <c r="A667" s="4">
        <v>665</v>
      </c>
      <c r="B667" s="3" t="s">
        <v>603</v>
      </c>
      <c r="C667" s="3" t="str">
        <f>"曾丹"</f>
        <v>曾丹</v>
      </c>
      <c r="D667" s="3" t="s">
        <v>656</v>
      </c>
      <c r="E667" s="5"/>
    </row>
    <row r="668" spans="1:5" ht="24.75" customHeight="1">
      <c r="A668" s="4">
        <v>666</v>
      </c>
      <c r="B668" s="3" t="s">
        <v>603</v>
      </c>
      <c r="C668" s="3" t="str">
        <f>"周春秀"</f>
        <v>周春秀</v>
      </c>
      <c r="D668" s="3" t="s">
        <v>657</v>
      </c>
      <c r="E668" s="5"/>
    </row>
    <row r="669" spans="1:5" ht="24.75" customHeight="1">
      <c r="A669" s="4">
        <v>667</v>
      </c>
      <c r="B669" s="3" t="s">
        <v>603</v>
      </c>
      <c r="C669" s="3" t="str">
        <f>"何代美"</f>
        <v>何代美</v>
      </c>
      <c r="D669" s="3" t="s">
        <v>658</v>
      </c>
      <c r="E669" s="5"/>
    </row>
    <row r="670" spans="1:5" ht="24.75" customHeight="1">
      <c r="A670" s="4">
        <v>668</v>
      </c>
      <c r="B670" s="3" t="s">
        <v>603</v>
      </c>
      <c r="C670" s="3" t="str">
        <f>"邓华"</f>
        <v>邓华</v>
      </c>
      <c r="D670" s="3" t="s">
        <v>659</v>
      </c>
      <c r="E670" s="5"/>
    </row>
    <row r="671" spans="1:5" ht="24.75" customHeight="1">
      <c r="A671" s="4">
        <v>669</v>
      </c>
      <c r="B671" s="3" t="s">
        <v>603</v>
      </c>
      <c r="C671" s="3" t="str">
        <f>"蒋达臻"</f>
        <v>蒋达臻</v>
      </c>
      <c r="D671" s="3" t="s">
        <v>660</v>
      </c>
      <c r="E671" s="5"/>
    </row>
    <row r="672" spans="1:5" ht="24.75" customHeight="1">
      <c r="A672" s="4">
        <v>670</v>
      </c>
      <c r="B672" s="3" t="s">
        <v>603</v>
      </c>
      <c r="C672" s="3" t="str">
        <f>"陈永严"</f>
        <v>陈永严</v>
      </c>
      <c r="D672" s="3" t="s">
        <v>308</v>
      </c>
      <c r="E672" s="5"/>
    </row>
    <row r="673" spans="1:5" ht="24.75" customHeight="1">
      <c r="A673" s="4">
        <v>671</v>
      </c>
      <c r="B673" s="3" t="s">
        <v>603</v>
      </c>
      <c r="C673" s="3" t="str">
        <f>"卢永勤"</f>
        <v>卢永勤</v>
      </c>
      <c r="D673" s="3" t="s">
        <v>661</v>
      </c>
      <c r="E673" s="5"/>
    </row>
    <row r="674" spans="1:5" ht="24.75" customHeight="1">
      <c r="A674" s="4">
        <v>672</v>
      </c>
      <c r="B674" s="3" t="s">
        <v>603</v>
      </c>
      <c r="C674" s="3" t="str">
        <f>"陈彩连"</f>
        <v>陈彩连</v>
      </c>
      <c r="D674" s="3" t="s">
        <v>662</v>
      </c>
      <c r="E674" s="5"/>
    </row>
    <row r="675" spans="1:5" ht="24.75" customHeight="1">
      <c r="A675" s="4">
        <v>673</v>
      </c>
      <c r="B675" s="3" t="s">
        <v>603</v>
      </c>
      <c r="C675" s="3" t="str">
        <f>"陈碧丹"</f>
        <v>陈碧丹</v>
      </c>
      <c r="D675" s="3" t="s">
        <v>663</v>
      </c>
      <c r="E675" s="5"/>
    </row>
    <row r="676" spans="1:5" ht="24.75" customHeight="1">
      <c r="A676" s="4">
        <v>674</v>
      </c>
      <c r="B676" s="3" t="s">
        <v>603</v>
      </c>
      <c r="C676" s="3" t="str">
        <f>"朱龙德"</f>
        <v>朱龙德</v>
      </c>
      <c r="D676" s="3" t="s">
        <v>664</v>
      </c>
      <c r="E676" s="5"/>
    </row>
    <row r="677" spans="1:5" ht="24.75" customHeight="1">
      <c r="A677" s="4">
        <v>675</v>
      </c>
      <c r="B677" s="3" t="s">
        <v>603</v>
      </c>
      <c r="C677" s="3" t="str">
        <f>"王江艳"</f>
        <v>王江艳</v>
      </c>
      <c r="D677" s="3" t="s">
        <v>665</v>
      </c>
      <c r="E677" s="5"/>
    </row>
    <row r="678" spans="1:5" ht="24.75" customHeight="1">
      <c r="A678" s="4">
        <v>676</v>
      </c>
      <c r="B678" s="3" t="s">
        <v>603</v>
      </c>
      <c r="C678" s="3" t="str">
        <f>"周德宝"</f>
        <v>周德宝</v>
      </c>
      <c r="D678" s="3" t="s">
        <v>534</v>
      </c>
      <c r="E678" s="5"/>
    </row>
    <row r="679" spans="1:5" ht="24.75" customHeight="1">
      <c r="A679" s="4">
        <v>677</v>
      </c>
      <c r="B679" s="3" t="s">
        <v>603</v>
      </c>
      <c r="C679" s="3" t="str">
        <f>"符提娜"</f>
        <v>符提娜</v>
      </c>
      <c r="D679" s="3" t="s">
        <v>666</v>
      </c>
      <c r="E679" s="5"/>
    </row>
    <row r="680" spans="1:5" ht="24.75" customHeight="1">
      <c r="A680" s="4">
        <v>678</v>
      </c>
      <c r="B680" s="3" t="s">
        <v>603</v>
      </c>
      <c r="C680" s="3" t="str">
        <f>"苏芬"</f>
        <v>苏芬</v>
      </c>
      <c r="D680" s="3" t="s">
        <v>667</v>
      </c>
      <c r="E680" s="5"/>
    </row>
    <row r="681" spans="1:5" ht="24.75" customHeight="1">
      <c r="A681" s="4">
        <v>679</v>
      </c>
      <c r="B681" s="3" t="s">
        <v>603</v>
      </c>
      <c r="C681" s="3" t="str">
        <f>"陈明国"</f>
        <v>陈明国</v>
      </c>
      <c r="D681" s="3" t="s">
        <v>668</v>
      </c>
      <c r="E681" s="5"/>
    </row>
    <row r="682" spans="1:5" ht="24.75" customHeight="1">
      <c r="A682" s="4">
        <v>680</v>
      </c>
      <c r="B682" s="3" t="s">
        <v>603</v>
      </c>
      <c r="C682" s="3" t="str">
        <f>"刘传皓"</f>
        <v>刘传皓</v>
      </c>
      <c r="D682" s="3" t="s">
        <v>669</v>
      </c>
      <c r="E682" s="5"/>
    </row>
    <row r="683" spans="1:5" ht="24.75" customHeight="1">
      <c r="A683" s="4">
        <v>681</v>
      </c>
      <c r="B683" s="3" t="s">
        <v>603</v>
      </c>
      <c r="C683" s="3" t="str">
        <f>"钟学帆"</f>
        <v>钟学帆</v>
      </c>
      <c r="D683" s="3" t="s">
        <v>670</v>
      </c>
      <c r="E683" s="5"/>
    </row>
    <row r="684" spans="1:5" ht="24.75" customHeight="1">
      <c r="A684" s="4">
        <v>682</v>
      </c>
      <c r="B684" s="3" t="s">
        <v>603</v>
      </c>
      <c r="C684" s="3" t="str">
        <f>"夏姝云"</f>
        <v>夏姝云</v>
      </c>
      <c r="D684" s="3" t="s">
        <v>671</v>
      </c>
      <c r="E684" s="5"/>
    </row>
    <row r="685" spans="1:5" ht="24.75" customHeight="1">
      <c r="A685" s="4">
        <v>683</v>
      </c>
      <c r="B685" s="3" t="s">
        <v>603</v>
      </c>
      <c r="C685" s="3" t="str">
        <f>"符石秋"</f>
        <v>符石秋</v>
      </c>
      <c r="D685" s="3" t="s">
        <v>672</v>
      </c>
      <c r="E685" s="5"/>
    </row>
    <row r="686" spans="1:5" ht="24.75" customHeight="1">
      <c r="A686" s="4">
        <v>684</v>
      </c>
      <c r="B686" s="3" t="s">
        <v>603</v>
      </c>
      <c r="C686" s="3" t="str">
        <f>"王小盼"</f>
        <v>王小盼</v>
      </c>
      <c r="D686" s="3" t="s">
        <v>673</v>
      </c>
      <c r="E686" s="5"/>
    </row>
    <row r="687" spans="1:5" ht="24.75" customHeight="1">
      <c r="A687" s="4">
        <v>685</v>
      </c>
      <c r="B687" s="3" t="s">
        <v>603</v>
      </c>
      <c r="C687" s="3" t="str">
        <f>"张雪妮"</f>
        <v>张雪妮</v>
      </c>
      <c r="D687" s="3" t="s">
        <v>674</v>
      </c>
      <c r="E687" s="5"/>
    </row>
    <row r="688" spans="1:5" ht="24.75" customHeight="1">
      <c r="A688" s="4">
        <v>686</v>
      </c>
      <c r="B688" s="3" t="s">
        <v>603</v>
      </c>
      <c r="C688" s="3" t="str">
        <f>"蔡丹"</f>
        <v>蔡丹</v>
      </c>
      <c r="D688" s="3" t="s">
        <v>560</v>
      </c>
      <c r="E688" s="5"/>
    </row>
    <row r="689" spans="1:5" ht="24.75" customHeight="1">
      <c r="A689" s="4">
        <v>687</v>
      </c>
      <c r="B689" s="3" t="s">
        <v>603</v>
      </c>
      <c r="C689" s="3" t="str">
        <f>"高香奇"</f>
        <v>高香奇</v>
      </c>
      <c r="D689" s="3" t="s">
        <v>675</v>
      </c>
      <c r="E689" s="5"/>
    </row>
    <row r="690" spans="1:5" ht="24.75" customHeight="1">
      <c r="A690" s="4">
        <v>688</v>
      </c>
      <c r="B690" s="3" t="s">
        <v>603</v>
      </c>
      <c r="C690" s="3" t="str">
        <f>"王范素"</f>
        <v>王范素</v>
      </c>
      <c r="D690" s="3" t="s">
        <v>676</v>
      </c>
      <c r="E690" s="5"/>
    </row>
    <row r="691" spans="1:5" ht="24.75" customHeight="1">
      <c r="A691" s="4">
        <v>689</v>
      </c>
      <c r="B691" s="3" t="s">
        <v>603</v>
      </c>
      <c r="C691" s="3" t="str">
        <f>"黎紫雪"</f>
        <v>黎紫雪</v>
      </c>
      <c r="D691" s="3" t="s">
        <v>215</v>
      </c>
      <c r="E691" s="5"/>
    </row>
    <row r="692" spans="1:5" ht="24.75" customHeight="1">
      <c r="A692" s="4">
        <v>690</v>
      </c>
      <c r="B692" s="3" t="s">
        <v>603</v>
      </c>
      <c r="C692" s="3" t="str">
        <f>"谢志燕"</f>
        <v>谢志燕</v>
      </c>
      <c r="D692" s="3" t="s">
        <v>677</v>
      </c>
      <c r="E692" s="5"/>
    </row>
    <row r="693" spans="1:5" ht="24.75" customHeight="1">
      <c r="A693" s="4">
        <v>691</v>
      </c>
      <c r="B693" s="3" t="s">
        <v>603</v>
      </c>
      <c r="C693" s="3" t="str">
        <f>"李小女"</f>
        <v>李小女</v>
      </c>
      <c r="D693" s="3" t="s">
        <v>678</v>
      </c>
      <c r="E693" s="5"/>
    </row>
    <row r="694" spans="1:5" ht="24.75" customHeight="1">
      <c r="A694" s="4">
        <v>692</v>
      </c>
      <c r="B694" s="3" t="s">
        <v>603</v>
      </c>
      <c r="C694" s="3" t="str">
        <f>"王妍茜"</f>
        <v>王妍茜</v>
      </c>
      <c r="D694" s="3" t="s">
        <v>679</v>
      </c>
      <c r="E694" s="5"/>
    </row>
    <row r="695" spans="1:5" ht="24.75" customHeight="1">
      <c r="A695" s="4">
        <v>693</v>
      </c>
      <c r="B695" s="3" t="s">
        <v>603</v>
      </c>
      <c r="C695" s="3" t="str">
        <f>"傅开浪"</f>
        <v>傅开浪</v>
      </c>
      <c r="D695" s="3" t="s">
        <v>680</v>
      </c>
      <c r="E695" s="5"/>
    </row>
    <row r="696" spans="1:5" ht="24.75" customHeight="1">
      <c r="A696" s="4">
        <v>694</v>
      </c>
      <c r="B696" s="3" t="s">
        <v>603</v>
      </c>
      <c r="C696" s="3" t="str">
        <f>"冯行志"</f>
        <v>冯行志</v>
      </c>
      <c r="D696" s="3" t="s">
        <v>681</v>
      </c>
      <c r="E696" s="5"/>
    </row>
    <row r="697" spans="1:5" ht="24.75" customHeight="1">
      <c r="A697" s="4">
        <v>695</v>
      </c>
      <c r="B697" s="3" t="s">
        <v>603</v>
      </c>
      <c r="C697" s="3" t="str">
        <f>"高文诗"</f>
        <v>高文诗</v>
      </c>
      <c r="D697" s="3" t="s">
        <v>682</v>
      </c>
      <c r="E697" s="5"/>
    </row>
    <row r="698" spans="1:5" ht="24.75" customHeight="1">
      <c r="A698" s="4">
        <v>696</v>
      </c>
      <c r="B698" s="3" t="s">
        <v>603</v>
      </c>
      <c r="C698" s="3" t="str">
        <f>"莫英惠"</f>
        <v>莫英惠</v>
      </c>
      <c r="D698" s="3" t="s">
        <v>683</v>
      </c>
      <c r="E698" s="5"/>
    </row>
    <row r="699" spans="1:5" ht="24.75" customHeight="1">
      <c r="A699" s="4">
        <v>697</v>
      </c>
      <c r="B699" s="3" t="s">
        <v>603</v>
      </c>
      <c r="C699" s="3" t="str">
        <f>"何雄娇"</f>
        <v>何雄娇</v>
      </c>
      <c r="D699" s="3" t="s">
        <v>684</v>
      </c>
      <c r="E699" s="5"/>
    </row>
    <row r="700" spans="1:5" ht="24.75" customHeight="1">
      <c r="A700" s="4">
        <v>698</v>
      </c>
      <c r="B700" s="3" t="s">
        <v>603</v>
      </c>
      <c r="C700" s="3" t="str">
        <f>"吴海云"</f>
        <v>吴海云</v>
      </c>
      <c r="D700" s="3" t="s">
        <v>685</v>
      </c>
      <c r="E700" s="5"/>
    </row>
    <row r="701" spans="1:5" ht="24.75" customHeight="1">
      <c r="A701" s="4">
        <v>699</v>
      </c>
      <c r="B701" s="3" t="s">
        <v>603</v>
      </c>
      <c r="C701" s="3" t="str">
        <f>"符方芬"</f>
        <v>符方芬</v>
      </c>
      <c r="D701" s="3" t="s">
        <v>686</v>
      </c>
      <c r="E701" s="5"/>
    </row>
    <row r="702" spans="1:5" ht="24.75" customHeight="1">
      <c r="A702" s="4">
        <v>700</v>
      </c>
      <c r="B702" s="3" t="s">
        <v>687</v>
      </c>
      <c r="C702" s="3" t="str">
        <f>"李雨欣"</f>
        <v>李雨欣</v>
      </c>
      <c r="D702" s="3" t="s">
        <v>688</v>
      </c>
      <c r="E702" s="5"/>
    </row>
    <row r="703" spans="1:5" ht="24.75" customHeight="1">
      <c r="A703" s="4">
        <v>701</v>
      </c>
      <c r="B703" s="3" t="s">
        <v>687</v>
      </c>
      <c r="C703" s="3" t="str">
        <f>"符德静"</f>
        <v>符德静</v>
      </c>
      <c r="D703" s="3" t="s">
        <v>689</v>
      </c>
      <c r="E703" s="5"/>
    </row>
    <row r="704" spans="1:5" ht="24.75" customHeight="1">
      <c r="A704" s="4">
        <v>702</v>
      </c>
      <c r="B704" s="3" t="s">
        <v>687</v>
      </c>
      <c r="C704" s="3" t="str">
        <f>"万君玥"</f>
        <v>万君玥</v>
      </c>
      <c r="D704" s="3" t="s">
        <v>690</v>
      </c>
      <c r="E704" s="5"/>
    </row>
    <row r="705" spans="1:5" ht="24.75" customHeight="1">
      <c r="A705" s="4">
        <v>703</v>
      </c>
      <c r="B705" s="3" t="s">
        <v>687</v>
      </c>
      <c r="C705" s="3" t="str">
        <f>"王嘉熙"</f>
        <v>王嘉熙</v>
      </c>
      <c r="D705" s="3" t="s">
        <v>691</v>
      </c>
      <c r="E705" s="5"/>
    </row>
    <row r="706" spans="1:5" ht="24.75" customHeight="1">
      <c r="A706" s="4">
        <v>704</v>
      </c>
      <c r="B706" s="3" t="s">
        <v>687</v>
      </c>
      <c r="C706" s="3" t="str">
        <f>"冯雪梅"</f>
        <v>冯雪梅</v>
      </c>
      <c r="D706" s="3" t="s">
        <v>692</v>
      </c>
      <c r="E706" s="5"/>
    </row>
    <row r="707" spans="1:5" ht="24.75" customHeight="1">
      <c r="A707" s="4">
        <v>705</v>
      </c>
      <c r="B707" s="3" t="s">
        <v>687</v>
      </c>
      <c r="C707" s="3" t="str">
        <f>"吴润菁"</f>
        <v>吴润菁</v>
      </c>
      <c r="D707" s="3" t="s">
        <v>693</v>
      </c>
      <c r="E707" s="5"/>
    </row>
    <row r="708" spans="1:5" ht="24.75" customHeight="1">
      <c r="A708" s="4">
        <v>706</v>
      </c>
      <c r="B708" s="3" t="s">
        <v>687</v>
      </c>
      <c r="C708" s="3" t="str">
        <f>"孙彩霞"</f>
        <v>孙彩霞</v>
      </c>
      <c r="D708" s="3" t="s">
        <v>694</v>
      </c>
      <c r="E708" s="5"/>
    </row>
    <row r="709" spans="1:5" ht="24.75" customHeight="1">
      <c r="A709" s="4">
        <v>707</v>
      </c>
      <c r="B709" s="3" t="s">
        <v>687</v>
      </c>
      <c r="C709" s="3" t="str">
        <f>"赵春乾"</f>
        <v>赵春乾</v>
      </c>
      <c r="D709" s="3" t="s">
        <v>695</v>
      </c>
      <c r="E709" s="5"/>
    </row>
    <row r="710" spans="1:5" ht="24.75" customHeight="1">
      <c r="A710" s="4">
        <v>708</v>
      </c>
      <c r="B710" s="3" t="s">
        <v>687</v>
      </c>
      <c r="C710" s="3" t="str">
        <f>"李子捷"</f>
        <v>李子捷</v>
      </c>
      <c r="D710" s="3" t="s">
        <v>696</v>
      </c>
      <c r="E710" s="5"/>
    </row>
    <row r="711" spans="1:5" ht="24.75" customHeight="1">
      <c r="A711" s="4">
        <v>709</v>
      </c>
      <c r="B711" s="3" t="s">
        <v>687</v>
      </c>
      <c r="C711" s="3" t="str">
        <f>"谢骞"</f>
        <v>谢骞</v>
      </c>
      <c r="D711" s="3" t="s">
        <v>697</v>
      </c>
      <c r="E711" s="5"/>
    </row>
    <row r="712" spans="1:5" ht="24.75" customHeight="1">
      <c r="A712" s="4">
        <v>710</v>
      </c>
      <c r="B712" s="3" t="s">
        <v>687</v>
      </c>
      <c r="C712" s="3" t="str">
        <f>"许园"</f>
        <v>许园</v>
      </c>
      <c r="D712" s="3" t="s">
        <v>698</v>
      </c>
      <c r="E712" s="5"/>
    </row>
    <row r="713" spans="1:5" ht="24.75" customHeight="1">
      <c r="A713" s="4">
        <v>711</v>
      </c>
      <c r="B713" s="3" t="s">
        <v>687</v>
      </c>
      <c r="C713" s="3" t="str">
        <f>"王侠"</f>
        <v>王侠</v>
      </c>
      <c r="D713" s="3" t="s">
        <v>699</v>
      </c>
      <c r="E713" s="5"/>
    </row>
    <row r="714" spans="1:5" ht="24.75" customHeight="1">
      <c r="A714" s="4">
        <v>712</v>
      </c>
      <c r="B714" s="3" t="s">
        <v>687</v>
      </c>
      <c r="C714" s="3" t="str">
        <f>"陈舒苗"</f>
        <v>陈舒苗</v>
      </c>
      <c r="D714" s="3" t="s">
        <v>700</v>
      </c>
      <c r="E714" s="5"/>
    </row>
    <row r="715" spans="1:5" ht="24.75" customHeight="1">
      <c r="A715" s="4">
        <v>713</v>
      </c>
      <c r="B715" s="3" t="s">
        <v>687</v>
      </c>
      <c r="C715" s="3" t="str">
        <f>"钟文桦"</f>
        <v>钟文桦</v>
      </c>
      <c r="D715" s="3" t="s">
        <v>701</v>
      </c>
      <c r="E715" s="5"/>
    </row>
    <row r="716" spans="1:5" ht="24.75" customHeight="1">
      <c r="A716" s="4">
        <v>714</v>
      </c>
      <c r="B716" s="3" t="s">
        <v>687</v>
      </c>
      <c r="C716" s="3" t="str">
        <f>"王精"</f>
        <v>王精</v>
      </c>
      <c r="D716" s="3" t="s">
        <v>702</v>
      </c>
      <c r="E716" s="5"/>
    </row>
    <row r="717" spans="1:5" ht="24.75" customHeight="1">
      <c r="A717" s="4">
        <v>715</v>
      </c>
      <c r="B717" s="3" t="s">
        <v>687</v>
      </c>
      <c r="C717" s="3" t="str">
        <f>"张苗"</f>
        <v>张苗</v>
      </c>
      <c r="D717" s="3" t="s">
        <v>703</v>
      </c>
      <c r="E717" s="5"/>
    </row>
    <row r="718" spans="1:5" ht="24.75" customHeight="1">
      <c r="A718" s="4">
        <v>716</v>
      </c>
      <c r="B718" s="3" t="s">
        <v>687</v>
      </c>
      <c r="C718" s="3" t="str">
        <f>"张艳娟"</f>
        <v>张艳娟</v>
      </c>
      <c r="D718" s="3" t="s">
        <v>704</v>
      </c>
      <c r="E718" s="5"/>
    </row>
    <row r="719" spans="1:5" ht="24.75" customHeight="1">
      <c r="A719" s="4">
        <v>717</v>
      </c>
      <c r="B719" s="3" t="s">
        <v>687</v>
      </c>
      <c r="C719" s="3" t="str">
        <f>"李宁"</f>
        <v>李宁</v>
      </c>
      <c r="D719" s="3" t="s">
        <v>705</v>
      </c>
      <c r="E719" s="5"/>
    </row>
    <row r="720" spans="1:5" ht="24.75" customHeight="1">
      <c r="A720" s="4">
        <v>718</v>
      </c>
      <c r="B720" s="3" t="s">
        <v>687</v>
      </c>
      <c r="C720" s="3" t="str">
        <f>"叶秋丽"</f>
        <v>叶秋丽</v>
      </c>
      <c r="D720" s="3" t="s">
        <v>706</v>
      </c>
      <c r="E720" s="5"/>
    </row>
    <row r="721" spans="1:5" ht="24.75" customHeight="1">
      <c r="A721" s="4">
        <v>719</v>
      </c>
      <c r="B721" s="3" t="s">
        <v>687</v>
      </c>
      <c r="C721" s="3" t="str">
        <f>"许晶晶"</f>
        <v>许晶晶</v>
      </c>
      <c r="D721" s="3" t="s">
        <v>366</v>
      </c>
      <c r="E721" s="5"/>
    </row>
    <row r="722" spans="1:5" ht="24.75" customHeight="1">
      <c r="A722" s="4">
        <v>720</v>
      </c>
      <c r="B722" s="3" t="s">
        <v>687</v>
      </c>
      <c r="C722" s="3" t="str">
        <f>"余小丹"</f>
        <v>余小丹</v>
      </c>
      <c r="D722" s="3" t="s">
        <v>707</v>
      </c>
      <c r="E722" s="5"/>
    </row>
    <row r="723" spans="1:5" ht="24.75" customHeight="1">
      <c r="A723" s="4">
        <v>721</v>
      </c>
      <c r="B723" s="3" t="s">
        <v>687</v>
      </c>
      <c r="C723" s="3" t="str">
        <f>"张超"</f>
        <v>张超</v>
      </c>
      <c r="D723" s="3" t="s">
        <v>708</v>
      </c>
      <c r="E723" s="5"/>
    </row>
    <row r="724" spans="1:5" ht="24.75" customHeight="1">
      <c r="A724" s="4">
        <v>722</v>
      </c>
      <c r="B724" s="3" t="s">
        <v>687</v>
      </c>
      <c r="C724" s="3" t="str">
        <f>"王玲"</f>
        <v>王玲</v>
      </c>
      <c r="D724" s="3" t="s">
        <v>709</v>
      </c>
      <c r="E724" s="5"/>
    </row>
    <row r="725" spans="1:5" ht="24.75" customHeight="1">
      <c r="A725" s="4">
        <v>723</v>
      </c>
      <c r="B725" s="3" t="s">
        <v>687</v>
      </c>
      <c r="C725" s="3" t="str">
        <f>"刘丽"</f>
        <v>刘丽</v>
      </c>
      <c r="D725" s="3" t="s">
        <v>710</v>
      </c>
      <c r="E725" s="5"/>
    </row>
    <row r="726" spans="1:5" ht="24.75" customHeight="1">
      <c r="A726" s="4">
        <v>724</v>
      </c>
      <c r="B726" s="3" t="s">
        <v>687</v>
      </c>
      <c r="C726" s="3" t="str">
        <f>"许丹丹"</f>
        <v>许丹丹</v>
      </c>
      <c r="D726" s="3" t="s">
        <v>711</v>
      </c>
      <c r="E726" s="5"/>
    </row>
    <row r="727" spans="1:5" ht="24.75" customHeight="1">
      <c r="A727" s="4">
        <v>725</v>
      </c>
      <c r="B727" s="3" t="s">
        <v>687</v>
      </c>
      <c r="C727" s="3" t="str">
        <f>"沈文静"</f>
        <v>沈文静</v>
      </c>
      <c r="D727" s="3" t="s">
        <v>712</v>
      </c>
      <c r="E727" s="5"/>
    </row>
    <row r="728" spans="1:5" ht="24.75" customHeight="1">
      <c r="A728" s="4">
        <v>726</v>
      </c>
      <c r="B728" s="3" t="s">
        <v>687</v>
      </c>
      <c r="C728" s="3" t="str">
        <f>"甘连芳"</f>
        <v>甘连芳</v>
      </c>
      <c r="D728" s="3" t="s">
        <v>713</v>
      </c>
      <c r="E728" s="5"/>
    </row>
    <row r="729" spans="1:5" ht="24.75" customHeight="1">
      <c r="A729" s="4">
        <v>727</v>
      </c>
      <c r="B729" s="3" t="s">
        <v>687</v>
      </c>
      <c r="C729" s="3" t="str">
        <f>"徐帅帅"</f>
        <v>徐帅帅</v>
      </c>
      <c r="D729" s="3" t="s">
        <v>714</v>
      </c>
      <c r="E729" s="5"/>
    </row>
    <row r="730" spans="1:5" ht="24.75" customHeight="1">
      <c r="A730" s="4">
        <v>728</v>
      </c>
      <c r="B730" s="3" t="s">
        <v>687</v>
      </c>
      <c r="C730" s="3" t="str">
        <f>"符文豪"</f>
        <v>符文豪</v>
      </c>
      <c r="D730" s="3" t="s">
        <v>715</v>
      </c>
      <c r="E730" s="5"/>
    </row>
    <row r="731" spans="1:5" ht="24.75" customHeight="1">
      <c r="A731" s="4">
        <v>729</v>
      </c>
      <c r="B731" s="3" t="s">
        <v>687</v>
      </c>
      <c r="C731" s="3" t="str">
        <f>"林丽"</f>
        <v>林丽</v>
      </c>
      <c r="D731" s="3" t="s">
        <v>716</v>
      </c>
      <c r="E731" s="5"/>
    </row>
    <row r="732" spans="1:5" ht="24.75" customHeight="1">
      <c r="A732" s="4">
        <v>730</v>
      </c>
      <c r="B732" s="3" t="s">
        <v>687</v>
      </c>
      <c r="C732" s="3" t="str">
        <f>"庄子熙"</f>
        <v>庄子熙</v>
      </c>
      <c r="D732" s="3" t="s">
        <v>717</v>
      </c>
      <c r="E732" s="5"/>
    </row>
    <row r="733" spans="1:5" ht="24.75" customHeight="1">
      <c r="A733" s="4">
        <v>731</v>
      </c>
      <c r="B733" s="3" t="s">
        <v>687</v>
      </c>
      <c r="C733" s="3" t="str">
        <f>"黄俊雄"</f>
        <v>黄俊雄</v>
      </c>
      <c r="D733" s="3" t="s">
        <v>718</v>
      </c>
      <c r="E733" s="5"/>
    </row>
    <row r="734" spans="1:5" ht="24.75" customHeight="1">
      <c r="A734" s="4">
        <v>732</v>
      </c>
      <c r="B734" s="3" t="s">
        <v>687</v>
      </c>
      <c r="C734" s="3" t="str">
        <f>"赵珂"</f>
        <v>赵珂</v>
      </c>
      <c r="D734" s="3" t="s">
        <v>719</v>
      </c>
      <c r="E734" s="5"/>
    </row>
    <row r="735" spans="1:5" ht="24.75" customHeight="1">
      <c r="A735" s="4">
        <v>733</v>
      </c>
      <c r="B735" s="3" t="s">
        <v>687</v>
      </c>
      <c r="C735" s="3" t="str">
        <f>"杨海艳"</f>
        <v>杨海艳</v>
      </c>
      <c r="D735" s="3" t="s">
        <v>720</v>
      </c>
      <c r="E735" s="5"/>
    </row>
    <row r="736" spans="1:5" ht="24.75" customHeight="1">
      <c r="A736" s="4">
        <v>734</v>
      </c>
      <c r="B736" s="3" t="s">
        <v>687</v>
      </c>
      <c r="C736" s="3" t="str">
        <f>"王杨"</f>
        <v>王杨</v>
      </c>
      <c r="D736" s="3" t="s">
        <v>258</v>
      </c>
      <c r="E736" s="5"/>
    </row>
    <row r="737" spans="1:5" ht="24.75" customHeight="1">
      <c r="A737" s="4">
        <v>735</v>
      </c>
      <c r="B737" s="3" t="s">
        <v>687</v>
      </c>
      <c r="C737" s="3" t="str">
        <f>"陈善康"</f>
        <v>陈善康</v>
      </c>
      <c r="D737" s="3" t="s">
        <v>239</v>
      </c>
      <c r="E737" s="5"/>
    </row>
    <row r="738" spans="1:5" ht="24.75" customHeight="1">
      <c r="A738" s="4">
        <v>736</v>
      </c>
      <c r="B738" s="3" t="s">
        <v>687</v>
      </c>
      <c r="C738" s="3" t="str">
        <f>"王海霞"</f>
        <v>王海霞</v>
      </c>
      <c r="D738" s="3" t="s">
        <v>721</v>
      </c>
      <c r="E738" s="5"/>
    </row>
    <row r="739" spans="1:5" ht="24.75" customHeight="1">
      <c r="A739" s="4">
        <v>737</v>
      </c>
      <c r="B739" s="3" t="s">
        <v>687</v>
      </c>
      <c r="C739" s="3" t="str">
        <f>"周小圆"</f>
        <v>周小圆</v>
      </c>
      <c r="D739" s="3" t="s">
        <v>722</v>
      </c>
      <c r="E739" s="5"/>
    </row>
    <row r="740" spans="1:5" ht="24.75" customHeight="1">
      <c r="A740" s="4">
        <v>738</v>
      </c>
      <c r="B740" s="3" t="s">
        <v>687</v>
      </c>
      <c r="C740" s="3" t="str">
        <f>"吴岳珊"</f>
        <v>吴岳珊</v>
      </c>
      <c r="D740" s="3" t="s">
        <v>723</v>
      </c>
      <c r="E740" s="5"/>
    </row>
    <row r="741" spans="1:5" ht="24.75" customHeight="1">
      <c r="A741" s="4">
        <v>739</v>
      </c>
      <c r="B741" s="3" t="s">
        <v>724</v>
      </c>
      <c r="C741" s="3" t="str">
        <f>"吕洪莅"</f>
        <v>吕洪莅</v>
      </c>
      <c r="D741" s="3" t="s">
        <v>725</v>
      </c>
      <c r="E741" s="5"/>
    </row>
    <row r="742" spans="1:5" ht="24.75" customHeight="1">
      <c r="A742" s="4">
        <v>740</v>
      </c>
      <c r="B742" s="3" t="s">
        <v>724</v>
      </c>
      <c r="C742" s="3" t="str">
        <f>"许英伟"</f>
        <v>许英伟</v>
      </c>
      <c r="D742" s="3" t="s">
        <v>726</v>
      </c>
      <c r="E742" s="5"/>
    </row>
    <row r="743" spans="1:5" ht="24.75" customHeight="1">
      <c r="A743" s="4">
        <v>741</v>
      </c>
      <c r="B743" s="3" t="s">
        <v>724</v>
      </c>
      <c r="C743" s="3" t="str">
        <f>"戎筱筠"</f>
        <v>戎筱筠</v>
      </c>
      <c r="D743" s="3" t="s">
        <v>727</v>
      </c>
      <c r="E743" s="5"/>
    </row>
    <row r="744" spans="1:5" ht="24.75" customHeight="1">
      <c r="A744" s="4">
        <v>742</v>
      </c>
      <c r="B744" s="3" t="s">
        <v>724</v>
      </c>
      <c r="C744" s="3" t="str">
        <f>"麦俊萍"</f>
        <v>麦俊萍</v>
      </c>
      <c r="D744" s="3" t="s">
        <v>104</v>
      </c>
      <c r="E744" s="5"/>
    </row>
    <row r="745" spans="1:5" ht="24.75" customHeight="1">
      <c r="A745" s="4">
        <v>743</v>
      </c>
      <c r="B745" s="3" t="s">
        <v>724</v>
      </c>
      <c r="C745" s="3" t="str">
        <f>"林国强"</f>
        <v>林国强</v>
      </c>
      <c r="D745" s="3" t="s">
        <v>728</v>
      </c>
      <c r="E745" s="5"/>
    </row>
    <row r="746" spans="1:5" ht="24.75" customHeight="1">
      <c r="A746" s="4">
        <v>744</v>
      </c>
      <c r="B746" s="3" t="s">
        <v>724</v>
      </c>
      <c r="C746" s="3" t="str">
        <f>"许华文"</f>
        <v>许华文</v>
      </c>
      <c r="D746" s="3" t="s">
        <v>729</v>
      </c>
      <c r="E746" s="5"/>
    </row>
    <row r="747" spans="1:5" ht="24.75" customHeight="1">
      <c r="A747" s="4">
        <v>745</v>
      </c>
      <c r="B747" s="3" t="s">
        <v>724</v>
      </c>
      <c r="C747" s="3" t="str">
        <f>"张键"</f>
        <v>张键</v>
      </c>
      <c r="D747" s="3" t="s">
        <v>730</v>
      </c>
      <c r="E747" s="5"/>
    </row>
    <row r="748" spans="1:5" ht="24.75" customHeight="1">
      <c r="A748" s="4">
        <v>746</v>
      </c>
      <c r="B748" s="3" t="s">
        <v>724</v>
      </c>
      <c r="C748" s="3" t="str">
        <f>"曾庆杨"</f>
        <v>曾庆杨</v>
      </c>
      <c r="D748" s="3" t="s">
        <v>731</v>
      </c>
      <c r="E748" s="5"/>
    </row>
    <row r="749" spans="1:5" ht="24.75" customHeight="1">
      <c r="A749" s="4">
        <v>747</v>
      </c>
      <c r="B749" s="3" t="s">
        <v>724</v>
      </c>
      <c r="C749" s="3" t="str">
        <f>"纪妍"</f>
        <v>纪妍</v>
      </c>
      <c r="D749" s="3" t="s">
        <v>732</v>
      </c>
      <c r="E749" s="5"/>
    </row>
    <row r="750" spans="1:5" ht="24.75" customHeight="1">
      <c r="A750" s="4">
        <v>748</v>
      </c>
      <c r="B750" s="3" t="s">
        <v>724</v>
      </c>
      <c r="C750" s="3" t="str">
        <f>"许伟玲"</f>
        <v>许伟玲</v>
      </c>
      <c r="D750" s="3" t="s">
        <v>733</v>
      </c>
      <c r="E750" s="5"/>
    </row>
    <row r="751" spans="1:5" ht="24.75" customHeight="1">
      <c r="A751" s="4">
        <v>749</v>
      </c>
      <c r="B751" s="3" t="s">
        <v>724</v>
      </c>
      <c r="C751" s="3" t="str">
        <f>"骆苗地"</f>
        <v>骆苗地</v>
      </c>
      <c r="D751" s="3" t="s">
        <v>734</v>
      </c>
      <c r="E751" s="5"/>
    </row>
    <row r="752" spans="1:5" ht="24.75" customHeight="1">
      <c r="A752" s="4">
        <v>750</v>
      </c>
      <c r="B752" s="3" t="s">
        <v>724</v>
      </c>
      <c r="C752" s="3" t="str">
        <f>"甘芳巾"</f>
        <v>甘芳巾</v>
      </c>
      <c r="D752" s="3" t="s">
        <v>735</v>
      </c>
      <c r="E752" s="5"/>
    </row>
    <row r="753" spans="1:5" ht="24.75" customHeight="1">
      <c r="A753" s="4">
        <v>751</v>
      </c>
      <c r="B753" s="3" t="s">
        <v>724</v>
      </c>
      <c r="C753" s="3" t="str">
        <f>"钟明君"</f>
        <v>钟明君</v>
      </c>
      <c r="D753" s="3" t="s">
        <v>736</v>
      </c>
      <c r="E753" s="5"/>
    </row>
    <row r="754" spans="1:5" ht="24.75" customHeight="1">
      <c r="A754" s="4">
        <v>752</v>
      </c>
      <c r="B754" s="3" t="s">
        <v>724</v>
      </c>
      <c r="C754" s="3" t="str">
        <f>"李道健"</f>
        <v>李道健</v>
      </c>
      <c r="D754" s="3" t="s">
        <v>737</v>
      </c>
      <c r="E754" s="5"/>
    </row>
    <row r="755" spans="1:5" ht="24.75" customHeight="1">
      <c r="A755" s="4">
        <v>753</v>
      </c>
      <c r="B755" s="3" t="s">
        <v>724</v>
      </c>
      <c r="C755" s="3" t="str">
        <f>"曾海山"</f>
        <v>曾海山</v>
      </c>
      <c r="D755" s="3" t="s">
        <v>738</v>
      </c>
      <c r="E755" s="5"/>
    </row>
    <row r="756" spans="1:5" ht="24.75" customHeight="1">
      <c r="A756" s="4">
        <v>754</v>
      </c>
      <c r="B756" s="3" t="s">
        <v>724</v>
      </c>
      <c r="C756" s="3" t="str">
        <f>"李超"</f>
        <v>李超</v>
      </c>
      <c r="D756" s="3" t="s">
        <v>739</v>
      </c>
      <c r="E756" s="5"/>
    </row>
    <row r="757" spans="1:5" ht="24.75" customHeight="1">
      <c r="A757" s="4">
        <v>755</v>
      </c>
      <c r="B757" s="3" t="s">
        <v>724</v>
      </c>
      <c r="C757" s="3" t="str">
        <f>"高玉欣"</f>
        <v>高玉欣</v>
      </c>
      <c r="D757" s="3" t="s">
        <v>740</v>
      </c>
      <c r="E757" s="5"/>
    </row>
    <row r="758" spans="1:5" ht="24.75" customHeight="1">
      <c r="A758" s="4">
        <v>756</v>
      </c>
      <c r="B758" s="3" t="s">
        <v>724</v>
      </c>
      <c r="C758" s="3" t="str">
        <f>"于攀"</f>
        <v>于攀</v>
      </c>
      <c r="D758" s="3" t="s">
        <v>741</v>
      </c>
      <c r="E758" s="5"/>
    </row>
    <row r="759" spans="1:5" ht="24.75" customHeight="1">
      <c r="A759" s="4">
        <v>757</v>
      </c>
      <c r="B759" s="3" t="s">
        <v>724</v>
      </c>
      <c r="C759" s="3" t="str">
        <f>"邹玫娟"</f>
        <v>邹玫娟</v>
      </c>
      <c r="D759" s="3" t="s">
        <v>742</v>
      </c>
      <c r="E759" s="5"/>
    </row>
    <row r="760" spans="1:5" ht="24.75" customHeight="1">
      <c r="A760" s="4">
        <v>758</v>
      </c>
      <c r="B760" s="3" t="s">
        <v>724</v>
      </c>
      <c r="C760" s="3" t="str">
        <f>"吴毅峰"</f>
        <v>吴毅峰</v>
      </c>
      <c r="D760" s="3" t="s">
        <v>743</v>
      </c>
      <c r="E760" s="5"/>
    </row>
    <row r="761" spans="1:5" ht="24.75" customHeight="1">
      <c r="A761" s="4">
        <v>759</v>
      </c>
      <c r="B761" s="3" t="s">
        <v>724</v>
      </c>
      <c r="C761" s="3" t="str">
        <f>"田春妹"</f>
        <v>田春妹</v>
      </c>
      <c r="D761" s="3" t="s">
        <v>744</v>
      </c>
      <c r="E761" s="5"/>
    </row>
    <row r="762" spans="1:5" ht="24.75" customHeight="1">
      <c r="A762" s="4">
        <v>760</v>
      </c>
      <c r="B762" s="3" t="s">
        <v>724</v>
      </c>
      <c r="C762" s="3" t="str">
        <f>"苏全亮"</f>
        <v>苏全亮</v>
      </c>
      <c r="D762" s="3" t="s">
        <v>745</v>
      </c>
      <c r="E762" s="5"/>
    </row>
    <row r="763" spans="1:5" ht="24.75" customHeight="1">
      <c r="A763" s="4">
        <v>761</v>
      </c>
      <c r="B763" s="3" t="s">
        <v>724</v>
      </c>
      <c r="C763" s="3" t="str">
        <f>"观丹丹"</f>
        <v>观丹丹</v>
      </c>
      <c r="D763" s="3" t="s">
        <v>746</v>
      </c>
      <c r="E763" s="5"/>
    </row>
    <row r="764" spans="1:5" ht="24.75" customHeight="1">
      <c r="A764" s="4">
        <v>762</v>
      </c>
      <c r="B764" s="3" t="s">
        <v>724</v>
      </c>
      <c r="C764" s="3" t="str">
        <f>"陈淑婷"</f>
        <v>陈淑婷</v>
      </c>
      <c r="D764" s="3" t="s">
        <v>747</v>
      </c>
      <c r="E764" s="5"/>
    </row>
    <row r="765" spans="1:5" ht="24.75" customHeight="1">
      <c r="A765" s="4">
        <v>763</v>
      </c>
      <c r="B765" s="3" t="s">
        <v>724</v>
      </c>
      <c r="C765" s="3" t="str">
        <f>"田生"</f>
        <v>田生</v>
      </c>
      <c r="D765" s="3" t="s">
        <v>748</v>
      </c>
      <c r="E765" s="5"/>
    </row>
    <row r="766" spans="1:5" ht="24.75" customHeight="1">
      <c r="A766" s="4">
        <v>764</v>
      </c>
      <c r="B766" s="3" t="s">
        <v>724</v>
      </c>
      <c r="C766" s="3" t="str">
        <f>"周生玉"</f>
        <v>周生玉</v>
      </c>
      <c r="D766" s="3" t="s">
        <v>164</v>
      </c>
      <c r="E766" s="5"/>
    </row>
    <row r="767" spans="1:5" ht="24.75" customHeight="1">
      <c r="A767" s="4">
        <v>765</v>
      </c>
      <c r="B767" s="3" t="s">
        <v>724</v>
      </c>
      <c r="C767" s="3" t="str">
        <f>"谢祖姬"</f>
        <v>谢祖姬</v>
      </c>
      <c r="D767" s="3" t="s">
        <v>749</v>
      </c>
      <c r="E767" s="5"/>
    </row>
    <row r="768" spans="1:5" ht="24.75" customHeight="1">
      <c r="A768" s="4">
        <v>766</v>
      </c>
      <c r="B768" s="3" t="s">
        <v>724</v>
      </c>
      <c r="C768" s="3" t="str">
        <f>"沈永梅"</f>
        <v>沈永梅</v>
      </c>
      <c r="D768" s="3" t="s">
        <v>750</v>
      </c>
      <c r="E768" s="5"/>
    </row>
    <row r="769" spans="1:5" ht="24.75" customHeight="1">
      <c r="A769" s="4">
        <v>767</v>
      </c>
      <c r="B769" s="3" t="s">
        <v>724</v>
      </c>
      <c r="C769" s="3" t="str">
        <f>"曾立鑫"</f>
        <v>曾立鑫</v>
      </c>
      <c r="D769" s="3" t="s">
        <v>751</v>
      </c>
      <c r="E769" s="5"/>
    </row>
    <row r="770" spans="1:5" ht="24.75" customHeight="1">
      <c r="A770" s="4">
        <v>768</v>
      </c>
      <c r="B770" s="3" t="s">
        <v>724</v>
      </c>
      <c r="C770" s="3" t="str">
        <f>"柳海花"</f>
        <v>柳海花</v>
      </c>
      <c r="D770" s="3" t="s">
        <v>752</v>
      </c>
      <c r="E770" s="5"/>
    </row>
    <row r="771" spans="1:5" ht="24.75" customHeight="1">
      <c r="A771" s="4">
        <v>769</v>
      </c>
      <c r="B771" s="3" t="s">
        <v>724</v>
      </c>
      <c r="C771" s="3" t="str">
        <f>"李佳琦"</f>
        <v>李佳琦</v>
      </c>
      <c r="D771" s="3" t="s">
        <v>753</v>
      </c>
      <c r="E771" s="5"/>
    </row>
    <row r="772" spans="1:5" ht="24.75" customHeight="1">
      <c r="A772" s="4">
        <v>770</v>
      </c>
      <c r="B772" s="3" t="s">
        <v>724</v>
      </c>
      <c r="C772" s="3" t="str">
        <f>"吴纪贞"</f>
        <v>吴纪贞</v>
      </c>
      <c r="D772" s="3" t="s">
        <v>754</v>
      </c>
      <c r="E772" s="5"/>
    </row>
    <row r="773" spans="1:5" ht="24.75" customHeight="1">
      <c r="A773" s="4">
        <v>771</v>
      </c>
      <c r="B773" s="3" t="s">
        <v>724</v>
      </c>
      <c r="C773" s="3" t="str">
        <f>"陈皇本"</f>
        <v>陈皇本</v>
      </c>
      <c r="D773" s="3" t="s">
        <v>755</v>
      </c>
      <c r="E773" s="5"/>
    </row>
    <row r="774" spans="1:5" ht="24.75" customHeight="1">
      <c r="A774" s="4">
        <v>772</v>
      </c>
      <c r="B774" s="3" t="s">
        <v>724</v>
      </c>
      <c r="C774" s="3" t="str">
        <f>"符方发"</f>
        <v>符方发</v>
      </c>
      <c r="D774" s="3" t="s">
        <v>756</v>
      </c>
      <c r="E774" s="5"/>
    </row>
    <row r="775" spans="1:5" ht="24.75" customHeight="1">
      <c r="A775" s="4">
        <v>773</v>
      </c>
      <c r="B775" s="3" t="s">
        <v>724</v>
      </c>
      <c r="C775" s="3" t="str">
        <f>"李松容"</f>
        <v>李松容</v>
      </c>
      <c r="D775" s="3" t="s">
        <v>757</v>
      </c>
      <c r="E775" s="5"/>
    </row>
    <row r="776" spans="1:5" ht="24.75" customHeight="1">
      <c r="A776" s="4">
        <v>774</v>
      </c>
      <c r="B776" s="3" t="s">
        <v>758</v>
      </c>
      <c r="C776" s="3" t="str">
        <f>"黄海曼"</f>
        <v>黄海曼</v>
      </c>
      <c r="D776" s="3" t="s">
        <v>759</v>
      </c>
      <c r="E776" s="5"/>
    </row>
    <row r="777" spans="1:5" ht="24.75" customHeight="1">
      <c r="A777" s="4">
        <v>775</v>
      </c>
      <c r="B777" s="3" t="s">
        <v>758</v>
      </c>
      <c r="C777" s="3" t="str">
        <f>"黄雪玲"</f>
        <v>黄雪玲</v>
      </c>
      <c r="D777" s="3" t="s">
        <v>760</v>
      </c>
      <c r="E777" s="5"/>
    </row>
    <row r="778" spans="1:5" ht="24.75" customHeight="1">
      <c r="A778" s="4">
        <v>776</v>
      </c>
      <c r="B778" s="3" t="s">
        <v>758</v>
      </c>
      <c r="C778" s="3" t="str">
        <f>"周薇"</f>
        <v>周薇</v>
      </c>
      <c r="D778" s="3" t="s">
        <v>761</v>
      </c>
      <c r="E778" s="5"/>
    </row>
    <row r="779" spans="1:5" ht="24.75" customHeight="1">
      <c r="A779" s="4">
        <v>777</v>
      </c>
      <c r="B779" s="3" t="s">
        <v>758</v>
      </c>
      <c r="C779" s="3" t="str">
        <f>"吴毓斌"</f>
        <v>吴毓斌</v>
      </c>
      <c r="D779" s="3" t="s">
        <v>762</v>
      </c>
      <c r="E779" s="5"/>
    </row>
    <row r="780" spans="1:5" ht="24.75" customHeight="1">
      <c r="A780" s="4">
        <v>778</v>
      </c>
      <c r="B780" s="3" t="s">
        <v>758</v>
      </c>
      <c r="C780" s="3" t="str">
        <f>"蔡於旺"</f>
        <v>蔡於旺</v>
      </c>
      <c r="D780" s="3" t="s">
        <v>763</v>
      </c>
      <c r="E780" s="5"/>
    </row>
    <row r="781" spans="1:5" ht="24.75" customHeight="1">
      <c r="A781" s="4">
        <v>779</v>
      </c>
      <c r="B781" s="3" t="s">
        <v>758</v>
      </c>
      <c r="C781" s="3" t="str">
        <f>"钱政宏"</f>
        <v>钱政宏</v>
      </c>
      <c r="D781" s="3" t="s">
        <v>764</v>
      </c>
      <c r="E781" s="5"/>
    </row>
    <row r="782" spans="1:5" ht="24.75" customHeight="1">
      <c r="A782" s="4">
        <v>780</v>
      </c>
      <c r="B782" s="3" t="s">
        <v>758</v>
      </c>
      <c r="C782" s="3" t="str">
        <f>"林峥"</f>
        <v>林峥</v>
      </c>
      <c r="D782" s="3" t="s">
        <v>765</v>
      </c>
      <c r="E782" s="5"/>
    </row>
    <row r="783" spans="1:5" ht="24.75" customHeight="1">
      <c r="A783" s="4">
        <v>781</v>
      </c>
      <c r="B783" s="3" t="s">
        <v>758</v>
      </c>
      <c r="C783" s="3" t="str">
        <f>"陈冠铭"</f>
        <v>陈冠铭</v>
      </c>
      <c r="D783" s="3" t="s">
        <v>766</v>
      </c>
      <c r="E783" s="5"/>
    </row>
    <row r="784" spans="1:5" ht="24.75" customHeight="1">
      <c r="A784" s="4">
        <v>782</v>
      </c>
      <c r="B784" s="3" t="s">
        <v>758</v>
      </c>
      <c r="C784" s="3" t="str">
        <f>"徐一铭"</f>
        <v>徐一铭</v>
      </c>
      <c r="D784" s="3" t="s">
        <v>767</v>
      </c>
      <c r="E784" s="5"/>
    </row>
    <row r="785" spans="1:5" ht="24.75" customHeight="1">
      <c r="A785" s="4">
        <v>783</v>
      </c>
      <c r="B785" s="3" t="s">
        <v>758</v>
      </c>
      <c r="C785" s="3" t="str">
        <f>"吴诗琦"</f>
        <v>吴诗琦</v>
      </c>
      <c r="D785" s="3" t="s">
        <v>406</v>
      </c>
      <c r="E785" s="5"/>
    </row>
    <row r="786" spans="1:5" ht="24.75" customHeight="1">
      <c r="A786" s="4">
        <v>784</v>
      </c>
      <c r="B786" s="3" t="s">
        <v>758</v>
      </c>
      <c r="C786" s="3" t="str">
        <f>"林国兴"</f>
        <v>林国兴</v>
      </c>
      <c r="D786" s="3" t="s">
        <v>768</v>
      </c>
      <c r="E786" s="5"/>
    </row>
    <row r="787" spans="1:5" ht="24.75" customHeight="1">
      <c r="A787" s="4">
        <v>785</v>
      </c>
      <c r="B787" s="3" t="s">
        <v>758</v>
      </c>
      <c r="C787" s="3" t="str">
        <f>"林琳"</f>
        <v>林琳</v>
      </c>
      <c r="D787" s="3" t="s">
        <v>769</v>
      </c>
      <c r="E787" s="5"/>
    </row>
    <row r="788" spans="1:5" ht="24.75" customHeight="1">
      <c r="A788" s="4">
        <v>786</v>
      </c>
      <c r="B788" s="3" t="s">
        <v>758</v>
      </c>
      <c r="C788" s="3" t="str">
        <f>"黄燕南"</f>
        <v>黄燕南</v>
      </c>
      <c r="D788" s="3" t="s">
        <v>770</v>
      </c>
      <c r="E788" s="5"/>
    </row>
    <row r="789" spans="1:5" ht="24.75" customHeight="1">
      <c r="A789" s="4">
        <v>787</v>
      </c>
      <c r="B789" s="3" t="s">
        <v>758</v>
      </c>
      <c r="C789" s="3" t="str">
        <f>"吉志燕"</f>
        <v>吉志燕</v>
      </c>
      <c r="D789" s="3" t="s">
        <v>771</v>
      </c>
      <c r="E789" s="5"/>
    </row>
    <row r="790" spans="1:5" ht="24.75" customHeight="1">
      <c r="A790" s="4">
        <v>788</v>
      </c>
      <c r="B790" s="3" t="s">
        <v>758</v>
      </c>
      <c r="C790" s="3" t="str">
        <f>"孝家祥"</f>
        <v>孝家祥</v>
      </c>
      <c r="D790" s="3" t="s">
        <v>772</v>
      </c>
      <c r="E790" s="5"/>
    </row>
    <row r="791" spans="1:5" ht="24.75" customHeight="1">
      <c r="A791" s="4">
        <v>789</v>
      </c>
      <c r="B791" s="3" t="s">
        <v>758</v>
      </c>
      <c r="C791" s="3" t="str">
        <f>"符丹乃"</f>
        <v>符丹乃</v>
      </c>
      <c r="D791" s="3" t="s">
        <v>773</v>
      </c>
      <c r="E791" s="5"/>
    </row>
    <row r="792" spans="1:5" ht="24.75" customHeight="1">
      <c r="A792" s="4">
        <v>790</v>
      </c>
      <c r="B792" s="3" t="s">
        <v>758</v>
      </c>
      <c r="C792" s="3" t="str">
        <f>"吉星芸"</f>
        <v>吉星芸</v>
      </c>
      <c r="D792" s="3" t="s">
        <v>774</v>
      </c>
      <c r="E792" s="5"/>
    </row>
    <row r="793" spans="1:5" ht="24.75" customHeight="1">
      <c r="A793" s="4">
        <v>791</v>
      </c>
      <c r="B793" s="3" t="s">
        <v>758</v>
      </c>
      <c r="C793" s="3" t="str">
        <f>"薛伟婷"</f>
        <v>薛伟婷</v>
      </c>
      <c r="D793" s="3" t="s">
        <v>775</v>
      </c>
      <c r="E793" s="5"/>
    </row>
    <row r="794" spans="1:5" ht="24.75" customHeight="1">
      <c r="A794" s="4">
        <v>792</v>
      </c>
      <c r="B794" s="3" t="s">
        <v>758</v>
      </c>
      <c r="C794" s="3" t="str">
        <f>"林斯红"</f>
        <v>林斯红</v>
      </c>
      <c r="D794" s="3" t="s">
        <v>523</v>
      </c>
      <c r="E794" s="5"/>
    </row>
    <row r="795" spans="1:5" ht="24.75" customHeight="1">
      <c r="A795" s="4">
        <v>793</v>
      </c>
      <c r="B795" s="3" t="s">
        <v>758</v>
      </c>
      <c r="C795" s="3" t="str">
        <f>"夏彩云"</f>
        <v>夏彩云</v>
      </c>
      <c r="D795" s="3" t="s">
        <v>776</v>
      </c>
      <c r="E795" s="5"/>
    </row>
    <row r="796" spans="1:5" ht="24.75" customHeight="1">
      <c r="A796" s="4">
        <v>794</v>
      </c>
      <c r="B796" s="3" t="s">
        <v>758</v>
      </c>
      <c r="C796" s="3" t="str">
        <f>"杨艺荃"</f>
        <v>杨艺荃</v>
      </c>
      <c r="D796" s="3" t="s">
        <v>777</v>
      </c>
      <c r="E796" s="5"/>
    </row>
    <row r="797" spans="1:5" ht="24.75" customHeight="1">
      <c r="A797" s="4">
        <v>795</v>
      </c>
      <c r="B797" s="3" t="s">
        <v>758</v>
      </c>
      <c r="C797" s="3" t="str">
        <f>"潘芬芬"</f>
        <v>潘芬芬</v>
      </c>
      <c r="D797" s="3" t="s">
        <v>778</v>
      </c>
      <c r="E797" s="5"/>
    </row>
    <row r="798" spans="1:5" ht="24.75" customHeight="1">
      <c r="A798" s="4">
        <v>796</v>
      </c>
      <c r="B798" s="3" t="s">
        <v>758</v>
      </c>
      <c r="C798" s="3" t="str">
        <f>"李立娜"</f>
        <v>李立娜</v>
      </c>
      <c r="D798" s="3" t="s">
        <v>779</v>
      </c>
      <c r="E798" s="5"/>
    </row>
    <row r="799" spans="1:5" ht="24.75" customHeight="1">
      <c r="A799" s="4">
        <v>797</v>
      </c>
      <c r="B799" s="3" t="s">
        <v>758</v>
      </c>
      <c r="C799" s="3" t="str">
        <f>"莫泽善"</f>
        <v>莫泽善</v>
      </c>
      <c r="D799" s="3" t="s">
        <v>780</v>
      </c>
      <c r="E799" s="5"/>
    </row>
    <row r="800" spans="1:5" ht="24.75" customHeight="1">
      <c r="A800" s="4">
        <v>798</v>
      </c>
      <c r="B800" s="3" t="s">
        <v>758</v>
      </c>
      <c r="C800" s="3" t="str">
        <f>"唐林蕾"</f>
        <v>唐林蕾</v>
      </c>
      <c r="D800" s="3" t="s">
        <v>781</v>
      </c>
      <c r="E800" s="5"/>
    </row>
    <row r="801" spans="1:5" ht="24.75" customHeight="1">
      <c r="A801" s="4">
        <v>799</v>
      </c>
      <c r="B801" s="3" t="s">
        <v>758</v>
      </c>
      <c r="C801" s="3" t="str">
        <f>"王大豪"</f>
        <v>王大豪</v>
      </c>
      <c r="D801" s="3" t="s">
        <v>782</v>
      </c>
      <c r="E801" s="5"/>
    </row>
    <row r="802" spans="1:5" ht="24.75" customHeight="1">
      <c r="A802" s="4">
        <v>800</v>
      </c>
      <c r="B802" s="3" t="s">
        <v>758</v>
      </c>
      <c r="C802" s="3" t="str">
        <f>"郑杰友"</f>
        <v>郑杰友</v>
      </c>
      <c r="D802" s="3" t="s">
        <v>783</v>
      </c>
      <c r="E802" s="5"/>
    </row>
    <row r="803" spans="1:5" ht="24.75" customHeight="1">
      <c r="A803" s="4">
        <v>801</v>
      </c>
      <c r="B803" s="3" t="s">
        <v>758</v>
      </c>
      <c r="C803" s="3" t="str">
        <f>"柯彩珍"</f>
        <v>柯彩珍</v>
      </c>
      <c r="D803" s="3" t="s">
        <v>784</v>
      </c>
      <c r="E803" s="5"/>
    </row>
    <row r="804" spans="1:5" ht="24.75" customHeight="1">
      <c r="A804" s="4">
        <v>802</v>
      </c>
      <c r="B804" s="3" t="s">
        <v>758</v>
      </c>
      <c r="C804" s="3" t="str">
        <f>"符小丹"</f>
        <v>符小丹</v>
      </c>
      <c r="D804" s="3" t="s">
        <v>785</v>
      </c>
      <c r="E804" s="5"/>
    </row>
    <row r="805" spans="1:5" ht="24.75" customHeight="1">
      <c r="A805" s="4">
        <v>803</v>
      </c>
      <c r="B805" s="3" t="s">
        <v>758</v>
      </c>
      <c r="C805" s="3" t="str">
        <f>"李南欣"</f>
        <v>李南欣</v>
      </c>
      <c r="D805" s="3" t="s">
        <v>786</v>
      </c>
      <c r="E805" s="5"/>
    </row>
    <row r="806" spans="1:5" ht="24.75" customHeight="1">
      <c r="A806" s="4">
        <v>804</v>
      </c>
      <c r="B806" s="3" t="s">
        <v>758</v>
      </c>
      <c r="C806" s="3" t="str">
        <f>"郑宜昕"</f>
        <v>郑宜昕</v>
      </c>
      <c r="D806" s="3" t="s">
        <v>787</v>
      </c>
      <c r="E806" s="5"/>
    </row>
    <row r="807" spans="1:5" ht="24.75" customHeight="1">
      <c r="A807" s="4">
        <v>805</v>
      </c>
      <c r="B807" s="3" t="s">
        <v>758</v>
      </c>
      <c r="C807" s="3" t="str">
        <f>"李紫嫣"</f>
        <v>李紫嫣</v>
      </c>
      <c r="D807" s="3" t="s">
        <v>788</v>
      </c>
      <c r="E807" s="5"/>
    </row>
    <row r="808" spans="1:5" ht="24.75" customHeight="1">
      <c r="A808" s="4">
        <v>806</v>
      </c>
      <c r="B808" s="3" t="s">
        <v>758</v>
      </c>
      <c r="C808" s="3" t="str">
        <f>"吴其莊"</f>
        <v>吴其莊</v>
      </c>
      <c r="D808" s="3" t="s">
        <v>789</v>
      </c>
      <c r="E808" s="5"/>
    </row>
    <row r="809" spans="1:5" ht="24.75" customHeight="1">
      <c r="A809" s="4">
        <v>807</v>
      </c>
      <c r="B809" s="3" t="s">
        <v>758</v>
      </c>
      <c r="C809" s="3" t="str">
        <f>"彭季琦"</f>
        <v>彭季琦</v>
      </c>
      <c r="D809" s="3" t="s">
        <v>790</v>
      </c>
      <c r="E809" s="5"/>
    </row>
    <row r="810" spans="1:5" ht="24.75" customHeight="1">
      <c r="A810" s="4">
        <v>808</v>
      </c>
      <c r="B810" s="3" t="s">
        <v>758</v>
      </c>
      <c r="C810" s="3" t="str">
        <f>"范妙莉"</f>
        <v>范妙莉</v>
      </c>
      <c r="D810" s="3" t="s">
        <v>791</v>
      </c>
      <c r="E810" s="5"/>
    </row>
    <row r="811" spans="1:5" ht="24.75" customHeight="1">
      <c r="A811" s="4">
        <v>809</v>
      </c>
      <c r="B811" s="3" t="s">
        <v>758</v>
      </c>
      <c r="C811" s="3" t="str">
        <f>"阮明娇"</f>
        <v>阮明娇</v>
      </c>
      <c r="D811" s="3" t="s">
        <v>792</v>
      </c>
      <c r="E811" s="5"/>
    </row>
    <row r="812" spans="1:5" ht="24.75" customHeight="1">
      <c r="A812" s="4">
        <v>810</v>
      </c>
      <c r="B812" s="3" t="s">
        <v>758</v>
      </c>
      <c r="C812" s="3" t="str">
        <f>"冼庆帝"</f>
        <v>冼庆帝</v>
      </c>
      <c r="D812" s="3" t="s">
        <v>793</v>
      </c>
      <c r="E812" s="5"/>
    </row>
    <row r="813" spans="1:5" ht="24.75" customHeight="1">
      <c r="A813" s="4">
        <v>811</v>
      </c>
      <c r="B813" s="3" t="s">
        <v>758</v>
      </c>
      <c r="C813" s="3" t="str">
        <f>"林彩虹"</f>
        <v>林彩虹</v>
      </c>
      <c r="D813" s="3" t="s">
        <v>794</v>
      </c>
      <c r="E813" s="5"/>
    </row>
    <row r="814" spans="1:5" ht="24.75" customHeight="1">
      <c r="A814" s="4">
        <v>812</v>
      </c>
      <c r="B814" s="3" t="s">
        <v>758</v>
      </c>
      <c r="C814" s="3" t="str">
        <f>"陈多多"</f>
        <v>陈多多</v>
      </c>
      <c r="D814" s="3" t="s">
        <v>795</v>
      </c>
      <c r="E814" s="5"/>
    </row>
    <row r="815" spans="1:5" ht="24.75" customHeight="1">
      <c r="A815" s="4">
        <v>813</v>
      </c>
      <c r="B815" s="3" t="s">
        <v>758</v>
      </c>
      <c r="C815" s="3" t="str">
        <f>"蔡亦秋"</f>
        <v>蔡亦秋</v>
      </c>
      <c r="D815" s="3" t="s">
        <v>796</v>
      </c>
      <c r="E815" s="5"/>
    </row>
    <row r="816" spans="1:5" ht="24.75" customHeight="1">
      <c r="A816" s="4">
        <v>814</v>
      </c>
      <c r="B816" s="3" t="s">
        <v>758</v>
      </c>
      <c r="C816" s="3" t="str">
        <f>"张振芳"</f>
        <v>张振芳</v>
      </c>
      <c r="D816" s="3" t="s">
        <v>797</v>
      </c>
      <c r="E816" s="5"/>
    </row>
    <row r="817" spans="1:5" ht="24.75" customHeight="1">
      <c r="A817" s="4">
        <v>815</v>
      </c>
      <c r="B817" s="3" t="s">
        <v>758</v>
      </c>
      <c r="C817" s="3" t="str">
        <f>"陈静"</f>
        <v>陈静</v>
      </c>
      <c r="D817" s="3" t="s">
        <v>798</v>
      </c>
      <c r="E817" s="5"/>
    </row>
    <row r="818" spans="1:5" ht="24.75" customHeight="1">
      <c r="A818" s="4">
        <v>816</v>
      </c>
      <c r="B818" s="3" t="s">
        <v>758</v>
      </c>
      <c r="C818" s="3" t="str">
        <f>"徐彩玲"</f>
        <v>徐彩玲</v>
      </c>
      <c r="D818" s="3" t="s">
        <v>799</v>
      </c>
      <c r="E818" s="5"/>
    </row>
    <row r="819" spans="1:5" ht="24.75" customHeight="1">
      <c r="A819" s="4">
        <v>817</v>
      </c>
      <c r="B819" s="3" t="s">
        <v>758</v>
      </c>
      <c r="C819" s="3" t="str">
        <f>"生亚琴"</f>
        <v>生亚琴</v>
      </c>
      <c r="D819" s="3" t="s">
        <v>800</v>
      </c>
      <c r="E819" s="5"/>
    </row>
    <row r="820" spans="1:5" ht="24.75" customHeight="1">
      <c r="A820" s="4">
        <v>818</v>
      </c>
      <c r="B820" s="3" t="s">
        <v>758</v>
      </c>
      <c r="C820" s="3" t="str">
        <f>"邱丽"</f>
        <v>邱丽</v>
      </c>
      <c r="D820" s="3" t="s">
        <v>256</v>
      </c>
      <c r="E820" s="5"/>
    </row>
    <row r="821" spans="1:5" ht="24.75" customHeight="1">
      <c r="A821" s="4">
        <v>819</v>
      </c>
      <c r="B821" s="3" t="s">
        <v>758</v>
      </c>
      <c r="C821" s="3" t="str">
        <f>"王经菲"</f>
        <v>王经菲</v>
      </c>
      <c r="D821" s="3" t="s">
        <v>801</v>
      </c>
      <c r="E821" s="5"/>
    </row>
    <row r="822" spans="1:5" ht="24.75" customHeight="1">
      <c r="A822" s="4">
        <v>820</v>
      </c>
      <c r="B822" s="3" t="s">
        <v>758</v>
      </c>
      <c r="C822" s="3" t="str">
        <f>"唐小红"</f>
        <v>唐小红</v>
      </c>
      <c r="D822" s="3" t="s">
        <v>802</v>
      </c>
      <c r="E822" s="5"/>
    </row>
    <row r="823" spans="1:5" ht="24.75" customHeight="1">
      <c r="A823" s="4">
        <v>821</v>
      </c>
      <c r="B823" s="3" t="s">
        <v>758</v>
      </c>
      <c r="C823" s="3" t="str">
        <f>"黄泽武"</f>
        <v>黄泽武</v>
      </c>
      <c r="D823" s="3" t="s">
        <v>803</v>
      </c>
      <c r="E823" s="5"/>
    </row>
    <row r="824" spans="1:5" ht="24.75" customHeight="1">
      <c r="A824" s="4">
        <v>822</v>
      </c>
      <c r="B824" s="3" t="s">
        <v>758</v>
      </c>
      <c r="C824" s="3" t="str">
        <f>"陈莲丹"</f>
        <v>陈莲丹</v>
      </c>
      <c r="D824" s="3" t="s">
        <v>804</v>
      </c>
      <c r="E824" s="5"/>
    </row>
    <row r="825" spans="1:5" ht="24.75" customHeight="1">
      <c r="A825" s="4">
        <v>823</v>
      </c>
      <c r="B825" s="3" t="s">
        <v>758</v>
      </c>
      <c r="C825" s="3" t="str">
        <f>"李俊亨"</f>
        <v>李俊亨</v>
      </c>
      <c r="D825" s="3" t="s">
        <v>805</v>
      </c>
      <c r="E825" s="5"/>
    </row>
    <row r="826" spans="1:5" ht="24.75" customHeight="1">
      <c r="A826" s="4">
        <v>824</v>
      </c>
      <c r="B826" s="3" t="s">
        <v>758</v>
      </c>
      <c r="C826" s="3" t="str">
        <f>"翁良乙"</f>
        <v>翁良乙</v>
      </c>
      <c r="D826" s="3" t="s">
        <v>806</v>
      </c>
      <c r="E826" s="5"/>
    </row>
    <row r="827" spans="1:5" ht="24.75" customHeight="1">
      <c r="A827" s="4">
        <v>825</v>
      </c>
      <c r="B827" s="3" t="s">
        <v>758</v>
      </c>
      <c r="C827" s="3" t="str">
        <f>"邢雅韵"</f>
        <v>邢雅韵</v>
      </c>
      <c r="D827" s="3" t="s">
        <v>518</v>
      </c>
      <c r="E827" s="5"/>
    </row>
    <row r="828" spans="1:5" ht="24.75" customHeight="1">
      <c r="A828" s="4">
        <v>826</v>
      </c>
      <c r="B828" s="3" t="s">
        <v>758</v>
      </c>
      <c r="C828" s="3" t="str">
        <f>"黄静"</f>
        <v>黄静</v>
      </c>
      <c r="D828" s="3" t="s">
        <v>807</v>
      </c>
      <c r="E828" s="5"/>
    </row>
    <row r="829" spans="1:5" ht="24.75" customHeight="1">
      <c r="A829" s="4">
        <v>827</v>
      </c>
      <c r="B829" s="3" t="s">
        <v>758</v>
      </c>
      <c r="C829" s="3" t="str">
        <f>"于海佳"</f>
        <v>于海佳</v>
      </c>
      <c r="D829" s="3" t="s">
        <v>808</v>
      </c>
      <c r="E829" s="5"/>
    </row>
    <row r="830" spans="1:5" ht="24.75" customHeight="1">
      <c r="A830" s="4">
        <v>828</v>
      </c>
      <c r="B830" s="3" t="s">
        <v>758</v>
      </c>
      <c r="C830" s="3" t="str">
        <f>"郭盛楠"</f>
        <v>郭盛楠</v>
      </c>
      <c r="D830" s="3" t="s">
        <v>809</v>
      </c>
      <c r="E830" s="5"/>
    </row>
    <row r="831" spans="1:5" ht="24.75" customHeight="1">
      <c r="A831" s="4">
        <v>829</v>
      </c>
      <c r="B831" s="3" t="s">
        <v>758</v>
      </c>
      <c r="C831" s="3" t="str">
        <f>"徐应洲"</f>
        <v>徐应洲</v>
      </c>
      <c r="D831" s="3" t="s">
        <v>810</v>
      </c>
      <c r="E831" s="5"/>
    </row>
    <row r="832" spans="1:5" ht="24.75" customHeight="1">
      <c r="A832" s="4">
        <v>830</v>
      </c>
      <c r="B832" s="3" t="s">
        <v>758</v>
      </c>
      <c r="C832" s="3" t="str">
        <f>"谭悦"</f>
        <v>谭悦</v>
      </c>
      <c r="D832" s="3" t="s">
        <v>811</v>
      </c>
      <c r="E832" s="5"/>
    </row>
    <row r="833" spans="1:5" ht="24.75" customHeight="1">
      <c r="A833" s="4">
        <v>831</v>
      </c>
      <c r="B833" s="3" t="s">
        <v>758</v>
      </c>
      <c r="C833" s="3" t="str">
        <f>"卢珍丽"</f>
        <v>卢珍丽</v>
      </c>
      <c r="D833" s="3" t="s">
        <v>812</v>
      </c>
      <c r="E833" s="5"/>
    </row>
    <row r="834" spans="1:5" ht="24.75" customHeight="1">
      <c r="A834" s="4">
        <v>832</v>
      </c>
      <c r="B834" s="3" t="s">
        <v>758</v>
      </c>
      <c r="C834" s="3" t="str">
        <f>"覃蕊"</f>
        <v>覃蕊</v>
      </c>
      <c r="D834" s="3" t="s">
        <v>813</v>
      </c>
      <c r="E834" s="5"/>
    </row>
    <row r="835" spans="1:5" ht="24.75" customHeight="1">
      <c r="A835" s="4">
        <v>833</v>
      </c>
      <c r="B835" s="3" t="s">
        <v>758</v>
      </c>
      <c r="C835" s="3" t="str">
        <f>"冼慕欣"</f>
        <v>冼慕欣</v>
      </c>
      <c r="D835" s="3" t="s">
        <v>814</v>
      </c>
      <c r="E835" s="5"/>
    </row>
    <row r="836" spans="1:5" ht="24.75" customHeight="1">
      <c r="A836" s="4">
        <v>834</v>
      </c>
      <c r="B836" s="3" t="s">
        <v>758</v>
      </c>
      <c r="C836" s="3" t="str">
        <f>"梁郁琪"</f>
        <v>梁郁琪</v>
      </c>
      <c r="D836" s="3" t="s">
        <v>815</v>
      </c>
      <c r="E836" s="5"/>
    </row>
    <row r="837" spans="1:5" ht="24.75" customHeight="1">
      <c r="A837" s="4">
        <v>835</v>
      </c>
      <c r="B837" s="3" t="s">
        <v>758</v>
      </c>
      <c r="C837" s="3" t="str">
        <f>"冯伟杰"</f>
        <v>冯伟杰</v>
      </c>
      <c r="D837" s="3" t="s">
        <v>816</v>
      </c>
      <c r="E837" s="5"/>
    </row>
    <row r="838" spans="1:5" ht="24.75" customHeight="1">
      <c r="A838" s="4">
        <v>836</v>
      </c>
      <c r="B838" s="3" t="s">
        <v>758</v>
      </c>
      <c r="C838" s="3" t="str">
        <f>"谢梅珠"</f>
        <v>谢梅珠</v>
      </c>
      <c r="D838" s="3" t="s">
        <v>817</v>
      </c>
      <c r="E838" s="5"/>
    </row>
    <row r="839" spans="1:5" ht="24.75" customHeight="1">
      <c r="A839" s="4">
        <v>837</v>
      </c>
      <c r="B839" s="3" t="s">
        <v>758</v>
      </c>
      <c r="C839" s="3" t="str">
        <f>"王翔"</f>
        <v>王翔</v>
      </c>
      <c r="D839" s="3" t="s">
        <v>818</v>
      </c>
      <c r="E839" s="5"/>
    </row>
    <row r="840" spans="1:5" ht="24.75" customHeight="1">
      <c r="A840" s="4">
        <v>838</v>
      </c>
      <c r="B840" s="3" t="s">
        <v>758</v>
      </c>
      <c r="C840" s="3" t="str">
        <f>"符小翠"</f>
        <v>符小翠</v>
      </c>
      <c r="D840" s="3" t="s">
        <v>819</v>
      </c>
      <c r="E840" s="5"/>
    </row>
    <row r="841" spans="1:5" ht="24.75" customHeight="1">
      <c r="A841" s="4">
        <v>839</v>
      </c>
      <c r="B841" s="3" t="s">
        <v>758</v>
      </c>
      <c r="C841" s="3" t="str">
        <f>"张珊瑜"</f>
        <v>张珊瑜</v>
      </c>
      <c r="D841" s="3" t="s">
        <v>820</v>
      </c>
      <c r="E841" s="5"/>
    </row>
    <row r="842" spans="1:5" ht="24.75" customHeight="1">
      <c r="A842" s="4">
        <v>840</v>
      </c>
      <c r="B842" s="3" t="s">
        <v>758</v>
      </c>
      <c r="C842" s="3" t="str">
        <f>"王珺霆"</f>
        <v>王珺霆</v>
      </c>
      <c r="D842" s="3" t="s">
        <v>821</v>
      </c>
      <c r="E842" s="5"/>
    </row>
    <row r="843" spans="1:5" ht="24.75" customHeight="1">
      <c r="A843" s="4">
        <v>841</v>
      </c>
      <c r="B843" s="3" t="s">
        <v>758</v>
      </c>
      <c r="C843" s="3" t="str">
        <f>"郑惠心"</f>
        <v>郑惠心</v>
      </c>
      <c r="D843" s="3" t="s">
        <v>822</v>
      </c>
      <c r="E843" s="5"/>
    </row>
    <row r="844" spans="1:5" ht="24.75" customHeight="1">
      <c r="A844" s="4">
        <v>842</v>
      </c>
      <c r="B844" s="3" t="s">
        <v>758</v>
      </c>
      <c r="C844" s="3" t="str">
        <f>"温锦龙"</f>
        <v>温锦龙</v>
      </c>
      <c r="D844" s="3" t="s">
        <v>823</v>
      </c>
      <c r="E844" s="5"/>
    </row>
    <row r="845" spans="1:5" ht="24.75" customHeight="1">
      <c r="A845" s="4">
        <v>843</v>
      </c>
      <c r="B845" s="3" t="s">
        <v>758</v>
      </c>
      <c r="C845" s="3" t="str">
        <f>"吴昭翠"</f>
        <v>吴昭翠</v>
      </c>
      <c r="D845" s="3" t="s">
        <v>824</v>
      </c>
      <c r="E845" s="5"/>
    </row>
    <row r="846" spans="1:5" ht="24.75" customHeight="1">
      <c r="A846" s="4">
        <v>844</v>
      </c>
      <c r="B846" s="3" t="s">
        <v>758</v>
      </c>
      <c r="C846" s="3" t="str">
        <f>"陈思卉"</f>
        <v>陈思卉</v>
      </c>
      <c r="D846" s="3" t="s">
        <v>825</v>
      </c>
      <c r="E846" s="5"/>
    </row>
    <row r="847" spans="1:5" ht="24.75" customHeight="1">
      <c r="A847" s="4">
        <v>845</v>
      </c>
      <c r="B847" s="3" t="s">
        <v>758</v>
      </c>
      <c r="C847" s="3" t="str">
        <f>"彭怡"</f>
        <v>彭怡</v>
      </c>
      <c r="D847" s="3" t="s">
        <v>826</v>
      </c>
      <c r="E847" s="5"/>
    </row>
    <row r="848" spans="1:5" ht="24.75" customHeight="1">
      <c r="A848" s="4">
        <v>846</v>
      </c>
      <c r="B848" s="3" t="s">
        <v>758</v>
      </c>
      <c r="C848" s="3" t="str">
        <f>"秦丹燕"</f>
        <v>秦丹燕</v>
      </c>
      <c r="D848" s="3" t="s">
        <v>827</v>
      </c>
      <c r="E848" s="5"/>
    </row>
    <row r="849" spans="1:5" ht="24.75" customHeight="1">
      <c r="A849" s="4">
        <v>847</v>
      </c>
      <c r="B849" s="3" t="s">
        <v>758</v>
      </c>
      <c r="C849" s="3" t="str">
        <f>"吴小妹"</f>
        <v>吴小妹</v>
      </c>
      <c r="D849" s="3" t="s">
        <v>828</v>
      </c>
      <c r="E849" s="5"/>
    </row>
    <row r="850" spans="1:5" ht="24.75" customHeight="1">
      <c r="A850" s="4">
        <v>848</v>
      </c>
      <c r="B850" s="3" t="s">
        <v>758</v>
      </c>
      <c r="C850" s="3" t="str">
        <f>"曾维成"</f>
        <v>曾维成</v>
      </c>
      <c r="D850" s="3" t="s">
        <v>829</v>
      </c>
      <c r="E850" s="5"/>
    </row>
    <row r="851" spans="1:5" ht="24.75" customHeight="1">
      <c r="A851" s="4">
        <v>849</v>
      </c>
      <c r="B851" s="3" t="s">
        <v>758</v>
      </c>
      <c r="C851" s="3" t="str">
        <f>"陈科润"</f>
        <v>陈科润</v>
      </c>
      <c r="D851" s="3" t="s">
        <v>830</v>
      </c>
      <c r="E851" s="5"/>
    </row>
    <row r="852" spans="1:5" ht="24.75" customHeight="1">
      <c r="A852" s="4">
        <v>850</v>
      </c>
      <c r="B852" s="3" t="s">
        <v>758</v>
      </c>
      <c r="C852" s="3" t="str">
        <f>"杨秀娇"</f>
        <v>杨秀娇</v>
      </c>
      <c r="D852" s="3" t="s">
        <v>831</v>
      </c>
      <c r="E852" s="5"/>
    </row>
    <row r="853" spans="1:5" ht="24.75" customHeight="1">
      <c r="A853" s="4">
        <v>851</v>
      </c>
      <c r="B853" s="3" t="s">
        <v>758</v>
      </c>
      <c r="C853" s="3" t="str">
        <f>"王槐奋"</f>
        <v>王槐奋</v>
      </c>
      <c r="D853" s="3" t="s">
        <v>832</v>
      </c>
      <c r="E853" s="5"/>
    </row>
    <row r="854" spans="1:5" ht="24.75" customHeight="1">
      <c r="A854" s="4">
        <v>852</v>
      </c>
      <c r="B854" s="3" t="s">
        <v>758</v>
      </c>
      <c r="C854" s="3" t="str">
        <f>"吴巨猷"</f>
        <v>吴巨猷</v>
      </c>
      <c r="D854" s="3" t="s">
        <v>833</v>
      </c>
      <c r="E854" s="5"/>
    </row>
    <row r="855" spans="1:5" ht="24.75" customHeight="1">
      <c r="A855" s="4">
        <v>853</v>
      </c>
      <c r="B855" s="3" t="s">
        <v>758</v>
      </c>
      <c r="C855" s="3" t="str">
        <f>"李婧"</f>
        <v>李婧</v>
      </c>
      <c r="D855" s="3" t="s">
        <v>834</v>
      </c>
      <c r="E855" s="5"/>
    </row>
    <row r="856" spans="1:5" ht="24.75" customHeight="1">
      <c r="A856" s="4">
        <v>854</v>
      </c>
      <c r="B856" s="3" t="s">
        <v>758</v>
      </c>
      <c r="C856" s="3" t="str">
        <f>"温镇宇"</f>
        <v>温镇宇</v>
      </c>
      <c r="D856" s="3" t="s">
        <v>835</v>
      </c>
      <c r="E856" s="5"/>
    </row>
    <row r="857" spans="1:5" ht="24.75" customHeight="1">
      <c r="A857" s="4">
        <v>855</v>
      </c>
      <c r="B857" s="3" t="s">
        <v>758</v>
      </c>
      <c r="C857" s="3" t="str">
        <f>"林亚东"</f>
        <v>林亚东</v>
      </c>
      <c r="D857" s="3" t="s">
        <v>836</v>
      </c>
      <c r="E857" s="5"/>
    </row>
    <row r="858" spans="1:5" ht="24.75" customHeight="1">
      <c r="A858" s="4">
        <v>856</v>
      </c>
      <c r="B858" s="3" t="s">
        <v>758</v>
      </c>
      <c r="C858" s="3" t="str">
        <f>"叶芬"</f>
        <v>叶芬</v>
      </c>
      <c r="D858" s="3" t="s">
        <v>837</v>
      </c>
      <c r="E858" s="5"/>
    </row>
    <row r="859" spans="1:5" ht="24.75" customHeight="1">
      <c r="A859" s="4">
        <v>857</v>
      </c>
      <c r="B859" s="3" t="s">
        <v>758</v>
      </c>
      <c r="C859" s="3" t="str">
        <f>"郭红湖"</f>
        <v>郭红湖</v>
      </c>
      <c r="D859" s="3" t="s">
        <v>838</v>
      </c>
      <c r="E859" s="5"/>
    </row>
    <row r="860" spans="1:5" ht="24.75" customHeight="1">
      <c r="A860" s="4">
        <v>858</v>
      </c>
      <c r="B860" s="3" t="s">
        <v>758</v>
      </c>
      <c r="C860" s="3" t="str">
        <f>"吴玉莲"</f>
        <v>吴玉莲</v>
      </c>
      <c r="D860" s="3" t="s">
        <v>839</v>
      </c>
      <c r="E860" s="5"/>
    </row>
    <row r="861" spans="1:5" ht="24.75" customHeight="1">
      <c r="A861" s="4">
        <v>859</v>
      </c>
      <c r="B861" s="3" t="s">
        <v>758</v>
      </c>
      <c r="C861" s="3" t="str">
        <f>"王晓欣"</f>
        <v>王晓欣</v>
      </c>
      <c r="D861" s="3" t="s">
        <v>840</v>
      </c>
      <c r="E861" s="5"/>
    </row>
    <row r="862" spans="1:5" ht="24.75" customHeight="1">
      <c r="A862" s="4">
        <v>860</v>
      </c>
      <c r="B862" s="3" t="s">
        <v>758</v>
      </c>
      <c r="C862" s="3" t="str">
        <f>"秦晓如"</f>
        <v>秦晓如</v>
      </c>
      <c r="D862" s="3" t="s">
        <v>841</v>
      </c>
      <c r="E862" s="5"/>
    </row>
    <row r="863" spans="1:5" ht="24.75" customHeight="1">
      <c r="A863" s="4">
        <v>861</v>
      </c>
      <c r="B863" s="3" t="s">
        <v>758</v>
      </c>
      <c r="C863" s="3" t="str">
        <f>"孙考业"</f>
        <v>孙考业</v>
      </c>
      <c r="D863" s="3" t="s">
        <v>842</v>
      </c>
      <c r="E863" s="5"/>
    </row>
    <row r="864" spans="1:5" ht="24.75" customHeight="1">
      <c r="A864" s="4">
        <v>862</v>
      </c>
      <c r="B864" s="3" t="s">
        <v>758</v>
      </c>
      <c r="C864" s="3" t="str">
        <f>"伍菊华"</f>
        <v>伍菊华</v>
      </c>
      <c r="D864" s="3" t="s">
        <v>843</v>
      </c>
      <c r="E864" s="5"/>
    </row>
    <row r="865" spans="1:5" ht="24.75" customHeight="1">
      <c r="A865" s="4">
        <v>863</v>
      </c>
      <c r="B865" s="3" t="s">
        <v>758</v>
      </c>
      <c r="C865" s="3" t="str">
        <f>"黄莹"</f>
        <v>黄莹</v>
      </c>
      <c r="D865" s="3" t="s">
        <v>844</v>
      </c>
      <c r="E865" s="5"/>
    </row>
    <row r="866" spans="1:5" ht="24.75" customHeight="1">
      <c r="A866" s="4">
        <v>864</v>
      </c>
      <c r="B866" s="3" t="s">
        <v>758</v>
      </c>
      <c r="C866" s="3" t="str">
        <f>"欧开帆"</f>
        <v>欧开帆</v>
      </c>
      <c r="D866" s="3" t="s">
        <v>845</v>
      </c>
      <c r="E866" s="5"/>
    </row>
    <row r="867" spans="1:5" ht="24.75" customHeight="1">
      <c r="A867" s="4">
        <v>865</v>
      </c>
      <c r="B867" s="3" t="s">
        <v>758</v>
      </c>
      <c r="C867" s="3" t="str">
        <f>"闫瑾"</f>
        <v>闫瑾</v>
      </c>
      <c r="D867" s="3" t="s">
        <v>846</v>
      </c>
      <c r="E867" s="5"/>
    </row>
    <row r="868" spans="1:5" ht="24.75" customHeight="1">
      <c r="A868" s="4">
        <v>866</v>
      </c>
      <c r="B868" s="3" t="s">
        <v>758</v>
      </c>
      <c r="C868" s="3" t="str">
        <f>"林莉"</f>
        <v>林莉</v>
      </c>
      <c r="D868" s="3" t="s">
        <v>847</v>
      </c>
      <c r="E868" s="5"/>
    </row>
    <row r="869" spans="1:5" ht="24.75" customHeight="1">
      <c r="A869" s="4">
        <v>867</v>
      </c>
      <c r="B869" s="3" t="s">
        <v>758</v>
      </c>
      <c r="C869" s="3" t="str">
        <f>"郑天珊"</f>
        <v>郑天珊</v>
      </c>
      <c r="D869" s="3" t="s">
        <v>804</v>
      </c>
      <c r="E869" s="5"/>
    </row>
    <row r="870" spans="1:5" ht="24.75" customHeight="1">
      <c r="A870" s="4">
        <v>868</v>
      </c>
      <c r="B870" s="3" t="s">
        <v>758</v>
      </c>
      <c r="C870" s="3" t="str">
        <f>"唐萍"</f>
        <v>唐萍</v>
      </c>
      <c r="D870" s="3" t="s">
        <v>848</v>
      </c>
      <c r="E870" s="5"/>
    </row>
    <row r="871" spans="1:5" ht="24.75" customHeight="1">
      <c r="A871" s="4">
        <v>869</v>
      </c>
      <c r="B871" s="3" t="s">
        <v>758</v>
      </c>
      <c r="C871" s="3" t="str">
        <f>"王雪冰"</f>
        <v>王雪冰</v>
      </c>
      <c r="D871" s="3" t="s">
        <v>849</v>
      </c>
      <c r="E871" s="5"/>
    </row>
    <row r="872" spans="1:5" ht="24.75" customHeight="1">
      <c r="A872" s="4">
        <v>870</v>
      </c>
      <c r="B872" s="3" t="s">
        <v>758</v>
      </c>
      <c r="C872" s="3" t="str">
        <f>"黎传贤"</f>
        <v>黎传贤</v>
      </c>
      <c r="D872" s="3" t="s">
        <v>850</v>
      </c>
      <c r="E872" s="5"/>
    </row>
    <row r="873" spans="1:5" ht="24.75" customHeight="1">
      <c r="A873" s="4">
        <v>871</v>
      </c>
      <c r="B873" s="3" t="s">
        <v>758</v>
      </c>
      <c r="C873" s="3" t="str">
        <f>"王莉婵"</f>
        <v>王莉婵</v>
      </c>
      <c r="D873" s="3" t="s">
        <v>851</v>
      </c>
      <c r="E873" s="5"/>
    </row>
    <row r="874" spans="1:5" ht="24.75" customHeight="1">
      <c r="A874" s="4">
        <v>872</v>
      </c>
      <c r="B874" s="3" t="s">
        <v>758</v>
      </c>
      <c r="C874" s="3" t="str">
        <f>"郑晓映"</f>
        <v>郑晓映</v>
      </c>
      <c r="D874" s="3" t="s">
        <v>852</v>
      </c>
      <c r="E874" s="5"/>
    </row>
    <row r="875" spans="1:5" ht="24.75" customHeight="1">
      <c r="A875" s="4">
        <v>873</v>
      </c>
      <c r="B875" s="3" t="s">
        <v>758</v>
      </c>
      <c r="C875" s="3" t="str">
        <f>"赵巧娘"</f>
        <v>赵巧娘</v>
      </c>
      <c r="D875" s="3" t="s">
        <v>853</v>
      </c>
      <c r="E875" s="5"/>
    </row>
    <row r="876" spans="1:5" ht="24.75" customHeight="1">
      <c r="A876" s="4">
        <v>874</v>
      </c>
      <c r="B876" s="3" t="s">
        <v>758</v>
      </c>
      <c r="C876" s="3" t="str">
        <f>"段林美"</f>
        <v>段林美</v>
      </c>
      <c r="D876" s="3" t="s">
        <v>854</v>
      </c>
      <c r="E876" s="5"/>
    </row>
    <row r="877" spans="1:5" ht="24.75" customHeight="1">
      <c r="A877" s="4">
        <v>875</v>
      </c>
      <c r="B877" s="3" t="s">
        <v>758</v>
      </c>
      <c r="C877" s="3" t="str">
        <f>"李佳凝"</f>
        <v>李佳凝</v>
      </c>
      <c r="D877" s="3" t="s">
        <v>855</v>
      </c>
      <c r="E877" s="5"/>
    </row>
    <row r="878" spans="1:5" ht="24.75" customHeight="1">
      <c r="A878" s="4">
        <v>876</v>
      </c>
      <c r="B878" s="3" t="s">
        <v>758</v>
      </c>
      <c r="C878" s="3" t="str">
        <f>"黄小倩"</f>
        <v>黄小倩</v>
      </c>
      <c r="D878" s="3" t="s">
        <v>856</v>
      </c>
      <c r="E878" s="5"/>
    </row>
    <row r="879" spans="1:5" ht="24.75" customHeight="1">
      <c r="A879" s="4">
        <v>877</v>
      </c>
      <c r="B879" s="3" t="s">
        <v>758</v>
      </c>
      <c r="C879" s="3" t="str">
        <f>"张熙松"</f>
        <v>张熙松</v>
      </c>
      <c r="D879" s="3" t="s">
        <v>857</v>
      </c>
      <c r="E879" s="5"/>
    </row>
    <row r="880" spans="1:5" ht="24.75" customHeight="1">
      <c r="A880" s="4">
        <v>878</v>
      </c>
      <c r="B880" s="3" t="s">
        <v>758</v>
      </c>
      <c r="C880" s="3" t="str">
        <f>"张锡朝"</f>
        <v>张锡朝</v>
      </c>
      <c r="D880" s="3" t="s">
        <v>858</v>
      </c>
      <c r="E880" s="5"/>
    </row>
    <row r="881" spans="1:5" ht="24.75" customHeight="1">
      <c r="A881" s="4">
        <v>879</v>
      </c>
      <c r="B881" s="3" t="s">
        <v>758</v>
      </c>
      <c r="C881" s="3" t="str">
        <f>"吕素洁"</f>
        <v>吕素洁</v>
      </c>
      <c r="D881" s="3" t="s">
        <v>859</v>
      </c>
      <c r="E881" s="5"/>
    </row>
    <row r="882" spans="1:5" ht="24.75" customHeight="1">
      <c r="A882" s="4">
        <v>880</v>
      </c>
      <c r="B882" s="3" t="s">
        <v>758</v>
      </c>
      <c r="C882" s="3" t="str">
        <f>"冯冬春"</f>
        <v>冯冬春</v>
      </c>
      <c r="D882" s="3" t="s">
        <v>860</v>
      </c>
      <c r="E882" s="5"/>
    </row>
    <row r="883" spans="1:5" ht="24.75" customHeight="1">
      <c r="A883" s="4">
        <v>881</v>
      </c>
      <c r="B883" s="3" t="s">
        <v>758</v>
      </c>
      <c r="C883" s="3" t="str">
        <f>"陈小芳"</f>
        <v>陈小芳</v>
      </c>
      <c r="D883" s="3" t="s">
        <v>861</v>
      </c>
      <c r="E883" s="5"/>
    </row>
    <row r="884" spans="1:5" ht="24.75" customHeight="1">
      <c r="A884" s="4">
        <v>882</v>
      </c>
      <c r="B884" s="3" t="s">
        <v>758</v>
      </c>
      <c r="C884" s="3" t="str">
        <f>"骆柳女"</f>
        <v>骆柳女</v>
      </c>
      <c r="D884" s="3" t="s">
        <v>862</v>
      </c>
      <c r="E884" s="5"/>
    </row>
    <row r="885" spans="1:5" ht="24.75" customHeight="1">
      <c r="A885" s="4">
        <v>883</v>
      </c>
      <c r="B885" s="3" t="s">
        <v>758</v>
      </c>
      <c r="C885" s="3" t="str">
        <f>"王雅婷"</f>
        <v>王雅婷</v>
      </c>
      <c r="D885" s="3" t="s">
        <v>863</v>
      </c>
      <c r="E885" s="5"/>
    </row>
    <row r="886" spans="1:5" ht="24.75" customHeight="1">
      <c r="A886" s="4">
        <v>884</v>
      </c>
      <c r="B886" s="3" t="s">
        <v>758</v>
      </c>
      <c r="C886" s="3" t="str">
        <f>"符加卫"</f>
        <v>符加卫</v>
      </c>
      <c r="D886" s="3" t="s">
        <v>864</v>
      </c>
      <c r="E886" s="5"/>
    </row>
    <row r="887" spans="1:5" ht="24.75" customHeight="1">
      <c r="A887" s="4">
        <v>885</v>
      </c>
      <c r="B887" s="3" t="s">
        <v>758</v>
      </c>
      <c r="C887" s="3" t="str">
        <f>"张泓博"</f>
        <v>张泓博</v>
      </c>
      <c r="D887" s="3" t="s">
        <v>865</v>
      </c>
      <c r="E887" s="5"/>
    </row>
    <row r="888" spans="1:5" ht="24.75" customHeight="1">
      <c r="A888" s="4">
        <v>886</v>
      </c>
      <c r="B888" s="3" t="s">
        <v>758</v>
      </c>
      <c r="C888" s="3" t="str">
        <f>"谢格"</f>
        <v>谢格</v>
      </c>
      <c r="D888" s="3" t="s">
        <v>866</v>
      </c>
      <c r="E888" s="5"/>
    </row>
    <row r="889" spans="1:5" ht="24.75" customHeight="1">
      <c r="A889" s="4">
        <v>887</v>
      </c>
      <c r="B889" s="3" t="s">
        <v>758</v>
      </c>
      <c r="C889" s="3" t="str">
        <f>"胥林爽"</f>
        <v>胥林爽</v>
      </c>
      <c r="D889" s="3" t="s">
        <v>867</v>
      </c>
      <c r="E889" s="5"/>
    </row>
    <row r="890" spans="1:5" ht="24.75" customHeight="1">
      <c r="A890" s="4">
        <v>888</v>
      </c>
      <c r="B890" s="3" t="s">
        <v>758</v>
      </c>
      <c r="C890" s="3" t="str">
        <f>"蔡华圆"</f>
        <v>蔡华圆</v>
      </c>
      <c r="D890" s="3" t="s">
        <v>868</v>
      </c>
      <c r="E890" s="5"/>
    </row>
    <row r="891" spans="1:5" ht="24.75" customHeight="1">
      <c r="A891" s="4">
        <v>889</v>
      </c>
      <c r="B891" s="3" t="s">
        <v>758</v>
      </c>
      <c r="C891" s="3" t="str">
        <f>"张汉达"</f>
        <v>张汉达</v>
      </c>
      <c r="D891" s="3" t="s">
        <v>869</v>
      </c>
      <c r="E891" s="5"/>
    </row>
    <row r="892" spans="1:5" ht="24.75" customHeight="1">
      <c r="A892" s="4">
        <v>890</v>
      </c>
      <c r="B892" s="3" t="s">
        <v>758</v>
      </c>
      <c r="C892" s="3" t="str">
        <f>"何润林"</f>
        <v>何润林</v>
      </c>
      <c r="D892" s="3" t="s">
        <v>870</v>
      </c>
      <c r="E892" s="5"/>
    </row>
    <row r="893" spans="1:5" ht="24.75" customHeight="1">
      <c r="A893" s="4">
        <v>891</v>
      </c>
      <c r="B893" s="3" t="s">
        <v>758</v>
      </c>
      <c r="C893" s="3" t="str">
        <f>"王静"</f>
        <v>王静</v>
      </c>
      <c r="D893" s="3" t="s">
        <v>871</v>
      </c>
      <c r="E893" s="5"/>
    </row>
    <row r="894" spans="1:5" ht="24.75" customHeight="1">
      <c r="A894" s="4">
        <v>892</v>
      </c>
      <c r="B894" s="3" t="s">
        <v>758</v>
      </c>
      <c r="C894" s="3" t="str">
        <f>"付洋洋"</f>
        <v>付洋洋</v>
      </c>
      <c r="D894" s="3" t="s">
        <v>872</v>
      </c>
      <c r="E894" s="5"/>
    </row>
    <row r="895" spans="1:5" ht="24.75" customHeight="1">
      <c r="A895" s="4">
        <v>893</v>
      </c>
      <c r="B895" s="3" t="s">
        <v>758</v>
      </c>
      <c r="C895" s="3" t="str">
        <f>"王玉文"</f>
        <v>王玉文</v>
      </c>
      <c r="D895" s="3" t="s">
        <v>873</v>
      </c>
      <c r="E895" s="5"/>
    </row>
    <row r="896" spans="1:5" ht="24.75" customHeight="1">
      <c r="A896" s="4">
        <v>894</v>
      </c>
      <c r="B896" s="3" t="s">
        <v>758</v>
      </c>
      <c r="C896" s="3" t="str">
        <f>"莫小婷"</f>
        <v>莫小婷</v>
      </c>
      <c r="D896" s="3" t="s">
        <v>874</v>
      </c>
      <c r="E896" s="5"/>
    </row>
    <row r="897" spans="1:5" ht="24.75" customHeight="1">
      <c r="A897" s="4">
        <v>895</v>
      </c>
      <c r="B897" s="3" t="s">
        <v>758</v>
      </c>
      <c r="C897" s="3" t="str">
        <f>"王琪"</f>
        <v>王琪</v>
      </c>
      <c r="D897" s="3" t="s">
        <v>875</v>
      </c>
      <c r="E897" s="5"/>
    </row>
    <row r="898" spans="1:5" ht="24.75" customHeight="1">
      <c r="A898" s="4">
        <v>896</v>
      </c>
      <c r="B898" s="3" t="s">
        <v>758</v>
      </c>
      <c r="C898" s="3" t="str">
        <f>"黄艳"</f>
        <v>黄艳</v>
      </c>
      <c r="D898" s="3" t="s">
        <v>876</v>
      </c>
      <c r="E898" s="5"/>
    </row>
    <row r="899" spans="1:5" ht="24.75" customHeight="1">
      <c r="A899" s="4">
        <v>897</v>
      </c>
      <c r="B899" s="3" t="s">
        <v>758</v>
      </c>
      <c r="C899" s="3" t="str">
        <f>"郑霖刚"</f>
        <v>郑霖刚</v>
      </c>
      <c r="D899" s="3" t="s">
        <v>877</v>
      </c>
      <c r="E899" s="5"/>
    </row>
    <row r="900" spans="1:5" ht="24.75" customHeight="1">
      <c r="A900" s="4">
        <v>898</v>
      </c>
      <c r="B900" s="3" t="s">
        <v>758</v>
      </c>
      <c r="C900" s="3" t="str">
        <f>"李奇阳"</f>
        <v>李奇阳</v>
      </c>
      <c r="D900" s="3" t="s">
        <v>878</v>
      </c>
      <c r="E900" s="5"/>
    </row>
    <row r="901" spans="1:5" ht="24.75" customHeight="1">
      <c r="A901" s="4">
        <v>899</v>
      </c>
      <c r="B901" s="3" t="s">
        <v>758</v>
      </c>
      <c r="C901" s="3" t="str">
        <f>"朱海梦"</f>
        <v>朱海梦</v>
      </c>
      <c r="D901" s="3" t="s">
        <v>879</v>
      </c>
      <c r="E901" s="5"/>
    </row>
    <row r="902" spans="1:5" ht="24.75" customHeight="1">
      <c r="A902" s="4">
        <v>900</v>
      </c>
      <c r="B902" s="3" t="s">
        <v>758</v>
      </c>
      <c r="C902" s="3" t="str">
        <f>"王康成"</f>
        <v>王康成</v>
      </c>
      <c r="D902" s="3" t="s">
        <v>880</v>
      </c>
      <c r="E902" s="5"/>
    </row>
    <row r="903" spans="1:5" ht="24.75" customHeight="1">
      <c r="A903" s="4">
        <v>901</v>
      </c>
      <c r="B903" s="3" t="s">
        <v>758</v>
      </c>
      <c r="C903" s="3" t="str">
        <f>"张梦莹"</f>
        <v>张梦莹</v>
      </c>
      <c r="D903" s="3" t="s">
        <v>881</v>
      </c>
      <c r="E903" s="5"/>
    </row>
    <row r="904" spans="1:5" ht="24.75" customHeight="1">
      <c r="A904" s="4">
        <v>902</v>
      </c>
      <c r="B904" s="3" t="s">
        <v>758</v>
      </c>
      <c r="C904" s="3" t="str">
        <f>"杨睿毅"</f>
        <v>杨睿毅</v>
      </c>
      <c r="D904" s="3" t="s">
        <v>244</v>
      </c>
      <c r="E904" s="5"/>
    </row>
    <row r="905" spans="1:5" ht="24.75" customHeight="1">
      <c r="A905" s="4">
        <v>903</v>
      </c>
      <c r="B905" s="3" t="s">
        <v>758</v>
      </c>
      <c r="C905" s="3" t="str">
        <f>"蔡佳倩"</f>
        <v>蔡佳倩</v>
      </c>
      <c r="D905" s="3" t="s">
        <v>882</v>
      </c>
      <c r="E905" s="5"/>
    </row>
    <row r="906" spans="1:5" ht="24.75" customHeight="1">
      <c r="A906" s="4">
        <v>904</v>
      </c>
      <c r="B906" s="3" t="s">
        <v>758</v>
      </c>
      <c r="C906" s="3" t="str">
        <f>"杨丹群"</f>
        <v>杨丹群</v>
      </c>
      <c r="D906" s="3" t="s">
        <v>883</v>
      </c>
      <c r="E906" s="5"/>
    </row>
    <row r="907" spans="1:5" ht="24.75" customHeight="1">
      <c r="A907" s="4">
        <v>905</v>
      </c>
      <c r="B907" s="3" t="s">
        <v>758</v>
      </c>
      <c r="C907" s="3" t="str">
        <f>"周瑞媛"</f>
        <v>周瑞媛</v>
      </c>
      <c r="D907" s="3" t="s">
        <v>884</v>
      </c>
      <c r="E907" s="5"/>
    </row>
    <row r="908" spans="1:5" ht="24.75" customHeight="1">
      <c r="A908" s="4">
        <v>906</v>
      </c>
      <c r="B908" s="3" t="s">
        <v>758</v>
      </c>
      <c r="C908" s="3" t="str">
        <f>"邢增策"</f>
        <v>邢增策</v>
      </c>
      <c r="D908" s="3" t="s">
        <v>885</v>
      </c>
      <c r="E908" s="5"/>
    </row>
    <row r="909" spans="1:5" ht="24.75" customHeight="1">
      <c r="A909" s="4">
        <v>907</v>
      </c>
      <c r="B909" s="3" t="s">
        <v>758</v>
      </c>
      <c r="C909" s="3" t="str">
        <f>"尹舒未"</f>
        <v>尹舒未</v>
      </c>
      <c r="D909" s="3" t="s">
        <v>886</v>
      </c>
      <c r="E909" s="5"/>
    </row>
    <row r="910" spans="1:5" ht="24.75" customHeight="1">
      <c r="A910" s="4">
        <v>908</v>
      </c>
      <c r="B910" s="3" t="s">
        <v>758</v>
      </c>
      <c r="C910" s="3" t="str">
        <f>"王赞帅"</f>
        <v>王赞帅</v>
      </c>
      <c r="D910" s="3" t="s">
        <v>887</v>
      </c>
      <c r="E910" s="5"/>
    </row>
    <row r="911" spans="1:5" ht="24.75" customHeight="1">
      <c r="A911" s="4">
        <v>909</v>
      </c>
      <c r="B911" s="3" t="s">
        <v>758</v>
      </c>
      <c r="C911" s="3" t="str">
        <f>"卜阳阳"</f>
        <v>卜阳阳</v>
      </c>
      <c r="D911" s="3" t="s">
        <v>888</v>
      </c>
      <c r="E911" s="5"/>
    </row>
    <row r="912" spans="1:5" ht="24.75" customHeight="1">
      <c r="A912" s="4">
        <v>910</v>
      </c>
      <c r="B912" s="3" t="s">
        <v>758</v>
      </c>
      <c r="C912" s="3" t="str">
        <f>"胡灿"</f>
        <v>胡灿</v>
      </c>
      <c r="D912" s="3" t="s">
        <v>889</v>
      </c>
      <c r="E912" s="5"/>
    </row>
    <row r="913" spans="1:5" ht="24.75" customHeight="1">
      <c r="A913" s="4">
        <v>911</v>
      </c>
      <c r="B913" s="3" t="s">
        <v>758</v>
      </c>
      <c r="C913" s="3" t="str">
        <f>"刘雅琪"</f>
        <v>刘雅琪</v>
      </c>
      <c r="D913" s="3" t="s">
        <v>890</v>
      </c>
      <c r="E913" s="5"/>
    </row>
    <row r="914" spans="1:5" ht="24.75" customHeight="1">
      <c r="A914" s="4">
        <v>912</v>
      </c>
      <c r="B914" s="3" t="s">
        <v>758</v>
      </c>
      <c r="C914" s="3" t="str">
        <f>"符筱"</f>
        <v>符筱</v>
      </c>
      <c r="D914" s="3" t="s">
        <v>891</v>
      </c>
      <c r="E914" s="5"/>
    </row>
    <row r="915" spans="1:5" ht="24.75" customHeight="1">
      <c r="A915" s="4">
        <v>913</v>
      </c>
      <c r="B915" s="3" t="s">
        <v>758</v>
      </c>
      <c r="C915" s="3" t="str">
        <f>"符惠珠"</f>
        <v>符惠珠</v>
      </c>
      <c r="D915" s="3" t="s">
        <v>892</v>
      </c>
      <c r="E915" s="5"/>
    </row>
    <row r="916" spans="1:5" ht="24.75" customHeight="1">
      <c r="A916" s="4">
        <v>914</v>
      </c>
      <c r="B916" s="3" t="s">
        <v>758</v>
      </c>
      <c r="C916" s="3" t="str">
        <f>"杜佳欣"</f>
        <v>杜佳欣</v>
      </c>
      <c r="D916" s="3" t="s">
        <v>893</v>
      </c>
      <c r="E916" s="5"/>
    </row>
    <row r="917" spans="1:5" ht="24.75" customHeight="1">
      <c r="A917" s="4">
        <v>915</v>
      </c>
      <c r="B917" s="3" t="s">
        <v>758</v>
      </c>
      <c r="C917" s="3" t="str">
        <f>"夏耀武"</f>
        <v>夏耀武</v>
      </c>
      <c r="D917" s="3" t="s">
        <v>894</v>
      </c>
      <c r="E917" s="5"/>
    </row>
    <row r="918" spans="1:5" ht="24.75" customHeight="1">
      <c r="A918" s="4">
        <v>916</v>
      </c>
      <c r="B918" s="3" t="s">
        <v>758</v>
      </c>
      <c r="C918" s="3" t="str">
        <f>"韩谢英"</f>
        <v>韩谢英</v>
      </c>
      <c r="D918" s="3" t="s">
        <v>637</v>
      </c>
      <c r="E918" s="5"/>
    </row>
    <row r="919" spans="1:5" ht="24.75" customHeight="1">
      <c r="A919" s="4">
        <v>917</v>
      </c>
      <c r="B919" s="3" t="s">
        <v>758</v>
      </c>
      <c r="C919" s="3" t="str">
        <f>"符秀敏"</f>
        <v>符秀敏</v>
      </c>
      <c r="D919" s="3" t="s">
        <v>895</v>
      </c>
      <c r="E919" s="5"/>
    </row>
    <row r="920" spans="1:5" ht="24.75" customHeight="1">
      <c r="A920" s="4">
        <v>918</v>
      </c>
      <c r="B920" s="3" t="s">
        <v>758</v>
      </c>
      <c r="C920" s="3" t="str">
        <f>"邱怡平"</f>
        <v>邱怡平</v>
      </c>
      <c r="D920" s="3" t="s">
        <v>896</v>
      </c>
      <c r="E920" s="5"/>
    </row>
    <row r="921" spans="1:5" ht="24.75" customHeight="1">
      <c r="A921" s="4">
        <v>919</v>
      </c>
      <c r="B921" s="3" t="s">
        <v>758</v>
      </c>
      <c r="C921" s="3" t="str">
        <f>"陈俊肖"</f>
        <v>陈俊肖</v>
      </c>
      <c r="D921" s="3" t="s">
        <v>505</v>
      </c>
      <c r="E921" s="5"/>
    </row>
    <row r="922" spans="1:5" ht="24.75" customHeight="1">
      <c r="A922" s="4">
        <v>920</v>
      </c>
      <c r="B922" s="3" t="s">
        <v>758</v>
      </c>
      <c r="C922" s="3" t="str">
        <f>"郭韵聪"</f>
        <v>郭韵聪</v>
      </c>
      <c r="D922" s="3" t="s">
        <v>897</v>
      </c>
      <c r="E922" s="5"/>
    </row>
    <row r="923" spans="1:5" ht="24.75" customHeight="1">
      <c r="A923" s="4">
        <v>921</v>
      </c>
      <c r="B923" s="3" t="s">
        <v>758</v>
      </c>
      <c r="C923" s="3" t="str">
        <f>"王艺淇"</f>
        <v>王艺淇</v>
      </c>
      <c r="D923" s="3" t="s">
        <v>898</v>
      </c>
      <c r="E923" s="5"/>
    </row>
    <row r="924" spans="1:5" ht="24.75" customHeight="1">
      <c r="A924" s="4">
        <v>922</v>
      </c>
      <c r="B924" s="3" t="s">
        <v>758</v>
      </c>
      <c r="C924" s="3" t="str">
        <f>"蓝佳佳"</f>
        <v>蓝佳佳</v>
      </c>
      <c r="D924" s="3" t="s">
        <v>899</v>
      </c>
      <c r="E924" s="5"/>
    </row>
    <row r="925" spans="1:5" ht="24.75" customHeight="1">
      <c r="A925" s="4">
        <v>923</v>
      </c>
      <c r="B925" s="3" t="s">
        <v>758</v>
      </c>
      <c r="C925" s="3" t="str">
        <f>"林俊帆"</f>
        <v>林俊帆</v>
      </c>
      <c r="D925" s="3" t="s">
        <v>900</v>
      </c>
      <c r="E925" s="5"/>
    </row>
    <row r="926" spans="1:5" ht="24.75" customHeight="1">
      <c r="A926" s="4">
        <v>924</v>
      </c>
      <c r="B926" s="3" t="s">
        <v>758</v>
      </c>
      <c r="C926" s="3" t="str">
        <f>"龙敏"</f>
        <v>龙敏</v>
      </c>
      <c r="D926" s="3" t="s">
        <v>901</v>
      </c>
      <c r="E926" s="5"/>
    </row>
    <row r="927" spans="1:5" ht="24.75" customHeight="1">
      <c r="A927" s="4">
        <v>925</v>
      </c>
      <c r="B927" s="3" t="s">
        <v>758</v>
      </c>
      <c r="C927" s="3" t="str">
        <f>"符昌武"</f>
        <v>符昌武</v>
      </c>
      <c r="D927" s="3" t="s">
        <v>902</v>
      </c>
      <c r="E927" s="5"/>
    </row>
    <row r="928" spans="1:5" ht="24.75" customHeight="1">
      <c r="A928" s="4">
        <v>926</v>
      </c>
      <c r="B928" s="3" t="s">
        <v>758</v>
      </c>
      <c r="C928" s="3" t="str">
        <f>"符宇鲲"</f>
        <v>符宇鲲</v>
      </c>
      <c r="D928" s="3" t="s">
        <v>903</v>
      </c>
      <c r="E928" s="5"/>
    </row>
    <row r="929" spans="1:5" ht="24.75" customHeight="1">
      <c r="A929" s="4">
        <v>927</v>
      </c>
      <c r="B929" s="3" t="s">
        <v>758</v>
      </c>
      <c r="C929" s="3" t="str">
        <f>"陈淑玲"</f>
        <v>陈淑玲</v>
      </c>
      <c r="D929" s="3" t="s">
        <v>258</v>
      </c>
      <c r="E929" s="5"/>
    </row>
    <row r="930" spans="1:5" ht="24.75" customHeight="1">
      <c r="A930" s="4">
        <v>928</v>
      </c>
      <c r="B930" s="3" t="s">
        <v>758</v>
      </c>
      <c r="C930" s="3" t="str">
        <f>"莫仕灼"</f>
        <v>莫仕灼</v>
      </c>
      <c r="D930" s="3" t="s">
        <v>904</v>
      </c>
      <c r="E930" s="5"/>
    </row>
    <row r="931" spans="1:5" ht="24.75" customHeight="1">
      <c r="A931" s="4">
        <v>929</v>
      </c>
      <c r="B931" s="3" t="s">
        <v>758</v>
      </c>
      <c r="C931" s="3" t="str">
        <f>"张秋岱"</f>
        <v>张秋岱</v>
      </c>
      <c r="D931" s="3" t="s">
        <v>905</v>
      </c>
      <c r="E931" s="5"/>
    </row>
    <row r="932" spans="1:5" ht="24.75" customHeight="1">
      <c r="A932" s="4">
        <v>930</v>
      </c>
      <c r="B932" s="3" t="s">
        <v>758</v>
      </c>
      <c r="C932" s="3" t="str">
        <f>"蔡高畅"</f>
        <v>蔡高畅</v>
      </c>
      <c r="D932" s="3" t="s">
        <v>906</v>
      </c>
      <c r="E932" s="5"/>
    </row>
    <row r="933" spans="1:5" ht="24.75" customHeight="1">
      <c r="A933" s="4">
        <v>931</v>
      </c>
      <c r="B933" s="3" t="s">
        <v>758</v>
      </c>
      <c r="C933" s="3" t="str">
        <f>"王金菊"</f>
        <v>王金菊</v>
      </c>
      <c r="D933" s="3" t="s">
        <v>907</v>
      </c>
      <c r="E933" s="5"/>
    </row>
    <row r="934" spans="1:5" ht="24.75" customHeight="1">
      <c r="A934" s="4">
        <v>932</v>
      </c>
      <c r="B934" s="3" t="s">
        <v>758</v>
      </c>
      <c r="C934" s="3" t="str">
        <f>"李靖婷"</f>
        <v>李靖婷</v>
      </c>
      <c r="D934" s="3" t="s">
        <v>908</v>
      </c>
      <c r="E934" s="5"/>
    </row>
    <row r="935" spans="1:5" ht="24.75" customHeight="1">
      <c r="A935" s="4">
        <v>933</v>
      </c>
      <c r="B935" s="3" t="s">
        <v>758</v>
      </c>
      <c r="C935" s="3" t="str">
        <f>"黄梦"</f>
        <v>黄梦</v>
      </c>
      <c r="D935" s="3" t="s">
        <v>909</v>
      </c>
      <c r="E935" s="5"/>
    </row>
    <row r="936" spans="1:5" ht="24.75" customHeight="1">
      <c r="A936" s="4">
        <v>934</v>
      </c>
      <c r="B936" s="3" t="s">
        <v>758</v>
      </c>
      <c r="C936" s="3" t="str">
        <f>"林珍萍"</f>
        <v>林珍萍</v>
      </c>
      <c r="D936" s="3" t="s">
        <v>910</v>
      </c>
      <c r="E936" s="5"/>
    </row>
    <row r="937" spans="1:5" ht="24.75" customHeight="1">
      <c r="A937" s="4">
        <v>935</v>
      </c>
      <c r="B937" s="3" t="s">
        <v>758</v>
      </c>
      <c r="C937" s="3" t="str">
        <f>"孙露露"</f>
        <v>孙露露</v>
      </c>
      <c r="D937" s="3" t="s">
        <v>911</v>
      </c>
      <c r="E937" s="5"/>
    </row>
    <row r="938" spans="1:5" ht="24.75" customHeight="1">
      <c r="A938" s="4">
        <v>936</v>
      </c>
      <c r="B938" s="3" t="s">
        <v>758</v>
      </c>
      <c r="C938" s="3" t="str">
        <f>"陈佳静"</f>
        <v>陈佳静</v>
      </c>
      <c r="D938" s="3" t="s">
        <v>912</v>
      </c>
      <c r="E938" s="5"/>
    </row>
    <row r="939" spans="1:5" ht="24.75" customHeight="1">
      <c r="A939" s="4">
        <v>937</v>
      </c>
      <c r="B939" s="3" t="s">
        <v>758</v>
      </c>
      <c r="C939" s="3" t="str">
        <f>"李昕卉"</f>
        <v>李昕卉</v>
      </c>
      <c r="D939" s="3" t="s">
        <v>913</v>
      </c>
      <c r="E939" s="5"/>
    </row>
    <row r="940" spans="1:5" ht="24.75" customHeight="1">
      <c r="A940" s="4">
        <v>938</v>
      </c>
      <c r="B940" s="3" t="s">
        <v>758</v>
      </c>
      <c r="C940" s="3" t="str">
        <f>"张英莉"</f>
        <v>张英莉</v>
      </c>
      <c r="D940" s="3" t="s">
        <v>914</v>
      </c>
      <c r="E940" s="5"/>
    </row>
    <row r="941" spans="1:5" ht="24.75" customHeight="1">
      <c r="A941" s="4">
        <v>939</v>
      </c>
      <c r="B941" s="3" t="s">
        <v>758</v>
      </c>
      <c r="C941" s="3" t="str">
        <f>"覃丹丹"</f>
        <v>覃丹丹</v>
      </c>
      <c r="D941" s="3" t="s">
        <v>915</v>
      </c>
      <c r="E941" s="5"/>
    </row>
    <row r="942" spans="1:5" ht="24.75" customHeight="1">
      <c r="A942" s="4">
        <v>940</v>
      </c>
      <c r="B942" s="3" t="s">
        <v>758</v>
      </c>
      <c r="C942" s="3" t="str">
        <f>"李京京"</f>
        <v>李京京</v>
      </c>
      <c r="D942" s="3" t="s">
        <v>916</v>
      </c>
      <c r="E942" s="5"/>
    </row>
    <row r="943" spans="1:5" ht="24.75" customHeight="1">
      <c r="A943" s="4">
        <v>941</v>
      </c>
      <c r="B943" s="3" t="s">
        <v>758</v>
      </c>
      <c r="C943" s="3" t="str">
        <f>"曲明哲"</f>
        <v>曲明哲</v>
      </c>
      <c r="D943" s="3" t="s">
        <v>917</v>
      </c>
      <c r="E943" s="5"/>
    </row>
    <row r="944" spans="1:5" ht="24.75" customHeight="1">
      <c r="A944" s="4">
        <v>942</v>
      </c>
      <c r="B944" s="3" t="s">
        <v>758</v>
      </c>
      <c r="C944" s="3" t="str">
        <f>"张佳仪"</f>
        <v>张佳仪</v>
      </c>
      <c r="D944" s="3" t="s">
        <v>918</v>
      </c>
      <c r="E944" s="5"/>
    </row>
    <row r="945" spans="1:5" ht="24.75" customHeight="1">
      <c r="A945" s="4">
        <v>943</v>
      </c>
      <c r="B945" s="3" t="s">
        <v>758</v>
      </c>
      <c r="C945" s="3" t="str">
        <f>"赵会会"</f>
        <v>赵会会</v>
      </c>
      <c r="D945" s="3" t="s">
        <v>919</v>
      </c>
      <c r="E945" s="5"/>
    </row>
    <row r="946" spans="1:5" ht="24.75" customHeight="1">
      <c r="A946" s="4">
        <v>944</v>
      </c>
      <c r="B946" s="3" t="s">
        <v>758</v>
      </c>
      <c r="C946" s="3" t="str">
        <f>"徐斯桦"</f>
        <v>徐斯桦</v>
      </c>
      <c r="D946" s="3" t="s">
        <v>920</v>
      </c>
      <c r="E946" s="5"/>
    </row>
    <row r="947" spans="1:5" ht="24.75" customHeight="1">
      <c r="A947" s="4">
        <v>945</v>
      </c>
      <c r="B947" s="3" t="s">
        <v>758</v>
      </c>
      <c r="C947" s="3" t="str">
        <f>"蔡亲源"</f>
        <v>蔡亲源</v>
      </c>
      <c r="D947" s="3" t="s">
        <v>921</v>
      </c>
      <c r="E947" s="5"/>
    </row>
    <row r="948" spans="1:5" ht="24.75" customHeight="1">
      <c r="A948" s="4">
        <v>946</v>
      </c>
      <c r="B948" s="3" t="s">
        <v>758</v>
      </c>
      <c r="C948" s="3" t="str">
        <f>"林仪"</f>
        <v>林仪</v>
      </c>
      <c r="D948" s="3" t="s">
        <v>922</v>
      </c>
      <c r="E948" s="5"/>
    </row>
    <row r="949" spans="1:5" ht="24.75" customHeight="1">
      <c r="A949" s="4">
        <v>947</v>
      </c>
      <c r="B949" s="3" t="s">
        <v>758</v>
      </c>
      <c r="C949" s="3" t="str">
        <f>"陈雪薇"</f>
        <v>陈雪薇</v>
      </c>
      <c r="D949" s="3" t="s">
        <v>923</v>
      </c>
      <c r="E949" s="5"/>
    </row>
    <row r="950" spans="1:5" ht="24.75" customHeight="1">
      <c r="A950" s="4">
        <v>948</v>
      </c>
      <c r="B950" s="3" t="s">
        <v>758</v>
      </c>
      <c r="C950" s="3" t="str">
        <f>"黄达鸣"</f>
        <v>黄达鸣</v>
      </c>
      <c r="D950" s="3" t="s">
        <v>924</v>
      </c>
      <c r="E950" s="5"/>
    </row>
    <row r="951" spans="1:5" ht="24.75" customHeight="1">
      <c r="A951" s="4">
        <v>949</v>
      </c>
      <c r="B951" s="3" t="s">
        <v>758</v>
      </c>
      <c r="C951" s="3" t="str">
        <f>"王英州"</f>
        <v>王英州</v>
      </c>
      <c r="D951" s="3" t="s">
        <v>925</v>
      </c>
      <c r="E951" s="5"/>
    </row>
    <row r="952" spans="1:5" ht="24.75" customHeight="1">
      <c r="A952" s="4">
        <v>950</v>
      </c>
      <c r="B952" s="3" t="s">
        <v>758</v>
      </c>
      <c r="C952" s="3" t="str">
        <f>"王立旭"</f>
        <v>王立旭</v>
      </c>
      <c r="D952" s="3" t="s">
        <v>926</v>
      </c>
      <c r="E952" s="5"/>
    </row>
    <row r="953" spans="1:5" ht="24.75" customHeight="1">
      <c r="A953" s="4">
        <v>951</v>
      </c>
      <c r="B953" s="3" t="s">
        <v>758</v>
      </c>
      <c r="C953" s="3" t="str">
        <f>"杨小雪"</f>
        <v>杨小雪</v>
      </c>
      <c r="D953" s="3" t="s">
        <v>927</v>
      </c>
      <c r="E953" s="5"/>
    </row>
    <row r="954" spans="1:5" ht="24.75" customHeight="1">
      <c r="A954" s="4">
        <v>952</v>
      </c>
      <c r="B954" s="3" t="s">
        <v>758</v>
      </c>
      <c r="C954" s="3" t="str">
        <f>"赵庭恺"</f>
        <v>赵庭恺</v>
      </c>
      <c r="D954" s="3" t="s">
        <v>928</v>
      </c>
      <c r="E954" s="5"/>
    </row>
    <row r="955" spans="1:5" ht="24.75" customHeight="1">
      <c r="A955" s="4">
        <v>953</v>
      </c>
      <c r="B955" s="3" t="s">
        <v>758</v>
      </c>
      <c r="C955" s="3" t="str">
        <f>"陈飞臻"</f>
        <v>陈飞臻</v>
      </c>
      <c r="D955" s="3" t="s">
        <v>929</v>
      </c>
      <c r="E955" s="5"/>
    </row>
    <row r="956" spans="1:5" ht="24.75" customHeight="1">
      <c r="A956" s="4">
        <v>954</v>
      </c>
      <c r="B956" s="3" t="s">
        <v>758</v>
      </c>
      <c r="C956" s="3" t="str">
        <f>"杨哲"</f>
        <v>杨哲</v>
      </c>
      <c r="D956" s="3" t="s">
        <v>930</v>
      </c>
      <c r="E956" s="5"/>
    </row>
    <row r="957" spans="1:5" ht="24.75" customHeight="1">
      <c r="A957" s="4">
        <v>955</v>
      </c>
      <c r="B957" s="3" t="s">
        <v>758</v>
      </c>
      <c r="C957" s="3" t="str">
        <f>"陈俞宏"</f>
        <v>陈俞宏</v>
      </c>
      <c r="D957" s="3" t="s">
        <v>931</v>
      </c>
      <c r="E957" s="5"/>
    </row>
    <row r="958" spans="1:5" ht="24.75" customHeight="1">
      <c r="A958" s="4">
        <v>956</v>
      </c>
      <c r="B958" s="3" t="s">
        <v>758</v>
      </c>
      <c r="C958" s="3" t="str">
        <f>"吴婉芬"</f>
        <v>吴婉芬</v>
      </c>
      <c r="D958" s="3" t="s">
        <v>932</v>
      </c>
      <c r="E958" s="5"/>
    </row>
    <row r="959" spans="1:5" ht="24.75" customHeight="1">
      <c r="A959" s="4">
        <v>957</v>
      </c>
      <c r="B959" s="3" t="s">
        <v>758</v>
      </c>
      <c r="C959" s="3" t="str">
        <f>"刘佳琪"</f>
        <v>刘佳琪</v>
      </c>
      <c r="D959" s="3" t="s">
        <v>933</v>
      </c>
      <c r="E959" s="5"/>
    </row>
    <row r="960" spans="1:5" ht="24.75" customHeight="1">
      <c r="A960" s="4">
        <v>958</v>
      </c>
      <c r="B960" s="3" t="s">
        <v>758</v>
      </c>
      <c r="C960" s="3" t="str">
        <f>"陈绍帅"</f>
        <v>陈绍帅</v>
      </c>
      <c r="D960" s="3" t="s">
        <v>934</v>
      </c>
      <c r="E960" s="5"/>
    </row>
    <row r="961" spans="1:5" ht="24.75" customHeight="1">
      <c r="A961" s="4">
        <v>959</v>
      </c>
      <c r="B961" s="3" t="s">
        <v>758</v>
      </c>
      <c r="C961" s="3" t="str">
        <f>"吴钟彬"</f>
        <v>吴钟彬</v>
      </c>
      <c r="D961" s="3" t="s">
        <v>935</v>
      </c>
      <c r="E961" s="5"/>
    </row>
    <row r="962" spans="1:5" ht="24.75" customHeight="1">
      <c r="A962" s="4">
        <v>960</v>
      </c>
      <c r="B962" s="3" t="s">
        <v>758</v>
      </c>
      <c r="C962" s="3" t="str">
        <f>"谢欢"</f>
        <v>谢欢</v>
      </c>
      <c r="D962" s="3" t="s">
        <v>936</v>
      </c>
      <c r="E962" s="5"/>
    </row>
    <row r="963" spans="1:5" ht="24.75" customHeight="1">
      <c r="A963" s="4">
        <v>961</v>
      </c>
      <c r="B963" s="3" t="s">
        <v>758</v>
      </c>
      <c r="C963" s="3" t="str">
        <f>"胡白雪"</f>
        <v>胡白雪</v>
      </c>
      <c r="D963" s="3" t="s">
        <v>937</v>
      </c>
      <c r="E963" s="5"/>
    </row>
    <row r="964" spans="1:5" ht="24.75" customHeight="1">
      <c r="A964" s="4">
        <v>962</v>
      </c>
      <c r="B964" s="3" t="s">
        <v>758</v>
      </c>
      <c r="C964" s="3" t="str">
        <f>"林子渝"</f>
        <v>林子渝</v>
      </c>
      <c r="D964" s="3" t="s">
        <v>938</v>
      </c>
      <c r="E964" s="5"/>
    </row>
    <row r="965" spans="1:5" ht="24.75" customHeight="1">
      <c r="A965" s="4">
        <v>963</v>
      </c>
      <c r="B965" s="3" t="s">
        <v>758</v>
      </c>
      <c r="C965" s="3" t="str">
        <f>"杨雪"</f>
        <v>杨雪</v>
      </c>
      <c r="D965" s="3" t="s">
        <v>939</v>
      </c>
      <c r="E965" s="5"/>
    </row>
    <row r="966" spans="1:5" ht="24.75" customHeight="1">
      <c r="A966" s="4">
        <v>964</v>
      </c>
      <c r="B966" s="3" t="s">
        <v>758</v>
      </c>
      <c r="C966" s="3" t="str">
        <f>"全业才"</f>
        <v>全业才</v>
      </c>
      <c r="D966" s="3" t="s">
        <v>940</v>
      </c>
      <c r="E966" s="5"/>
    </row>
    <row r="967" spans="1:5" ht="24.75" customHeight="1">
      <c r="A967" s="4">
        <v>965</v>
      </c>
      <c r="B967" s="3" t="s">
        <v>758</v>
      </c>
      <c r="C967" s="3" t="str">
        <f>"蒙韫怡"</f>
        <v>蒙韫怡</v>
      </c>
      <c r="D967" s="3" t="s">
        <v>941</v>
      </c>
      <c r="E967" s="5"/>
    </row>
    <row r="968" spans="1:5" ht="24.75" customHeight="1">
      <c r="A968" s="4">
        <v>966</v>
      </c>
      <c r="B968" s="3" t="s">
        <v>758</v>
      </c>
      <c r="C968" s="3" t="str">
        <f>"符全宇"</f>
        <v>符全宇</v>
      </c>
      <c r="D968" s="3" t="s">
        <v>942</v>
      </c>
      <c r="E968" s="5"/>
    </row>
    <row r="969" spans="1:5" ht="24.75" customHeight="1">
      <c r="A969" s="4">
        <v>967</v>
      </c>
      <c r="B969" s="3" t="s">
        <v>758</v>
      </c>
      <c r="C969" s="3" t="str">
        <f>"翁运志"</f>
        <v>翁运志</v>
      </c>
      <c r="D969" s="3" t="s">
        <v>943</v>
      </c>
      <c r="E969" s="5"/>
    </row>
    <row r="970" spans="1:5" ht="24.75" customHeight="1">
      <c r="A970" s="4">
        <v>968</v>
      </c>
      <c r="B970" s="3" t="s">
        <v>758</v>
      </c>
      <c r="C970" s="3" t="str">
        <f>"李松"</f>
        <v>李松</v>
      </c>
      <c r="D970" s="3" t="s">
        <v>944</v>
      </c>
      <c r="E970" s="5"/>
    </row>
    <row r="971" spans="1:5" ht="24.75" customHeight="1">
      <c r="A971" s="4">
        <v>969</v>
      </c>
      <c r="B971" s="3" t="s">
        <v>758</v>
      </c>
      <c r="C971" s="3" t="str">
        <f>"顾雯雯"</f>
        <v>顾雯雯</v>
      </c>
      <c r="D971" s="3" t="s">
        <v>945</v>
      </c>
      <c r="E971" s="5"/>
    </row>
    <row r="972" spans="1:5" ht="24.75" customHeight="1">
      <c r="A972" s="4">
        <v>970</v>
      </c>
      <c r="B972" s="3" t="s">
        <v>758</v>
      </c>
      <c r="C972" s="3" t="str">
        <f>"关虹肖"</f>
        <v>关虹肖</v>
      </c>
      <c r="D972" s="3" t="s">
        <v>946</v>
      </c>
      <c r="E972" s="5"/>
    </row>
    <row r="973" spans="1:5" ht="24.75" customHeight="1">
      <c r="A973" s="4">
        <v>971</v>
      </c>
      <c r="B973" s="3" t="s">
        <v>758</v>
      </c>
      <c r="C973" s="3" t="str">
        <f>"任兆杰"</f>
        <v>任兆杰</v>
      </c>
      <c r="D973" s="3" t="s">
        <v>947</v>
      </c>
      <c r="E973" s="5"/>
    </row>
    <row r="974" spans="1:5" ht="24.75" customHeight="1">
      <c r="A974" s="4">
        <v>972</v>
      </c>
      <c r="B974" s="3" t="s">
        <v>758</v>
      </c>
      <c r="C974" s="3" t="str">
        <f>"李欣冉"</f>
        <v>李欣冉</v>
      </c>
      <c r="D974" s="3" t="s">
        <v>948</v>
      </c>
      <c r="E974" s="5"/>
    </row>
    <row r="975" spans="1:5" ht="24.75" customHeight="1">
      <c r="A975" s="4">
        <v>973</v>
      </c>
      <c r="B975" s="3" t="s">
        <v>758</v>
      </c>
      <c r="C975" s="3" t="str">
        <f>"林佳慧"</f>
        <v>林佳慧</v>
      </c>
      <c r="D975" s="3" t="s">
        <v>470</v>
      </c>
      <c r="E975" s="5"/>
    </row>
    <row r="976" spans="1:5" ht="24.75" customHeight="1">
      <c r="A976" s="4">
        <v>974</v>
      </c>
      <c r="B976" s="3" t="s">
        <v>758</v>
      </c>
      <c r="C976" s="3" t="str">
        <f>"邓力豪"</f>
        <v>邓力豪</v>
      </c>
      <c r="D976" s="3" t="s">
        <v>949</v>
      </c>
      <c r="E976" s="5"/>
    </row>
    <row r="977" spans="1:5" ht="24.75" customHeight="1">
      <c r="A977" s="4">
        <v>975</v>
      </c>
      <c r="B977" s="3" t="s">
        <v>758</v>
      </c>
      <c r="C977" s="3" t="str">
        <f>"符映雪"</f>
        <v>符映雪</v>
      </c>
      <c r="D977" s="3" t="s">
        <v>950</v>
      </c>
      <c r="E977" s="5"/>
    </row>
    <row r="978" spans="1:5" ht="24.75" customHeight="1">
      <c r="A978" s="4">
        <v>976</v>
      </c>
      <c r="B978" s="3" t="s">
        <v>758</v>
      </c>
      <c r="C978" s="3" t="str">
        <f>"黄舒曼"</f>
        <v>黄舒曼</v>
      </c>
      <c r="D978" s="3" t="s">
        <v>951</v>
      </c>
      <c r="E978" s="5"/>
    </row>
    <row r="979" spans="1:5" ht="24.75" customHeight="1">
      <c r="A979" s="4">
        <v>977</v>
      </c>
      <c r="B979" s="3" t="s">
        <v>758</v>
      </c>
      <c r="C979" s="3" t="str">
        <f>"陈宇洋"</f>
        <v>陈宇洋</v>
      </c>
      <c r="D979" s="3" t="s">
        <v>952</v>
      </c>
      <c r="E979" s="5"/>
    </row>
    <row r="980" spans="1:5" ht="24.75" customHeight="1">
      <c r="A980" s="4">
        <v>978</v>
      </c>
      <c r="B980" s="3" t="s">
        <v>758</v>
      </c>
      <c r="C980" s="3" t="str">
        <f>"彭翠燕"</f>
        <v>彭翠燕</v>
      </c>
      <c r="D980" s="3" t="s">
        <v>953</v>
      </c>
      <c r="E980" s="5"/>
    </row>
    <row r="981" spans="1:5" ht="24.75" customHeight="1">
      <c r="A981" s="4">
        <v>979</v>
      </c>
      <c r="B981" s="3" t="s">
        <v>758</v>
      </c>
      <c r="C981" s="3" t="str">
        <f>"郑子韬"</f>
        <v>郑子韬</v>
      </c>
      <c r="D981" s="3" t="s">
        <v>954</v>
      </c>
      <c r="E981" s="5"/>
    </row>
    <row r="982" spans="1:5" ht="24.75" customHeight="1">
      <c r="A982" s="4">
        <v>980</v>
      </c>
      <c r="B982" s="3" t="s">
        <v>758</v>
      </c>
      <c r="C982" s="3" t="str">
        <f>"邓丽丽"</f>
        <v>邓丽丽</v>
      </c>
      <c r="D982" s="3" t="s">
        <v>104</v>
      </c>
      <c r="E982" s="5"/>
    </row>
    <row r="983" spans="1:5" ht="24.75" customHeight="1">
      <c r="A983" s="4">
        <v>981</v>
      </c>
      <c r="B983" s="3" t="s">
        <v>758</v>
      </c>
      <c r="C983" s="3" t="str">
        <f>"陈虹"</f>
        <v>陈虹</v>
      </c>
      <c r="D983" s="3" t="s">
        <v>955</v>
      </c>
      <c r="E983" s="5"/>
    </row>
    <row r="984" spans="1:5" ht="24.75" customHeight="1">
      <c r="A984" s="4">
        <v>982</v>
      </c>
      <c r="B984" s="3" t="s">
        <v>758</v>
      </c>
      <c r="C984" s="3" t="str">
        <f>"朱骏"</f>
        <v>朱骏</v>
      </c>
      <c r="D984" s="3" t="s">
        <v>956</v>
      </c>
      <c r="E984" s="5"/>
    </row>
    <row r="985" spans="1:5" ht="24.75" customHeight="1">
      <c r="A985" s="4">
        <v>983</v>
      </c>
      <c r="B985" s="3" t="s">
        <v>758</v>
      </c>
      <c r="C985" s="3" t="str">
        <f>"黄小吟"</f>
        <v>黄小吟</v>
      </c>
      <c r="D985" s="3" t="s">
        <v>957</v>
      </c>
      <c r="E985" s="5"/>
    </row>
    <row r="986" spans="1:5" ht="24.75" customHeight="1">
      <c r="A986" s="4">
        <v>984</v>
      </c>
      <c r="B986" s="3" t="s">
        <v>758</v>
      </c>
      <c r="C986" s="3" t="str">
        <f>"李云龙"</f>
        <v>李云龙</v>
      </c>
      <c r="D986" s="3" t="s">
        <v>958</v>
      </c>
      <c r="E986" s="5"/>
    </row>
    <row r="987" spans="1:5" ht="24.75" customHeight="1">
      <c r="A987" s="4">
        <v>985</v>
      </c>
      <c r="B987" s="3" t="s">
        <v>758</v>
      </c>
      <c r="C987" s="3" t="str">
        <f>"赵鑫玥"</f>
        <v>赵鑫玥</v>
      </c>
      <c r="D987" s="3" t="s">
        <v>959</v>
      </c>
      <c r="E987" s="5"/>
    </row>
    <row r="988" spans="1:5" ht="24.75" customHeight="1">
      <c r="A988" s="4">
        <v>986</v>
      </c>
      <c r="B988" s="3" t="s">
        <v>758</v>
      </c>
      <c r="C988" s="3" t="str">
        <f>"周月"</f>
        <v>周月</v>
      </c>
      <c r="D988" s="3" t="s">
        <v>960</v>
      </c>
      <c r="E988" s="5"/>
    </row>
    <row r="989" spans="1:5" ht="24.75" customHeight="1">
      <c r="A989" s="4">
        <v>987</v>
      </c>
      <c r="B989" s="3" t="s">
        <v>758</v>
      </c>
      <c r="C989" s="3" t="str">
        <f>"邓义雪"</f>
        <v>邓义雪</v>
      </c>
      <c r="D989" s="3" t="s">
        <v>961</v>
      </c>
      <c r="E989" s="5"/>
    </row>
    <row r="990" spans="1:5" ht="24.75" customHeight="1">
      <c r="A990" s="4">
        <v>988</v>
      </c>
      <c r="B990" s="3" t="s">
        <v>758</v>
      </c>
      <c r="C990" s="3" t="str">
        <f>"纪新帅"</f>
        <v>纪新帅</v>
      </c>
      <c r="D990" s="3" t="s">
        <v>962</v>
      </c>
      <c r="E990" s="5"/>
    </row>
    <row r="991" spans="1:5" ht="24.75" customHeight="1">
      <c r="A991" s="4">
        <v>989</v>
      </c>
      <c r="B991" s="3" t="s">
        <v>758</v>
      </c>
      <c r="C991" s="3" t="str">
        <f>"雷明惠"</f>
        <v>雷明惠</v>
      </c>
      <c r="D991" s="3" t="s">
        <v>963</v>
      </c>
      <c r="E991" s="5"/>
    </row>
    <row r="992" spans="1:5" ht="24.75" customHeight="1">
      <c r="A992" s="4">
        <v>990</v>
      </c>
      <c r="B992" s="3" t="s">
        <v>758</v>
      </c>
      <c r="C992" s="3" t="str">
        <f>"孙昭"</f>
        <v>孙昭</v>
      </c>
      <c r="D992" s="3" t="s">
        <v>964</v>
      </c>
      <c r="E992" s="5"/>
    </row>
    <row r="993" spans="1:5" ht="24.75" customHeight="1">
      <c r="A993" s="4">
        <v>991</v>
      </c>
      <c r="B993" s="3" t="s">
        <v>758</v>
      </c>
      <c r="C993" s="3" t="str">
        <f>"冯榆尹"</f>
        <v>冯榆尹</v>
      </c>
      <c r="D993" s="3" t="s">
        <v>965</v>
      </c>
      <c r="E993" s="5"/>
    </row>
    <row r="994" spans="1:5" ht="24.75" customHeight="1">
      <c r="A994" s="4">
        <v>992</v>
      </c>
      <c r="B994" s="3" t="s">
        <v>758</v>
      </c>
      <c r="C994" s="3" t="str">
        <f>"崔丽娟"</f>
        <v>崔丽娟</v>
      </c>
      <c r="D994" s="3" t="s">
        <v>966</v>
      </c>
      <c r="E994" s="5"/>
    </row>
    <row r="995" spans="1:5" ht="24.75" customHeight="1">
      <c r="A995" s="4">
        <v>993</v>
      </c>
      <c r="B995" s="3" t="s">
        <v>758</v>
      </c>
      <c r="C995" s="3" t="str">
        <f>"陈晓洁"</f>
        <v>陈晓洁</v>
      </c>
      <c r="D995" s="3" t="s">
        <v>967</v>
      </c>
      <c r="E995" s="5"/>
    </row>
    <row r="996" spans="1:5" ht="24.75" customHeight="1">
      <c r="A996" s="4">
        <v>994</v>
      </c>
      <c r="B996" s="3" t="s">
        <v>758</v>
      </c>
      <c r="C996" s="3" t="str">
        <f>"莫璐榕"</f>
        <v>莫璐榕</v>
      </c>
      <c r="D996" s="3" t="s">
        <v>968</v>
      </c>
      <c r="E996" s="5"/>
    </row>
    <row r="997" spans="1:5" ht="24.75" customHeight="1">
      <c r="A997" s="4">
        <v>995</v>
      </c>
      <c r="B997" s="3" t="s">
        <v>758</v>
      </c>
      <c r="C997" s="3" t="str">
        <f>"符说武"</f>
        <v>符说武</v>
      </c>
      <c r="D997" s="3" t="s">
        <v>969</v>
      </c>
      <c r="E997" s="5"/>
    </row>
    <row r="998" spans="1:5" ht="24.75" customHeight="1">
      <c r="A998" s="4">
        <v>996</v>
      </c>
      <c r="B998" s="3" t="s">
        <v>758</v>
      </c>
      <c r="C998" s="3" t="str">
        <f>"蔡芸"</f>
        <v>蔡芸</v>
      </c>
      <c r="D998" s="3" t="s">
        <v>970</v>
      </c>
      <c r="E998" s="5"/>
    </row>
    <row r="999" spans="1:5" ht="24.75" customHeight="1">
      <c r="A999" s="4">
        <v>997</v>
      </c>
      <c r="B999" s="3" t="s">
        <v>758</v>
      </c>
      <c r="C999" s="3" t="str">
        <f>"林玲玲"</f>
        <v>林玲玲</v>
      </c>
      <c r="D999" s="3" t="s">
        <v>971</v>
      </c>
      <c r="E999" s="5"/>
    </row>
    <row r="1000" spans="1:5" ht="24.75" customHeight="1">
      <c r="A1000" s="4">
        <v>998</v>
      </c>
      <c r="B1000" s="3" t="s">
        <v>758</v>
      </c>
      <c r="C1000" s="3" t="str">
        <f>"王芳珍"</f>
        <v>王芳珍</v>
      </c>
      <c r="D1000" s="3" t="s">
        <v>972</v>
      </c>
      <c r="E1000" s="5"/>
    </row>
    <row r="1001" spans="1:5" ht="24.75" customHeight="1">
      <c r="A1001" s="4">
        <v>999</v>
      </c>
      <c r="B1001" s="3" t="s">
        <v>758</v>
      </c>
      <c r="C1001" s="3" t="str">
        <f>"羊贵花"</f>
        <v>羊贵花</v>
      </c>
      <c r="D1001" s="3" t="s">
        <v>973</v>
      </c>
      <c r="E1001" s="5"/>
    </row>
    <row r="1002" spans="1:5" ht="24.75" customHeight="1">
      <c r="A1002" s="4">
        <v>1000</v>
      </c>
      <c r="B1002" s="3" t="s">
        <v>758</v>
      </c>
      <c r="C1002" s="3" t="str">
        <f>" 王木齐"</f>
        <v> 王木齐</v>
      </c>
      <c r="D1002" s="3" t="s">
        <v>974</v>
      </c>
      <c r="E1002" s="5"/>
    </row>
    <row r="1003" spans="1:5" ht="24.75" customHeight="1">
      <c r="A1003" s="4">
        <v>1001</v>
      </c>
      <c r="B1003" s="3" t="s">
        <v>758</v>
      </c>
      <c r="C1003" s="3" t="str">
        <f>"毛冯娇"</f>
        <v>毛冯娇</v>
      </c>
      <c r="D1003" s="3" t="s">
        <v>975</v>
      </c>
      <c r="E1003" s="5"/>
    </row>
    <row r="1004" spans="1:5" ht="24.75" customHeight="1">
      <c r="A1004" s="4">
        <v>1002</v>
      </c>
      <c r="B1004" s="3" t="s">
        <v>758</v>
      </c>
      <c r="C1004" s="3" t="str">
        <f>"施雯"</f>
        <v>施雯</v>
      </c>
      <c r="D1004" s="3" t="s">
        <v>976</v>
      </c>
      <c r="E1004" s="5"/>
    </row>
    <row r="1005" spans="1:5" ht="24.75" customHeight="1">
      <c r="A1005" s="4">
        <v>1003</v>
      </c>
      <c r="B1005" s="3" t="s">
        <v>758</v>
      </c>
      <c r="C1005" s="3" t="str">
        <f>"李诗萱"</f>
        <v>李诗萱</v>
      </c>
      <c r="D1005" s="3" t="s">
        <v>977</v>
      </c>
      <c r="E1005" s="5"/>
    </row>
    <row r="1006" spans="1:5" ht="24.75" customHeight="1">
      <c r="A1006" s="4">
        <v>1004</v>
      </c>
      <c r="B1006" s="3" t="s">
        <v>758</v>
      </c>
      <c r="C1006" s="3" t="str">
        <f>"陈夏月"</f>
        <v>陈夏月</v>
      </c>
      <c r="D1006" s="3" t="s">
        <v>978</v>
      </c>
      <c r="E1006" s="5"/>
    </row>
    <row r="1007" spans="1:5" ht="24.75" customHeight="1">
      <c r="A1007" s="4">
        <v>1005</v>
      </c>
      <c r="B1007" s="3" t="s">
        <v>758</v>
      </c>
      <c r="C1007" s="3" t="str">
        <f>"赵春燕"</f>
        <v>赵春燕</v>
      </c>
      <c r="D1007" s="3" t="s">
        <v>979</v>
      </c>
      <c r="E1007" s="5"/>
    </row>
    <row r="1008" spans="1:5" ht="24.75" customHeight="1">
      <c r="A1008" s="4">
        <v>1006</v>
      </c>
      <c r="B1008" s="3" t="s">
        <v>758</v>
      </c>
      <c r="C1008" s="3" t="str">
        <f>"李美佳"</f>
        <v>李美佳</v>
      </c>
      <c r="D1008" s="3" t="s">
        <v>980</v>
      </c>
      <c r="E1008" s="5"/>
    </row>
    <row r="1009" spans="1:5" ht="24.75" customHeight="1">
      <c r="A1009" s="4">
        <v>1007</v>
      </c>
      <c r="B1009" s="3" t="s">
        <v>758</v>
      </c>
      <c r="C1009" s="3" t="str">
        <f>"符玉秋"</f>
        <v>符玉秋</v>
      </c>
      <c r="D1009" s="3" t="s">
        <v>981</v>
      </c>
      <c r="E1009" s="5"/>
    </row>
    <row r="1010" spans="1:5" ht="24.75" customHeight="1">
      <c r="A1010" s="4">
        <v>1008</v>
      </c>
      <c r="B1010" s="3" t="s">
        <v>758</v>
      </c>
      <c r="C1010" s="3" t="str">
        <f>"李芃欣"</f>
        <v>李芃欣</v>
      </c>
      <c r="D1010" s="3" t="s">
        <v>982</v>
      </c>
      <c r="E1010" s="5"/>
    </row>
    <row r="1011" spans="1:5" ht="24.75" customHeight="1">
      <c r="A1011" s="4">
        <v>1009</v>
      </c>
      <c r="B1011" s="3" t="s">
        <v>758</v>
      </c>
      <c r="C1011" s="3" t="str">
        <f>"陈诗韵"</f>
        <v>陈诗韵</v>
      </c>
      <c r="D1011" s="3" t="s">
        <v>879</v>
      </c>
      <c r="E1011" s="5"/>
    </row>
    <row r="1012" spans="1:5" ht="24.75" customHeight="1">
      <c r="A1012" s="4">
        <v>1010</v>
      </c>
      <c r="B1012" s="3" t="s">
        <v>758</v>
      </c>
      <c r="C1012" s="3" t="str">
        <f>"刘教伟"</f>
        <v>刘教伟</v>
      </c>
      <c r="D1012" s="3" t="s">
        <v>983</v>
      </c>
      <c r="E1012" s="5"/>
    </row>
    <row r="1013" spans="1:5" ht="24.75" customHeight="1">
      <c r="A1013" s="4">
        <v>1011</v>
      </c>
      <c r="B1013" s="3" t="s">
        <v>758</v>
      </c>
      <c r="C1013" s="3" t="str">
        <f>"陈德芸"</f>
        <v>陈德芸</v>
      </c>
      <c r="D1013" s="3" t="s">
        <v>984</v>
      </c>
      <c r="E1013" s="5"/>
    </row>
    <row r="1014" spans="1:5" ht="24.75" customHeight="1">
      <c r="A1014" s="4">
        <v>1012</v>
      </c>
      <c r="B1014" s="3" t="s">
        <v>758</v>
      </c>
      <c r="C1014" s="3" t="str">
        <f>"王巧雯"</f>
        <v>王巧雯</v>
      </c>
      <c r="D1014" s="3" t="s">
        <v>985</v>
      </c>
      <c r="E1014" s="5"/>
    </row>
    <row r="1015" spans="1:5" ht="24.75" customHeight="1">
      <c r="A1015" s="4">
        <v>1013</v>
      </c>
      <c r="B1015" s="3" t="s">
        <v>758</v>
      </c>
      <c r="C1015" s="3" t="str">
        <f>"方瑞刚"</f>
        <v>方瑞刚</v>
      </c>
      <c r="D1015" s="3" t="s">
        <v>986</v>
      </c>
      <c r="E1015" s="5"/>
    </row>
    <row r="1016" spans="1:5" ht="24.75" customHeight="1">
      <c r="A1016" s="4">
        <v>1014</v>
      </c>
      <c r="B1016" s="3" t="s">
        <v>758</v>
      </c>
      <c r="C1016" s="3" t="str">
        <f>"纪新照"</f>
        <v>纪新照</v>
      </c>
      <c r="D1016" s="3" t="s">
        <v>987</v>
      </c>
      <c r="E1016" s="5"/>
    </row>
    <row r="1017" spans="1:5" ht="24.75" customHeight="1">
      <c r="A1017" s="4">
        <v>1015</v>
      </c>
      <c r="B1017" s="3" t="s">
        <v>758</v>
      </c>
      <c r="C1017" s="3" t="str">
        <f>"钟昌露"</f>
        <v>钟昌露</v>
      </c>
      <c r="D1017" s="3" t="s">
        <v>988</v>
      </c>
      <c r="E1017" s="5"/>
    </row>
    <row r="1018" spans="1:5" ht="24.75" customHeight="1">
      <c r="A1018" s="4">
        <v>1016</v>
      </c>
      <c r="B1018" s="3" t="s">
        <v>758</v>
      </c>
      <c r="C1018" s="3" t="str">
        <f>"云薇"</f>
        <v>云薇</v>
      </c>
      <c r="D1018" s="3" t="s">
        <v>989</v>
      </c>
      <c r="E1018" s="5"/>
    </row>
    <row r="1019" spans="1:5" ht="24.75" customHeight="1">
      <c r="A1019" s="4">
        <v>1017</v>
      </c>
      <c r="B1019" s="3" t="s">
        <v>758</v>
      </c>
      <c r="C1019" s="3" t="str">
        <f>"谢云"</f>
        <v>谢云</v>
      </c>
      <c r="D1019" s="3" t="s">
        <v>990</v>
      </c>
      <c r="E1019" s="5"/>
    </row>
    <row r="1020" spans="1:5" ht="24.75" customHeight="1">
      <c r="A1020" s="4">
        <v>1018</v>
      </c>
      <c r="B1020" s="3" t="s">
        <v>758</v>
      </c>
      <c r="C1020" s="3" t="str">
        <f>"王树叶"</f>
        <v>王树叶</v>
      </c>
      <c r="D1020" s="3" t="s">
        <v>991</v>
      </c>
      <c r="E1020" s="5"/>
    </row>
    <row r="1021" spans="1:5" ht="24.75" customHeight="1">
      <c r="A1021" s="4">
        <v>1019</v>
      </c>
      <c r="B1021" s="3" t="s">
        <v>758</v>
      </c>
      <c r="C1021" s="3" t="str">
        <f>"彭丽娴"</f>
        <v>彭丽娴</v>
      </c>
      <c r="D1021" s="3" t="s">
        <v>992</v>
      </c>
      <c r="E1021" s="5"/>
    </row>
    <row r="1022" spans="1:5" ht="24.75" customHeight="1">
      <c r="A1022" s="4">
        <v>1020</v>
      </c>
      <c r="B1022" s="3" t="s">
        <v>758</v>
      </c>
      <c r="C1022" s="3" t="str">
        <f>"卓玛莉"</f>
        <v>卓玛莉</v>
      </c>
      <c r="D1022" s="3" t="s">
        <v>653</v>
      </c>
      <c r="E1022" s="5"/>
    </row>
    <row r="1023" spans="1:5" ht="24.75" customHeight="1">
      <c r="A1023" s="4">
        <v>1021</v>
      </c>
      <c r="B1023" s="3" t="s">
        <v>758</v>
      </c>
      <c r="C1023" s="3" t="str">
        <f>"冯娇雪"</f>
        <v>冯娇雪</v>
      </c>
      <c r="D1023" s="3" t="s">
        <v>993</v>
      </c>
      <c r="E1023" s="5"/>
    </row>
    <row r="1024" spans="1:5" ht="24.75" customHeight="1">
      <c r="A1024" s="4">
        <v>1022</v>
      </c>
      <c r="B1024" s="3" t="s">
        <v>758</v>
      </c>
      <c r="C1024" s="3" t="str">
        <f>"周吉慧"</f>
        <v>周吉慧</v>
      </c>
      <c r="D1024" s="3" t="s">
        <v>994</v>
      </c>
      <c r="E1024" s="5"/>
    </row>
    <row r="1025" spans="1:5" ht="24.75" customHeight="1">
      <c r="A1025" s="4">
        <v>1023</v>
      </c>
      <c r="B1025" s="3" t="s">
        <v>758</v>
      </c>
      <c r="C1025" s="3" t="str">
        <f>"陈云雨"</f>
        <v>陈云雨</v>
      </c>
      <c r="D1025" s="3" t="s">
        <v>995</v>
      </c>
      <c r="E1025" s="5"/>
    </row>
    <row r="1026" spans="1:5" ht="24.75" customHeight="1">
      <c r="A1026" s="4">
        <v>1024</v>
      </c>
      <c r="B1026" s="3" t="s">
        <v>758</v>
      </c>
      <c r="C1026" s="3" t="str">
        <f>"林燕"</f>
        <v>林燕</v>
      </c>
      <c r="D1026" s="3" t="s">
        <v>747</v>
      </c>
      <c r="E1026" s="5"/>
    </row>
    <row r="1027" spans="1:5" ht="24.75" customHeight="1">
      <c r="A1027" s="4">
        <v>1025</v>
      </c>
      <c r="B1027" s="3" t="s">
        <v>758</v>
      </c>
      <c r="C1027" s="3" t="str">
        <f>"陈嘉"</f>
        <v>陈嘉</v>
      </c>
      <c r="D1027" s="3" t="s">
        <v>996</v>
      </c>
      <c r="E1027" s="5"/>
    </row>
    <row r="1028" spans="1:5" ht="24.75" customHeight="1">
      <c r="A1028" s="4">
        <v>1026</v>
      </c>
      <c r="B1028" s="3" t="s">
        <v>758</v>
      </c>
      <c r="C1028" s="3" t="str">
        <f>"姚金松"</f>
        <v>姚金松</v>
      </c>
      <c r="D1028" s="3" t="s">
        <v>997</v>
      </c>
      <c r="E1028" s="5"/>
    </row>
    <row r="1029" spans="1:5" ht="24.75" customHeight="1">
      <c r="A1029" s="4">
        <v>1027</v>
      </c>
      <c r="B1029" s="3" t="s">
        <v>758</v>
      </c>
      <c r="C1029" s="3" t="str">
        <f>"吴欣芮"</f>
        <v>吴欣芮</v>
      </c>
      <c r="D1029" s="3" t="s">
        <v>998</v>
      </c>
      <c r="E1029" s="5"/>
    </row>
    <row r="1030" spans="1:5" ht="24.75" customHeight="1">
      <c r="A1030" s="4">
        <v>1028</v>
      </c>
      <c r="B1030" s="3" t="s">
        <v>758</v>
      </c>
      <c r="C1030" s="3" t="str">
        <f>"肖婉茜"</f>
        <v>肖婉茜</v>
      </c>
      <c r="D1030" s="3" t="s">
        <v>316</v>
      </c>
      <c r="E1030" s="5"/>
    </row>
    <row r="1031" spans="1:5" ht="24.75" customHeight="1">
      <c r="A1031" s="4">
        <v>1029</v>
      </c>
      <c r="B1031" s="3" t="s">
        <v>758</v>
      </c>
      <c r="C1031" s="3" t="str">
        <f>"焦金"</f>
        <v>焦金</v>
      </c>
      <c r="D1031" s="3" t="s">
        <v>999</v>
      </c>
      <c r="E1031" s="5"/>
    </row>
    <row r="1032" spans="1:5" ht="24.75" customHeight="1">
      <c r="A1032" s="4">
        <v>1030</v>
      </c>
      <c r="B1032" s="3" t="s">
        <v>758</v>
      </c>
      <c r="C1032" s="3" t="str">
        <f>"李娜"</f>
        <v>李娜</v>
      </c>
      <c r="D1032" s="3" t="s">
        <v>1000</v>
      </c>
      <c r="E1032" s="5"/>
    </row>
    <row r="1033" spans="1:5" ht="24.75" customHeight="1">
      <c r="A1033" s="4">
        <v>1031</v>
      </c>
      <c r="B1033" s="3" t="s">
        <v>758</v>
      </c>
      <c r="C1033" s="3" t="str">
        <f>"李洁"</f>
        <v>李洁</v>
      </c>
      <c r="D1033" s="3" t="s">
        <v>1001</v>
      </c>
      <c r="E1033" s="5"/>
    </row>
    <row r="1034" spans="1:5" ht="24.75" customHeight="1">
      <c r="A1034" s="4">
        <v>1032</v>
      </c>
      <c r="B1034" s="3" t="s">
        <v>758</v>
      </c>
      <c r="C1034" s="3" t="str">
        <f>"朱静"</f>
        <v>朱静</v>
      </c>
      <c r="D1034" s="3" t="s">
        <v>1002</v>
      </c>
      <c r="E1034" s="5"/>
    </row>
    <row r="1035" spans="1:5" ht="24.75" customHeight="1">
      <c r="A1035" s="4">
        <v>1033</v>
      </c>
      <c r="B1035" s="3" t="s">
        <v>758</v>
      </c>
      <c r="C1035" s="3" t="str">
        <f>"王梦娇"</f>
        <v>王梦娇</v>
      </c>
      <c r="D1035" s="3" t="s">
        <v>1003</v>
      </c>
      <c r="E1035" s="5"/>
    </row>
    <row r="1036" spans="1:5" ht="24.75" customHeight="1">
      <c r="A1036" s="4">
        <v>1034</v>
      </c>
      <c r="B1036" s="3" t="s">
        <v>758</v>
      </c>
      <c r="C1036" s="3" t="str">
        <f>"朱德雅"</f>
        <v>朱德雅</v>
      </c>
      <c r="D1036" s="3" t="s">
        <v>1004</v>
      </c>
      <c r="E1036" s="5"/>
    </row>
    <row r="1037" spans="1:5" ht="24.75" customHeight="1">
      <c r="A1037" s="4">
        <v>1035</v>
      </c>
      <c r="B1037" s="3" t="s">
        <v>758</v>
      </c>
      <c r="C1037" s="3" t="str">
        <f>"方意余"</f>
        <v>方意余</v>
      </c>
      <c r="D1037" s="3" t="s">
        <v>366</v>
      </c>
      <c r="E1037" s="5"/>
    </row>
    <row r="1038" spans="1:5" ht="24.75" customHeight="1">
      <c r="A1038" s="4">
        <v>1036</v>
      </c>
      <c r="B1038" s="3" t="s">
        <v>758</v>
      </c>
      <c r="C1038" s="3" t="str">
        <f>"罗宇"</f>
        <v>罗宇</v>
      </c>
      <c r="D1038" s="3" t="s">
        <v>1005</v>
      </c>
      <c r="E1038" s="5"/>
    </row>
    <row r="1039" spans="1:5" ht="24.75" customHeight="1">
      <c r="A1039" s="4">
        <v>1037</v>
      </c>
      <c r="B1039" s="3" t="s">
        <v>758</v>
      </c>
      <c r="C1039" s="3" t="str">
        <f>"庞曼舒"</f>
        <v>庞曼舒</v>
      </c>
      <c r="D1039" s="3" t="s">
        <v>1006</v>
      </c>
      <c r="E1039" s="5"/>
    </row>
    <row r="1040" spans="1:5" ht="24.75" customHeight="1">
      <c r="A1040" s="4">
        <v>1038</v>
      </c>
      <c r="B1040" s="3" t="s">
        <v>758</v>
      </c>
      <c r="C1040" s="3" t="str">
        <f>"陈宏超"</f>
        <v>陈宏超</v>
      </c>
      <c r="D1040" s="3" t="s">
        <v>1007</v>
      </c>
      <c r="E1040" s="5"/>
    </row>
    <row r="1041" spans="1:5" ht="24.75" customHeight="1">
      <c r="A1041" s="4">
        <v>1039</v>
      </c>
      <c r="B1041" s="3" t="s">
        <v>758</v>
      </c>
      <c r="C1041" s="3" t="str">
        <f>"吴晓莹"</f>
        <v>吴晓莹</v>
      </c>
      <c r="D1041" s="3" t="s">
        <v>1008</v>
      </c>
      <c r="E1041" s="5"/>
    </row>
    <row r="1042" spans="1:5" ht="24.75" customHeight="1">
      <c r="A1042" s="4">
        <v>1040</v>
      </c>
      <c r="B1042" s="3" t="s">
        <v>758</v>
      </c>
      <c r="C1042" s="3" t="str">
        <f>"吴淑婉"</f>
        <v>吴淑婉</v>
      </c>
      <c r="D1042" s="3" t="s">
        <v>1009</v>
      </c>
      <c r="E1042" s="5"/>
    </row>
    <row r="1043" spans="1:5" ht="24.75" customHeight="1">
      <c r="A1043" s="4">
        <v>1041</v>
      </c>
      <c r="B1043" s="3" t="s">
        <v>758</v>
      </c>
      <c r="C1043" s="3" t="str">
        <f>"陈潇雨"</f>
        <v>陈潇雨</v>
      </c>
      <c r="D1043" s="3" t="s">
        <v>1010</v>
      </c>
      <c r="E1043" s="5"/>
    </row>
    <row r="1044" spans="1:5" ht="24.75" customHeight="1">
      <c r="A1044" s="4">
        <v>1042</v>
      </c>
      <c r="B1044" s="3" t="s">
        <v>758</v>
      </c>
      <c r="C1044" s="3" t="str">
        <f>"王淑"</f>
        <v>王淑</v>
      </c>
      <c r="D1044" s="3" t="s">
        <v>1011</v>
      </c>
      <c r="E1044" s="5"/>
    </row>
    <row r="1045" spans="1:5" ht="24.75" customHeight="1">
      <c r="A1045" s="4">
        <v>1043</v>
      </c>
      <c r="B1045" s="3" t="s">
        <v>758</v>
      </c>
      <c r="C1045" s="3" t="str">
        <f>"黎美烨"</f>
        <v>黎美烨</v>
      </c>
      <c r="D1045" s="3" t="s">
        <v>447</v>
      </c>
      <c r="E1045" s="5"/>
    </row>
    <row r="1046" spans="1:5" ht="24.75" customHeight="1">
      <c r="A1046" s="4">
        <v>1044</v>
      </c>
      <c r="B1046" s="3" t="s">
        <v>758</v>
      </c>
      <c r="C1046" s="3" t="str">
        <f>"张似曼"</f>
        <v>张似曼</v>
      </c>
      <c r="D1046" s="3" t="s">
        <v>1012</v>
      </c>
      <c r="E1046" s="5"/>
    </row>
    <row r="1047" spans="1:5" ht="24.75" customHeight="1">
      <c r="A1047" s="4">
        <v>1045</v>
      </c>
      <c r="B1047" s="3" t="s">
        <v>758</v>
      </c>
      <c r="C1047" s="3" t="str">
        <f>"陈崇磊"</f>
        <v>陈崇磊</v>
      </c>
      <c r="D1047" s="3" t="s">
        <v>1013</v>
      </c>
      <c r="E1047" s="5"/>
    </row>
    <row r="1048" spans="1:5" ht="24.75" customHeight="1">
      <c r="A1048" s="4">
        <v>1046</v>
      </c>
      <c r="B1048" s="3" t="s">
        <v>758</v>
      </c>
      <c r="C1048" s="3" t="str">
        <f>"廖琳"</f>
        <v>廖琳</v>
      </c>
      <c r="D1048" s="3" t="s">
        <v>1014</v>
      </c>
      <c r="E1048" s="5"/>
    </row>
    <row r="1049" spans="1:5" ht="24.75" customHeight="1">
      <c r="A1049" s="4">
        <v>1047</v>
      </c>
      <c r="B1049" s="3" t="s">
        <v>758</v>
      </c>
      <c r="C1049" s="3" t="str">
        <f>"吴芳玲"</f>
        <v>吴芳玲</v>
      </c>
      <c r="D1049" s="3" t="s">
        <v>1015</v>
      </c>
      <c r="E1049" s="5"/>
    </row>
    <row r="1050" spans="1:5" ht="24.75" customHeight="1">
      <c r="A1050" s="4">
        <v>1048</v>
      </c>
      <c r="B1050" s="3" t="s">
        <v>758</v>
      </c>
      <c r="C1050" s="3" t="str">
        <f>"陈小明"</f>
        <v>陈小明</v>
      </c>
      <c r="D1050" s="3" t="s">
        <v>1016</v>
      </c>
      <c r="E1050" s="5"/>
    </row>
    <row r="1051" spans="1:5" ht="24.75" customHeight="1">
      <c r="A1051" s="4">
        <v>1049</v>
      </c>
      <c r="B1051" s="3" t="s">
        <v>758</v>
      </c>
      <c r="C1051" s="3" t="str">
        <f>"丁坤练"</f>
        <v>丁坤练</v>
      </c>
      <c r="D1051" s="3" t="s">
        <v>1017</v>
      </c>
      <c r="E1051" s="5"/>
    </row>
    <row r="1052" spans="1:5" ht="24.75" customHeight="1">
      <c r="A1052" s="4">
        <v>1050</v>
      </c>
      <c r="B1052" s="3" t="s">
        <v>758</v>
      </c>
      <c r="C1052" s="3" t="str">
        <f>"吴高禄"</f>
        <v>吴高禄</v>
      </c>
      <c r="D1052" s="3" t="s">
        <v>1018</v>
      </c>
      <c r="E1052" s="5"/>
    </row>
    <row r="1053" spans="1:5" ht="24.75" customHeight="1">
      <c r="A1053" s="4">
        <v>1051</v>
      </c>
      <c r="B1053" s="3" t="s">
        <v>758</v>
      </c>
      <c r="C1053" s="3" t="str">
        <f>"王吉"</f>
        <v>王吉</v>
      </c>
      <c r="D1053" s="3" t="s">
        <v>1019</v>
      </c>
      <c r="E1053" s="5"/>
    </row>
    <row r="1054" spans="1:5" ht="24.75" customHeight="1">
      <c r="A1054" s="4">
        <v>1052</v>
      </c>
      <c r="B1054" s="3" t="s">
        <v>758</v>
      </c>
      <c r="C1054" s="3" t="str">
        <f>"皮沁洢"</f>
        <v>皮沁洢</v>
      </c>
      <c r="D1054" s="3" t="s">
        <v>1020</v>
      </c>
      <c r="E1054" s="5"/>
    </row>
    <row r="1055" spans="1:5" ht="24.75" customHeight="1">
      <c r="A1055" s="4">
        <v>1053</v>
      </c>
      <c r="B1055" s="3" t="s">
        <v>758</v>
      </c>
      <c r="C1055" s="3" t="str">
        <f>"陈期权"</f>
        <v>陈期权</v>
      </c>
      <c r="D1055" s="3" t="s">
        <v>1021</v>
      </c>
      <c r="E1055" s="5"/>
    </row>
    <row r="1056" spans="1:5" ht="24.75" customHeight="1">
      <c r="A1056" s="4">
        <v>1054</v>
      </c>
      <c r="B1056" s="3" t="s">
        <v>758</v>
      </c>
      <c r="C1056" s="3" t="str">
        <f>"邬必芬"</f>
        <v>邬必芬</v>
      </c>
      <c r="D1056" s="3" t="s">
        <v>1022</v>
      </c>
      <c r="E1056" s="5"/>
    </row>
    <row r="1057" spans="1:5" ht="24.75" customHeight="1">
      <c r="A1057" s="4">
        <v>1055</v>
      </c>
      <c r="B1057" s="3" t="s">
        <v>758</v>
      </c>
      <c r="C1057" s="3" t="str">
        <f>"蒋焱"</f>
        <v>蒋焱</v>
      </c>
      <c r="D1057" s="3" t="s">
        <v>1023</v>
      </c>
      <c r="E1057" s="5"/>
    </row>
    <row r="1058" spans="1:5" ht="24.75" customHeight="1">
      <c r="A1058" s="4">
        <v>1056</v>
      </c>
      <c r="B1058" s="3" t="s">
        <v>758</v>
      </c>
      <c r="C1058" s="3" t="str">
        <f>"王锡紫"</f>
        <v>王锡紫</v>
      </c>
      <c r="D1058" s="3" t="s">
        <v>1024</v>
      </c>
      <c r="E1058" s="5"/>
    </row>
    <row r="1059" spans="1:5" ht="24.75" customHeight="1">
      <c r="A1059" s="4">
        <v>1057</v>
      </c>
      <c r="B1059" s="3" t="s">
        <v>758</v>
      </c>
      <c r="C1059" s="3" t="str">
        <f>"郑磊"</f>
        <v>郑磊</v>
      </c>
      <c r="D1059" s="3" t="s">
        <v>1025</v>
      </c>
      <c r="E1059" s="5"/>
    </row>
    <row r="1060" spans="1:5" ht="24.75" customHeight="1">
      <c r="A1060" s="4">
        <v>1058</v>
      </c>
      <c r="B1060" s="3" t="s">
        <v>758</v>
      </c>
      <c r="C1060" s="3" t="str">
        <f>"许苑星"</f>
        <v>许苑星</v>
      </c>
      <c r="D1060" s="3" t="s">
        <v>1026</v>
      </c>
      <c r="E1060" s="5"/>
    </row>
    <row r="1061" spans="1:5" ht="24.75" customHeight="1">
      <c r="A1061" s="4">
        <v>1059</v>
      </c>
      <c r="B1061" s="3" t="s">
        <v>758</v>
      </c>
      <c r="C1061" s="3" t="str">
        <f>"罗丛青"</f>
        <v>罗丛青</v>
      </c>
      <c r="D1061" s="3" t="s">
        <v>1027</v>
      </c>
      <c r="E1061" s="5"/>
    </row>
    <row r="1062" spans="1:5" ht="24.75" customHeight="1">
      <c r="A1062" s="4">
        <v>1060</v>
      </c>
      <c r="B1062" s="3" t="s">
        <v>758</v>
      </c>
      <c r="C1062" s="3" t="str">
        <f>"刘海洋"</f>
        <v>刘海洋</v>
      </c>
      <c r="D1062" s="3" t="s">
        <v>1028</v>
      </c>
      <c r="E1062" s="5"/>
    </row>
    <row r="1063" spans="1:5" ht="24.75" customHeight="1">
      <c r="A1063" s="4">
        <v>1061</v>
      </c>
      <c r="B1063" s="3" t="s">
        <v>758</v>
      </c>
      <c r="C1063" s="3" t="str">
        <f>"周婷"</f>
        <v>周婷</v>
      </c>
      <c r="D1063" s="3" t="s">
        <v>202</v>
      </c>
      <c r="E1063" s="5"/>
    </row>
    <row r="1064" spans="1:5" ht="24.75" customHeight="1">
      <c r="A1064" s="4">
        <v>1062</v>
      </c>
      <c r="B1064" s="3" t="s">
        <v>758</v>
      </c>
      <c r="C1064" s="3" t="str">
        <f>"余天玮"</f>
        <v>余天玮</v>
      </c>
      <c r="D1064" s="3" t="s">
        <v>1029</v>
      </c>
      <c r="E1064" s="5"/>
    </row>
    <row r="1065" spans="1:5" ht="24.75" customHeight="1">
      <c r="A1065" s="4">
        <v>1063</v>
      </c>
      <c r="B1065" s="3" t="s">
        <v>758</v>
      </c>
      <c r="C1065" s="3" t="str">
        <f>"方学娜"</f>
        <v>方学娜</v>
      </c>
      <c r="D1065" s="3" t="s">
        <v>1030</v>
      </c>
      <c r="E1065" s="5"/>
    </row>
    <row r="1066" spans="1:5" ht="24.75" customHeight="1">
      <c r="A1066" s="4">
        <v>1064</v>
      </c>
      <c r="B1066" s="3" t="s">
        <v>758</v>
      </c>
      <c r="C1066" s="3" t="str">
        <f>"郑学妍"</f>
        <v>郑学妍</v>
      </c>
      <c r="D1066" s="3" t="s">
        <v>1031</v>
      </c>
      <c r="E1066" s="5"/>
    </row>
    <row r="1067" spans="1:5" ht="24.75" customHeight="1">
      <c r="A1067" s="4">
        <v>1065</v>
      </c>
      <c r="B1067" s="3" t="s">
        <v>758</v>
      </c>
      <c r="C1067" s="3" t="str">
        <f>"姚颖"</f>
        <v>姚颖</v>
      </c>
      <c r="D1067" s="3" t="s">
        <v>523</v>
      </c>
      <c r="E1067" s="5"/>
    </row>
    <row r="1068" spans="1:5" ht="24.75" customHeight="1">
      <c r="A1068" s="4">
        <v>1066</v>
      </c>
      <c r="B1068" s="3" t="s">
        <v>758</v>
      </c>
      <c r="C1068" s="3" t="str">
        <f>"郑晓娟"</f>
        <v>郑晓娟</v>
      </c>
      <c r="D1068" s="3" t="s">
        <v>951</v>
      </c>
      <c r="E1068" s="5"/>
    </row>
    <row r="1069" spans="1:5" ht="24.75" customHeight="1">
      <c r="A1069" s="4">
        <v>1067</v>
      </c>
      <c r="B1069" s="3" t="s">
        <v>758</v>
      </c>
      <c r="C1069" s="3" t="str">
        <f>"李子旖"</f>
        <v>李子旖</v>
      </c>
      <c r="D1069" s="3" t="s">
        <v>1032</v>
      </c>
      <c r="E1069" s="5"/>
    </row>
    <row r="1070" spans="1:5" ht="24.75" customHeight="1">
      <c r="A1070" s="4">
        <v>1068</v>
      </c>
      <c r="B1070" s="3" t="s">
        <v>758</v>
      </c>
      <c r="C1070" s="3" t="str">
        <f>"陈曼菁"</f>
        <v>陈曼菁</v>
      </c>
      <c r="D1070" s="3" t="s">
        <v>759</v>
      </c>
      <c r="E1070" s="5"/>
    </row>
    <row r="1071" spans="1:5" ht="24.75" customHeight="1">
      <c r="A1071" s="4">
        <v>1069</v>
      </c>
      <c r="B1071" s="3" t="s">
        <v>758</v>
      </c>
      <c r="C1071" s="3" t="str">
        <f>"林海明"</f>
        <v>林海明</v>
      </c>
      <c r="D1071" s="3" t="s">
        <v>1033</v>
      </c>
      <c r="E1071" s="5"/>
    </row>
    <row r="1072" spans="1:5" ht="24.75" customHeight="1">
      <c r="A1072" s="4">
        <v>1070</v>
      </c>
      <c r="B1072" s="3" t="s">
        <v>758</v>
      </c>
      <c r="C1072" s="3" t="str">
        <f>"何思颖"</f>
        <v>何思颖</v>
      </c>
      <c r="D1072" s="3" t="s">
        <v>1034</v>
      </c>
      <c r="E1072" s="5"/>
    </row>
    <row r="1073" spans="1:5" ht="24.75" customHeight="1">
      <c r="A1073" s="4">
        <v>1071</v>
      </c>
      <c r="B1073" s="3" t="s">
        <v>758</v>
      </c>
      <c r="C1073" s="3" t="str">
        <f>"黄娇"</f>
        <v>黄娇</v>
      </c>
      <c r="D1073" s="3" t="s">
        <v>1035</v>
      </c>
      <c r="E1073" s="5"/>
    </row>
    <row r="1074" spans="1:5" ht="24.75" customHeight="1">
      <c r="A1074" s="4">
        <v>1072</v>
      </c>
      <c r="B1074" s="3" t="s">
        <v>758</v>
      </c>
      <c r="C1074" s="3" t="str">
        <f>"陈鑫蕾"</f>
        <v>陈鑫蕾</v>
      </c>
      <c r="D1074" s="3" t="s">
        <v>1036</v>
      </c>
      <c r="E1074" s="5"/>
    </row>
    <row r="1075" spans="1:5" ht="24.75" customHeight="1">
      <c r="A1075" s="4">
        <v>1073</v>
      </c>
      <c r="B1075" s="3" t="s">
        <v>758</v>
      </c>
      <c r="C1075" s="3" t="str">
        <f>"曾祥慧"</f>
        <v>曾祥慧</v>
      </c>
      <c r="D1075" s="3" t="s">
        <v>1037</v>
      </c>
      <c r="E1075" s="5"/>
    </row>
    <row r="1076" spans="1:5" ht="24.75" customHeight="1">
      <c r="A1076" s="4">
        <v>1074</v>
      </c>
      <c r="B1076" s="3" t="s">
        <v>758</v>
      </c>
      <c r="C1076" s="3" t="str">
        <f>"符圣风"</f>
        <v>符圣风</v>
      </c>
      <c r="D1076" s="3" t="s">
        <v>1038</v>
      </c>
      <c r="E1076" s="5"/>
    </row>
    <row r="1077" spans="1:5" ht="24.75" customHeight="1">
      <c r="A1077" s="4">
        <v>1075</v>
      </c>
      <c r="B1077" s="3" t="s">
        <v>758</v>
      </c>
      <c r="C1077" s="3" t="str">
        <f>"邱可咪"</f>
        <v>邱可咪</v>
      </c>
      <c r="D1077" s="3" t="s">
        <v>1039</v>
      </c>
      <c r="E1077" s="5"/>
    </row>
    <row r="1078" spans="1:5" ht="24.75" customHeight="1">
      <c r="A1078" s="4">
        <v>1076</v>
      </c>
      <c r="B1078" s="3" t="s">
        <v>758</v>
      </c>
      <c r="C1078" s="3" t="str">
        <f>"黄琴"</f>
        <v>黄琴</v>
      </c>
      <c r="D1078" s="3" t="s">
        <v>1040</v>
      </c>
      <c r="E1078" s="5"/>
    </row>
    <row r="1079" spans="1:5" ht="24.75" customHeight="1">
      <c r="A1079" s="4">
        <v>1077</v>
      </c>
      <c r="B1079" s="3" t="s">
        <v>758</v>
      </c>
      <c r="C1079" s="3" t="str">
        <f>"陈珏葶"</f>
        <v>陈珏葶</v>
      </c>
      <c r="D1079" s="3" t="s">
        <v>1041</v>
      </c>
      <c r="E1079" s="5"/>
    </row>
    <row r="1080" spans="1:5" ht="24.75" customHeight="1">
      <c r="A1080" s="4">
        <v>1078</v>
      </c>
      <c r="B1080" s="3" t="s">
        <v>758</v>
      </c>
      <c r="C1080" s="3" t="str">
        <f>"张仕金"</f>
        <v>张仕金</v>
      </c>
      <c r="D1080" s="3" t="s">
        <v>1042</v>
      </c>
      <c r="E1080" s="5"/>
    </row>
    <row r="1081" spans="1:5" ht="24.75" customHeight="1">
      <c r="A1081" s="4">
        <v>1079</v>
      </c>
      <c r="B1081" s="3" t="s">
        <v>758</v>
      </c>
      <c r="C1081" s="3" t="str">
        <f>"洪二妹"</f>
        <v>洪二妹</v>
      </c>
      <c r="D1081" s="3" t="s">
        <v>1043</v>
      </c>
      <c r="E1081" s="5"/>
    </row>
    <row r="1082" spans="1:5" ht="24.75" customHeight="1">
      <c r="A1082" s="4">
        <v>1080</v>
      </c>
      <c r="B1082" s="3" t="s">
        <v>758</v>
      </c>
      <c r="C1082" s="3" t="str">
        <f>"陈婷"</f>
        <v>陈婷</v>
      </c>
      <c r="D1082" s="3" t="s">
        <v>1044</v>
      </c>
      <c r="E1082" s="5"/>
    </row>
    <row r="1083" spans="1:5" ht="24.75" customHeight="1">
      <c r="A1083" s="4">
        <v>1081</v>
      </c>
      <c r="B1083" s="3" t="s">
        <v>758</v>
      </c>
      <c r="C1083" s="3" t="str">
        <f>"蔡孟君"</f>
        <v>蔡孟君</v>
      </c>
      <c r="D1083" s="3" t="s">
        <v>938</v>
      </c>
      <c r="E1083" s="5"/>
    </row>
    <row r="1084" spans="1:5" ht="24.75" customHeight="1">
      <c r="A1084" s="4">
        <v>1082</v>
      </c>
      <c r="B1084" s="3" t="s">
        <v>758</v>
      </c>
      <c r="C1084" s="3" t="str">
        <f>"陈霏"</f>
        <v>陈霏</v>
      </c>
      <c r="D1084" s="3" t="s">
        <v>1045</v>
      </c>
      <c r="E1084" s="5"/>
    </row>
    <row r="1085" spans="1:5" ht="24.75" customHeight="1">
      <c r="A1085" s="4">
        <v>1083</v>
      </c>
      <c r="B1085" s="3" t="s">
        <v>758</v>
      </c>
      <c r="C1085" s="3" t="str">
        <f>"王堂英"</f>
        <v>王堂英</v>
      </c>
      <c r="D1085" s="3" t="s">
        <v>1046</v>
      </c>
      <c r="E1085" s="5"/>
    </row>
    <row r="1086" spans="1:5" ht="24.75" customHeight="1">
      <c r="A1086" s="4">
        <v>1084</v>
      </c>
      <c r="B1086" s="3" t="s">
        <v>758</v>
      </c>
      <c r="C1086" s="3" t="str">
        <f>"谭诗博"</f>
        <v>谭诗博</v>
      </c>
      <c r="D1086" s="3" t="s">
        <v>1047</v>
      </c>
      <c r="E1086" s="5"/>
    </row>
    <row r="1087" spans="1:5" ht="24.75" customHeight="1">
      <c r="A1087" s="4">
        <v>1085</v>
      </c>
      <c r="B1087" s="3" t="s">
        <v>758</v>
      </c>
      <c r="C1087" s="3" t="str">
        <f>"唐梦茜"</f>
        <v>唐梦茜</v>
      </c>
      <c r="D1087" s="3" t="s">
        <v>1048</v>
      </c>
      <c r="E1087" s="5"/>
    </row>
    <row r="1088" spans="1:5" ht="24.75" customHeight="1">
      <c r="A1088" s="4">
        <v>1086</v>
      </c>
      <c r="B1088" s="3" t="s">
        <v>758</v>
      </c>
      <c r="C1088" s="3" t="str">
        <f>"陈慧"</f>
        <v>陈慧</v>
      </c>
      <c r="D1088" s="3" t="s">
        <v>1049</v>
      </c>
      <c r="E1088" s="5"/>
    </row>
    <row r="1089" spans="1:5" ht="24.75" customHeight="1">
      <c r="A1089" s="4">
        <v>1087</v>
      </c>
      <c r="B1089" s="3" t="s">
        <v>758</v>
      </c>
      <c r="C1089" s="3" t="str">
        <f>"曹世渊"</f>
        <v>曹世渊</v>
      </c>
      <c r="D1089" s="3" t="s">
        <v>1050</v>
      </c>
      <c r="E1089" s="5"/>
    </row>
    <row r="1090" spans="1:5" ht="24.75" customHeight="1">
      <c r="A1090" s="4">
        <v>1088</v>
      </c>
      <c r="B1090" s="3" t="s">
        <v>758</v>
      </c>
      <c r="C1090" s="3" t="str">
        <f>"李婷"</f>
        <v>李婷</v>
      </c>
      <c r="D1090" s="3" t="s">
        <v>1051</v>
      </c>
      <c r="E1090" s="5"/>
    </row>
    <row r="1091" spans="1:5" ht="24.75" customHeight="1">
      <c r="A1091" s="4">
        <v>1089</v>
      </c>
      <c r="B1091" s="3" t="s">
        <v>758</v>
      </c>
      <c r="C1091" s="3" t="str">
        <f>"陈静惠"</f>
        <v>陈静惠</v>
      </c>
      <c r="D1091" s="3" t="s">
        <v>1052</v>
      </c>
      <c r="E1091" s="5"/>
    </row>
    <row r="1092" spans="1:5" ht="24.75" customHeight="1">
      <c r="A1092" s="4">
        <v>1090</v>
      </c>
      <c r="B1092" s="3" t="s">
        <v>758</v>
      </c>
      <c r="C1092" s="3" t="str">
        <f>"洪丽青"</f>
        <v>洪丽青</v>
      </c>
      <c r="D1092" s="3" t="s">
        <v>1053</v>
      </c>
      <c r="E1092" s="5"/>
    </row>
    <row r="1093" spans="1:5" ht="24.75" customHeight="1">
      <c r="A1093" s="4">
        <v>1091</v>
      </c>
      <c r="B1093" s="3" t="s">
        <v>758</v>
      </c>
      <c r="C1093" s="3" t="str">
        <f>"邢俊宇"</f>
        <v>邢俊宇</v>
      </c>
      <c r="D1093" s="3" t="s">
        <v>1054</v>
      </c>
      <c r="E1093" s="5"/>
    </row>
    <row r="1094" spans="1:5" ht="24.75" customHeight="1">
      <c r="A1094" s="4">
        <v>1092</v>
      </c>
      <c r="B1094" s="3" t="s">
        <v>758</v>
      </c>
      <c r="C1094" s="3" t="str">
        <f>"许达策"</f>
        <v>许达策</v>
      </c>
      <c r="D1094" s="3" t="s">
        <v>1055</v>
      </c>
      <c r="E1094" s="5"/>
    </row>
    <row r="1095" spans="1:5" ht="24.75" customHeight="1">
      <c r="A1095" s="4">
        <v>1093</v>
      </c>
      <c r="B1095" s="3" t="s">
        <v>758</v>
      </c>
      <c r="C1095" s="3" t="str">
        <f>"符凯亮"</f>
        <v>符凯亮</v>
      </c>
      <c r="D1095" s="3" t="s">
        <v>1047</v>
      </c>
      <c r="E1095" s="5"/>
    </row>
    <row r="1096" spans="1:5" ht="24.75" customHeight="1">
      <c r="A1096" s="4">
        <v>1094</v>
      </c>
      <c r="B1096" s="3" t="s">
        <v>758</v>
      </c>
      <c r="C1096" s="3" t="str">
        <f>"杜齐重"</f>
        <v>杜齐重</v>
      </c>
      <c r="D1096" s="3" t="s">
        <v>549</v>
      </c>
      <c r="E1096" s="5"/>
    </row>
    <row r="1097" spans="1:5" ht="24.75" customHeight="1">
      <c r="A1097" s="4">
        <v>1095</v>
      </c>
      <c r="B1097" s="3" t="s">
        <v>758</v>
      </c>
      <c r="C1097" s="3" t="str">
        <f>"邢谷帆"</f>
        <v>邢谷帆</v>
      </c>
      <c r="D1097" s="3" t="s">
        <v>1056</v>
      </c>
      <c r="E1097" s="5"/>
    </row>
    <row r="1098" spans="1:5" ht="24.75" customHeight="1">
      <c r="A1098" s="4">
        <v>1096</v>
      </c>
      <c r="B1098" s="3" t="s">
        <v>758</v>
      </c>
      <c r="C1098" s="3" t="str">
        <f>"王雄"</f>
        <v>王雄</v>
      </c>
      <c r="D1098" s="3" t="s">
        <v>1057</v>
      </c>
      <c r="E1098" s="5"/>
    </row>
    <row r="1099" spans="1:5" ht="24.75" customHeight="1">
      <c r="A1099" s="4">
        <v>1097</v>
      </c>
      <c r="B1099" s="3" t="s">
        <v>758</v>
      </c>
      <c r="C1099" s="3" t="str">
        <f>"秦瑜蔓"</f>
        <v>秦瑜蔓</v>
      </c>
      <c r="D1099" s="3" t="s">
        <v>577</v>
      </c>
      <c r="E1099" s="5"/>
    </row>
    <row r="1100" spans="1:5" ht="24.75" customHeight="1">
      <c r="A1100" s="4">
        <v>1098</v>
      </c>
      <c r="B1100" s="3" t="s">
        <v>758</v>
      </c>
      <c r="C1100" s="3" t="str">
        <f>"符永吉"</f>
        <v>符永吉</v>
      </c>
      <c r="D1100" s="3" t="s">
        <v>1058</v>
      </c>
      <c r="E1100" s="5"/>
    </row>
    <row r="1101" spans="1:5" ht="24.75" customHeight="1">
      <c r="A1101" s="4">
        <v>1099</v>
      </c>
      <c r="B1101" s="3" t="s">
        <v>758</v>
      </c>
      <c r="C1101" s="3" t="str">
        <f>"徐浩云"</f>
        <v>徐浩云</v>
      </c>
      <c r="D1101" s="3" t="s">
        <v>1059</v>
      </c>
      <c r="E1101" s="5"/>
    </row>
    <row r="1102" spans="1:5" ht="24.75" customHeight="1">
      <c r="A1102" s="4">
        <v>1100</v>
      </c>
      <c r="B1102" s="3" t="s">
        <v>758</v>
      </c>
      <c r="C1102" s="3" t="str">
        <f>"王明杰"</f>
        <v>王明杰</v>
      </c>
      <c r="D1102" s="3" t="s">
        <v>730</v>
      </c>
      <c r="E1102" s="5"/>
    </row>
    <row r="1103" spans="1:5" ht="24.75" customHeight="1">
      <c r="A1103" s="4">
        <v>1101</v>
      </c>
      <c r="B1103" s="3" t="s">
        <v>758</v>
      </c>
      <c r="C1103" s="3" t="str">
        <f>"林明帅"</f>
        <v>林明帅</v>
      </c>
      <c r="D1103" s="3" t="s">
        <v>1060</v>
      </c>
      <c r="E1103" s="5"/>
    </row>
    <row r="1104" spans="1:5" ht="24.75" customHeight="1">
      <c r="A1104" s="4">
        <v>1102</v>
      </c>
      <c r="B1104" s="3" t="s">
        <v>758</v>
      </c>
      <c r="C1104" s="3" t="str">
        <f>"王淇"</f>
        <v>王淇</v>
      </c>
      <c r="D1104" s="3" t="s">
        <v>1061</v>
      </c>
      <c r="E1104" s="5"/>
    </row>
    <row r="1105" spans="1:5" ht="24.75" customHeight="1">
      <c r="A1105" s="4">
        <v>1103</v>
      </c>
      <c r="B1105" s="3" t="s">
        <v>758</v>
      </c>
      <c r="C1105" s="3" t="str">
        <f>"黄堂峰"</f>
        <v>黄堂峰</v>
      </c>
      <c r="D1105" s="3" t="s">
        <v>1062</v>
      </c>
      <c r="E1105" s="5"/>
    </row>
    <row r="1106" spans="1:5" ht="24.75" customHeight="1">
      <c r="A1106" s="4">
        <v>1104</v>
      </c>
      <c r="B1106" s="3" t="s">
        <v>758</v>
      </c>
      <c r="C1106" s="3" t="str">
        <f>"曾海云"</f>
        <v>曾海云</v>
      </c>
      <c r="D1106" s="3" t="s">
        <v>1063</v>
      </c>
      <c r="E1106" s="5"/>
    </row>
    <row r="1107" spans="1:5" ht="24.75" customHeight="1">
      <c r="A1107" s="4">
        <v>1105</v>
      </c>
      <c r="B1107" s="3" t="s">
        <v>758</v>
      </c>
      <c r="C1107" s="3" t="str">
        <f>"余云齐"</f>
        <v>余云齐</v>
      </c>
      <c r="D1107" s="3" t="s">
        <v>1064</v>
      </c>
      <c r="E1107" s="5"/>
    </row>
    <row r="1108" spans="1:5" ht="24.75" customHeight="1">
      <c r="A1108" s="4">
        <v>1106</v>
      </c>
      <c r="B1108" s="3" t="s">
        <v>758</v>
      </c>
      <c r="C1108" s="3" t="str">
        <f>"张晋珲"</f>
        <v>张晋珲</v>
      </c>
      <c r="D1108" s="3" t="s">
        <v>1065</v>
      </c>
      <c r="E1108" s="5"/>
    </row>
    <row r="1109" spans="1:5" ht="24.75" customHeight="1">
      <c r="A1109" s="4">
        <v>1107</v>
      </c>
      <c r="B1109" s="3" t="s">
        <v>758</v>
      </c>
      <c r="C1109" s="3" t="str">
        <f>"曾传敏"</f>
        <v>曾传敏</v>
      </c>
      <c r="D1109" s="3" t="s">
        <v>1066</v>
      </c>
      <c r="E1109" s="5"/>
    </row>
    <row r="1110" spans="1:5" ht="24.75" customHeight="1">
      <c r="A1110" s="4">
        <v>1108</v>
      </c>
      <c r="B1110" s="3" t="s">
        <v>758</v>
      </c>
      <c r="C1110" s="3" t="str">
        <f>"孙江艳"</f>
        <v>孙江艳</v>
      </c>
      <c r="D1110" s="3" t="s">
        <v>1067</v>
      </c>
      <c r="E1110" s="5"/>
    </row>
    <row r="1111" spans="1:5" ht="24.75" customHeight="1">
      <c r="A1111" s="4">
        <v>1109</v>
      </c>
      <c r="B1111" s="3" t="s">
        <v>758</v>
      </c>
      <c r="C1111" s="3" t="str">
        <f>"符帮泽"</f>
        <v>符帮泽</v>
      </c>
      <c r="D1111" s="3" t="s">
        <v>1068</v>
      </c>
      <c r="E1111" s="5"/>
    </row>
    <row r="1112" spans="1:5" ht="24.75" customHeight="1">
      <c r="A1112" s="4">
        <v>1110</v>
      </c>
      <c r="B1112" s="3" t="s">
        <v>758</v>
      </c>
      <c r="C1112" s="3" t="str">
        <f>"张雯婷"</f>
        <v>张雯婷</v>
      </c>
      <c r="D1112" s="3" t="s">
        <v>1069</v>
      </c>
      <c r="E1112" s="5"/>
    </row>
    <row r="1113" spans="1:5" ht="24.75" customHeight="1">
      <c r="A1113" s="4">
        <v>1111</v>
      </c>
      <c r="B1113" s="3" t="s">
        <v>758</v>
      </c>
      <c r="C1113" s="3" t="str">
        <f>"朱允华"</f>
        <v>朱允华</v>
      </c>
      <c r="D1113" s="3" t="s">
        <v>1070</v>
      </c>
      <c r="E1113" s="5"/>
    </row>
    <row r="1114" spans="1:5" ht="24.75" customHeight="1">
      <c r="A1114" s="4">
        <v>1112</v>
      </c>
      <c r="B1114" s="3" t="s">
        <v>758</v>
      </c>
      <c r="C1114" s="3" t="str">
        <f>"周婷"</f>
        <v>周婷</v>
      </c>
      <c r="D1114" s="3" t="s">
        <v>1071</v>
      </c>
      <c r="E1114" s="5"/>
    </row>
    <row r="1115" spans="1:5" ht="24.75" customHeight="1">
      <c r="A1115" s="4">
        <v>1113</v>
      </c>
      <c r="B1115" s="3" t="s">
        <v>758</v>
      </c>
      <c r="C1115" s="3" t="str">
        <f>"朱金玉"</f>
        <v>朱金玉</v>
      </c>
      <c r="D1115" s="3" t="s">
        <v>1072</v>
      </c>
      <c r="E1115" s="5"/>
    </row>
    <row r="1116" spans="1:5" ht="24.75" customHeight="1">
      <c r="A1116" s="4">
        <v>1114</v>
      </c>
      <c r="B1116" s="3" t="s">
        <v>758</v>
      </c>
      <c r="C1116" s="3" t="str">
        <f>"冯推秀"</f>
        <v>冯推秀</v>
      </c>
      <c r="D1116" s="3" t="s">
        <v>1073</v>
      </c>
      <c r="E1116" s="5"/>
    </row>
    <row r="1117" spans="1:5" ht="24.75" customHeight="1">
      <c r="A1117" s="4">
        <v>1115</v>
      </c>
      <c r="B1117" s="3" t="s">
        <v>758</v>
      </c>
      <c r="C1117" s="3" t="str">
        <f>"甘小嫩"</f>
        <v>甘小嫩</v>
      </c>
      <c r="D1117" s="3" t="s">
        <v>1074</v>
      </c>
      <c r="E1117" s="5"/>
    </row>
    <row r="1118" spans="1:5" ht="24.75" customHeight="1">
      <c r="A1118" s="4">
        <v>1116</v>
      </c>
      <c r="B1118" s="3" t="s">
        <v>758</v>
      </c>
      <c r="C1118" s="3" t="str">
        <f>"李丽丽"</f>
        <v>李丽丽</v>
      </c>
      <c r="D1118" s="3" t="s">
        <v>1075</v>
      </c>
      <c r="E1118" s="5"/>
    </row>
    <row r="1119" spans="1:5" ht="24.75" customHeight="1">
      <c r="A1119" s="4">
        <v>1117</v>
      </c>
      <c r="B1119" s="3" t="s">
        <v>758</v>
      </c>
      <c r="C1119" s="3" t="str">
        <f>"吴坤鹏"</f>
        <v>吴坤鹏</v>
      </c>
      <c r="D1119" s="3" t="s">
        <v>1076</v>
      </c>
      <c r="E1119" s="5"/>
    </row>
    <row r="1120" spans="1:5" ht="24.75" customHeight="1">
      <c r="A1120" s="4">
        <v>1118</v>
      </c>
      <c r="B1120" s="3" t="s">
        <v>758</v>
      </c>
      <c r="C1120" s="3" t="str">
        <f>"唐庆洁"</f>
        <v>唐庆洁</v>
      </c>
      <c r="D1120" s="3" t="s">
        <v>1077</v>
      </c>
      <c r="E1120" s="5"/>
    </row>
    <row r="1121" spans="1:5" ht="24.75" customHeight="1">
      <c r="A1121" s="4">
        <v>1119</v>
      </c>
      <c r="B1121" s="3" t="s">
        <v>758</v>
      </c>
      <c r="C1121" s="3" t="str">
        <f>"李美慧"</f>
        <v>李美慧</v>
      </c>
      <c r="D1121" s="3" t="s">
        <v>998</v>
      </c>
      <c r="E1121" s="5"/>
    </row>
    <row r="1122" spans="1:5" ht="24.75" customHeight="1">
      <c r="A1122" s="4">
        <v>1120</v>
      </c>
      <c r="B1122" s="3" t="s">
        <v>758</v>
      </c>
      <c r="C1122" s="3" t="str">
        <f>"林栩卉"</f>
        <v>林栩卉</v>
      </c>
      <c r="D1122" s="3" t="s">
        <v>1078</v>
      </c>
      <c r="E1122" s="5"/>
    </row>
    <row r="1123" spans="1:5" ht="24.75" customHeight="1">
      <c r="A1123" s="4">
        <v>1121</v>
      </c>
      <c r="B1123" s="3" t="s">
        <v>758</v>
      </c>
      <c r="C1123" s="3" t="str">
        <f>"贺张珍"</f>
        <v>贺张珍</v>
      </c>
      <c r="D1123" s="3" t="s">
        <v>1079</v>
      </c>
      <c r="E1123" s="5"/>
    </row>
    <row r="1124" spans="1:5" ht="24.75" customHeight="1">
      <c r="A1124" s="4">
        <v>1122</v>
      </c>
      <c r="B1124" s="3" t="s">
        <v>758</v>
      </c>
      <c r="C1124" s="3" t="str">
        <f>"伍敏"</f>
        <v>伍敏</v>
      </c>
      <c r="D1124" s="3" t="s">
        <v>1080</v>
      </c>
      <c r="E1124" s="5"/>
    </row>
    <row r="1125" spans="1:5" ht="24.75" customHeight="1">
      <c r="A1125" s="4">
        <v>1123</v>
      </c>
      <c r="B1125" s="3" t="s">
        <v>758</v>
      </c>
      <c r="C1125" s="3" t="str">
        <f>"黎启灿"</f>
        <v>黎启灿</v>
      </c>
      <c r="D1125" s="3" t="s">
        <v>1081</v>
      </c>
      <c r="E1125" s="5"/>
    </row>
    <row r="1126" spans="1:5" ht="24.75" customHeight="1">
      <c r="A1126" s="4">
        <v>1124</v>
      </c>
      <c r="B1126" s="3" t="s">
        <v>758</v>
      </c>
      <c r="C1126" s="3" t="str">
        <f>"廖美琪"</f>
        <v>廖美琪</v>
      </c>
      <c r="D1126" s="3" t="s">
        <v>1082</v>
      </c>
      <c r="E1126" s="5"/>
    </row>
    <row r="1127" spans="1:5" ht="24.75" customHeight="1">
      <c r="A1127" s="4">
        <v>1125</v>
      </c>
      <c r="B1127" s="3" t="s">
        <v>758</v>
      </c>
      <c r="C1127" s="3" t="str">
        <f>"孙千翱"</f>
        <v>孙千翱</v>
      </c>
      <c r="D1127" s="3" t="s">
        <v>1083</v>
      </c>
      <c r="E1127" s="5"/>
    </row>
    <row r="1128" spans="1:5" ht="24.75" customHeight="1">
      <c r="A1128" s="4">
        <v>1126</v>
      </c>
      <c r="B1128" s="3" t="s">
        <v>758</v>
      </c>
      <c r="C1128" s="3" t="str">
        <f>"王琳"</f>
        <v>王琳</v>
      </c>
      <c r="D1128" s="3" t="s">
        <v>1084</v>
      </c>
      <c r="E1128" s="5"/>
    </row>
    <row r="1129" spans="1:5" ht="24.75" customHeight="1">
      <c r="A1129" s="4">
        <v>1127</v>
      </c>
      <c r="B1129" s="3" t="s">
        <v>758</v>
      </c>
      <c r="C1129" s="3" t="str">
        <f>"王惠娇"</f>
        <v>王惠娇</v>
      </c>
      <c r="D1129" s="3" t="s">
        <v>1085</v>
      </c>
      <c r="E1129" s="5"/>
    </row>
    <row r="1130" spans="1:5" ht="24.75" customHeight="1">
      <c r="A1130" s="4">
        <v>1128</v>
      </c>
      <c r="B1130" s="3" t="s">
        <v>758</v>
      </c>
      <c r="C1130" s="3" t="str">
        <f>"李露"</f>
        <v>李露</v>
      </c>
      <c r="D1130" s="3" t="s">
        <v>1086</v>
      </c>
      <c r="E1130" s="5"/>
    </row>
    <row r="1131" spans="1:5" ht="24.75" customHeight="1">
      <c r="A1131" s="4">
        <v>1129</v>
      </c>
      <c r="B1131" s="3" t="s">
        <v>758</v>
      </c>
      <c r="C1131" s="3" t="str">
        <f>"王学卫"</f>
        <v>王学卫</v>
      </c>
      <c r="D1131" s="3" t="s">
        <v>1087</v>
      </c>
      <c r="E1131" s="5"/>
    </row>
    <row r="1132" spans="1:5" ht="24.75" customHeight="1">
      <c r="A1132" s="4">
        <v>1130</v>
      </c>
      <c r="B1132" s="3" t="s">
        <v>758</v>
      </c>
      <c r="C1132" s="3" t="str">
        <f>"黄国轩"</f>
        <v>黄国轩</v>
      </c>
      <c r="D1132" s="3" t="s">
        <v>1088</v>
      </c>
      <c r="E1132" s="5"/>
    </row>
    <row r="1133" spans="1:5" ht="24.75" customHeight="1">
      <c r="A1133" s="4">
        <v>1131</v>
      </c>
      <c r="B1133" s="3" t="s">
        <v>758</v>
      </c>
      <c r="C1133" s="3" t="str">
        <f>"徐放"</f>
        <v>徐放</v>
      </c>
      <c r="D1133" s="3" t="s">
        <v>1089</v>
      </c>
      <c r="E1133" s="5"/>
    </row>
    <row r="1134" spans="1:5" ht="24.75" customHeight="1">
      <c r="A1134" s="4">
        <v>1132</v>
      </c>
      <c r="B1134" s="3" t="s">
        <v>758</v>
      </c>
      <c r="C1134" s="3" t="str">
        <f>"陈莹"</f>
        <v>陈莹</v>
      </c>
      <c r="D1134" s="3" t="s">
        <v>1090</v>
      </c>
      <c r="E1134" s="5"/>
    </row>
    <row r="1135" spans="1:5" ht="24.75" customHeight="1">
      <c r="A1135" s="4">
        <v>1133</v>
      </c>
      <c r="B1135" s="3" t="s">
        <v>758</v>
      </c>
      <c r="C1135" s="3" t="str">
        <f>"陈泓霏"</f>
        <v>陈泓霏</v>
      </c>
      <c r="D1135" s="3" t="s">
        <v>1091</v>
      </c>
      <c r="E1135" s="5"/>
    </row>
    <row r="1136" spans="1:5" ht="24.75" customHeight="1">
      <c r="A1136" s="4">
        <v>1134</v>
      </c>
      <c r="B1136" s="3" t="s">
        <v>758</v>
      </c>
      <c r="C1136" s="3" t="str">
        <f>"雷婧"</f>
        <v>雷婧</v>
      </c>
      <c r="D1136" s="3" t="s">
        <v>1092</v>
      </c>
      <c r="E1136" s="5"/>
    </row>
    <row r="1137" spans="1:5" ht="24.75" customHeight="1">
      <c r="A1137" s="4">
        <v>1135</v>
      </c>
      <c r="B1137" s="3" t="s">
        <v>758</v>
      </c>
      <c r="C1137" s="3" t="str">
        <f>"陈必艳"</f>
        <v>陈必艳</v>
      </c>
      <c r="D1137" s="3" t="s">
        <v>1093</v>
      </c>
      <c r="E1137" s="5"/>
    </row>
    <row r="1138" spans="1:5" ht="24.75" customHeight="1">
      <c r="A1138" s="4">
        <v>1136</v>
      </c>
      <c r="B1138" s="3" t="s">
        <v>758</v>
      </c>
      <c r="C1138" s="3" t="str">
        <f>"彭明霞"</f>
        <v>彭明霞</v>
      </c>
      <c r="D1138" s="3" t="s">
        <v>1094</v>
      </c>
      <c r="E1138" s="5"/>
    </row>
    <row r="1139" spans="1:5" ht="24.75" customHeight="1">
      <c r="A1139" s="4">
        <v>1137</v>
      </c>
      <c r="B1139" s="3" t="s">
        <v>758</v>
      </c>
      <c r="C1139" s="3" t="str">
        <f>"陈少琴"</f>
        <v>陈少琴</v>
      </c>
      <c r="D1139" s="3" t="s">
        <v>1095</v>
      </c>
      <c r="E1139" s="5"/>
    </row>
    <row r="1140" spans="1:5" ht="24.75" customHeight="1">
      <c r="A1140" s="4">
        <v>1138</v>
      </c>
      <c r="B1140" s="3" t="s">
        <v>758</v>
      </c>
      <c r="C1140" s="3" t="str">
        <f>"黄东兰"</f>
        <v>黄东兰</v>
      </c>
      <c r="D1140" s="3" t="s">
        <v>1096</v>
      </c>
      <c r="E1140" s="5"/>
    </row>
    <row r="1141" spans="1:5" ht="24.75" customHeight="1">
      <c r="A1141" s="4">
        <v>1139</v>
      </c>
      <c r="B1141" s="3" t="s">
        <v>758</v>
      </c>
      <c r="C1141" s="3" t="str">
        <f>"谢海盈"</f>
        <v>谢海盈</v>
      </c>
      <c r="D1141" s="3" t="s">
        <v>1097</v>
      </c>
      <c r="E1141" s="5"/>
    </row>
    <row r="1142" spans="1:5" ht="24.75" customHeight="1">
      <c r="A1142" s="4">
        <v>1140</v>
      </c>
      <c r="B1142" s="3" t="s">
        <v>758</v>
      </c>
      <c r="C1142" s="3" t="str">
        <f>"王俐瑶"</f>
        <v>王俐瑶</v>
      </c>
      <c r="D1142" s="3" t="s">
        <v>1098</v>
      </c>
      <c r="E1142" s="5"/>
    </row>
    <row r="1143" spans="1:5" ht="24.75" customHeight="1">
      <c r="A1143" s="4">
        <v>1141</v>
      </c>
      <c r="B1143" s="3" t="s">
        <v>758</v>
      </c>
      <c r="C1143" s="3" t="str">
        <f>"黄瑾"</f>
        <v>黄瑾</v>
      </c>
      <c r="D1143" s="3" t="s">
        <v>1099</v>
      </c>
      <c r="E1143" s="5"/>
    </row>
    <row r="1144" spans="1:5" ht="24.75" customHeight="1">
      <c r="A1144" s="4">
        <v>1142</v>
      </c>
      <c r="B1144" s="3" t="s">
        <v>758</v>
      </c>
      <c r="C1144" s="3" t="str">
        <f>"李善良"</f>
        <v>李善良</v>
      </c>
      <c r="D1144" s="3" t="s">
        <v>1100</v>
      </c>
      <c r="E1144" s="5"/>
    </row>
    <row r="1145" spans="1:5" ht="24.75" customHeight="1">
      <c r="A1145" s="4">
        <v>1143</v>
      </c>
      <c r="B1145" s="3" t="s">
        <v>758</v>
      </c>
      <c r="C1145" s="3" t="str">
        <f>"冯杰玲"</f>
        <v>冯杰玲</v>
      </c>
      <c r="D1145" s="3" t="s">
        <v>1101</v>
      </c>
      <c r="E1145" s="5"/>
    </row>
    <row r="1146" spans="1:5" ht="24.75" customHeight="1">
      <c r="A1146" s="4">
        <v>1144</v>
      </c>
      <c r="B1146" s="3" t="s">
        <v>758</v>
      </c>
      <c r="C1146" s="3" t="str">
        <f>"袁萍"</f>
        <v>袁萍</v>
      </c>
      <c r="D1146" s="3" t="s">
        <v>1102</v>
      </c>
      <c r="E1146" s="5"/>
    </row>
    <row r="1147" spans="1:5" ht="24.75" customHeight="1">
      <c r="A1147" s="4">
        <v>1145</v>
      </c>
      <c r="B1147" s="3" t="s">
        <v>758</v>
      </c>
      <c r="C1147" s="3" t="str">
        <f>"周艺瑾"</f>
        <v>周艺瑾</v>
      </c>
      <c r="D1147" s="3" t="s">
        <v>1103</v>
      </c>
      <c r="E1147" s="5"/>
    </row>
    <row r="1148" spans="1:5" ht="24.75" customHeight="1">
      <c r="A1148" s="4">
        <v>1146</v>
      </c>
      <c r="B1148" s="3" t="s">
        <v>758</v>
      </c>
      <c r="C1148" s="3" t="str">
        <f>"王和环"</f>
        <v>王和环</v>
      </c>
      <c r="D1148" s="3" t="s">
        <v>1104</v>
      </c>
      <c r="E1148" s="5"/>
    </row>
    <row r="1149" spans="1:5" ht="24.75" customHeight="1">
      <c r="A1149" s="4">
        <v>1147</v>
      </c>
      <c r="B1149" s="3" t="s">
        <v>758</v>
      </c>
      <c r="C1149" s="3" t="str">
        <f>"成锴"</f>
        <v>成锴</v>
      </c>
      <c r="D1149" s="3" t="s">
        <v>1105</v>
      </c>
      <c r="E1149" s="5"/>
    </row>
    <row r="1150" spans="1:5" ht="24.75" customHeight="1">
      <c r="A1150" s="4">
        <v>1148</v>
      </c>
      <c r="B1150" s="3" t="s">
        <v>758</v>
      </c>
      <c r="C1150" s="3" t="str">
        <f>"林俏俏"</f>
        <v>林俏俏</v>
      </c>
      <c r="D1150" s="3" t="s">
        <v>1106</v>
      </c>
      <c r="E1150" s="5"/>
    </row>
    <row r="1151" spans="1:5" ht="24.75" customHeight="1">
      <c r="A1151" s="4">
        <v>1149</v>
      </c>
      <c r="B1151" s="3" t="s">
        <v>758</v>
      </c>
      <c r="C1151" s="3" t="str">
        <f>"陈诗慧"</f>
        <v>陈诗慧</v>
      </c>
      <c r="D1151" s="3" t="s">
        <v>1107</v>
      </c>
      <c r="E1151" s="5"/>
    </row>
    <row r="1152" spans="1:5" ht="24.75" customHeight="1">
      <c r="A1152" s="4">
        <v>1150</v>
      </c>
      <c r="B1152" s="3" t="s">
        <v>758</v>
      </c>
      <c r="C1152" s="3" t="str">
        <f>"方锐"</f>
        <v>方锐</v>
      </c>
      <c r="D1152" s="3" t="s">
        <v>1108</v>
      </c>
      <c r="E1152" s="5"/>
    </row>
    <row r="1153" spans="1:5" ht="24.75" customHeight="1">
      <c r="A1153" s="4">
        <v>1151</v>
      </c>
      <c r="B1153" s="3" t="s">
        <v>758</v>
      </c>
      <c r="C1153" s="3" t="str">
        <f>"王根"</f>
        <v>王根</v>
      </c>
      <c r="D1153" s="3" t="s">
        <v>1109</v>
      </c>
      <c r="E1153" s="5"/>
    </row>
    <row r="1154" spans="1:5" ht="24.75" customHeight="1">
      <c r="A1154" s="4">
        <v>1152</v>
      </c>
      <c r="B1154" s="3" t="s">
        <v>758</v>
      </c>
      <c r="C1154" s="3" t="str">
        <f>"谢秉辰"</f>
        <v>谢秉辰</v>
      </c>
      <c r="D1154" s="3" t="s">
        <v>1110</v>
      </c>
      <c r="E1154" s="5"/>
    </row>
    <row r="1155" spans="1:5" ht="24.75" customHeight="1">
      <c r="A1155" s="4">
        <v>1153</v>
      </c>
      <c r="B1155" s="3" t="s">
        <v>758</v>
      </c>
      <c r="C1155" s="3" t="str">
        <f>"苏运荣"</f>
        <v>苏运荣</v>
      </c>
      <c r="D1155" s="3" t="s">
        <v>1111</v>
      </c>
      <c r="E1155" s="5"/>
    </row>
    <row r="1156" spans="1:5" ht="24.75" customHeight="1">
      <c r="A1156" s="4">
        <v>1154</v>
      </c>
      <c r="B1156" s="3" t="s">
        <v>758</v>
      </c>
      <c r="C1156" s="3" t="str">
        <f>"李亚明"</f>
        <v>李亚明</v>
      </c>
      <c r="D1156" s="3" t="s">
        <v>1112</v>
      </c>
      <c r="E1156" s="5"/>
    </row>
    <row r="1157" spans="1:5" ht="24.75" customHeight="1">
      <c r="A1157" s="4">
        <v>1155</v>
      </c>
      <c r="B1157" s="3" t="s">
        <v>758</v>
      </c>
      <c r="C1157" s="3" t="str">
        <f>"卓舒怡"</f>
        <v>卓舒怡</v>
      </c>
      <c r="D1157" s="3" t="s">
        <v>1113</v>
      </c>
      <c r="E1157" s="5"/>
    </row>
    <row r="1158" spans="1:5" ht="24.75" customHeight="1">
      <c r="A1158" s="4">
        <v>1156</v>
      </c>
      <c r="B1158" s="3" t="s">
        <v>758</v>
      </c>
      <c r="C1158" s="3" t="str">
        <f>"何妍"</f>
        <v>何妍</v>
      </c>
      <c r="D1158" s="3" t="s">
        <v>1114</v>
      </c>
      <c r="E1158" s="5"/>
    </row>
    <row r="1159" spans="1:5" ht="24.75" customHeight="1">
      <c r="A1159" s="4">
        <v>1157</v>
      </c>
      <c r="B1159" s="3" t="s">
        <v>758</v>
      </c>
      <c r="C1159" s="3" t="str">
        <f>"潘贝莎"</f>
        <v>潘贝莎</v>
      </c>
      <c r="D1159" s="3" t="s">
        <v>1115</v>
      </c>
      <c r="E1159" s="5"/>
    </row>
    <row r="1160" spans="1:5" ht="24.75" customHeight="1">
      <c r="A1160" s="4">
        <v>1158</v>
      </c>
      <c r="B1160" s="3" t="s">
        <v>758</v>
      </c>
      <c r="C1160" s="3" t="str">
        <f>"邱晓晓"</f>
        <v>邱晓晓</v>
      </c>
      <c r="D1160" s="3" t="s">
        <v>1116</v>
      </c>
      <c r="E1160" s="5"/>
    </row>
    <row r="1161" spans="1:5" ht="24.75" customHeight="1">
      <c r="A1161" s="4">
        <v>1159</v>
      </c>
      <c r="B1161" s="3" t="s">
        <v>758</v>
      </c>
      <c r="C1161" s="3" t="str">
        <f>"陈蓓淑"</f>
        <v>陈蓓淑</v>
      </c>
      <c r="D1161" s="3" t="s">
        <v>1117</v>
      </c>
      <c r="E1161" s="5"/>
    </row>
    <row r="1162" spans="1:5" ht="24.75" customHeight="1">
      <c r="A1162" s="4">
        <v>1160</v>
      </c>
      <c r="B1162" s="3" t="s">
        <v>758</v>
      </c>
      <c r="C1162" s="3" t="str">
        <f>"李振奋"</f>
        <v>李振奋</v>
      </c>
      <c r="D1162" s="3" t="s">
        <v>1118</v>
      </c>
      <c r="E1162" s="5"/>
    </row>
    <row r="1163" spans="1:5" ht="24.75" customHeight="1">
      <c r="A1163" s="4">
        <v>1161</v>
      </c>
      <c r="B1163" s="3" t="s">
        <v>758</v>
      </c>
      <c r="C1163" s="3" t="str">
        <f>"符桐华"</f>
        <v>符桐华</v>
      </c>
      <c r="D1163" s="3" t="s">
        <v>1119</v>
      </c>
      <c r="E1163" s="5"/>
    </row>
    <row r="1164" spans="1:5" ht="24.75" customHeight="1">
      <c r="A1164" s="4">
        <v>1162</v>
      </c>
      <c r="B1164" s="3" t="s">
        <v>758</v>
      </c>
      <c r="C1164" s="3" t="str">
        <f>"袁招娣"</f>
        <v>袁招娣</v>
      </c>
      <c r="D1164" s="3" t="s">
        <v>677</v>
      </c>
      <c r="E1164" s="5"/>
    </row>
    <row r="1165" spans="1:5" ht="24.75" customHeight="1">
      <c r="A1165" s="4">
        <v>1163</v>
      </c>
      <c r="B1165" s="3" t="s">
        <v>758</v>
      </c>
      <c r="C1165" s="3" t="str">
        <f>"陈益科"</f>
        <v>陈益科</v>
      </c>
      <c r="D1165" s="3" t="s">
        <v>1120</v>
      </c>
      <c r="E1165" s="5"/>
    </row>
    <row r="1166" spans="1:5" ht="24.75" customHeight="1">
      <c r="A1166" s="4">
        <v>1164</v>
      </c>
      <c r="B1166" s="3" t="s">
        <v>758</v>
      </c>
      <c r="C1166" s="3" t="str">
        <f>"吴文彬"</f>
        <v>吴文彬</v>
      </c>
      <c r="D1166" s="3" t="s">
        <v>1121</v>
      </c>
      <c r="E1166" s="5"/>
    </row>
    <row r="1167" spans="1:5" ht="24.75" customHeight="1">
      <c r="A1167" s="4">
        <v>1165</v>
      </c>
      <c r="B1167" s="3" t="s">
        <v>758</v>
      </c>
      <c r="C1167" s="3" t="str">
        <f>"王莉莹"</f>
        <v>王莉莹</v>
      </c>
      <c r="D1167" s="3" t="s">
        <v>1122</v>
      </c>
      <c r="E1167" s="5"/>
    </row>
    <row r="1168" spans="1:5" ht="24.75" customHeight="1">
      <c r="A1168" s="4">
        <v>1166</v>
      </c>
      <c r="B1168" s="3" t="s">
        <v>758</v>
      </c>
      <c r="C1168" s="3" t="str">
        <f>"曾文健"</f>
        <v>曾文健</v>
      </c>
      <c r="D1168" s="3" t="s">
        <v>1123</v>
      </c>
      <c r="E1168" s="5"/>
    </row>
    <row r="1169" spans="1:5" ht="24.75" customHeight="1">
      <c r="A1169" s="4">
        <v>1167</v>
      </c>
      <c r="B1169" s="3" t="s">
        <v>758</v>
      </c>
      <c r="C1169" s="3" t="str">
        <f>"覃茂星"</f>
        <v>覃茂星</v>
      </c>
      <c r="D1169" s="3" t="s">
        <v>1124</v>
      </c>
      <c r="E1169" s="5"/>
    </row>
    <row r="1170" spans="1:5" ht="24.75" customHeight="1">
      <c r="A1170" s="4">
        <v>1168</v>
      </c>
      <c r="B1170" s="3" t="s">
        <v>758</v>
      </c>
      <c r="C1170" s="3" t="str">
        <f>"窦雅宁"</f>
        <v>窦雅宁</v>
      </c>
      <c r="D1170" s="3" t="s">
        <v>1125</v>
      </c>
      <c r="E1170" s="5"/>
    </row>
    <row r="1171" spans="1:5" ht="24.75" customHeight="1">
      <c r="A1171" s="4">
        <v>1169</v>
      </c>
      <c r="B1171" s="3" t="s">
        <v>758</v>
      </c>
      <c r="C1171" s="3" t="str">
        <f>"林小颖"</f>
        <v>林小颖</v>
      </c>
      <c r="D1171" s="3" t="s">
        <v>1126</v>
      </c>
      <c r="E1171" s="5"/>
    </row>
    <row r="1172" spans="1:5" ht="24.75" customHeight="1">
      <c r="A1172" s="4">
        <v>1170</v>
      </c>
      <c r="B1172" s="3" t="s">
        <v>758</v>
      </c>
      <c r="C1172" s="3" t="str">
        <f>"吴美慧"</f>
        <v>吴美慧</v>
      </c>
      <c r="D1172" s="3" t="s">
        <v>1091</v>
      </c>
      <c r="E1172" s="5"/>
    </row>
    <row r="1173" spans="1:5" ht="24.75" customHeight="1">
      <c r="A1173" s="4">
        <v>1171</v>
      </c>
      <c r="B1173" s="3" t="s">
        <v>758</v>
      </c>
      <c r="C1173" s="3" t="str">
        <f>"张欣瑞"</f>
        <v>张欣瑞</v>
      </c>
      <c r="D1173" s="3" t="s">
        <v>1127</v>
      </c>
      <c r="E1173" s="5"/>
    </row>
    <row r="1174" spans="1:5" ht="24.75" customHeight="1">
      <c r="A1174" s="4">
        <v>1172</v>
      </c>
      <c r="B1174" s="3" t="s">
        <v>758</v>
      </c>
      <c r="C1174" s="3" t="str">
        <f>"朱香静"</f>
        <v>朱香静</v>
      </c>
      <c r="D1174" s="3" t="s">
        <v>560</v>
      </c>
      <c r="E1174" s="5"/>
    </row>
    <row r="1175" spans="1:5" ht="24.75" customHeight="1">
      <c r="A1175" s="4">
        <v>1173</v>
      </c>
      <c r="B1175" s="3" t="s">
        <v>758</v>
      </c>
      <c r="C1175" s="3" t="str">
        <f>"陈南南"</f>
        <v>陈南南</v>
      </c>
      <c r="D1175" s="3" t="s">
        <v>1128</v>
      </c>
      <c r="E1175" s="5"/>
    </row>
    <row r="1176" spans="1:5" ht="24.75" customHeight="1">
      <c r="A1176" s="4">
        <v>1174</v>
      </c>
      <c r="B1176" s="3" t="s">
        <v>758</v>
      </c>
      <c r="C1176" s="3" t="str">
        <f>"许凯灵"</f>
        <v>许凯灵</v>
      </c>
      <c r="D1176" s="3" t="s">
        <v>1129</v>
      </c>
      <c r="E1176" s="5"/>
    </row>
    <row r="1177" spans="1:5" ht="24.75" customHeight="1">
      <c r="A1177" s="4">
        <v>1175</v>
      </c>
      <c r="B1177" s="3" t="s">
        <v>758</v>
      </c>
      <c r="C1177" s="3" t="str">
        <f>"符连妍"</f>
        <v>符连妍</v>
      </c>
      <c r="D1177" s="3" t="s">
        <v>1130</v>
      </c>
      <c r="E1177" s="5"/>
    </row>
    <row r="1178" spans="1:5" ht="24.75" customHeight="1">
      <c r="A1178" s="4">
        <v>1176</v>
      </c>
      <c r="B1178" s="3" t="s">
        <v>758</v>
      </c>
      <c r="C1178" s="3" t="str">
        <f>"李冰"</f>
        <v>李冰</v>
      </c>
      <c r="D1178" s="3" t="s">
        <v>1131</v>
      </c>
      <c r="E1178" s="5"/>
    </row>
    <row r="1179" spans="1:5" ht="24.75" customHeight="1">
      <c r="A1179" s="4">
        <v>1177</v>
      </c>
      <c r="B1179" s="3" t="s">
        <v>758</v>
      </c>
      <c r="C1179" s="3" t="str">
        <f>"王禹茜"</f>
        <v>王禹茜</v>
      </c>
      <c r="D1179" s="3" t="s">
        <v>1132</v>
      </c>
      <c r="E1179" s="5"/>
    </row>
    <row r="1180" spans="1:5" ht="24.75" customHeight="1">
      <c r="A1180" s="4">
        <v>1178</v>
      </c>
      <c r="B1180" s="3" t="s">
        <v>758</v>
      </c>
      <c r="C1180" s="3" t="str">
        <f>"唐敬昆"</f>
        <v>唐敬昆</v>
      </c>
      <c r="D1180" s="3" t="s">
        <v>1133</v>
      </c>
      <c r="E1180" s="5"/>
    </row>
    <row r="1181" spans="1:5" ht="24.75" customHeight="1">
      <c r="A1181" s="4">
        <v>1179</v>
      </c>
      <c r="B1181" s="3" t="s">
        <v>758</v>
      </c>
      <c r="C1181" s="3" t="str">
        <f>"肖文华"</f>
        <v>肖文华</v>
      </c>
      <c r="D1181" s="3" t="s">
        <v>1134</v>
      </c>
      <c r="E1181" s="5"/>
    </row>
    <row r="1182" spans="1:5" ht="24.75" customHeight="1">
      <c r="A1182" s="4">
        <v>1180</v>
      </c>
      <c r="B1182" s="3" t="s">
        <v>758</v>
      </c>
      <c r="C1182" s="3" t="str">
        <f>"洪晓静"</f>
        <v>洪晓静</v>
      </c>
      <c r="D1182" s="3" t="s">
        <v>1135</v>
      </c>
      <c r="E1182" s="5"/>
    </row>
    <row r="1183" spans="1:5" ht="24.75" customHeight="1">
      <c r="A1183" s="4">
        <v>1181</v>
      </c>
      <c r="B1183" s="3" t="s">
        <v>758</v>
      </c>
      <c r="C1183" s="3" t="str">
        <f>"钟美珠"</f>
        <v>钟美珠</v>
      </c>
      <c r="D1183" s="3" t="s">
        <v>1136</v>
      </c>
      <c r="E1183" s="5"/>
    </row>
    <row r="1184" spans="1:5" ht="24.75" customHeight="1">
      <c r="A1184" s="4">
        <v>1182</v>
      </c>
      <c r="B1184" s="3" t="s">
        <v>758</v>
      </c>
      <c r="C1184" s="3" t="str">
        <f>"刘延丹"</f>
        <v>刘延丹</v>
      </c>
      <c r="D1184" s="3" t="s">
        <v>1137</v>
      </c>
      <c r="E1184" s="5"/>
    </row>
    <row r="1185" spans="1:5" ht="24.75" customHeight="1">
      <c r="A1185" s="4">
        <v>1183</v>
      </c>
      <c r="B1185" s="3" t="s">
        <v>758</v>
      </c>
      <c r="C1185" s="3" t="str">
        <f>"杜依卓"</f>
        <v>杜依卓</v>
      </c>
      <c r="D1185" s="3" t="s">
        <v>1138</v>
      </c>
      <c r="E1185" s="5"/>
    </row>
    <row r="1186" spans="1:5" ht="24.75" customHeight="1">
      <c r="A1186" s="4">
        <v>1184</v>
      </c>
      <c r="B1186" s="3" t="s">
        <v>758</v>
      </c>
      <c r="C1186" s="3" t="str">
        <f>"吉俐憬"</f>
        <v>吉俐憬</v>
      </c>
      <c r="D1186" s="3" t="s">
        <v>1139</v>
      </c>
      <c r="E1186" s="5"/>
    </row>
    <row r="1187" spans="1:5" ht="24.75" customHeight="1">
      <c r="A1187" s="4">
        <v>1185</v>
      </c>
      <c r="B1187" s="3" t="s">
        <v>758</v>
      </c>
      <c r="C1187" s="3" t="str">
        <f>"王静怡"</f>
        <v>王静怡</v>
      </c>
      <c r="D1187" s="3" t="s">
        <v>1140</v>
      </c>
      <c r="E1187" s="5"/>
    </row>
    <row r="1188" spans="1:5" ht="24.75" customHeight="1">
      <c r="A1188" s="4">
        <v>1186</v>
      </c>
      <c r="B1188" s="3" t="s">
        <v>758</v>
      </c>
      <c r="C1188" s="3" t="str">
        <f>"张希卓"</f>
        <v>张希卓</v>
      </c>
      <c r="D1188" s="3" t="s">
        <v>1141</v>
      </c>
      <c r="E1188" s="5"/>
    </row>
    <row r="1189" spans="1:5" ht="24.75" customHeight="1">
      <c r="A1189" s="4">
        <v>1187</v>
      </c>
      <c r="B1189" s="3" t="s">
        <v>758</v>
      </c>
      <c r="C1189" s="3" t="str">
        <f>"张欢"</f>
        <v>张欢</v>
      </c>
      <c r="D1189" s="3" t="s">
        <v>1142</v>
      </c>
      <c r="E1189" s="5"/>
    </row>
    <row r="1190" spans="1:5" ht="24.75" customHeight="1">
      <c r="A1190" s="4">
        <v>1188</v>
      </c>
      <c r="B1190" s="3" t="s">
        <v>758</v>
      </c>
      <c r="C1190" s="3" t="str">
        <f>"彭建华"</f>
        <v>彭建华</v>
      </c>
      <c r="D1190" s="3" t="s">
        <v>1143</v>
      </c>
      <c r="E1190" s="5"/>
    </row>
    <row r="1191" spans="1:5" ht="24.75" customHeight="1">
      <c r="A1191" s="4">
        <v>1189</v>
      </c>
      <c r="B1191" s="3" t="s">
        <v>758</v>
      </c>
      <c r="C1191" s="3" t="str">
        <f>"王陈蕊"</f>
        <v>王陈蕊</v>
      </c>
      <c r="D1191" s="3" t="s">
        <v>470</v>
      </c>
      <c r="E1191" s="5"/>
    </row>
    <row r="1192" spans="1:5" ht="24.75" customHeight="1">
      <c r="A1192" s="4">
        <v>1190</v>
      </c>
      <c r="B1192" s="3" t="s">
        <v>758</v>
      </c>
      <c r="C1192" s="3" t="str">
        <f>"冯惠欣"</f>
        <v>冯惠欣</v>
      </c>
      <c r="D1192" s="3" t="s">
        <v>1144</v>
      </c>
      <c r="E1192" s="5"/>
    </row>
    <row r="1193" spans="1:5" ht="24.75" customHeight="1">
      <c r="A1193" s="4">
        <v>1191</v>
      </c>
      <c r="B1193" s="3" t="s">
        <v>758</v>
      </c>
      <c r="C1193" s="3" t="str">
        <f>"周厚鸿"</f>
        <v>周厚鸿</v>
      </c>
      <c r="D1193" s="3" t="s">
        <v>1145</v>
      </c>
      <c r="E1193" s="5"/>
    </row>
    <row r="1194" spans="1:5" ht="24.75" customHeight="1">
      <c r="A1194" s="4">
        <v>1192</v>
      </c>
      <c r="B1194" s="3" t="s">
        <v>758</v>
      </c>
      <c r="C1194" s="3" t="str">
        <f>"卢涛"</f>
        <v>卢涛</v>
      </c>
      <c r="D1194" s="3" t="s">
        <v>1146</v>
      </c>
      <c r="E1194" s="5"/>
    </row>
    <row r="1195" spans="1:5" ht="24.75" customHeight="1">
      <c r="A1195" s="4">
        <v>1193</v>
      </c>
      <c r="B1195" s="3" t="s">
        <v>758</v>
      </c>
      <c r="C1195" s="3" t="str">
        <f>"王勋政"</f>
        <v>王勋政</v>
      </c>
      <c r="D1195" s="3" t="s">
        <v>1147</v>
      </c>
      <c r="E1195" s="5"/>
    </row>
    <row r="1196" spans="1:5" ht="24.75" customHeight="1">
      <c r="A1196" s="4">
        <v>1194</v>
      </c>
      <c r="B1196" s="3" t="s">
        <v>1148</v>
      </c>
      <c r="C1196" s="3" t="str">
        <f>"姚莉莉"</f>
        <v>姚莉莉</v>
      </c>
      <c r="D1196" s="3" t="s">
        <v>1149</v>
      </c>
      <c r="E1196" s="5"/>
    </row>
    <row r="1197" spans="1:5" ht="24.75" customHeight="1">
      <c r="A1197" s="4">
        <v>1195</v>
      </c>
      <c r="B1197" s="3" t="s">
        <v>1148</v>
      </c>
      <c r="C1197" s="3" t="str">
        <f>"冯推珊"</f>
        <v>冯推珊</v>
      </c>
      <c r="D1197" s="3" t="s">
        <v>1150</v>
      </c>
      <c r="E1197" s="5"/>
    </row>
    <row r="1198" spans="1:5" ht="24.75" customHeight="1">
      <c r="A1198" s="4">
        <v>1196</v>
      </c>
      <c r="B1198" s="3" t="s">
        <v>1148</v>
      </c>
      <c r="C1198" s="3" t="str">
        <f>"洪容容"</f>
        <v>洪容容</v>
      </c>
      <c r="D1198" s="3" t="s">
        <v>1151</v>
      </c>
      <c r="E1198" s="5"/>
    </row>
    <row r="1199" spans="1:5" ht="24.75" customHeight="1">
      <c r="A1199" s="4">
        <v>1197</v>
      </c>
      <c r="B1199" s="3" t="s">
        <v>1148</v>
      </c>
      <c r="C1199" s="3" t="str">
        <f>"肖秀琼"</f>
        <v>肖秀琼</v>
      </c>
      <c r="D1199" s="3" t="s">
        <v>1152</v>
      </c>
      <c r="E1199" s="5"/>
    </row>
    <row r="1200" spans="1:5" ht="24.75" customHeight="1">
      <c r="A1200" s="4">
        <v>1198</v>
      </c>
      <c r="B1200" s="3" t="s">
        <v>1148</v>
      </c>
      <c r="C1200" s="3" t="str">
        <f>"卓小月"</f>
        <v>卓小月</v>
      </c>
      <c r="D1200" s="3" t="s">
        <v>1153</v>
      </c>
      <c r="E1200" s="5"/>
    </row>
    <row r="1201" spans="1:5" ht="24.75" customHeight="1">
      <c r="A1201" s="4">
        <v>1199</v>
      </c>
      <c r="B1201" s="3" t="s">
        <v>1148</v>
      </c>
      <c r="C1201" s="3" t="str">
        <f>"林倩羽"</f>
        <v>林倩羽</v>
      </c>
      <c r="D1201" s="3" t="s">
        <v>1067</v>
      </c>
      <c r="E1201" s="5"/>
    </row>
    <row r="1202" spans="1:5" ht="24.75" customHeight="1">
      <c r="A1202" s="4">
        <v>1200</v>
      </c>
      <c r="B1202" s="3" t="s">
        <v>1148</v>
      </c>
      <c r="C1202" s="3" t="str">
        <f>"吴壮姣"</f>
        <v>吴壮姣</v>
      </c>
      <c r="D1202" s="3" t="s">
        <v>1154</v>
      </c>
      <c r="E1202" s="5"/>
    </row>
    <row r="1203" spans="1:5" ht="24.75" customHeight="1">
      <c r="A1203" s="4">
        <v>1201</v>
      </c>
      <c r="B1203" s="3" t="s">
        <v>1148</v>
      </c>
      <c r="C1203" s="3" t="str">
        <f>"周颖"</f>
        <v>周颖</v>
      </c>
      <c r="D1203" s="3" t="s">
        <v>1155</v>
      </c>
      <c r="E1203" s="5"/>
    </row>
    <row r="1204" spans="1:5" ht="24.75" customHeight="1">
      <c r="A1204" s="4">
        <v>1202</v>
      </c>
      <c r="B1204" s="3" t="s">
        <v>1148</v>
      </c>
      <c r="C1204" s="3" t="str">
        <f>"王小兰"</f>
        <v>王小兰</v>
      </c>
      <c r="D1204" s="3" t="s">
        <v>1156</v>
      </c>
      <c r="E1204" s="5"/>
    </row>
    <row r="1205" spans="1:5" ht="24.75" customHeight="1">
      <c r="A1205" s="4">
        <v>1203</v>
      </c>
      <c r="B1205" s="3" t="s">
        <v>1148</v>
      </c>
      <c r="C1205" s="3" t="str">
        <f>"冯良辉"</f>
        <v>冯良辉</v>
      </c>
      <c r="D1205" s="3" t="s">
        <v>1157</v>
      </c>
      <c r="E1205" s="5"/>
    </row>
    <row r="1206" spans="1:5" ht="24.75" customHeight="1">
      <c r="A1206" s="4">
        <v>1204</v>
      </c>
      <c r="B1206" s="3" t="s">
        <v>1148</v>
      </c>
      <c r="C1206" s="3" t="str">
        <f>"林玉港"</f>
        <v>林玉港</v>
      </c>
      <c r="D1206" s="3" t="s">
        <v>1158</v>
      </c>
      <c r="E1206" s="5"/>
    </row>
    <row r="1207" spans="1:5" ht="24.75" customHeight="1">
      <c r="A1207" s="4">
        <v>1205</v>
      </c>
      <c r="B1207" s="3" t="s">
        <v>1148</v>
      </c>
      <c r="C1207" s="3" t="str">
        <f>"杨梦娇"</f>
        <v>杨梦娇</v>
      </c>
      <c r="D1207" s="3" t="s">
        <v>332</v>
      </c>
      <c r="E1207" s="5"/>
    </row>
    <row r="1208" spans="1:5" ht="24.75" customHeight="1">
      <c r="A1208" s="4">
        <v>1206</v>
      </c>
      <c r="B1208" s="3" t="s">
        <v>1148</v>
      </c>
      <c r="C1208" s="3" t="str">
        <f>"黄诚"</f>
        <v>黄诚</v>
      </c>
      <c r="D1208" s="3" t="s">
        <v>1159</v>
      </c>
      <c r="E1208" s="5"/>
    </row>
    <row r="1209" spans="1:5" ht="24.75" customHeight="1">
      <c r="A1209" s="4">
        <v>1207</v>
      </c>
      <c r="B1209" s="3" t="s">
        <v>1148</v>
      </c>
      <c r="C1209" s="3" t="str">
        <f>"赖洪彬"</f>
        <v>赖洪彬</v>
      </c>
      <c r="D1209" s="3" t="s">
        <v>1160</v>
      </c>
      <c r="E1209" s="5"/>
    </row>
    <row r="1210" spans="1:5" ht="24.75" customHeight="1">
      <c r="A1210" s="4">
        <v>1208</v>
      </c>
      <c r="B1210" s="3" t="s">
        <v>1148</v>
      </c>
      <c r="C1210" s="3" t="str">
        <f>"陈慧慧"</f>
        <v>陈慧慧</v>
      </c>
      <c r="D1210" s="3" t="s">
        <v>1161</v>
      </c>
      <c r="E1210" s="5"/>
    </row>
    <row r="1211" spans="1:5" ht="24.75" customHeight="1">
      <c r="A1211" s="4">
        <v>1209</v>
      </c>
      <c r="B1211" s="3" t="s">
        <v>1148</v>
      </c>
      <c r="C1211" s="3" t="str">
        <f>"何顺晨"</f>
        <v>何顺晨</v>
      </c>
      <c r="D1211" s="3" t="s">
        <v>1162</v>
      </c>
      <c r="E1211" s="5"/>
    </row>
    <row r="1212" spans="1:5" ht="24.75" customHeight="1">
      <c r="A1212" s="4">
        <v>1210</v>
      </c>
      <c r="B1212" s="3" t="s">
        <v>1148</v>
      </c>
      <c r="C1212" s="3" t="str">
        <f>"蓝天"</f>
        <v>蓝天</v>
      </c>
      <c r="D1212" s="3" t="s">
        <v>133</v>
      </c>
      <c r="E1212" s="5"/>
    </row>
    <row r="1213" spans="1:5" ht="24.75" customHeight="1">
      <c r="A1213" s="4">
        <v>1211</v>
      </c>
      <c r="B1213" s="3" t="s">
        <v>1148</v>
      </c>
      <c r="C1213" s="3" t="str">
        <f>"陈莹子"</f>
        <v>陈莹子</v>
      </c>
      <c r="D1213" s="3" t="s">
        <v>1163</v>
      </c>
      <c r="E1213" s="5"/>
    </row>
    <row r="1214" spans="1:5" ht="24.75" customHeight="1">
      <c r="A1214" s="4">
        <v>1212</v>
      </c>
      <c r="B1214" s="3" t="s">
        <v>1148</v>
      </c>
      <c r="C1214" s="3" t="str">
        <f>"陈李木"</f>
        <v>陈李木</v>
      </c>
      <c r="D1214" s="3" t="s">
        <v>1164</v>
      </c>
      <c r="E1214" s="5"/>
    </row>
    <row r="1215" spans="1:5" ht="24.75" customHeight="1">
      <c r="A1215" s="4">
        <v>1213</v>
      </c>
      <c r="B1215" s="3" t="s">
        <v>1148</v>
      </c>
      <c r="C1215" s="3" t="str">
        <f>"陈红"</f>
        <v>陈红</v>
      </c>
      <c r="D1215" s="3" t="s">
        <v>1165</v>
      </c>
      <c r="E1215" s="5"/>
    </row>
    <row r="1216" spans="1:5" ht="24.75" customHeight="1">
      <c r="A1216" s="4">
        <v>1214</v>
      </c>
      <c r="B1216" s="3" t="s">
        <v>1148</v>
      </c>
      <c r="C1216" s="3" t="str">
        <f>"曾维橙"</f>
        <v>曾维橙</v>
      </c>
      <c r="D1216" s="3" t="s">
        <v>1166</v>
      </c>
      <c r="E1216" s="5"/>
    </row>
    <row r="1217" spans="1:5" ht="24.75" customHeight="1">
      <c r="A1217" s="4">
        <v>1215</v>
      </c>
      <c r="B1217" s="3" t="s">
        <v>1148</v>
      </c>
      <c r="C1217" s="3" t="str">
        <f>"吴乙仙"</f>
        <v>吴乙仙</v>
      </c>
      <c r="D1217" s="3" t="s">
        <v>1167</v>
      </c>
      <c r="E1217" s="5"/>
    </row>
    <row r="1218" spans="1:5" ht="24.75" customHeight="1">
      <c r="A1218" s="4">
        <v>1216</v>
      </c>
      <c r="B1218" s="3" t="s">
        <v>1148</v>
      </c>
      <c r="C1218" s="3" t="str">
        <f>"徐薮芳"</f>
        <v>徐薮芳</v>
      </c>
      <c r="D1218" s="3" t="s">
        <v>1168</v>
      </c>
      <c r="E1218" s="5"/>
    </row>
    <row r="1219" spans="1:5" ht="24.75" customHeight="1">
      <c r="A1219" s="4">
        <v>1217</v>
      </c>
      <c r="B1219" s="3" t="s">
        <v>1148</v>
      </c>
      <c r="C1219" s="3" t="str">
        <f>"魏丹"</f>
        <v>魏丹</v>
      </c>
      <c r="D1219" s="3" t="s">
        <v>1169</v>
      </c>
      <c r="E1219" s="5"/>
    </row>
    <row r="1220" spans="1:5" ht="24.75" customHeight="1">
      <c r="A1220" s="4">
        <v>1218</v>
      </c>
      <c r="B1220" s="3" t="s">
        <v>1148</v>
      </c>
      <c r="C1220" s="3" t="str">
        <f>"谭红晓"</f>
        <v>谭红晓</v>
      </c>
      <c r="D1220" s="3" t="s">
        <v>1170</v>
      </c>
      <c r="E1220" s="5"/>
    </row>
    <row r="1221" spans="1:5" ht="24.75" customHeight="1">
      <c r="A1221" s="4">
        <v>1219</v>
      </c>
      <c r="B1221" s="3" t="s">
        <v>1148</v>
      </c>
      <c r="C1221" s="3" t="str">
        <f>"陈瑞花"</f>
        <v>陈瑞花</v>
      </c>
      <c r="D1221" s="3" t="s">
        <v>1171</v>
      </c>
      <c r="E1221" s="5"/>
    </row>
    <row r="1222" spans="1:5" ht="24.75" customHeight="1">
      <c r="A1222" s="4">
        <v>1220</v>
      </c>
      <c r="B1222" s="3" t="s">
        <v>1148</v>
      </c>
      <c r="C1222" s="3" t="str">
        <f>"刘高伯"</f>
        <v>刘高伯</v>
      </c>
      <c r="D1222" s="3" t="s">
        <v>1172</v>
      </c>
      <c r="E1222" s="5"/>
    </row>
    <row r="1223" spans="1:5" ht="24.75" customHeight="1">
      <c r="A1223" s="4">
        <v>1221</v>
      </c>
      <c r="B1223" s="3" t="s">
        <v>1148</v>
      </c>
      <c r="C1223" s="3" t="str">
        <f>"黄柱"</f>
        <v>黄柱</v>
      </c>
      <c r="D1223" s="3" t="s">
        <v>1173</v>
      </c>
      <c r="E1223" s="5"/>
    </row>
    <row r="1224" spans="1:5" ht="24.75" customHeight="1">
      <c r="A1224" s="4">
        <v>1222</v>
      </c>
      <c r="B1224" s="3" t="s">
        <v>1148</v>
      </c>
      <c r="C1224" s="3" t="str">
        <f>"冯小丽"</f>
        <v>冯小丽</v>
      </c>
      <c r="D1224" s="3" t="s">
        <v>1174</v>
      </c>
      <c r="E1224" s="5"/>
    </row>
    <row r="1225" spans="1:5" ht="24.75" customHeight="1">
      <c r="A1225" s="4">
        <v>1223</v>
      </c>
      <c r="B1225" s="3" t="s">
        <v>1148</v>
      </c>
      <c r="C1225" s="3" t="str">
        <f>"屈慧娟"</f>
        <v>屈慧娟</v>
      </c>
      <c r="D1225" s="3" t="s">
        <v>1175</v>
      </c>
      <c r="E1225" s="5"/>
    </row>
    <row r="1226" spans="1:5" ht="24.75" customHeight="1">
      <c r="A1226" s="4">
        <v>1224</v>
      </c>
      <c r="B1226" s="3" t="s">
        <v>1148</v>
      </c>
      <c r="C1226" s="3" t="str">
        <f>"郑啊施"</f>
        <v>郑啊施</v>
      </c>
      <c r="D1226" s="3" t="s">
        <v>1176</v>
      </c>
      <c r="E1226" s="5"/>
    </row>
    <row r="1227" spans="1:5" ht="24.75" customHeight="1">
      <c r="A1227" s="4">
        <v>1225</v>
      </c>
      <c r="B1227" s="3" t="s">
        <v>1148</v>
      </c>
      <c r="C1227" s="3" t="str">
        <f>"羊玉花"</f>
        <v>羊玉花</v>
      </c>
      <c r="D1227" s="3" t="s">
        <v>1177</v>
      </c>
      <c r="E1227" s="5"/>
    </row>
    <row r="1228" spans="1:5" ht="24.75" customHeight="1">
      <c r="A1228" s="4">
        <v>1226</v>
      </c>
      <c r="B1228" s="3" t="s">
        <v>1148</v>
      </c>
      <c r="C1228" s="3" t="str">
        <f>"郑黄江"</f>
        <v>郑黄江</v>
      </c>
      <c r="D1228" s="3" t="s">
        <v>1178</v>
      </c>
      <c r="E1228" s="5"/>
    </row>
    <row r="1229" spans="1:5" ht="24.75" customHeight="1">
      <c r="A1229" s="4">
        <v>1227</v>
      </c>
      <c r="B1229" s="3" t="s">
        <v>1148</v>
      </c>
      <c r="C1229" s="3" t="str">
        <f>"邱名娟"</f>
        <v>邱名娟</v>
      </c>
      <c r="D1229" s="3" t="s">
        <v>1179</v>
      </c>
      <c r="E1229" s="5"/>
    </row>
    <row r="1230" spans="1:5" ht="24.75" customHeight="1">
      <c r="A1230" s="4">
        <v>1228</v>
      </c>
      <c r="B1230" s="3" t="s">
        <v>1148</v>
      </c>
      <c r="C1230" s="3" t="str">
        <f>"秦三妹"</f>
        <v>秦三妹</v>
      </c>
      <c r="D1230" s="3" t="s">
        <v>1180</v>
      </c>
      <c r="E1230" s="5"/>
    </row>
    <row r="1231" spans="1:5" ht="24.75" customHeight="1">
      <c r="A1231" s="4">
        <v>1229</v>
      </c>
      <c r="B1231" s="3" t="s">
        <v>1148</v>
      </c>
      <c r="C1231" s="3" t="str">
        <f>"李咪"</f>
        <v>李咪</v>
      </c>
      <c r="D1231" s="3" t="s">
        <v>1181</v>
      </c>
      <c r="E1231" s="5"/>
    </row>
    <row r="1232" spans="1:5" ht="24.75" customHeight="1">
      <c r="A1232" s="4">
        <v>1230</v>
      </c>
      <c r="B1232" s="3" t="s">
        <v>1148</v>
      </c>
      <c r="C1232" s="3" t="str">
        <f>"蔡彩燕"</f>
        <v>蔡彩燕</v>
      </c>
      <c r="D1232" s="3" t="s">
        <v>1182</v>
      </c>
      <c r="E1232" s="5"/>
    </row>
    <row r="1233" spans="1:5" ht="24.75" customHeight="1">
      <c r="A1233" s="4">
        <v>1231</v>
      </c>
      <c r="B1233" s="3" t="s">
        <v>1148</v>
      </c>
      <c r="C1233" s="3" t="str">
        <f>"黎正蓉"</f>
        <v>黎正蓉</v>
      </c>
      <c r="D1233" s="3" t="s">
        <v>1183</v>
      </c>
      <c r="E1233" s="5"/>
    </row>
    <row r="1234" spans="1:5" ht="24.75" customHeight="1">
      <c r="A1234" s="4">
        <v>1232</v>
      </c>
      <c r="B1234" s="3" t="s">
        <v>1148</v>
      </c>
      <c r="C1234" s="3" t="str">
        <f>"马晶"</f>
        <v>马晶</v>
      </c>
      <c r="D1234" s="3" t="s">
        <v>1184</v>
      </c>
      <c r="E1234" s="5"/>
    </row>
    <row r="1235" spans="1:5" ht="24.75" customHeight="1">
      <c r="A1235" s="4">
        <v>1233</v>
      </c>
      <c r="B1235" s="3" t="s">
        <v>1148</v>
      </c>
      <c r="C1235" s="3" t="str">
        <f>"邹瑞梅"</f>
        <v>邹瑞梅</v>
      </c>
      <c r="D1235" s="3" t="s">
        <v>1185</v>
      </c>
      <c r="E1235" s="5"/>
    </row>
    <row r="1236" spans="1:5" ht="24.75" customHeight="1">
      <c r="A1236" s="4">
        <v>1234</v>
      </c>
      <c r="B1236" s="3" t="s">
        <v>1148</v>
      </c>
      <c r="C1236" s="3" t="str">
        <f>"符珍"</f>
        <v>符珍</v>
      </c>
      <c r="D1236" s="3" t="s">
        <v>1186</v>
      </c>
      <c r="E1236" s="5"/>
    </row>
    <row r="1237" spans="1:5" ht="24.75" customHeight="1">
      <c r="A1237" s="4">
        <v>1235</v>
      </c>
      <c r="B1237" s="3" t="s">
        <v>1148</v>
      </c>
      <c r="C1237" s="3" t="str">
        <f>"符金星"</f>
        <v>符金星</v>
      </c>
      <c r="D1237" s="3" t="s">
        <v>541</v>
      </c>
      <c r="E1237" s="5"/>
    </row>
    <row r="1238" spans="1:5" ht="24.75" customHeight="1">
      <c r="A1238" s="4">
        <v>1236</v>
      </c>
      <c r="B1238" s="3" t="s">
        <v>1148</v>
      </c>
      <c r="C1238" s="3" t="str">
        <f>"王青攀"</f>
        <v>王青攀</v>
      </c>
      <c r="D1238" s="3" t="s">
        <v>1187</v>
      </c>
      <c r="E1238" s="5"/>
    </row>
    <row r="1239" spans="1:5" ht="24.75" customHeight="1">
      <c r="A1239" s="4">
        <v>1237</v>
      </c>
      <c r="B1239" s="3" t="s">
        <v>1148</v>
      </c>
      <c r="C1239" s="3" t="str">
        <f>"岑红柳"</f>
        <v>岑红柳</v>
      </c>
      <c r="D1239" s="3" t="s">
        <v>1188</v>
      </c>
      <c r="E1239" s="5"/>
    </row>
    <row r="1240" spans="1:5" ht="24.75" customHeight="1">
      <c r="A1240" s="4">
        <v>1238</v>
      </c>
      <c r="B1240" s="3" t="s">
        <v>1148</v>
      </c>
      <c r="C1240" s="3" t="str">
        <f>"周小芳"</f>
        <v>周小芳</v>
      </c>
      <c r="D1240" s="3" t="s">
        <v>1189</v>
      </c>
      <c r="E1240" s="5"/>
    </row>
    <row r="1241" spans="1:5" ht="24.75" customHeight="1">
      <c r="A1241" s="4">
        <v>1239</v>
      </c>
      <c r="B1241" s="3" t="s">
        <v>1148</v>
      </c>
      <c r="C1241" s="3" t="str">
        <f>"苏丽"</f>
        <v>苏丽</v>
      </c>
      <c r="D1241" s="3" t="s">
        <v>1190</v>
      </c>
      <c r="E1241" s="5"/>
    </row>
    <row r="1242" spans="1:5" ht="24.75" customHeight="1">
      <c r="A1242" s="4">
        <v>1240</v>
      </c>
      <c r="B1242" s="3" t="s">
        <v>1148</v>
      </c>
      <c r="C1242" s="3" t="str">
        <f>"孙雪静"</f>
        <v>孙雪静</v>
      </c>
      <c r="D1242" s="3" t="s">
        <v>1191</v>
      </c>
      <c r="E1242" s="5"/>
    </row>
    <row r="1243" spans="1:5" ht="24.75" customHeight="1">
      <c r="A1243" s="4">
        <v>1241</v>
      </c>
      <c r="B1243" s="3" t="s">
        <v>1148</v>
      </c>
      <c r="C1243" s="3" t="str">
        <f>"温雪梨"</f>
        <v>温雪梨</v>
      </c>
      <c r="D1243" s="3" t="s">
        <v>1192</v>
      </c>
      <c r="E1243" s="5"/>
    </row>
    <row r="1244" spans="1:5" ht="24.75" customHeight="1">
      <c r="A1244" s="4">
        <v>1242</v>
      </c>
      <c r="B1244" s="3" t="s">
        <v>1148</v>
      </c>
      <c r="C1244" s="3" t="str">
        <f>"黄宏菲"</f>
        <v>黄宏菲</v>
      </c>
      <c r="D1244" s="3" t="s">
        <v>1193</v>
      </c>
      <c r="E1244" s="5"/>
    </row>
    <row r="1245" spans="1:5" ht="24.75" customHeight="1">
      <c r="A1245" s="4">
        <v>1243</v>
      </c>
      <c r="B1245" s="3" t="s">
        <v>1148</v>
      </c>
      <c r="C1245" s="3" t="str">
        <f>"陈晨"</f>
        <v>陈晨</v>
      </c>
      <c r="D1245" s="3" t="s">
        <v>1194</v>
      </c>
      <c r="E1245" s="5"/>
    </row>
    <row r="1246" spans="1:5" ht="24.75" customHeight="1">
      <c r="A1246" s="4">
        <v>1244</v>
      </c>
      <c r="B1246" s="3" t="s">
        <v>1148</v>
      </c>
      <c r="C1246" s="3" t="str">
        <f>"姚远航"</f>
        <v>姚远航</v>
      </c>
      <c r="D1246" s="3" t="s">
        <v>1195</v>
      </c>
      <c r="E1246" s="5"/>
    </row>
    <row r="1247" spans="1:5" ht="24.75" customHeight="1">
      <c r="A1247" s="4">
        <v>1245</v>
      </c>
      <c r="B1247" s="3" t="s">
        <v>1148</v>
      </c>
      <c r="C1247" s="3" t="str">
        <f>"成旭"</f>
        <v>成旭</v>
      </c>
      <c r="D1247" s="3" t="s">
        <v>1196</v>
      </c>
      <c r="E1247" s="5"/>
    </row>
    <row r="1248" spans="1:5" ht="24.75" customHeight="1">
      <c r="A1248" s="4">
        <v>1246</v>
      </c>
      <c r="B1248" s="3" t="s">
        <v>1148</v>
      </c>
      <c r="C1248" s="3" t="str">
        <f>"符兰虹"</f>
        <v>符兰虹</v>
      </c>
      <c r="D1248" s="3" t="s">
        <v>1197</v>
      </c>
      <c r="E1248" s="5"/>
    </row>
    <row r="1249" spans="1:5" ht="24.75" customHeight="1">
      <c r="A1249" s="4">
        <v>1247</v>
      </c>
      <c r="B1249" s="3" t="s">
        <v>1148</v>
      </c>
      <c r="C1249" s="3" t="str">
        <f>"李月"</f>
        <v>李月</v>
      </c>
      <c r="D1249" s="3" t="s">
        <v>1198</v>
      </c>
      <c r="E1249" s="5"/>
    </row>
    <row r="1250" spans="1:5" ht="24.75" customHeight="1">
      <c r="A1250" s="4">
        <v>1248</v>
      </c>
      <c r="B1250" s="3" t="s">
        <v>1148</v>
      </c>
      <c r="C1250" s="3" t="str">
        <f>"陈艺文"</f>
        <v>陈艺文</v>
      </c>
      <c r="D1250" s="3" t="s">
        <v>1199</v>
      </c>
      <c r="E1250" s="5"/>
    </row>
    <row r="1251" spans="1:5" ht="24.75" customHeight="1">
      <c r="A1251" s="4">
        <v>1249</v>
      </c>
      <c r="B1251" s="3" t="s">
        <v>1200</v>
      </c>
      <c r="C1251" s="3" t="str">
        <f>"莫子恒"</f>
        <v>莫子恒</v>
      </c>
      <c r="D1251" s="3" t="s">
        <v>216</v>
      </c>
      <c r="E1251" s="5"/>
    </row>
    <row r="1252" spans="1:5" ht="24.75" customHeight="1">
      <c r="A1252" s="4">
        <v>1250</v>
      </c>
      <c r="B1252" s="3" t="s">
        <v>1200</v>
      </c>
      <c r="C1252" s="3" t="str">
        <f>"欧其章"</f>
        <v>欧其章</v>
      </c>
      <c r="D1252" s="3" t="s">
        <v>1201</v>
      </c>
      <c r="E1252" s="5"/>
    </row>
    <row r="1253" spans="1:5" ht="24.75" customHeight="1">
      <c r="A1253" s="4">
        <v>1251</v>
      </c>
      <c r="B1253" s="3" t="s">
        <v>1200</v>
      </c>
      <c r="C1253" s="3" t="str">
        <f>"郭禄彬"</f>
        <v>郭禄彬</v>
      </c>
      <c r="D1253" s="3" t="s">
        <v>1202</v>
      </c>
      <c r="E1253" s="5"/>
    </row>
    <row r="1254" spans="1:5" ht="24.75" customHeight="1">
      <c r="A1254" s="4">
        <v>1252</v>
      </c>
      <c r="B1254" s="3" t="s">
        <v>1200</v>
      </c>
      <c r="C1254" s="3" t="str">
        <f>"张运选"</f>
        <v>张运选</v>
      </c>
      <c r="D1254" s="3" t="s">
        <v>1203</v>
      </c>
      <c r="E1254" s="5"/>
    </row>
    <row r="1255" spans="1:5" ht="24.75" customHeight="1">
      <c r="A1255" s="4">
        <v>1253</v>
      </c>
      <c r="B1255" s="3" t="s">
        <v>1200</v>
      </c>
      <c r="C1255" s="3" t="str">
        <f>"王登龙"</f>
        <v>王登龙</v>
      </c>
      <c r="D1255" s="3" t="s">
        <v>1204</v>
      </c>
      <c r="E1255" s="5"/>
    </row>
    <row r="1256" spans="1:5" ht="24.75" customHeight="1">
      <c r="A1256" s="4">
        <v>1254</v>
      </c>
      <c r="B1256" s="3" t="s">
        <v>1200</v>
      </c>
      <c r="C1256" s="3" t="str">
        <f>"林明原"</f>
        <v>林明原</v>
      </c>
      <c r="D1256" s="3" t="s">
        <v>1205</v>
      </c>
      <c r="E1256" s="5"/>
    </row>
    <row r="1257" spans="1:5" ht="24.75" customHeight="1">
      <c r="A1257" s="4">
        <v>1255</v>
      </c>
      <c r="B1257" s="3" t="s">
        <v>1200</v>
      </c>
      <c r="C1257" s="3" t="str">
        <f>"周克琦"</f>
        <v>周克琦</v>
      </c>
      <c r="D1257" s="3" t="s">
        <v>1206</v>
      </c>
      <c r="E1257" s="5"/>
    </row>
    <row r="1258" spans="1:5" ht="24.75" customHeight="1">
      <c r="A1258" s="4">
        <v>1256</v>
      </c>
      <c r="B1258" s="3" t="s">
        <v>1200</v>
      </c>
      <c r="C1258" s="3" t="str">
        <f>"胡永佳"</f>
        <v>胡永佳</v>
      </c>
      <c r="D1258" s="3" t="s">
        <v>1207</v>
      </c>
      <c r="E1258" s="5"/>
    </row>
    <row r="1259" spans="1:5" ht="24.75" customHeight="1">
      <c r="A1259" s="4">
        <v>1257</v>
      </c>
      <c r="B1259" s="3" t="s">
        <v>1200</v>
      </c>
      <c r="C1259" s="3" t="str">
        <f>"符章洪"</f>
        <v>符章洪</v>
      </c>
      <c r="D1259" s="3" t="s">
        <v>1208</v>
      </c>
      <c r="E1259" s="5"/>
    </row>
    <row r="1260" spans="1:5" ht="24.75" customHeight="1">
      <c r="A1260" s="4">
        <v>1258</v>
      </c>
      <c r="B1260" s="3" t="s">
        <v>1200</v>
      </c>
      <c r="C1260" s="3" t="str">
        <f>"花敏"</f>
        <v>花敏</v>
      </c>
      <c r="D1260" s="3" t="s">
        <v>1209</v>
      </c>
      <c r="E1260" s="5"/>
    </row>
    <row r="1261" spans="1:5" ht="24.75" customHeight="1">
      <c r="A1261" s="4">
        <v>1259</v>
      </c>
      <c r="B1261" s="3" t="s">
        <v>1200</v>
      </c>
      <c r="C1261" s="3" t="str">
        <f>"夏所伟"</f>
        <v>夏所伟</v>
      </c>
      <c r="D1261" s="3" t="s">
        <v>1210</v>
      </c>
      <c r="E1261" s="5"/>
    </row>
    <row r="1262" spans="1:5" ht="24.75" customHeight="1">
      <c r="A1262" s="4">
        <v>1260</v>
      </c>
      <c r="B1262" s="3" t="s">
        <v>1200</v>
      </c>
      <c r="C1262" s="3" t="str">
        <f>"王雅"</f>
        <v>王雅</v>
      </c>
      <c r="D1262" s="3" t="s">
        <v>1211</v>
      </c>
      <c r="E1262" s="5"/>
    </row>
    <row r="1263" spans="1:5" ht="24.75" customHeight="1">
      <c r="A1263" s="4">
        <v>1261</v>
      </c>
      <c r="B1263" s="3" t="s">
        <v>1200</v>
      </c>
      <c r="C1263" s="3" t="str">
        <f>"羊井辉"</f>
        <v>羊井辉</v>
      </c>
      <c r="D1263" s="3" t="s">
        <v>1212</v>
      </c>
      <c r="E1263" s="5"/>
    </row>
    <row r="1264" spans="1:5" ht="24.75" customHeight="1">
      <c r="A1264" s="4">
        <v>1262</v>
      </c>
      <c r="B1264" s="3" t="s">
        <v>1200</v>
      </c>
      <c r="C1264" s="3" t="str">
        <f>"李博士"</f>
        <v>李博士</v>
      </c>
      <c r="D1264" s="3" t="s">
        <v>1213</v>
      </c>
      <c r="E1264" s="5"/>
    </row>
    <row r="1265" spans="1:5" ht="24.75" customHeight="1">
      <c r="A1265" s="4">
        <v>1263</v>
      </c>
      <c r="B1265" s="3" t="s">
        <v>1200</v>
      </c>
      <c r="C1265" s="3" t="str">
        <f>"吴永良"</f>
        <v>吴永良</v>
      </c>
      <c r="D1265" s="3" t="s">
        <v>1214</v>
      </c>
      <c r="E1265" s="5"/>
    </row>
    <row r="1266" spans="1:5" ht="24.75" customHeight="1">
      <c r="A1266" s="4">
        <v>1264</v>
      </c>
      <c r="B1266" s="3" t="s">
        <v>1200</v>
      </c>
      <c r="C1266" s="3" t="str">
        <f>"刘应德"</f>
        <v>刘应德</v>
      </c>
      <c r="D1266" s="3" t="s">
        <v>1215</v>
      </c>
      <c r="E1266" s="5"/>
    </row>
    <row r="1267" spans="1:5" ht="24.75" customHeight="1">
      <c r="A1267" s="4">
        <v>1265</v>
      </c>
      <c r="B1267" s="3" t="s">
        <v>1200</v>
      </c>
      <c r="C1267" s="3" t="str">
        <f>"张宗铭"</f>
        <v>张宗铭</v>
      </c>
      <c r="D1267" s="3" t="s">
        <v>1216</v>
      </c>
      <c r="E1267" s="5"/>
    </row>
    <row r="1268" spans="1:5" ht="24.75" customHeight="1">
      <c r="A1268" s="4">
        <v>1266</v>
      </c>
      <c r="B1268" s="3" t="s">
        <v>1200</v>
      </c>
      <c r="C1268" s="3" t="str">
        <f>"谭业旅"</f>
        <v>谭业旅</v>
      </c>
      <c r="D1268" s="3" t="s">
        <v>1217</v>
      </c>
      <c r="E1268" s="5"/>
    </row>
    <row r="1269" spans="1:5" ht="24.75" customHeight="1">
      <c r="A1269" s="4">
        <v>1267</v>
      </c>
      <c r="B1269" s="3" t="s">
        <v>1200</v>
      </c>
      <c r="C1269" s="3" t="str">
        <f>"朱俊升"</f>
        <v>朱俊升</v>
      </c>
      <c r="D1269" s="3" t="s">
        <v>1218</v>
      </c>
      <c r="E1269" s="5"/>
    </row>
    <row r="1270" spans="1:5" ht="24.75" customHeight="1">
      <c r="A1270" s="4">
        <v>1268</v>
      </c>
      <c r="B1270" s="3" t="s">
        <v>1200</v>
      </c>
      <c r="C1270" s="3" t="str">
        <f>"翁生威"</f>
        <v>翁生威</v>
      </c>
      <c r="D1270" s="3" t="s">
        <v>1219</v>
      </c>
      <c r="E1270" s="5"/>
    </row>
    <row r="1271" spans="1:5" ht="24.75" customHeight="1">
      <c r="A1271" s="4">
        <v>1269</v>
      </c>
      <c r="B1271" s="3" t="s">
        <v>1200</v>
      </c>
      <c r="C1271" s="3" t="str">
        <f>"王飞"</f>
        <v>王飞</v>
      </c>
      <c r="D1271" s="3" t="s">
        <v>1220</v>
      </c>
      <c r="E1271" s="5"/>
    </row>
    <row r="1272" spans="1:5" ht="24.75" customHeight="1">
      <c r="A1272" s="4">
        <v>1270</v>
      </c>
      <c r="B1272" s="3" t="s">
        <v>1200</v>
      </c>
      <c r="C1272" s="3" t="str">
        <f>"王昌为"</f>
        <v>王昌为</v>
      </c>
      <c r="D1272" s="3" t="s">
        <v>1221</v>
      </c>
      <c r="E1272" s="5"/>
    </row>
    <row r="1273" spans="1:5" ht="24.75" customHeight="1">
      <c r="A1273" s="4">
        <v>1271</v>
      </c>
      <c r="B1273" s="3" t="s">
        <v>1200</v>
      </c>
      <c r="C1273" s="3" t="str">
        <f>"李开铭"</f>
        <v>李开铭</v>
      </c>
      <c r="D1273" s="3" t="s">
        <v>1222</v>
      </c>
      <c r="E1273" s="5"/>
    </row>
    <row r="1274" spans="1:5" ht="24.75" customHeight="1">
      <c r="A1274" s="4">
        <v>1272</v>
      </c>
      <c r="B1274" s="3" t="s">
        <v>1200</v>
      </c>
      <c r="C1274" s="3" t="str">
        <f>"卢业根"</f>
        <v>卢业根</v>
      </c>
      <c r="D1274" s="3" t="s">
        <v>1223</v>
      </c>
      <c r="E1274" s="5"/>
    </row>
    <row r="1275" spans="1:5" ht="24.75" customHeight="1">
      <c r="A1275" s="4">
        <v>1273</v>
      </c>
      <c r="B1275" s="3" t="s">
        <v>1200</v>
      </c>
      <c r="C1275" s="3" t="str">
        <f>"崔海耿"</f>
        <v>崔海耿</v>
      </c>
      <c r="D1275" s="3" t="s">
        <v>1224</v>
      </c>
      <c r="E1275" s="5"/>
    </row>
    <row r="1276" spans="1:5" ht="24.75" customHeight="1">
      <c r="A1276" s="4">
        <v>1274</v>
      </c>
      <c r="B1276" s="3" t="s">
        <v>1200</v>
      </c>
      <c r="C1276" s="3" t="str">
        <f>"吉东炜"</f>
        <v>吉东炜</v>
      </c>
      <c r="D1276" s="3" t="s">
        <v>1225</v>
      </c>
      <c r="E1276" s="5"/>
    </row>
    <row r="1277" spans="1:5" ht="24.75" customHeight="1">
      <c r="A1277" s="4">
        <v>1275</v>
      </c>
      <c r="B1277" s="3" t="s">
        <v>1200</v>
      </c>
      <c r="C1277" s="3" t="str">
        <f>"符传庆"</f>
        <v>符传庆</v>
      </c>
      <c r="D1277" s="3" t="s">
        <v>1226</v>
      </c>
      <c r="E1277" s="5"/>
    </row>
    <row r="1278" spans="1:5" ht="24.75" customHeight="1">
      <c r="A1278" s="4">
        <v>1276</v>
      </c>
      <c r="B1278" s="3" t="s">
        <v>1200</v>
      </c>
      <c r="C1278" s="3" t="str">
        <f>"张译"</f>
        <v>张译</v>
      </c>
      <c r="D1278" s="3" t="s">
        <v>1227</v>
      </c>
      <c r="E1278" s="5"/>
    </row>
    <row r="1279" spans="1:5" ht="24.75" customHeight="1">
      <c r="A1279" s="4">
        <v>1277</v>
      </c>
      <c r="B1279" s="3" t="s">
        <v>1200</v>
      </c>
      <c r="C1279" s="3" t="str">
        <f>"黄显星"</f>
        <v>黄显星</v>
      </c>
      <c r="D1279" s="3" t="s">
        <v>1228</v>
      </c>
      <c r="E1279" s="5"/>
    </row>
    <row r="1280" spans="1:5" ht="24.75" customHeight="1">
      <c r="A1280" s="4">
        <v>1278</v>
      </c>
      <c r="B1280" s="3" t="s">
        <v>1200</v>
      </c>
      <c r="C1280" s="3" t="str">
        <f>"林明灿"</f>
        <v>林明灿</v>
      </c>
      <c r="D1280" s="3" t="s">
        <v>1229</v>
      </c>
      <c r="E1280" s="5"/>
    </row>
    <row r="1281" spans="1:5" ht="24.75" customHeight="1">
      <c r="A1281" s="4">
        <v>1279</v>
      </c>
      <c r="B1281" s="3" t="s">
        <v>1200</v>
      </c>
      <c r="C1281" s="3" t="str">
        <f>"张南专"</f>
        <v>张南专</v>
      </c>
      <c r="D1281" s="3" t="s">
        <v>1230</v>
      </c>
      <c r="E1281" s="5"/>
    </row>
    <row r="1282" spans="1:5" ht="24.75" customHeight="1">
      <c r="A1282" s="4">
        <v>1280</v>
      </c>
      <c r="B1282" s="3" t="s">
        <v>1200</v>
      </c>
      <c r="C1282" s="3" t="str">
        <f>"陈威"</f>
        <v>陈威</v>
      </c>
      <c r="D1282" s="3" t="s">
        <v>1231</v>
      </c>
      <c r="E1282" s="5"/>
    </row>
    <row r="1283" spans="1:5" ht="24.75" customHeight="1">
      <c r="A1283" s="4">
        <v>1281</v>
      </c>
      <c r="B1283" s="3" t="s">
        <v>1200</v>
      </c>
      <c r="C1283" s="3" t="str">
        <f>"蔡雷"</f>
        <v>蔡雷</v>
      </c>
      <c r="D1283" s="3" t="s">
        <v>1232</v>
      </c>
      <c r="E1283" s="5"/>
    </row>
    <row r="1284" spans="1:5" ht="24.75" customHeight="1">
      <c r="A1284" s="4">
        <v>1282</v>
      </c>
      <c r="B1284" s="3" t="s">
        <v>1200</v>
      </c>
      <c r="C1284" s="3" t="str">
        <f>"李金辉"</f>
        <v>李金辉</v>
      </c>
      <c r="D1284" s="3" t="s">
        <v>1233</v>
      </c>
      <c r="E1284" s="5"/>
    </row>
    <row r="1285" spans="1:5" ht="24.75" customHeight="1">
      <c r="A1285" s="4">
        <v>1283</v>
      </c>
      <c r="B1285" s="3" t="s">
        <v>1200</v>
      </c>
      <c r="C1285" s="3" t="str">
        <f>"羊鸿斌"</f>
        <v>羊鸿斌</v>
      </c>
      <c r="D1285" s="3" t="s">
        <v>1234</v>
      </c>
      <c r="E1285" s="5"/>
    </row>
    <row r="1286" spans="1:5" ht="24.75" customHeight="1">
      <c r="A1286" s="4">
        <v>1284</v>
      </c>
      <c r="B1286" s="3" t="s">
        <v>1200</v>
      </c>
      <c r="C1286" s="3" t="str">
        <f>"李启信"</f>
        <v>李启信</v>
      </c>
      <c r="D1286" s="3" t="s">
        <v>1235</v>
      </c>
      <c r="E1286" s="5"/>
    </row>
    <row r="1287" spans="1:5" ht="24.75" customHeight="1">
      <c r="A1287" s="4">
        <v>1285</v>
      </c>
      <c r="B1287" s="3" t="s">
        <v>1236</v>
      </c>
      <c r="C1287" s="3" t="str">
        <f>"沈馨怡"</f>
        <v>沈馨怡</v>
      </c>
      <c r="D1287" s="3" t="s">
        <v>1237</v>
      </c>
      <c r="E1287" s="5"/>
    </row>
    <row r="1288" spans="1:5" ht="24.75" customHeight="1">
      <c r="A1288" s="4">
        <v>1286</v>
      </c>
      <c r="B1288" s="3" t="s">
        <v>1236</v>
      </c>
      <c r="C1288" s="3" t="str">
        <f>"刘欣欣"</f>
        <v>刘欣欣</v>
      </c>
      <c r="D1288" s="3" t="s">
        <v>1238</v>
      </c>
      <c r="E1288" s="5"/>
    </row>
    <row r="1289" spans="1:5" ht="24.75" customHeight="1">
      <c r="A1289" s="4">
        <v>1287</v>
      </c>
      <c r="B1289" s="3" t="s">
        <v>1236</v>
      </c>
      <c r="C1289" s="3" t="str">
        <f>"卢茜茜"</f>
        <v>卢茜茜</v>
      </c>
      <c r="D1289" s="3" t="s">
        <v>1239</v>
      </c>
      <c r="E1289" s="5"/>
    </row>
    <row r="1290" spans="1:5" ht="24.75" customHeight="1">
      <c r="A1290" s="4">
        <v>1288</v>
      </c>
      <c r="B1290" s="3" t="s">
        <v>1236</v>
      </c>
      <c r="C1290" s="3" t="str">
        <f>"黎香妃"</f>
        <v>黎香妃</v>
      </c>
      <c r="D1290" s="3" t="s">
        <v>474</v>
      </c>
      <c r="E1290" s="5"/>
    </row>
    <row r="1291" spans="1:5" ht="24.75" customHeight="1">
      <c r="A1291" s="4">
        <v>1289</v>
      </c>
      <c r="B1291" s="3" t="s">
        <v>1236</v>
      </c>
      <c r="C1291" s="3" t="str">
        <f>"温国玲"</f>
        <v>温国玲</v>
      </c>
      <c r="D1291" s="3" t="s">
        <v>1240</v>
      </c>
      <c r="E1291" s="5"/>
    </row>
    <row r="1292" spans="1:5" ht="24.75" customHeight="1">
      <c r="A1292" s="4">
        <v>1290</v>
      </c>
      <c r="B1292" s="3" t="s">
        <v>1236</v>
      </c>
      <c r="C1292" s="3" t="str">
        <f>"朱虹"</f>
        <v>朱虹</v>
      </c>
      <c r="D1292" s="3" t="s">
        <v>1241</v>
      </c>
      <c r="E1292" s="5"/>
    </row>
    <row r="1293" spans="1:5" ht="24.75" customHeight="1">
      <c r="A1293" s="4">
        <v>1291</v>
      </c>
      <c r="B1293" s="3" t="s">
        <v>1236</v>
      </c>
      <c r="C1293" s="3" t="str">
        <f>"李欣怡"</f>
        <v>李欣怡</v>
      </c>
      <c r="D1293" s="3" t="s">
        <v>1242</v>
      </c>
      <c r="E1293" s="5"/>
    </row>
    <row r="1294" spans="1:5" ht="24.75" customHeight="1">
      <c r="A1294" s="4">
        <v>1292</v>
      </c>
      <c r="B1294" s="3" t="s">
        <v>1236</v>
      </c>
      <c r="C1294" s="3" t="str">
        <f>"李惠玲"</f>
        <v>李惠玲</v>
      </c>
      <c r="D1294" s="3" t="s">
        <v>1243</v>
      </c>
      <c r="E1294" s="5"/>
    </row>
    <row r="1295" spans="1:5" ht="24.75" customHeight="1">
      <c r="A1295" s="4">
        <v>1293</v>
      </c>
      <c r="B1295" s="3" t="s">
        <v>1236</v>
      </c>
      <c r="C1295" s="3" t="str">
        <f>"李秀娜"</f>
        <v>李秀娜</v>
      </c>
      <c r="D1295" s="3" t="s">
        <v>1244</v>
      </c>
      <c r="E1295" s="5"/>
    </row>
    <row r="1296" spans="1:5" ht="24.75" customHeight="1">
      <c r="A1296" s="4">
        <v>1294</v>
      </c>
      <c r="B1296" s="3" t="s">
        <v>1236</v>
      </c>
      <c r="C1296" s="3" t="str">
        <f>"胡亚谊"</f>
        <v>胡亚谊</v>
      </c>
      <c r="D1296" s="3" t="s">
        <v>1245</v>
      </c>
      <c r="E1296" s="5"/>
    </row>
    <row r="1297" spans="1:5" ht="24.75" customHeight="1">
      <c r="A1297" s="4">
        <v>1295</v>
      </c>
      <c r="B1297" s="3" t="s">
        <v>1236</v>
      </c>
      <c r="C1297" s="3" t="str">
        <f>"林舒平"</f>
        <v>林舒平</v>
      </c>
      <c r="D1297" s="3" t="s">
        <v>1246</v>
      </c>
      <c r="E1297" s="5"/>
    </row>
    <row r="1298" spans="1:5" ht="24.75" customHeight="1">
      <c r="A1298" s="4">
        <v>1296</v>
      </c>
      <c r="B1298" s="3" t="s">
        <v>1236</v>
      </c>
      <c r="C1298" s="3" t="str">
        <f>"方佳"</f>
        <v>方佳</v>
      </c>
      <c r="D1298" s="3" t="s">
        <v>1247</v>
      </c>
      <c r="E1298" s="5"/>
    </row>
    <row r="1299" spans="1:5" ht="24.75" customHeight="1">
      <c r="A1299" s="4">
        <v>1297</v>
      </c>
      <c r="B1299" s="3" t="s">
        <v>1236</v>
      </c>
      <c r="C1299" s="3" t="str">
        <f>"杨丽珍"</f>
        <v>杨丽珍</v>
      </c>
      <c r="D1299" s="3" t="s">
        <v>1248</v>
      </c>
      <c r="E1299" s="5"/>
    </row>
    <row r="1300" spans="1:5" ht="24.75" customHeight="1">
      <c r="A1300" s="4">
        <v>1298</v>
      </c>
      <c r="B1300" s="3" t="s">
        <v>1236</v>
      </c>
      <c r="C1300" s="3" t="str">
        <f>"蒙嘉潆"</f>
        <v>蒙嘉潆</v>
      </c>
      <c r="D1300" s="3" t="s">
        <v>1249</v>
      </c>
      <c r="E1300" s="5"/>
    </row>
    <row r="1301" spans="1:5" ht="24.75" customHeight="1">
      <c r="A1301" s="4">
        <v>1299</v>
      </c>
      <c r="B1301" s="3" t="s">
        <v>1236</v>
      </c>
      <c r="C1301" s="3" t="str">
        <f>"磨春莹"</f>
        <v>磨春莹</v>
      </c>
      <c r="D1301" s="3" t="s">
        <v>1250</v>
      </c>
      <c r="E1301" s="5"/>
    </row>
    <row r="1302" spans="1:5" ht="24.75" customHeight="1">
      <c r="A1302" s="4">
        <v>1300</v>
      </c>
      <c r="B1302" s="3" t="s">
        <v>1236</v>
      </c>
      <c r="C1302" s="3" t="str">
        <f>"麦名菊"</f>
        <v>麦名菊</v>
      </c>
      <c r="D1302" s="3" t="s">
        <v>1251</v>
      </c>
      <c r="E1302" s="5"/>
    </row>
    <row r="1303" spans="1:5" ht="24.75" customHeight="1">
      <c r="A1303" s="4">
        <v>1301</v>
      </c>
      <c r="B1303" s="3" t="s">
        <v>1236</v>
      </c>
      <c r="C1303" s="3" t="str">
        <f>"羊月丹"</f>
        <v>羊月丹</v>
      </c>
      <c r="D1303" s="3" t="s">
        <v>1252</v>
      </c>
      <c r="E1303" s="5"/>
    </row>
    <row r="1304" spans="1:5" ht="24.75" customHeight="1">
      <c r="A1304" s="4">
        <v>1302</v>
      </c>
      <c r="B1304" s="3" t="s">
        <v>1236</v>
      </c>
      <c r="C1304" s="3" t="str">
        <f>"李轶男"</f>
        <v>李轶男</v>
      </c>
      <c r="D1304" s="3" t="s">
        <v>1253</v>
      </c>
      <c r="E1304" s="5"/>
    </row>
    <row r="1305" spans="1:5" ht="24.75" customHeight="1">
      <c r="A1305" s="4">
        <v>1303</v>
      </c>
      <c r="B1305" s="3" t="s">
        <v>1236</v>
      </c>
      <c r="C1305" s="3" t="str">
        <f>"朱晓凤"</f>
        <v>朱晓凤</v>
      </c>
      <c r="D1305" s="3" t="s">
        <v>1254</v>
      </c>
      <c r="E1305" s="5"/>
    </row>
    <row r="1306" spans="1:5" ht="24.75" customHeight="1">
      <c r="A1306" s="4">
        <v>1304</v>
      </c>
      <c r="B1306" s="3" t="s">
        <v>1236</v>
      </c>
      <c r="C1306" s="3" t="str">
        <f>"陈蓉蓉"</f>
        <v>陈蓉蓉</v>
      </c>
      <c r="D1306" s="3" t="s">
        <v>1255</v>
      </c>
      <c r="E1306" s="5"/>
    </row>
    <row r="1307" spans="1:5" ht="24.75" customHeight="1">
      <c r="A1307" s="4">
        <v>1305</v>
      </c>
      <c r="B1307" s="3" t="s">
        <v>1236</v>
      </c>
      <c r="C1307" s="3" t="str">
        <f>"林立闽"</f>
        <v>林立闽</v>
      </c>
      <c r="D1307" s="3" t="s">
        <v>1256</v>
      </c>
      <c r="E1307" s="5"/>
    </row>
    <row r="1308" spans="1:5" ht="24.75" customHeight="1">
      <c r="A1308" s="4">
        <v>1306</v>
      </c>
      <c r="B1308" s="3" t="s">
        <v>1236</v>
      </c>
      <c r="C1308" s="3" t="str">
        <f>"朱慧妍"</f>
        <v>朱慧妍</v>
      </c>
      <c r="D1308" s="3" t="s">
        <v>1257</v>
      </c>
      <c r="E1308" s="5"/>
    </row>
    <row r="1309" spans="1:5" ht="24.75" customHeight="1">
      <c r="A1309" s="4">
        <v>1307</v>
      </c>
      <c r="B1309" s="3" t="s">
        <v>1236</v>
      </c>
      <c r="C1309" s="3" t="str">
        <f>"吉韵霖"</f>
        <v>吉韵霖</v>
      </c>
      <c r="D1309" s="3" t="s">
        <v>1258</v>
      </c>
      <c r="E1309" s="5"/>
    </row>
    <row r="1310" spans="1:5" ht="24.75" customHeight="1">
      <c r="A1310" s="4">
        <v>1308</v>
      </c>
      <c r="B1310" s="3" t="s">
        <v>1236</v>
      </c>
      <c r="C1310" s="3" t="str">
        <f>"韦传秋"</f>
        <v>韦传秋</v>
      </c>
      <c r="D1310" s="3" t="s">
        <v>1259</v>
      </c>
      <c r="E1310" s="5"/>
    </row>
    <row r="1311" spans="1:5" ht="24.75" customHeight="1">
      <c r="A1311" s="4">
        <v>1309</v>
      </c>
      <c r="B1311" s="3" t="s">
        <v>1236</v>
      </c>
      <c r="C1311" s="3" t="str">
        <f>"王燕茹"</f>
        <v>王燕茹</v>
      </c>
      <c r="D1311" s="3" t="s">
        <v>1260</v>
      </c>
      <c r="E1311" s="5"/>
    </row>
    <row r="1312" spans="1:5" ht="24.75" customHeight="1">
      <c r="A1312" s="4">
        <v>1310</v>
      </c>
      <c r="B1312" s="3" t="s">
        <v>1236</v>
      </c>
      <c r="C1312" s="3" t="str">
        <f>"黄小燕"</f>
        <v>黄小燕</v>
      </c>
      <c r="D1312" s="3" t="s">
        <v>1261</v>
      </c>
      <c r="E1312" s="5"/>
    </row>
    <row r="1313" spans="1:5" ht="24.75" customHeight="1">
      <c r="A1313" s="4">
        <v>1311</v>
      </c>
      <c r="B1313" s="3" t="s">
        <v>1236</v>
      </c>
      <c r="C1313" s="3" t="str">
        <f>"李伟霞"</f>
        <v>李伟霞</v>
      </c>
      <c r="D1313" s="3" t="s">
        <v>1262</v>
      </c>
      <c r="E1313" s="5"/>
    </row>
    <row r="1314" spans="1:5" ht="24.75" customHeight="1">
      <c r="A1314" s="4">
        <v>1312</v>
      </c>
      <c r="B1314" s="3" t="s">
        <v>1236</v>
      </c>
      <c r="C1314" s="3" t="str">
        <f>"黄爱花"</f>
        <v>黄爱花</v>
      </c>
      <c r="D1314" s="3" t="s">
        <v>1263</v>
      </c>
      <c r="E1314" s="5"/>
    </row>
    <row r="1315" spans="1:5" ht="24.75" customHeight="1">
      <c r="A1315" s="4">
        <v>1313</v>
      </c>
      <c r="B1315" s="3" t="s">
        <v>1236</v>
      </c>
      <c r="C1315" s="3" t="str">
        <f>"谢海莲"</f>
        <v>谢海莲</v>
      </c>
      <c r="D1315" s="3" t="s">
        <v>1264</v>
      </c>
      <c r="E1315" s="5"/>
    </row>
    <row r="1316" spans="1:5" ht="24.75" customHeight="1">
      <c r="A1316" s="4">
        <v>1314</v>
      </c>
      <c r="B1316" s="3" t="s">
        <v>1236</v>
      </c>
      <c r="C1316" s="3" t="str">
        <f>"罗日嫒"</f>
        <v>罗日嫒</v>
      </c>
      <c r="D1316" s="3" t="s">
        <v>1265</v>
      </c>
      <c r="E1316" s="5"/>
    </row>
    <row r="1317" spans="1:5" ht="24.75" customHeight="1">
      <c r="A1317" s="4">
        <v>1315</v>
      </c>
      <c r="B1317" s="3" t="s">
        <v>1236</v>
      </c>
      <c r="C1317" s="3" t="str">
        <f>"吴津"</f>
        <v>吴津</v>
      </c>
      <c r="D1317" s="3" t="s">
        <v>1266</v>
      </c>
      <c r="E1317" s="5"/>
    </row>
    <row r="1318" spans="1:5" ht="24.75" customHeight="1">
      <c r="A1318" s="4">
        <v>1316</v>
      </c>
      <c r="B1318" s="3" t="s">
        <v>1236</v>
      </c>
      <c r="C1318" s="3" t="str">
        <f>"向亚娇"</f>
        <v>向亚娇</v>
      </c>
      <c r="D1318" s="3" t="s">
        <v>1267</v>
      </c>
      <c r="E1318" s="5"/>
    </row>
    <row r="1319" spans="1:5" ht="24.75" customHeight="1">
      <c r="A1319" s="4">
        <v>1317</v>
      </c>
      <c r="B1319" s="3" t="s">
        <v>1236</v>
      </c>
      <c r="C1319" s="3" t="str">
        <f>"陈高嫚"</f>
        <v>陈高嫚</v>
      </c>
      <c r="D1319" s="3" t="s">
        <v>1268</v>
      </c>
      <c r="E1319" s="5"/>
    </row>
    <row r="1320" spans="1:5" ht="24.75" customHeight="1">
      <c r="A1320" s="4">
        <v>1318</v>
      </c>
      <c r="B1320" s="3" t="s">
        <v>1236</v>
      </c>
      <c r="C1320" s="3" t="str">
        <f>"李姗姗"</f>
        <v>李姗姗</v>
      </c>
      <c r="D1320" s="3" t="s">
        <v>1269</v>
      </c>
      <c r="E1320" s="5"/>
    </row>
    <row r="1321" spans="1:5" ht="24.75" customHeight="1">
      <c r="A1321" s="4">
        <v>1319</v>
      </c>
      <c r="B1321" s="3" t="s">
        <v>1236</v>
      </c>
      <c r="C1321" s="3" t="str">
        <f>"符凤丹"</f>
        <v>符凤丹</v>
      </c>
      <c r="D1321" s="3" t="s">
        <v>1270</v>
      </c>
      <c r="E1321" s="5"/>
    </row>
    <row r="1322" spans="1:5" ht="24.75" customHeight="1">
      <c r="A1322" s="4">
        <v>1320</v>
      </c>
      <c r="B1322" s="3" t="s">
        <v>1236</v>
      </c>
      <c r="C1322" s="3" t="str">
        <f>"胡大侠"</f>
        <v>胡大侠</v>
      </c>
      <c r="D1322" s="3" t="s">
        <v>1271</v>
      </c>
      <c r="E1322" s="5"/>
    </row>
    <row r="1323" spans="1:5" ht="24.75" customHeight="1">
      <c r="A1323" s="4">
        <v>1321</v>
      </c>
      <c r="B1323" s="3" t="s">
        <v>1236</v>
      </c>
      <c r="C1323" s="3" t="str">
        <f>"黎恒荷"</f>
        <v>黎恒荷</v>
      </c>
      <c r="D1323" s="3" t="s">
        <v>1272</v>
      </c>
      <c r="E1323" s="5"/>
    </row>
    <row r="1324" spans="1:5" ht="24.75" customHeight="1">
      <c r="A1324" s="4">
        <v>1322</v>
      </c>
      <c r="B1324" s="3" t="s">
        <v>1236</v>
      </c>
      <c r="C1324" s="3" t="str">
        <f>"张国珠"</f>
        <v>张国珠</v>
      </c>
      <c r="D1324" s="3" t="s">
        <v>1273</v>
      </c>
      <c r="E1324" s="5"/>
    </row>
    <row r="1325" spans="1:5" ht="24.75" customHeight="1">
      <c r="A1325" s="4">
        <v>1323</v>
      </c>
      <c r="B1325" s="3" t="s">
        <v>1236</v>
      </c>
      <c r="C1325" s="3" t="str">
        <f>"吴月萍"</f>
        <v>吴月萍</v>
      </c>
      <c r="D1325" s="3" t="s">
        <v>1274</v>
      </c>
      <c r="E1325" s="5"/>
    </row>
    <row r="1326" spans="1:5" ht="24.75" customHeight="1">
      <c r="A1326" s="4">
        <v>1324</v>
      </c>
      <c r="B1326" s="3" t="s">
        <v>1236</v>
      </c>
      <c r="C1326" s="3" t="str">
        <f>"王彩霞"</f>
        <v>王彩霞</v>
      </c>
      <c r="D1326" s="3" t="s">
        <v>1275</v>
      </c>
      <c r="E1326" s="5"/>
    </row>
    <row r="1327" spans="1:5" ht="24.75" customHeight="1">
      <c r="A1327" s="4">
        <v>1325</v>
      </c>
      <c r="B1327" s="3" t="s">
        <v>1236</v>
      </c>
      <c r="C1327" s="3" t="str">
        <f>"罗冬转"</f>
        <v>罗冬转</v>
      </c>
      <c r="D1327" s="3" t="s">
        <v>1276</v>
      </c>
      <c r="E1327" s="5"/>
    </row>
    <row r="1328" spans="1:5" ht="24.75" customHeight="1">
      <c r="A1328" s="4">
        <v>1326</v>
      </c>
      <c r="B1328" s="3" t="s">
        <v>1236</v>
      </c>
      <c r="C1328" s="3" t="str">
        <f>"羊桂芳"</f>
        <v>羊桂芳</v>
      </c>
      <c r="D1328" s="3" t="s">
        <v>1277</v>
      </c>
      <c r="E1328" s="5"/>
    </row>
    <row r="1329" spans="1:5" ht="24.75" customHeight="1">
      <c r="A1329" s="4">
        <v>1327</v>
      </c>
      <c r="B1329" s="3" t="s">
        <v>1236</v>
      </c>
      <c r="C1329" s="3" t="str">
        <f>"林莉"</f>
        <v>林莉</v>
      </c>
      <c r="D1329" s="3" t="s">
        <v>1278</v>
      </c>
      <c r="E1329" s="5"/>
    </row>
    <row r="1330" spans="1:5" ht="24.75" customHeight="1">
      <c r="A1330" s="4">
        <v>1328</v>
      </c>
      <c r="B1330" s="3" t="s">
        <v>1236</v>
      </c>
      <c r="C1330" s="3" t="str">
        <f>"郑少丹"</f>
        <v>郑少丹</v>
      </c>
      <c r="D1330" s="3" t="s">
        <v>1279</v>
      </c>
      <c r="E1330" s="5"/>
    </row>
    <row r="1331" spans="1:5" ht="24.75" customHeight="1">
      <c r="A1331" s="4">
        <v>1329</v>
      </c>
      <c r="B1331" s="3" t="s">
        <v>1236</v>
      </c>
      <c r="C1331" s="3" t="str">
        <f>"高艳冰"</f>
        <v>高艳冰</v>
      </c>
      <c r="D1331" s="3" t="s">
        <v>1280</v>
      </c>
      <c r="E1331" s="5"/>
    </row>
    <row r="1332" spans="1:5" ht="24.75" customHeight="1">
      <c r="A1332" s="4">
        <v>1330</v>
      </c>
      <c r="B1332" s="3" t="s">
        <v>1236</v>
      </c>
      <c r="C1332" s="3" t="str">
        <f>"何佩泽"</f>
        <v>何佩泽</v>
      </c>
      <c r="D1332" s="3" t="s">
        <v>1281</v>
      </c>
      <c r="E1332" s="5"/>
    </row>
    <row r="1333" spans="1:5" ht="24.75" customHeight="1">
      <c r="A1333" s="4">
        <v>1331</v>
      </c>
      <c r="B1333" s="3" t="s">
        <v>1236</v>
      </c>
      <c r="C1333" s="3" t="str">
        <f>"卢雄春"</f>
        <v>卢雄春</v>
      </c>
      <c r="D1333" s="3" t="s">
        <v>1282</v>
      </c>
      <c r="E1333" s="5"/>
    </row>
    <row r="1334" spans="1:5" ht="24.75" customHeight="1">
      <c r="A1334" s="4">
        <v>1332</v>
      </c>
      <c r="B1334" s="3" t="s">
        <v>1236</v>
      </c>
      <c r="C1334" s="3" t="str">
        <f>"周霞"</f>
        <v>周霞</v>
      </c>
      <c r="D1334" s="3" t="s">
        <v>677</v>
      </c>
      <c r="E1334" s="5"/>
    </row>
    <row r="1335" spans="1:5" ht="24.75" customHeight="1">
      <c r="A1335" s="4">
        <v>1333</v>
      </c>
      <c r="B1335" s="3" t="s">
        <v>1236</v>
      </c>
      <c r="C1335" s="3" t="str">
        <f>"任晓丹"</f>
        <v>任晓丹</v>
      </c>
      <c r="D1335" s="3" t="s">
        <v>1283</v>
      </c>
      <c r="E1335" s="5"/>
    </row>
    <row r="1336" spans="1:5" ht="24.75" customHeight="1">
      <c r="A1336" s="4">
        <v>1334</v>
      </c>
      <c r="B1336" s="3" t="s">
        <v>1236</v>
      </c>
      <c r="C1336" s="3" t="str">
        <f>"陈姿桦"</f>
        <v>陈姿桦</v>
      </c>
      <c r="D1336" s="3" t="s">
        <v>1284</v>
      </c>
      <c r="E1336" s="5"/>
    </row>
    <row r="1337" spans="1:5" ht="24.75" customHeight="1">
      <c r="A1337" s="4">
        <v>1335</v>
      </c>
      <c r="B1337" s="3" t="s">
        <v>1236</v>
      </c>
      <c r="C1337" s="3" t="str">
        <f>"黄金妮"</f>
        <v>黄金妮</v>
      </c>
      <c r="D1337" s="3" t="s">
        <v>1285</v>
      </c>
      <c r="E1337" s="5"/>
    </row>
    <row r="1338" spans="1:5" ht="24.75" customHeight="1">
      <c r="A1338" s="4">
        <v>1336</v>
      </c>
      <c r="B1338" s="3" t="s">
        <v>1236</v>
      </c>
      <c r="C1338" s="3" t="str">
        <f>"陈韵"</f>
        <v>陈韵</v>
      </c>
      <c r="D1338" s="3" t="s">
        <v>1286</v>
      </c>
      <c r="E1338" s="5"/>
    </row>
    <row r="1339" spans="1:5" ht="24.75" customHeight="1">
      <c r="A1339" s="4">
        <v>1337</v>
      </c>
      <c r="B1339" s="3" t="s">
        <v>1236</v>
      </c>
      <c r="C1339" s="3" t="str">
        <f>"陈小萍"</f>
        <v>陈小萍</v>
      </c>
      <c r="D1339" s="3" t="s">
        <v>1287</v>
      </c>
      <c r="E1339" s="5"/>
    </row>
    <row r="1340" spans="1:5" ht="24.75" customHeight="1">
      <c r="A1340" s="4">
        <v>1338</v>
      </c>
      <c r="B1340" s="3" t="s">
        <v>1236</v>
      </c>
      <c r="C1340" s="3" t="str">
        <f>"周小妃"</f>
        <v>周小妃</v>
      </c>
      <c r="D1340" s="3" t="s">
        <v>1288</v>
      </c>
      <c r="E1340" s="5"/>
    </row>
    <row r="1341" spans="1:5" ht="24.75" customHeight="1">
      <c r="A1341" s="4">
        <v>1339</v>
      </c>
      <c r="B1341" s="3" t="s">
        <v>1236</v>
      </c>
      <c r="C1341" s="3" t="str">
        <f>"哈洛雅"</f>
        <v>哈洛雅</v>
      </c>
      <c r="D1341" s="3" t="s">
        <v>1289</v>
      </c>
      <c r="E1341" s="5"/>
    </row>
    <row r="1342" spans="1:5" ht="24.75" customHeight="1">
      <c r="A1342" s="4">
        <v>1340</v>
      </c>
      <c r="B1342" s="3" t="s">
        <v>1236</v>
      </c>
      <c r="C1342" s="3" t="str">
        <f>"鄢蕾"</f>
        <v>鄢蕾</v>
      </c>
      <c r="D1342" s="3" t="s">
        <v>1290</v>
      </c>
      <c r="E1342" s="5"/>
    </row>
    <row r="1343" spans="1:5" ht="24.75" customHeight="1">
      <c r="A1343" s="4">
        <v>1341</v>
      </c>
      <c r="B1343" s="3" t="s">
        <v>1236</v>
      </c>
      <c r="C1343" s="3" t="str">
        <f>"莫翠婷"</f>
        <v>莫翠婷</v>
      </c>
      <c r="D1343" s="3" t="s">
        <v>1291</v>
      </c>
      <c r="E1343" s="5"/>
    </row>
    <row r="1344" spans="1:5" ht="24.75" customHeight="1">
      <c r="A1344" s="4">
        <v>1342</v>
      </c>
      <c r="B1344" s="3" t="s">
        <v>1236</v>
      </c>
      <c r="C1344" s="3" t="str">
        <f>"陈祥丹"</f>
        <v>陈祥丹</v>
      </c>
      <c r="D1344" s="3" t="s">
        <v>1292</v>
      </c>
      <c r="E1344" s="5"/>
    </row>
    <row r="1345" spans="1:5" ht="24.75" customHeight="1">
      <c r="A1345" s="4">
        <v>1343</v>
      </c>
      <c r="B1345" s="3" t="s">
        <v>1236</v>
      </c>
      <c r="C1345" s="3" t="str">
        <f>"刘文馨"</f>
        <v>刘文馨</v>
      </c>
      <c r="D1345" s="3" t="s">
        <v>1293</v>
      </c>
      <c r="E1345" s="5"/>
    </row>
    <row r="1346" spans="1:5" ht="24.75" customHeight="1">
      <c r="A1346" s="4">
        <v>1344</v>
      </c>
      <c r="B1346" s="3" t="s">
        <v>1236</v>
      </c>
      <c r="C1346" s="3" t="str">
        <f>"王丽文"</f>
        <v>王丽文</v>
      </c>
      <c r="D1346" s="3" t="s">
        <v>1294</v>
      </c>
      <c r="E1346" s="5"/>
    </row>
    <row r="1347" spans="1:5" ht="24.75" customHeight="1">
      <c r="A1347" s="4">
        <v>1345</v>
      </c>
      <c r="B1347" s="3" t="s">
        <v>1236</v>
      </c>
      <c r="C1347" s="3" t="str">
        <f>"黄巧津"</f>
        <v>黄巧津</v>
      </c>
      <c r="D1347" s="3" t="s">
        <v>1295</v>
      </c>
      <c r="E1347" s="5"/>
    </row>
    <row r="1348" spans="1:5" ht="24.75" customHeight="1">
      <c r="A1348" s="4">
        <v>1346</v>
      </c>
      <c r="B1348" s="3" t="s">
        <v>1236</v>
      </c>
      <c r="C1348" s="3" t="str">
        <f>"陈亚姑"</f>
        <v>陈亚姑</v>
      </c>
      <c r="D1348" s="3" t="s">
        <v>1123</v>
      </c>
      <c r="E1348" s="5"/>
    </row>
    <row r="1349" spans="1:5" ht="24.75" customHeight="1">
      <c r="A1349" s="4">
        <v>1347</v>
      </c>
      <c r="B1349" s="3" t="s">
        <v>1236</v>
      </c>
      <c r="C1349" s="3" t="str">
        <f>"许云捷"</f>
        <v>许云捷</v>
      </c>
      <c r="D1349" s="3" t="s">
        <v>1296</v>
      </c>
      <c r="E1349" s="5"/>
    </row>
    <row r="1350" spans="1:5" ht="24.75" customHeight="1">
      <c r="A1350" s="4">
        <v>1348</v>
      </c>
      <c r="B1350" s="3" t="s">
        <v>1236</v>
      </c>
      <c r="C1350" s="3" t="str">
        <f>"黄春芳"</f>
        <v>黄春芳</v>
      </c>
      <c r="D1350" s="3" t="s">
        <v>1297</v>
      </c>
      <c r="E1350" s="5"/>
    </row>
    <row r="1351" spans="1:5" ht="24.75" customHeight="1">
      <c r="A1351" s="4">
        <v>1349</v>
      </c>
      <c r="B1351" s="3" t="s">
        <v>1236</v>
      </c>
      <c r="C1351" s="3" t="str">
        <f>"谢婷惠"</f>
        <v>谢婷惠</v>
      </c>
      <c r="D1351" s="3" t="s">
        <v>1298</v>
      </c>
      <c r="E1351" s="5"/>
    </row>
    <row r="1352" spans="1:5" ht="24.75" customHeight="1">
      <c r="A1352" s="4">
        <v>1350</v>
      </c>
      <c r="B1352" s="3" t="s">
        <v>1236</v>
      </c>
      <c r="C1352" s="3" t="str">
        <f>"赵春姨"</f>
        <v>赵春姨</v>
      </c>
      <c r="D1352" s="3" t="s">
        <v>1299</v>
      </c>
      <c r="E1352" s="5"/>
    </row>
    <row r="1353" spans="1:5" ht="24.75" customHeight="1">
      <c r="A1353" s="4">
        <v>1351</v>
      </c>
      <c r="B1353" s="3" t="s">
        <v>1236</v>
      </c>
      <c r="C1353" s="3" t="str">
        <f>"黄舒淇"</f>
        <v>黄舒淇</v>
      </c>
      <c r="D1353" s="3" t="s">
        <v>1300</v>
      </c>
      <c r="E1353" s="5"/>
    </row>
    <row r="1354" spans="1:5" ht="24.75" customHeight="1">
      <c r="A1354" s="4">
        <v>1352</v>
      </c>
      <c r="B1354" s="3" t="s">
        <v>1236</v>
      </c>
      <c r="C1354" s="3" t="str">
        <f>"颜佰欣"</f>
        <v>颜佰欣</v>
      </c>
      <c r="D1354" s="3" t="s">
        <v>1301</v>
      </c>
      <c r="E1354" s="5"/>
    </row>
    <row r="1355" spans="1:5" ht="24.75" customHeight="1">
      <c r="A1355" s="4">
        <v>1353</v>
      </c>
      <c r="B1355" s="3" t="s">
        <v>1236</v>
      </c>
      <c r="C1355" s="3" t="str">
        <f>"黄荣"</f>
        <v>黄荣</v>
      </c>
      <c r="D1355" s="3" t="s">
        <v>1302</v>
      </c>
      <c r="E1355" s="5"/>
    </row>
    <row r="1356" spans="1:5" ht="24.75" customHeight="1">
      <c r="A1356" s="4">
        <v>1354</v>
      </c>
      <c r="B1356" s="3" t="s">
        <v>1236</v>
      </c>
      <c r="C1356" s="3" t="str">
        <f>"高元嘉"</f>
        <v>高元嘉</v>
      </c>
      <c r="D1356" s="3" t="s">
        <v>1303</v>
      </c>
      <c r="E1356" s="5"/>
    </row>
    <row r="1357" spans="1:5" ht="24.75" customHeight="1">
      <c r="A1357" s="4">
        <v>1355</v>
      </c>
      <c r="B1357" s="3" t="s">
        <v>1236</v>
      </c>
      <c r="C1357" s="3" t="str">
        <f>"陈民燕"</f>
        <v>陈民燕</v>
      </c>
      <c r="D1357" s="3" t="s">
        <v>1304</v>
      </c>
      <c r="E1357" s="5"/>
    </row>
    <row r="1358" spans="1:5" ht="24.75" customHeight="1">
      <c r="A1358" s="4">
        <v>1356</v>
      </c>
      <c r="B1358" s="3" t="s">
        <v>1236</v>
      </c>
      <c r="C1358" s="3" t="str">
        <f>"谢俏洁"</f>
        <v>谢俏洁</v>
      </c>
      <c r="D1358" s="3" t="s">
        <v>1305</v>
      </c>
      <c r="E1358" s="5"/>
    </row>
    <row r="1359" spans="1:5" ht="24.75" customHeight="1">
      <c r="A1359" s="4">
        <v>1357</v>
      </c>
      <c r="B1359" s="3" t="s">
        <v>1236</v>
      </c>
      <c r="C1359" s="3" t="str">
        <f>"李燕"</f>
        <v>李燕</v>
      </c>
      <c r="D1359" s="3" t="s">
        <v>1306</v>
      </c>
      <c r="E1359" s="5"/>
    </row>
    <row r="1360" spans="1:5" ht="24.75" customHeight="1">
      <c r="A1360" s="4">
        <v>1358</v>
      </c>
      <c r="B1360" s="3" t="s">
        <v>1236</v>
      </c>
      <c r="C1360" s="3" t="str">
        <f>"陈光彩"</f>
        <v>陈光彩</v>
      </c>
      <c r="D1360" s="3" t="s">
        <v>1307</v>
      </c>
      <c r="E1360" s="5"/>
    </row>
    <row r="1361" spans="1:5" ht="24.75" customHeight="1">
      <c r="A1361" s="4">
        <v>1359</v>
      </c>
      <c r="B1361" s="3" t="s">
        <v>1236</v>
      </c>
      <c r="C1361" s="3" t="str">
        <f>"孙雪婷"</f>
        <v>孙雪婷</v>
      </c>
      <c r="D1361" s="3" t="s">
        <v>474</v>
      </c>
      <c r="E1361" s="5"/>
    </row>
    <row r="1362" spans="1:5" ht="24.75" customHeight="1">
      <c r="A1362" s="4">
        <v>1360</v>
      </c>
      <c r="B1362" s="3" t="s">
        <v>1236</v>
      </c>
      <c r="C1362" s="3" t="str">
        <f>"王云"</f>
        <v>王云</v>
      </c>
      <c r="D1362" s="3" t="s">
        <v>1308</v>
      </c>
      <c r="E1362" s="5"/>
    </row>
    <row r="1363" spans="1:5" ht="24.75" customHeight="1">
      <c r="A1363" s="4">
        <v>1361</v>
      </c>
      <c r="B1363" s="3" t="s">
        <v>1236</v>
      </c>
      <c r="C1363" s="3" t="str">
        <f>"羊丽"</f>
        <v>羊丽</v>
      </c>
      <c r="D1363" s="3" t="s">
        <v>1309</v>
      </c>
      <c r="E1363" s="5"/>
    </row>
    <row r="1364" spans="1:5" ht="24.75" customHeight="1">
      <c r="A1364" s="4">
        <v>1362</v>
      </c>
      <c r="B1364" s="3" t="s">
        <v>1236</v>
      </c>
      <c r="C1364" s="3" t="str">
        <f>"蔡云花"</f>
        <v>蔡云花</v>
      </c>
      <c r="D1364" s="3" t="s">
        <v>348</v>
      </c>
      <c r="E1364" s="5"/>
    </row>
    <row r="1365" spans="1:5" ht="24.75" customHeight="1">
      <c r="A1365" s="4">
        <v>1363</v>
      </c>
      <c r="B1365" s="3" t="s">
        <v>1236</v>
      </c>
      <c r="C1365" s="3" t="str">
        <f>"马苗苗"</f>
        <v>马苗苗</v>
      </c>
      <c r="D1365" s="3" t="s">
        <v>977</v>
      </c>
      <c r="E1365" s="5"/>
    </row>
    <row r="1366" spans="1:5" ht="24.75" customHeight="1">
      <c r="A1366" s="4">
        <v>1364</v>
      </c>
      <c r="B1366" s="3" t="s">
        <v>1236</v>
      </c>
      <c r="C1366" s="3" t="str">
        <f>"王永和"</f>
        <v>王永和</v>
      </c>
      <c r="D1366" s="3" t="s">
        <v>1310</v>
      </c>
      <c r="E1366" s="5"/>
    </row>
    <row r="1367" spans="1:5" ht="24.75" customHeight="1">
      <c r="A1367" s="4">
        <v>1365</v>
      </c>
      <c r="B1367" s="3" t="s">
        <v>1236</v>
      </c>
      <c r="C1367" s="3" t="str">
        <f>"巫捷灵"</f>
        <v>巫捷灵</v>
      </c>
      <c r="D1367" s="3" t="s">
        <v>1311</v>
      </c>
      <c r="E1367" s="5"/>
    </row>
    <row r="1368" spans="1:5" ht="24.75" customHeight="1">
      <c r="A1368" s="4">
        <v>1366</v>
      </c>
      <c r="B1368" s="3" t="s">
        <v>1236</v>
      </c>
      <c r="C1368" s="3" t="str">
        <f>"孙倩婷"</f>
        <v>孙倩婷</v>
      </c>
      <c r="D1368" s="3" t="s">
        <v>1312</v>
      </c>
      <c r="E1368" s="5"/>
    </row>
    <row r="1369" spans="1:5" ht="24.75" customHeight="1">
      <c r="A1369" s="4">
        <v>1367</v>
      </c>
      <c r="B1369" s="3" t="s">
        <v>1236</v>
      </c>
      <c r="C1369" s="3" t="str">
        <f>"张娜"</f>
        <v>张娜</v>
      </c>
      <c r="D1369" s="3" t="s">
        <v>1313</v>
      </c>
      <c r="E1369" s="5"/>
    </row>
    <row r="1370" spans="1:5" ht="24.75" customHeight="1">
      <c r="A1370" s="4">
        <v>1368</v>
      </c>
      <c r="B1370" s="3" t="s">
        <v>1236</v>
      </c>
      <c r="C1370" s="3" t="str">
        <f>"乐翠琴"</f>
        <v>乐翠琴</v>
      </c>
      <c r="D1370" s="3" t="s">
        <v>1314</v>
      </c>
      <c r="E1370" s="5"/>
    </row>
    <row r="1371" spans="1:5" ht="24.75" customHeight="1">
      <c r="A1371" s="4">
        <v>1369</v>
      </c>
      <c r="B1371" s="3" t="s">
        <v>1236</v>
      </c>
      <c r="C1371" s="3" t="str">
        <f>"刘彩得"</f>
        <v>刘彩得</v>
      </c>
      <c r="D1371" s="3" t="s">
        <v>1315</v>
      </c>
      <c r="E1371" s="5"/>
    </row>
    <row r="1372" spans="1:5" ht="24.75" customHeight="1">
      <c r="A1372" s="4">
        <v>1370</v>
      </c>
      <c r="B1372" s="3" t="s">
        <v>1236</v>
      </c>
      <c r="C1372" s="3" t="str">
        <f>"陈虹妙"</f>
        <v>陈虹妙</v>
      </c>
      <c r="D1372" s="3" t="s">
        <v>1316</v>
      </c>
      <c r="E1372" s="5"/>
    </row>
    <row r="1373" spans="1:5" ht="24.75" customHeight="1">
      <c r="A1373" s="4">
        <v>1371</v>
      </c>
      <c r="B1373" s="3" t="s">
        <v>1236</v>
      </c>
      <c r="C1373" s="3" t="str">
        <f>"李娇妹"</f>
        <v>李娇妹</v>
      </c>
      <c r="D1373" s="3" t="s">
        <v>1317</v>
      </c>
      <c r="E1373" s="5"/>
    </row>
    <row r="1374" spans="1:5" ht="24.75" customHeight="1">
      <c r="A1374" s="4">
        <v>1372</v>
      </c>
      <c r="B1374" s="3" t="s">
        <v>1236</v>
      </c>
      <c r="C1374" s="3" t="str">
        <f>"颜婷"</f>
        <v>颜婷</v>
      </c>
      <c r="D1374" s="3" t="s">
        <v>1318</v>
      </c>
      <c r="E1374" s="5"/>
    </row>
    <row r="1375" spans="1:5" ht="24.75" customHeight="1">
      <c r="A1375" s="4">
        <v>1373</v>
      </c>
      <c r="B1375" s="3" t="s">
        <v>1236</v>
      </c>
      <c r="C1375" s="3" t="str">
        <f>"王敏"</f>
        <v>王敏</v>
      </c>
      <c r="D1375" s="3" t="s">
        <v>1319</v>
      </c>
      <c r="E1375" s="5"/>
    </row>
    <row r="1376" spans="1:5" ht="24.75" customHeight="1">
      <c r="A1376" s="4">
        <v>1374</v>
      </c>
      <c r="B1376" s="3" t="s">
        <v>1236</v>
      </c>
      <c r="C1376" s="3" t="str">
        <f>"冼梅彰"</f>
        <v>冼梅彰</v>
      </c>
      <c r="D1376" s="3" t="s">
        <v>1320</v>
      </c>
      <c r="E1376" s="5"/>
    </row>
    <row r="1377" spans="1:5" ht="24.75" customHeight="1">
      <c r="A1377" s="4">
        <v>1375</v>
      </c>
      <c r="B1377" s="3" t="s">
        <v>1236</v>
      </c>
      <c r="C1377" s="3" t="str">
        <f>"王小花"</f>
        <v>王小花</v>
      </c>
      <c r="D1377" s="3" t="s">
        <v>1321</v>
      </c>
      <c r="E1377" s="5"/>
    </row>
    <row r="1378" spans="1:5" ht="24.75" customHeight="1">
      <c r="A1378" s="4">
        <v>1376</v>
      </c>
      <c r="B1378" s="3" t="s">
        <v>1236</v>
      </c>
      <c r="C1378" s="3" t="str">
        <f>"陈玉丹"</f>
        <v>陈玉丹</v>
      </c>
      <c r="D1378" s="3" t="s">
        <v>1322</v>
      </c>
      <c r="E1378" s="5"/>
    </row>
    <row r="1379" spans="1:5" ht="24.75" customHeight="1">
      <c r="A1379" s="4">
        <v>1377</v>
      </c>
      <c r="B1379" s="3" t="s">
        <v>1236</v>
      </c>
      <c r="C1379" s="3" t="str">
        <f>"蔡小妹"</f>
        <v>蔡小妹</v>
      </c>
      <c r="D1379" s="3" t="s">
        <v>1323</v>
      </c>
      <c r="E1379" s="5"/>
    </row>
    <row r="1380" spans="1:5" ht="24.75" customHeight="1">
      <c r="A1380" s="4">
        <v>1378</v>
      </c>
      <c r="B1380" s="3" t="s">
        <v>1236</v>
      </c>
      <c r="C1380" s="3" t="str">
        <f>"唐倩倩"</f>
        <v>唐倩倩</v>
      </c>
      <c r="D1380" s="3" t="s">
        <v>1324</v>
      </c>
      <c r="E1380" s="5"/>
    </row>
    <row r="1381" spans="1:5" ht="24.75" customHeight="1">
      <c r="A1381" s="4">
        <v>1379</v>
      </c>
      <c r="B1381" s="3" t="s">
        <v>1236</v>
      </c>
      <c r="C1381" s="3" t="str">
        <f>"陈孟香"</f>
        <v>陈孟香</v>
      </c>
      <c r="D1381" s="3" t="s">
        <v>1325</v>
      </c>
      <c r="E1381" s="5"/>
    </row>
    <row r="1382" spans="1:5" ht="24.75" customHeight="1">
      <c r="A1382" s="4">
        <v>1380</v>
      </c>
      <c r="B1382" s="3" t="s">
        <v>1236</v>
      </c>
      <c r="C1382" s="3" t="str">
        <f>"林桃姑"</f>
        <v>林桃姑</v>
      </c>
      <c r="D1382" s="3" t="s">
        <v>1309</v>
      </c>
      <c r="E1382" s="5"/>
    </row>
    <row r="1383" spans="1:5" ht="24.75" customHeight="1">
      <c r="A1383" s="4">
        <v>1381</v>
      </c>
      <c r="B1383" s="3" t="s">
        <v>1236</v>
      </c>
      <c r="C1383" s="3" t="str">
        <f>"王玉玉"</f>
        <v>王玉玉</v>
      </c>
      <c r="D1383" s="3" t="s">
        <v>1326</v>
      </c>
      <c r="E1383" s="5"/>
    </row>
    <row r="1384" spans="1:5" ht="24.75" customHeight="1">
      <c r="A1384" s="4">
        <v>1382</v>
      </c>
      <c r="B1384" s="3" t="s">
        <v>1236</v>
      </c>
      <c r="C1384" s="3" t="str">
        <f>"史栩"</f>
        <v>史栩</v>
      </c>
      <c r="D1384" s="3" t="s">
        <v>1327</v>
      </c>
      <c r="E1384" s="5"/>
    </row>
    <row r="1385" spans="1:5" ht="24.75" customHeight="1">
      <c r="A1385" s="4">
        <v>1383</v>
      </c>
      <c r="B1385" s="3" t="s">
        <v>1236</v>
      </c>
      <c r="C1385" s="3" t="str">
        <f>"梁柳青"</f>
        <v>梁柳青</v>
      </c>
      <c r="D1385" s="3" t="s">
        <v>247</v>
      </c>
      <c r="E1385" s="5"/>
    </row>
    <row r="1386" spans="1:5" ht="24.75" customHeight="1">
      <c r="A1386" s="4">
        <v>1384</v>
      </c>
      <c r="B1386" s="3" t="s">
        <v>1236</v>
      </c>
      <c r="C1386" s="3" t="str">
        <f>"邢青荟"</f>
        <v>邢青荟</v>
      </c>
      <c r="D1386" s="3" t="s">
        <v>41</v>
      </c>
      <c r="E1386" s="5"/>
    </row>
    <row r="1387" spans="1:5" ht="24.75" customHeight="1">
      <c r="A1387" s="4">
        <v>1385</v>
      </c>
      <c r="B1387" s="3" t="s">
        <v>1236</v>
      </c>
      <c r="C1387" s="3" t="str">
        <f>"邱小妹"</f>
        <v>邱小妹</v>
      </c>
      <c r="D1387" s="3" t="s">
        <v>1328</v>
      </c>
      <c r="E1387" s="5"/>
    </row>
    <row r="1388" spans="1:5" ht="24.75" customHeight="1">
      <c r="A1388" s="4">
        <v>1386</v>
      </c>
      <c r="B1388" s="3" t="s">
        <v>1236</v>
      </c>
      <c r="C1388" s="3" t="str">
        <f>"吴秋妍"</f>
        <v>吴秋妍</v>
      </c>
      <c r="D1388" s="3" t="s">
        <v>1329</v>
      </c>
      <c r="E1388" s="5"/>
    </row>
    <row r="1389" spans="1:5" ht="24.75" customHeight="1">
      <c r="A1389" s="4">
        <v>1387</v>
      </c>
      <c r="B1389" s="3" t="s">
        <v>1236</v>
      </c>
      <c r="C1389" s="3" t="str">
        <f>"韩德惠"</f>
        <v>韩德惠</v>
      </c>
      <c r="D1389" s="3" t="s">
        <v>1330</v>
      </c>
      <c r="E1389" s="5"/>
    </row>
    <row r="1390" spans="1:5" ht="24.75" customHeight="1">
      <c r="A1390" s="4">
        <v>1388</v>
      </c>
      <c r="B1390" s="3" t="s">
        <v>1236</v>
      </c>
      <c r="C1390" s="3" t="str">
        <f>"江丹"</f>
        <v>江丹</v>
      </c>
      <c r="D1390" s="3" t="s">
        <v>1331</v>
      </c>
      <c r="E1390" s="5"/>
    </row>
    <row r="1391" spans="1:5" ht="24.75" customHeight="1">
      <c r="A1391" s="4">
        <v>1389</v>
      </c>
      <c r="B1391" s="3" t="s">
        <v>1236</v>
      </c>
      <c r="C1391" s="3" t="str">
        <f>"夏婵"</f>
        <v>夏婵</v>
      </c>
      <c r="D1391" s="3" t="s">
        <v>1332</v>
      </c>
      <c r="E1391" s="5"/>
    </row>
    <row r="1392" spans="1:5" ht="24.75" customHeight="1">
      <c r="A1392" s="4">
        <v>1390</v>
      </c>
      <c r="B1392" s="3" t="s">
        <v>1236</v>
      </c>
      <c r="C1392" s="3" t="str">
        <f>"严琳"</f>
        <v>严琳</v>
      </c>
      <c r="D1392" s="3" t="s">
        <v>1333</v>
      </c>
      <c r="E1392" s="5"/>
    </row>
    <row r="1393" spans="1:5" ht="24.75" customHeight="1">
      <c r="A1393" s="4">
        <v>1391</v>
      </c>
      <c r="B1393" s="3" t="s">
        <v>1236</v>
      </c>
      <c r="C1393" s="3" t="str">
        <f>"谭秋玲"</f>
        <v>谭秋玲</v>
      </c>
      <c r="D1393" s="3" t="s">
        <v>1334</v>
      </c>
      <c r="E1393" s="5"/>
    </row>
    <row r="1394" spans="1:5" ht="24.75" customHeight="1">
      <c r="A1394" s="4">
        <v>1392</v>
      </c>
      <c r="B1394" s="3" t="s">
        <v>1236</v>
      </c>
      <c r="C1394" s="3" t="str">
        <f>"王玉纯"</f>
        <v>王玉纯</v>
      </c>
      <c r="D1394" s="3" t="s">
        <v>1045</v>
      </c>
      <c r="E1394" s="5"/>
    </row>
    <row r="1395" spans="1:5" ht="24.75" customHeight="1">
      <c r="A1395" s="4">
        <v>1393</v>
      </c>
      <c r="B1395" s="3" t="s">
        <v>1236</v>
      </c>
      <c r="C1395" s="3" t="str">
        <f>"符史岑"</f>
        <v>符史岑</v>
      </c>
      <c r="D1395" s="3" t="s">
        <v>1335</v>
      </c>
      <c r="E1395" s="5"/>
    </row>
    <row r="1396" spans="1:5" ht="24.75" customHeight="1">
      <c r="A1396" s="4">
        <v>1394</v>
      </c>
      <c r="B1396" s="3" t="s">
        <v>1236</v>
      </c>
      <c r="C1396" s="3" t="str">
        <f>"唐文婕"</f>
        <v>唐文婕</v>
      </c>
      <c r="D1396" s="3" t="s">
        <v>1336</v>
      </c>
      <c r="E1396" s="5"/>
    </row>
    <row r="1397" spans="1:5" ht="24.75" customHeight="1">
      <c r="A1397" s="4">
        <v>1395</v>
      </c>
      <c r="B1397" s="3" t="s">
        <v>1236</v>
      </c>
      <c r="C1397" s="3" t="str">
        <f>"刘海田"</f>
        <v>刘海田</v>
      </c>
      <c r="D1397" s="3" t="s">
        <v>1337</v>
      </c>
      <c r="E1397" s="5"/>
    </row>
    <row r="1398" spans="1:5" ht="24.75" customHeight="1">
      <c r="A1398" s="4">
        <v>1396</v>
      </c>
      <c r="B1398" s="3" t="s">
        <v>1236</v>
      </c>
      <c r="C1398" s="3" t="str">
        <f>"陈小丹"</f>
        <v>陈小丹</v>
      </c>
      <c r="D1398" s="3" t="s">
        <v>1338</v>
      </c>
      <c r="E1398" s="5"/>
    </row>
    <row r="1399" spans="1:5" ht="24.75" customHeight="1">
      <c r="A1399" s="4">
        <v>1397</v>
      </c>
      <c r="B1399" s="3" t="s">
        <v>1236</v>
      </c>
      <c r="C1399" s="3" t="str">
        <f>"王凌"</f>
        <v>王凌</v>
      </c>
      <c r="D1399" s="3" t="s">
        <v>1291</v>
      </c>
      <c r="E1399" s="5"/>
    </row>
    <row r="1400" spans="1:5" ht="24.75" customHeight="1">
      <c r="A1400" s="4">
        <v>1398</v>
      </c>
      <c r="B1400" s="3" t="s">
        <v>1236</v>
      </c>
      <c r="C1400" s="3" t="str">
        <f>"王春花"</f>
        <v>王春花</v>
      </c>
      <c r="D1400" s="3" t="s">
        <v>1339</v>
      </c>
      <c r="E1400" s="5"/>
    </row>
    <row r="1401" spans="1:5" ht="24.75" customHeight="1">
      <c r="A1401" s="4">
        <v>1399</v>
      </c>
      <c r="B1401" s="3" t="s">
        <v>1236</v>
      </c>
      <c r="C1401" s="3" t="str">
        <f>"何小宁"</f>
        <v>何小宁</v>
      </c>
      <c r="D1401" s="3" t="s">
        <v>1340</v>
      </c>
      <c r="E1401" s="5"/>
    </row>
    <row r="1402" spans="1:5" ht="24.75" customHeight="1">
      <c r="A1402" s="4">
        <v>1400</v>
      </c>
      <c r="B1402" s="3" t="s">
        <v>1236</v>
      </c>
      <c r="C1402" s="3" t="str">
        <f>"曾海琼"</f>
        <v>曾海琼</v>
      </c>
      <c r="D1402" s="3" t="s">
        <v>1341</v>
      </c>
      <c r="E1402" s="5"/>
    </row>
    <row r="1403" spans="1:5" ht="24.75" customHeight="1">
      <c r="A1403" s="4">
        <v>1401</v>
      </c>
      <c r="B1403" s="3" t="s">
        <v>1236</v>
      </c>
      <c r="C1403" s="3" t="str">
        <f>"陈少丹"</f>
        <v>陈少丹</v>
      </c>
      <c r="D1403" s="3" t="s">
        <v>1342</v>
      </c>
      <c r="E1403" s="5"/>
    </row>
    <row r="1404" spans="1:5" ht="24.75" customHeight="1">
      <c r="A1404" s="4">
        <v>1402</v>
      </c>
      <c r="B1404" s="3" t="s">
        <v>1236</v>
      </c>
      <c r="C1404" s="3" t="str">
        <f>"葛丽丽"</f>
        <v>葛丽丽</v>
      </c>
      <c r="D1404" s="3" t="s">
        <v>1343</v>
      </c>
      <c r="E1404" s="5"/>
    </row>
    <row r="1405" spans="1:5" ht="24.75" customHeight="1">
      <c r="A1405" s="4">
        <v>1403</v>
      </c>
      <c r="B1405" s="3" t="s">
        <v>1236</v>
      </c>
      <c r="C1405" s="3" t="str">
        <f>"吴金桂"</f>
        <v>吴金桂</v>
      </c>
      <c r="D1405" s="3" t="s">
        <v>1344</v>
      </c>
      <c r="E1405" s="5"/>
    </row>
    <row r="1406" spans="1:5" ht="24.75" customHeight="1">
      <c r="A1406" s="4">
        <v>1404</v>
      </c>
      <c r="B1406" s="3" t="s">
        <v>1236</v>
      </c>
      <c r="C1406" s="3" t="str">
        <f>"王慧慧"</f>
        <v>王慧慧</v>
      </c>
      <c r="D1406" s="3" t="s">
        <v>1345</v>
      </c>
      <c r="E1406" s="5"/>
    </row>
    <row r="1407" spans="1:5" ht="24.75" customHeight="1">
      <c r="A1407" s="4">
        <v>1405</v>
      </c>
      <c r="B1407" s="3" t="s">
        <v>1236</v>
      </c>
      <c r="C1407" s="3" t="str">
        <f>"梁润晨"</f>
        <v>梁润晨</v>
      </c>
      <c r="D1407" s="3" t="s">
        <v>1346</v>
      </c>
      <c r="E1407" s="5"/>
    </row>
    <row r="1408" spans="1:5" ht="24.75" customHeight="1">
      <c r="A1408" s="4">
        <v>1406</v>
      </c>
      <c r="B1408" s="3" t="s">
        <v>1347</v>
      </c>
      <c r="C1408" s="3" t="str">
        <f>"李新宇"</f>
        <v>李新宇</v>
      </c>
      <c r="D1408" s="3" t="s">
        <v>1348</v>
      </c>
      <c r="E1408" s="5"/>
    </row>
    <row r="1409" spans="1:5" ht="24.75" customHeight="1">
      <c r="A1409" s="4">
        <v>1407</v>
      </c>
      <c r="B1409" s="3" t="s">
        <v>1347</v>
      </c>
      <c r="C1409" s="3" t="str">
        <f>"符基伟"</f>
        <v>符基伟</v>
      </c>
      <c r="D1409" s="3" t="s">
        <v>1349</v>
      </c>
      <c r="E1409" s="5"/>
    </row>
    <row r="1410" spans="1:5" ht="24.75" customHeight="1">
      <c r="A1410" s="4">
        <v>1408</v>
      </c>
      <c r="B1410" s="3" t="s">
        <v>1347</v>
      </c>
      <c r="C1410" s="3" t="str">
        <f>"王波"</f>
        <v>王波</v>
      </c>
      <c r="D1410" s="3" t="s">
        <v>1350</v>
      </c>
      <c r="E1410" s="5"/>
    </row>
    <row r="1411" spans="1:5" ht="24.75" customHeight="1">
      <c r="A1411" s="4">
        <v>1409</v>
      </c>
      <c r="B1411" s="3" t="s">
        <v>1347</v>
      </c>
      <c r="C1411" s="3" t="str">
        <f>"卢元东"</f>
        <v>卢元东</v>
      </c>
      <c r="D1411" s="3" t="s">
        <v>1351</v>
      </c>
      <c r="E1411" s="5"/>
    </row>
    <row r="1412" spans="1:5" ht="24.75" customHeight="1">
      <c r="A1412" s="4">
        <v>1410</v>
      </c>
      <c r="B1412" s="3" t="s">
        <v>1347</v>
      </c>
      <c r="C1412" s="3" t="str">
        <f>"林笛吉"</f>
        <v>林笛吉</v>
      </c>
      <c r="D1412" s="3" t="s">
        <v>1352</v>
      </c>
      <c r="E1412" s="5"/>
    </row>
    <row r="1413" spans="1:5" ht="24.75" customHeight="1">
      <c r="A1413" s="4">
        <v>1411</v>
      </c>
      <c r="B1413" s="3" t="s">
        <v>1347</v>
      </c>
      <c r="C1413" s="3" t="str">
        <f>"王运选"</f>
        <v>王运选</v>
      </c>
      <c r="D1413" s="3" t="s">
        <v>1353</v>
      </c>
      <c r="E1413" s="5"/>
    </row>
    <row r="1414" spans="1:5" ht="24.75" customHeight="1">
      <c r="A1414" s="4">
        <v>1412</v>
      </c>
      <c r="B1414" s="3" t="s">
        <v>1347</v>
      </c>
      <c r="C1414" s="3" t="str">
        <f>"吴泳宏"</f>
        <v>吴泳宏</v>
      </c>
      <c r="D1414" s="3" t="s">
        <v>1354</v>
      </c>
      <c r="E1414" s="5"/>
    </row>
    <row r="1415" spans="1:5" ht="24.75" customHeight="1">
      <c r="A1415" s="4">
        <v>1413</v>
      </c>
      <c r="B1415" s="3" t="s">
        <v>1347</v>
      </c>
      <c r="C1415" s="3" t="str">
        <f>"王冠华"</f>
        <v>王冠华</v>
      </c>
      <c r="D1415" s="3" t="s">
        <v>1355</v>
      </c>
      <c r="E1415" s="5"/>
    </row>
    <row r="1416" spans="1:5" ht="24.75" customHeight="1">
      <c r="A1416" s="4">
        <v>1414</v>
      </c>
      <c r="B1416" s="3" t="s">
        <v>1347</v>
      </c>
      <c r="C1416" s="3" t="str">
        <f>"周著名"</f>
        <v>周著名</v>
      </c>
      <c r="D1416" s="3" t="s">
        <v>1356</v>
      </c>
      <c r="E1416" s="5"/>
    </row>
    <row r="1417" spans="1:5" ht="24.75" customHeight="1">
      <c r="A1417" s="4">
        <v>1415</v>
      </c>
      <c r="B1417" s="3" t="s">
        <v>1347</v>
      </c>
      <c r="C1417" s="3" t="str">
        <f>"关宇飞"</f>
        <v>关宇飞</v>
      </c>
      <c r="D1417" s="3" t="s">
        <v>1357</v>
      </c>
      <c r="E1417" s="5"/>
    </row>
    <row r="1418" spans="1:5" ht="24.75" customHeight="1">
      <c r="A1418" s="4">
        <v>1416</v>
      </c>
      <c r="B1418" s="3" t="s">
        <v>1347</v>
      </c>
      <c r="C1418" s="3" t="str">
        <f>"何运达"</f>
        <v>何运达</v>
      </c>
      <c r="D1418" s="3" t="s">
        <v>1358</v>
      </c>
      <c r="E1418" s="5"/>
    </row>
    <row r="1419" spans="1:5" ht="24.75" customHeight="1">
      <c r="A1419" s="4">
        <v>1417</v>
      </c>
      <c r="B1419" s="3" t="s">
        <v>1347</v>
      </c>
      <c r="C1419" s="3" t="str">
        <f>"余伟坚"</f>
        <v>余伟坚</v>
      </c>
      <c r="D1419" s="3" t="s">
        <v>1359</v>
      </c>
      <c r="E1419" s="5"/>
    </row>
    <row r="1420" spans="1:5" ht="24.75" customHeight="1">
      <c r="A1420" s="4">
        <v>1418</v>
      </c>
      <c r="B1420" s="3" t="s">
        <v>1347</v>
      </c>
      <c r="C1420" s="3" t="str">
        <f>"杨明昊"</f>
        <v>杨明昊</v>
      </c>
      <c r="D1420" s="3" t="s">
        <v>1360</v>
      </c>
      <c r="E1420" s="5"/>
    </row>
    <row r="1421" spans="1:5" ht="24.75" customHeight="1">
      <c r="A1421" s="4">
        <v>1419</v>
      </c>
      <c r="B1421" s="3" t="s">
        <v>1347</v>
      </c>
      <c r="C1421" s="3" t="str">
        <f>"梁美漾"</f>
        <v>梁美漾</v>
      </c>
      <c r="D1421" s="3" t="s">
        <v>1361</v>
      </c>
      <c r="E1421" s="5"/>
    </row>
    <row r="1422" spans="1:5" ht="24.75" customHeight="1">
      <c r="A1422" s="4">
        <v>1420</v>
      </c>
      <c r="B1422" s="3" t="s">
        <v>1347</v>
      </c>
      <c r="C1422" s="3" t="str">
        <f>"符式团"</f>
        <v>符式团</v>
      </c>
      <c r="D1422" s="3" t="s">
        <v>1362</v>
      </c>
      <c r="E1422" s="5"/>
    </row>
    <row r="1423" spans="1:5" ht="24.75" customHeight="1">
      <c r="A1423" s="4">
        <v>1421</v>
      </c>
      <c r="B1423" s="3" t="s">
        <v>1347</v>
      </c>
      <c r="C1423" s="3" t="str">
        <f>"贺思喆"</f>
        <v>贺思喆</v>
      </c>
      <c r="D1423" s="3" t="s">
        <v>1363</v>
      </c>
      <c r="E1423" s="5"/>
    </row>
    <row r="1424" spans="1:5" ht="24.75" customHeight="1">
      <c r="A1424" s="4">
        <v>1422</v>
      </c>
      <c r="B1424" s="3" t="s">
        <v>1347</v>
      </c>
      <c r="C1424" s="3" t="str">
        <f>"宁致远"</f>
        <v>宁致远</v>
      </c>
      <c r="D1424" s="3" t="s">
        <v>1364</v>
      </c>
      <c r="E1424" s="5"/>
    </row>
    <row r="1425" spans="1:5" ht="24.75" customHeight="1">
      <c r="A1425" s="4">
        <v>1423</v>
      </c>
      <c r="B1425" s="3" t="s">
        <v>1347</v>
      </c>
      <c r="C1425" s="3" t="str">
        <f>"黎兴助"</f>
        <v>黎兴助</v>
      </c>
      <c r="D1425" s="3" t="s">
        <v>1365</v>
      </c>
      <c r="E1425" s="5"/>
    </row>
    <row r="1426" spans="1:5" ht="24.75" customHeight="1">
      <c r="A1426" s="4">
        <v>1424</v>
      </c>
      <c r="B1426" s="3" t="s">
        <v>1347</v>
      </c>
      <c r="C1426" s="3" t="str">
        <f>"王鑫洋"</f>
        <v>王鑫洋</v>
      </c>
      <c r="D1426" s="3" t="s">
        <v>1366</v>
      </c>
      <c r="E1426" s="5"/>
    </row>
    <row r="1427" spans="1:5" ht="24.75" customHeight="1">
      <c r="A1427" s="4">
        <v>1425</v>
      </c>
      <c r="B1427" s="3" t="s">
        <v>1347</v>
      </c>
      <c r="C1427" s="3" t="str">
        <f>"罗圣通"</f>
        <v>罗圣通</v>
      </c>
      <c r="D1427" s="3" t="s">
        <v>1367</v>
      </c>
      <c r="E1427" s="5"/>
    </row>
    <row r="1428" spans="1:5" ht="24.75" customHeight="1">
      <c r="A1428" s="4">
        <v>1426</v>
      </c>
      <c r="B1428" s="3" t="s">
        <v>1347</v>
      </c>
      <c r="C1428" s="3" t="str">
        <f>"宝利克"</f>
        <v>宝利克</v>
      </c>
      <c r="D1428" s="3" t="s">
        <v>1368</v>
      </c>
      <c r="E1428" s="5"/>
    </row>
    <row r="1429" spans="1:5" ht="24.75" customHeight="1">
      <c r="A1429" s="4">
        <v>1427</v>
      </c>
      <c r="B1429" s="3" t="s">
        <v>1347</v>
      </c>
      <c r="C1429" s="3" t="str">
        <f>"周子棋"</f>
        <v>周子棋</v>
      </c>
      <c r="D1429" s="3" t="s">
        <v>1369</v>
      </c>
      <c r="E1429" s="5"/>
    </row>
    <row r="1430" spans="1:5" ht="24.75" customHeight="1">
      <c r="A1430" s="4">
        <v>1428</v>
      </c>
      <c r="B1430" s="3" t="s">
        <v>1347</v>
      </c>
      <c r="C1430" s="3" t="str">
        <f>"许积宏"</f>
        <v>许积宏</v>
      </c>
      <c r="D1430" s="3" t="s">
        <v>1370</v>
      </c>
      <c r="E1430" s="5"/>
    </row>
    <row r="1431" spans="1:5" ht="24.75" customHeight="1">
      <c r="A1431" s="4">
        <v>1429</v>
      </c>
      <c r="B1431" s="3" t="s">
        <v>1347</v>
      </c>
      <c r="C1431" s="3" t="str">
        <f>"李德康"</f>
        <v>李德康</v>
      </c>
      <c r="D1431" s="3" t="s">
        <v>210</v>
      </c>
      <c r="E1431" s="5"/>
    </row>
    <row r="1432" spans="1:5" ht="24.75" customHeight="1">
      <c r="A1432" s="4">
        <v>1430</v>
      </c>
      <c r="B1432" s="3" t="s">
        <v>1347</v>
      </c>
      <c r="C1432" s="3" t="str">
        <f>"曾朝"</f>
        <v>曾朝</v>
      </c>
      <c r="D1432" s="3" t="s">
        <v>1371</v>
      </c>
      <c r="E1432" s="5"/>
    </row>
    <row r="1433" spans="1:5" ht="24.75" customHeight="1">
      <c r="A1433" s="4">
        <v>1431</v>
      </c>
      <c r="B1433" s="3" t="s">
        <v>1347</v>
      </c>
      <c r="C1433" s="3" t="str">
        <f>"林鑫"</f>
        <v>林鑫</v>
      </c>
      <c r="D1433" s="3" t="s">
        <v>1104</v>
      </c>
      <c r="E1433" s="5"/>
    </row>
    <row r="1434" spans="1:5" ht="24.75" customHeight="1">
      <c r="A1434" s="4">
        <v>1432</v>
      </c>
      <c r="B1434" s="3" t="s">
        <v>1347</v>
      </c>
      <c r="C1434" s="3" t="str">
        <f>"羊钧"</f>
        <v>羊钧</v>
      </c>
      <c r="D1434" s="3" t="s">
        <v>949</v>
      </c>
      <c r="E1434" s="5"/>
    </row>
    <row r="1435" spans="1:5" ht="24.75" customHeight="1">
      <c r="A1435" s="4">
        <v>1433</v>
      </c>
      <c r="B1435" s="3" t="s">
        <v>1347</v>
      </c>
      <c r="C1435" s="3" t="str">
        <f>"李永涛"</f>
        <v>李永涛</v>
      </c>
      <c r="D1435" s="3" t="s">
        <v>1372</v>
      </c>
      <c r="E1435" s="5"/>
    </row>
    <row r="1436" spans="1:5" ht="24.75" customHeight="1">
      <c r="A1436" s="4">
        <v>1434</v>
      </c>
      <c r="B1436" s="3" t="s">
        <v>1347</v>
      </c>
      <c r="C1436" s="3" t="str">
        <f>"林汉发"</f>
        <v>林汉发</v>
      </c>
      <c r="D1436" s="3" t="s">
        <v>1373</v>
      </c>
      <c r="E1436" s="5"/>
    </row>
    <row r="1437" spans="1:5" ht="24.75" customHeight="1">
      <c r="A1437" s="4">
        <v>1435</v>
      </c>
      <c r="B1437" s="3" t="s">
        <v>1347</v>
      </c>
      <c r="C1437" s="3" t="str">
        <f>"朱文业"</f>
        <v>朱文业</v>
      </c>
      <c r="D1437" s="3" t="s">
        <v>1374</v>
      </c>
      <c r="E1437" s="5"/>
    </row>
    <row r="1438" spans="1:5" ht="24.75" customHeight="1">
      <c r="A1438" s="4">
        <v>1436</v>
      </c>
      <c r="B1438" s="3" t="s">
        <v>1347</v>
      </c>
      <c r="C1438" s="3" t="str">
        <f>"王斯"</f>
        <v>王斯</v>
      </c>
      <c r="D1438" s="3" t="s">
        <v>1375</v>
      </c>
      <c r="E1438" s="5"/>
    </row>
    <row r="1439" spans="1:5" ht="24.75" customHeight="1">
      <c r="A1439" s="4">
        <v>1437</v>
      </c>
      <c r="B1439" s="3" t="s">
        <v>1347</v>
      </c>
      <c r="C1439" s="3" t="str">
        <f>"陈大兴"</f>
        <v>陈大兴</v>
      </c>
      <c r="D1439" s="3" t="s">
        <v>1376</v>
      </c>
      <c r="E1439" s="5"/>
    </row>
    <row r="1440" spans="1:5" ht="24.75" customHeight="1">
      <c r="A1440" s="4">
        <v>1438</v>
      </c>
      <c r="B1440" s="3" t="s">
        <v>1347</v>
      </c>
      <c r="C1440" s="3" t="str">
        <f>"符家润"</f>
        <v>符家润</v>
      </c>
      <c r="D1440" s="3" t="s">
        <v>1377</v>
      </c>
      <c r="E1440" s="5"/>
    </row>
    <row r="1441" spans="1:5" ht="24.75" customHeight="1">
      <c r="A1441" s="4">
        <v>1439</v>
      </c>
      <c r="B1441" s="3" t="s">
        <v>1347</v>
      </c>
      <c r="C1441" s="3" t="str">
        <f>"祝乾贵"</f>
        <v>祝乾贵</v>
      </c>
      <c r="D1441" s="3" t="s">
        <v>1378</v>
      </c>
      <c r="E1441" s="5"/>
    </row>
    <row r="1442" spans="1:5" ht="24.75" customHeight="1">
      <c r="A1442" s="4">
        <v>1440</v>
      </c>
      <c r="B1442" s="3" t="s">
        <v>1347</v>
      </c>
      <c r="C1442" s="3" t="str">
        <f>"沈汉青"</f>
        <v>沈汉青</v>
      </c>
      <c r="D1442" s="3" t="s">
        <v>1379</v>
      </c>
      <c r="E1442" s="5"/>
    </row>
    <row r="1443" spans="1:5" ht="24.75" customHeight="1">
      <c r="A1443" s="4">
        <v>1441</v>
      </c>
      <c r="B1443" s="3" t="s">
        <v>1347</v>
      </c>
      <c r="C1443" s="3" t="str">
        <f>"林航"</f>
        <v>林航</v>
      </c>
      <c r="D1443" s="3" t="s">
        <v>1380</v>
      </c>
      <c r="E1443" s="5"/>
    </row>
    <row r="1444" spans="1:5" ht="24.75" customHeight="1">
      <c r="A1444" s="4">
        <v>1442</v>
      </c>
      <c r="B1444" s="3" t="s">
        <v>1347</v>
      </c>
      <c r="C1444" s="3" t="str">
        <f>"黄宏鑫"</f>
        <v>黄宏鑫</v>
      </c>
      <c r="D1444" s="3" t="s">
        <v>1381</v>
      </c>
      <c r="E1444" s="5"/>
    </row>
    <row r="1445" spans="1:5" ht="24.75" customHeight="1">
      <c r="A1445" s="4">
        <v>1443</v>
      </c>
      <c r="B1445" s="3" t="s">
        <v>1347</v>
      </c>
      <c r="C1445" s="3" t="str">
        <f>"徐硕"</f>
        <v>徐硕</v>
      </c>
      <c r="D1445" s="3" t="s">
        <v>1382</v>
      </c>
      <c r="E1445" s="5"/>
    </row>
    <row r="1446" spans="1:5" ht="24.75" customHeight="1">
      <c r="A1446" s="4">
        <v>1444</v>
      </c>
      <c r="B1446" s="3" t="s">
        <v>1347</v>
      </c>
      <c r="C1446" s="3" t="str">
        <f>"方博海"</f>
        <v>方博海</v>
      </c>
      <c r="D1446" s="3" t="s">
        <v>1383</v>
      </c>
      <c r="E1446" s="5"/>
    </row>
    <row r="1447" spans="1:5" ht="24.75" customHeight="1">
      <c r="A1447" s="4">
        <v>1445</v>
      </c>
      <c r="B1447" s="3" t="s">
        <v>1347</v>
      </c>
      <c r="C1447" s="3" t="str">
        <f>"王翔"</f>
        <v>王翔</v>
      </c>
      <c r="D1447" s="3" t="s">
        <v>1384</v>
      </c>
      <c r="E1447" s="5"/>
    </row>
    <row r="1448" spans="1:5" ht="24.75" customHeight="1">
      <c r="A1448" s="4">
        <v>1446</v>
      </c>
      <c r="B1448" s="3" t="s">
        <v>1347</v>
      </c>
      <c r="C1448" s="3" t="str">
        <f>"林觉昌"</f>
        <v>林觉昌</v>
      </c>
      <c r="D1448" s="3" t="s">
        <v>1385</v>
      </c>
      <c r="E1448" s="5"/>
    </row>
    <row r="1449" spans="1:5" ht="24.75" customHeight="1">
      <c r="A1449" s="4">
        <v>1447</v>
      </c>
      <c r="B1449" s="3" t="s">
        <v>1347</v>
      </c>
      <c r="C1449" s="3" t="str">
        <f>"李德威"</f>
        <v>李德威</v>
      </c>
      <c r="D1449" s="3" t="s">
        <v>1386</v>
      </c>
      <c r="E1449" s="5"/>
    </row>
    <row r="1450" spans="1:5" ht="24.75" customHeight="1">
      <c r="A1450" s="4">
        <v>1448</v>
      </c>
      <c r="B1450" s="3" t="s">
        <v>1347</v>
      </c>
      <c r="C1450" s="3" t="str">
        <f>"符天南"</f>
        <v>符天南</v>
      </c>
      <c r="D1450" s="3" t="s">
        <v>1387</v>
      </c>
      <c r="E1450" s="5"/>
    </row>
    <row r="1451" spans="1:5" ht="24.75" customHeight="1">
      <c r="A1451" s="4">
        <v>1449</v>
      </c>
      <c r="B1451" s="3" t="s">
        <v>1347</v>
      </c>
      <c r="C1451" s="3" t="str">
        <f>"叶彬彬"</f>
        <v>叶彬彬</v>
      </c>
      <c r="D1451" s="3" t="s">
        <v>1388</v>
      </c>
      <c r="E1451" s="5"/>
    </row>
    <row r="1452" spans="1:5" ht="24.75" customHeight="1">
      <c r="A1452" s="4">
        <v>1450</v>
      </c>
      <c r="B1452" s="3" t="s">
        <v>1347</v>
      </c>
      <c r="C1452" s="3" t="str">
        <f>"吴祝伟"</f>
        <v>吴祝伟</v>
      </c>
      <c r="D1452" s="3" t="s">
        <v>1389</v>
      </c>
      <c r="E1452" s="5"/>
    </row>
    <row r="1453" spans="1:5" ht="24.75" customHeight="1">
      <c r="A1453" s="4">
        <v>1451</v>
      </c>
      <c r="B1453" s="3" t="s">
        <v>1347</v>
      </c>
      <c r="C1453" s="3" t="str">
        <f>"周宗海"</f>
        <v>周宗海</v>
      </c>
      <c r="D1453" s="3" t="s">
        <v>1390</v>
      </c>
      <c r="E1453" s="5"/>
    </row>
    <row r="1454" spans="1:5" ht="24.75" customHeight="1">
      <c r="A1454" s="4">
        <v>1452</v>
      </c>
      <c r="B1454" s="3" t="s">
        <v>1347</v>
      </c>
      <c r="C1454" s="3" t="str">
        <f>"戴秉扬"</f>
        <v>戴秉扬</v>
      </c>
      <c r="D1454" s="3" t="s">
        <v>1391</v>
      </c>
      <c r="E1454" s="5"/>
    </row>
    <row r="1455" spans="1:5" ht="24.75" customHeight="1">
      <c r="A1455" s="4">
        <v>1453</v>
      </c>
      <c r="B1455" s="3" t="s">
        <v>1347</v>
      </c>
      <c r="C1455" s="3" t="str">
        <f>"王裕"</f>
        <v>王裕</v>
      </c>
      <c r="D1455" s="3" t="s">
        <v>1392</v>
      </c>
      <c r="E1455" s="5"/>
    </row>
    <row r="1456" spans="1:5" ht="24.75" customHeight="1">
      <c r="A1456" s="4">
        <v>1454</v>
      </c>
      <c r="B1456" s="3" t="s">
        <v>1347</v>
      </c>
      <c r="C1456" s="3" t="str">
        <f>"唐全"</f>
        <v>唐全</v>
      </c>
      <c r="D1456" s="3" t="s">
        <v>1393</v>
      </c>
      <c r="E1456" s="5"/>
    </row>
    <row r="1457" spans="1:5" ht="24.75" customHeight="1">
      <c r="A1457" s="4">
        <v>1455</v>
      </c>
      <c r="B1457" s="3" t="s">
        <v>1347</v>
      </c>
      <c r="C1457" s="3" t="str">
        <f>"李延"</f>
        <v>李延</v>
      </c>
      <c r="D1457" s="3" t="s">
        <v>1394</v>
      </c>
      <c r="E1457" s="5"/>
    </row>
    <row r="1458" spans="1:5" ht="24.75" customHeight="1">
      <c r="A1458" s="4">
        <v>1456</v>
      </c>
      <c r="B1458" s="3" t="s">
        <v>1347</v>
      </c>
      <c r="C1458" s="3" t="str">
        <f>"符文政"</f>
        <v>符文政</v>
      </c>
      <c r="D1458" s="3" t="s">
        <v>952</v>
      </c>
      <c r="E1458" s="5"/>
    </row>
    <row r="1459" spans="1:5" ht="24.75" customHeight="1">
      <c r="A1459" s="4">
        <v>1457</v>
      </c>
      <c r="B1459" s="3" t="s">
        <v>1347</v>
      </c>
      <c r="C1459" s="3" t="str">
        <f>"钟晓明"</f>
        <v>钟晓明</v>
      </c>
      <c r="D1459" s="3" t="s">
        <v>1395</v>
      </c>
      <c r="E1459" s="5"/>
    </row>
    <row r="1460" spans="1:5" ht="24.75" customHeight="1">
      <c r="A1460" s="4">
        <v>1458</v>
      </c>
      <c r="B1460" s="3" t="s">
        <v>1347</v>
      </c>
      <c r="C1460" s="3" t="str">
        <f>"莫文俊"</f>
        <v>莫文俊</v>
      </c>
      <c r="D1460" s="3" t="s">
        <v>1396</v>
      </c>
      <c r="E1460" s="5"/>
    </row>
    <row r="1461" spans="1:5" ht="24.75" customHeight="1">
      <c r="A1461" s="4">
        <v>1459</v>
      </c>
      <c r="B1461" s="3" t="s">
        <v>1347</v>
      </c>
      <c r="C1461" s="3" t="str">
        <f>"陈贻钢"</f>
        <v>陈贻钢</v>
      </c>
      <c r="D1461" s="3" t="s">
        <v>1110</v>
      </c>
      <c r="E1461" s="5"/>
    </row>
    <row r="1462" spans="1:5" ht="24.75" customHeight="1">
      <c r="A1462" s="4">
        <v>1460</v>
      </c>
      <c r="B1462" s="3" t="s">
        <v>1347</v>
      </c>
      <c r="C1462" s="3" t="str">
        <f>"陈家闻"</f>
        <v>陈家闻</v>
      </c>
      <c r="D1462" s="3" t="s">
        <v>1397</v>
      </c>
      <c r="E1462" s="5"/>
    </row>
    <row r="1463" spans="1:5" ht="24.75" customHeight="1">
      <c r="A1463" s="4">
        <v>1461</v>
      </c>
      <c r="B1463" s="3" t="s">
        <v>1347</v>
      </c>
      <c r="C1463" s="3" t="str">
        <f>"张丁双"</f>
        <v>张丁双</v>
      </c>
      <c r="D1463" s="3" t="s">
        <v>1398</v>
      </c>
      <c r="E1463" s="5"/>
    </row>
    <row r="1464" spans="1:5" ht="24.75" customHeight="1">
      <c r="A1464" s="4">
        <v>1462</v>
      </c>
      <c r="B1464" s="3" t="s">
        <v>1347</v>
      </c>
      <c r="C1464" s="3" t="str">
        <f>"马羊帅"</f>
        <v>马羊帅</v>
      </c>
      <c r="D1464" s="3" t="s">
        <v>1399</v>
      </c>
      <c r="E1464" s="5"/>
    </row>
    <row r="1465" spans="1:5" ht="24.75" customHeight="1">
      <c r="A1465" s="4">
        <v>1463</v>
      </c>
      <c r="B1465" s="3" t="s">
        <v>1347</v>
      </c>
      <c r="C1465" s="3" t="str">
        <f>"柏伟浩"</f>
        <v>柏伟浩</v>
      </c>
      <c r="D1465" s="3" t="s">
        <v>1400</v>
      </c>
      <c r="E1465" s="5"/>
    </row>
    <row r="1466" spans="1:5" ht="24.75" customHeight="1">
      <c r="A1466" s="4">
        <v>1464</v>
      </c>
      <c r="B1466" s="3" t="s">
        <v>1347</v>
      </c>
      <c r="C1466" s="3" t="str">
        <f>"江昀鸿"</f>
        <v>江昀鸿</v>
      </c>
      <c r="D1466" s="3" t="s">
        <v>1401</v>
      </c>
      <c r="E1466" s="5"/>
    </row>
    <row r="1467" spans="1:5" ht="24.75" customHeight="1">
      <c r="A1467" s="4">
        <v>1465</v>
      </c>
      <c r="B1467" s="3" t="s">
        <v>1347</v>
      </c>
      <c r="C1467" s="3" t="str">
        <f>"陈泽弘"</f>
        <v>陈泽弘</v>
      </c>
      <c r="D1467" s="3" t="s">
        <v>1402</v>
      </c>
      <c r="E1467" s="5"/>
    </row>
    <row r="1468" spans="1:5" ht="24.75" customHeight="1">
      <c r="A1468" s="4">
        <v>1466</v>
      </c>
      <c r="B1468" s="3" t="s">
        <v>1347</v>
      </c>
      <c r="C1468" s="3" t="str">
        <f>"孙昌存"</f>
        <v>孙昌存</v>
      </c>
      <c r="D1468" s="3" t="s">
        <v>1403</v>
      </c>
      <c r="E1468" s="5"/>
    </row>
    <row r="1469" spans="1:5" ht="24.75" customHeight="1">
      <c r="A1469" s="4">
        <v>1467</v>
      </c>
      <c r="B1469" s="3" t="s">
        <v>1347</v>
      </c>
      <c r="C1469" s="3" t="str">
        <f>"崔宁"</f>
        <v>崔宁</v>
      </c>
      <c r="D1469" s="3" t="s">
        <v>1404</v>
      </c>
      <c r="E1469" s="5"/>
    </row>
    <row r="1470" spans="1:5" ht="24.75" customHeight="1">
      <c r="A1470" s="4">
        <v>1468</v>
      </c>
      <c r="B1470" s="3" t="s">
        <v>1347</v>
      </c>
      <c r="C1470" s="3" t="str">
        <f>"汪修意"</f>
        <v>汪修意</v>
      </c>
      <c r="D1470" s="3" t="s">
        <v>1405</v>
      </c>
      <c r="E1470" s="5"/>
    </row>
    <row r="1471" spans="1:5" ht="24.75" customHeight="1">
      <c r="A1471" s="4">
        <v>1469</v>
      </c>
      <c r="B1471" s="3" t="s">
        <v>1347</v>
      </c>
      <c r="C1471" s="3" t="str">
        <f>"梁宸"</f>
        <v>梁宸</v>
      </c>
      <c r="D1471" s="3" t="s">
        <v>1406</v>
      </c>
      <c r="E1471" s="5"/>
    </row>
    <row r="1472" spans="1:5" ht="24.75" customHeight="1">
      <c r="A1472" s="4">
        <v>1470</v>
      </c>
      <c r="B1472" s="3" t="s">
        <v>1347</v>
      </c>
      <c r="C1472" s="3" t="str">
        <f>"马旭"</f>
        <v>马旭</v>
      </c>
      <c r="D1472" s="3" t="s">
        <v>1407</v>
      </c>
      <c r="E1472" s="5"/>
    </row>
    <row r="1473" spans="1:5" ht="24.75" customHeight="1">
      <c r="A1473" s="4">
        <v>1471</v>
      </c>
      <c r="B1473" s="3" t="s">
        <v>1347</v>
      </c>
      <c r="C1473" s="3" t="str">
        <f>"李文斌"</f>
        <v>李文斌</v>
      </c>
      <c r="D1473" s="3" t="s">
        <v>1408</v>
      </c>
      <c r="E1473" s="5"/>
    </row>
    <row r="1474" spans="1:5" ht="24.75" customHeight="1">
      <c r="A1474" s="4">
        <v>1472</v>
      </c>
      <c r="B1474" s="3" t="s">
        <v>1347</v>
      </c>
      <c r="C1474" s="3" t="str">
        <f>"黎品者"</f>
        <v>黎品者</v>
      </c>
      <c r="D1474" s="3" t="s">
        <v>1409</v>
      </c>
      <c r="E1474" s="5"/>
    </row>
    <row r="1475" spans="1:5" ht="24.75" customHeight="1">
      <c r="A1475" s="4">
        <v>1473</v>
      </c>
      <c r="B1475" s="3" t="s">
        <v>1347</v>
      </c>
      <c r="C1475" s="3" t="str">
        <f>"王金上"</f>
        <v>王金上</v>
      </c>
      <c r="D1475" s="3" t="s">
        <v>1220</v>
      </c>
      <c r="E1475" s="5"/>
    </row>
    <row r="1476" spans="1:5" ht="24.75" customHeight="1">
      <c r="A1476" s="4">
        <v>1474</v>
      </c>
      <c r="B1476" s="3" t="s">
        <v>1347</v>
      </c>
      <c r="C1476" s="3" t="str">
        <f>"陈起源"</f>
        <v>陈起源</v>
      </c>
      <c r="D1476" s="3" t="s">
        <v>1410</v>
      </c>
      <c r="E1476" s="5"/>
    </row>
    <row r="1477" spans="1:5" ht="24.75" customHeight="1">
      <c r="A1477" s="4">
        <v>1475</v>
      </c>
      <c r="B1477" s="3" t="s">
        <v>1347</v>
      </c>
      <c r="C1477" s="3" t="str">
        <f>"陈维锦"</f>
        <v>陈维锦</v>
      </c>
      <c r="D1477" s="3" t="s">
        <v>1411</v>
      </c>
      <c r="E1477" s="5"/>
    </row>
    <row r="1478" spans="1:5" ht="24.75" customHeight="1">
      <c r="A1478" s="4">
        <v>1476</v>
      </c>
      <c r="B1478" s="3" t="s">
        <v>1347</v>
      </c>
      <c r="C1478" s="3" t="str">
        <f>"汪维进"</f>
        <v>汪维进</v>
      </c>
      <c r="D1478" s="3" t="s">
        <v>1412</v>
      </c>
      <c r="E1478" s="5"/>
    </row>
    <row r="1479" spans="1:5" ht="24.75" customHeight="1">
      <c r="A1479" s="4">
        <v>1477</v>
      </c>
      <c r="B1479" s="3" t="s">
        <v>1347</v>
      </c>
      <c r="C1479" s="3" t="str">
        <f>"官振宇"</f>
        <v>官振宇</v>
      </c>
      <c r="D1479" s="3" t="s">
        <v>1413</v>
      </c>
      <c r="E1479" s="5"/>
    </row>
    <row r="1480" spans="1:5" ht="24.75" customHeight="1">
      <c r="A1480" s="4">
        <v>1478</v>
      </c>
      <c r="B1480" s="3" t="s">
        <v>1347</v>
      </c>
      <c r="C1480" s="3" t="str">
        <f>"李有托"</f>
        <v>李有托</v>
      </c>
      <c r="D1480" s="3" t="s">
        <v>1414</v>
      </c>
      <c r="E1480" s="5"/>
    </row>
    <row r="1481" spans="1:5" ht="24.75" customHeight="1">
      <c r="A1481" s="4">
        <v>1479</v>
      </c>
      <c r="B1481" s="3" t="s">
        <v>1347</v>
      </c>
      <c r="C1481" s="3" t="str">
        <f>"何大捷"</f>
        <v>何大捷</v>
      </c>
      <c r="D1481" s="3" t="s">
        <v>1415</v>
      </c>
      <c r="E1481" s="5"/>
    </row>
    <row r="1482" spans="1:5" ht="24.75" customHeight="1">
      <c r="A1482" s="4">
        <v>1480</v>
      </c>
      <c r="B1482" s="3" t="s">
        <v>1347</v>
      </c>
      <c r="C1482" s="3" t="str">
        <f>"杨其德"</f>
        <v>杨其德</v>
      </c>
      <c r="D1482" s="3" t="s">
        <v>1416</v>
      </c>
      <c r="E1482" s="5"/>
    </row>
    <row r="1483" spans="1:5" ht="24.75" customHeight="1">
      <c r="A1483" s="4">
        <v>1481</v>
      </c>
      <c r="B1483" s="3" t="s">
        <v>1347</v>
      </c>
      <c r="C1483" s="3" t="str">
        <f>"陈海兴"</f>
        <v>陈海兴</v>
      </c>
      <c r="D1483" s="3" t="s">
        <v>1417</v>
      </c>
      <c r="E1483" s="5"/>
    </row>
    <row r="1484" spans="1:5" ht="24.75" customHeight="1">
      <c r="A1484" s="4">
        <v>1482</v>
      </c>
      <c r="B1484" s="3" t="s">
        <v>1347</v>
      </c>
      <c r="C1484" s="3" t="str">
        <f>"唐旺生"</f>
        <v>唐旺生</v>
      </c>
      <c r="D1484" s="3" t="s">
        <v>1418</v>
      </c>
      <c r="E1484" s="5"/>
    </row>
    <row r="1485" spans="1:5" ht="24.75" customHeight="1">
      <c r="A1485" s="4">
        <v>1483</v>
      </c>
      <c r="B1485" s="3" t="s">
        <v>1347</v>
      </c>
      <c r="C1485" s="3" t="str">
        <f>"王有明"</f>
        <v>王有明</v>
      </c>
      <c r="D1485" s="3" t="s">
        <v>1419</v>
      </c>
      <c r="E1485" s="5"/>
    </row>
    <row r="1486" spans="1:5" ht="24.75" customHeight="1">
      <c r="A1486" s="4">
        <v>1484</v>
      </c>
      <c r="B1486" s="3" t="s">
        <v>1347</v>
      </c>
      <c r="C1486" s="3" t="str">
        <f>"冯鑫磊"</f>
        <v>冯鑫磊</v>
      </c>
      <c r="D1486" s="3" t="s">
        <v>1420</v>
      </c>
      <c r="E1486" s="5"/>
    </row>
    <row r="1487" spans="1:5" ht="24.75" customHeight="1">
      <c r="A1487" s="4">
        <v>1485</v>
      </c>
      <c r="B1487" s="3" t="s">
        <v>1347</v>
      </c>
      <c r="C1487" s="3" t="str">
        <f>"赵文鹏"</f>
        <v>赵文鹏</v>
      </c>
      <c r="D1487" s="3" t="s">
        <v>1421</v>
      </c>
      <c r="E1487" s="5"/>
    </row>
    <row r="1488" spans="1:5" ht="24.75" customHeight="1">
      <c r="A1488" s="4">
        <v>1486</v>
      </c>
      <c r="B1488" s="3" t="s">
        <v>1347</v>
      </c>
      <c r="C1488" s="3" t="str">
        <f>"和士杰"</f>
        <v>和士杰</v>
      </c>
      <c r="D1488" s="3" t="s">
        <v>1422</v>
      </c>
      <c r="E1488" s="5"/>
    </row>
    <row r="1489" spans="1:5" ht="24.75" customHeight="1">
      <c r="A1489" s="4">
        <v>1487</v>
      </c>
      <c r="B1489" s="3" t="s">
        <v>1347</v>
      </c>
      <c r="C1489" s="3" t="str">
        <f>"林诗"</f>
        <v>林诗</v>
      </c>
      <c r="D1489" s="3" t="s">
        <v>1423</v>
      </c>
      <c r="E1489" s="5"/>
    </row>
    <row r="1490" spans="1:5" ht="24.75" customHeight="1">
      <c r="A1490" s="4">
        <v>1488</v>
      </c>
      <c r="B1490" s="3" t="s">
        <v>1347</v>
      </c>
      <c r="C1490" s="3" t="str">
        <f>"高富师"</f>
        <v>高富师</v>
      </c>
      <c r="D1490" s="3" t="s">
        <v>1424</v>
      </c>
      <c r="E1490" s="5"/>
    </row>
    <row r="1491" spans="1:5" ht="24.75" customHeight="1">
      <c r="A1491" s="4">
        <v>1489</v>
      </c>
      <c r="B1491" s="3" t="s">
        <v>1347</v>
      </c>
      <c r="C1491" s="3" t="str">
        <f>"李大慧"</f>
        <v>李大慧</v>
      </c>
      <c r="D1491" s="3" t="s">
        <v>1425</v>
      </c>
      <c r="E1491" s="5"/>
    </row>
    <row r="1492" spans="1:5" ht="24.75" customHeight="1">
      <c r="A1492" s="4">
        <v>1490</v>
      </c>
      <c r="B1492" s="3" t="s">
        <v>1426</v>
      </c>
      <c r="C1492" s="3" t="str">
        <f>"王晓怡"</f>
        <v>王晓怡</v>
      </c>
      <c r="D1492" s="3" t="s">
        <v>1427</v>
      </c>
      <c r="E1492" s="5"/>
    </row>
    <row r="1493" spans="1:5" ht="24.75" customHeight="1">
      <c r="A1493" s="4">
        <v>1491</v>
      </c>
      <c r="B1493" s="3" t="s">
        <v>1426</v>
      </c>
      <c r="C1493" s="3" t="str">
        <f>"李佳"</f>
        <v>李佳</v>
      </c>
      <c r="D1493" s="3" t="s">
        <v>1428</v>
      </c>
      <c r="E1493" s="5"/>
    </row>
    <row r="1494" spans="1:5" ht="24.75" customHeight="1">
      <c r="A1494" s="4">
        <v>1492</v>
      </c>
      <c r="B1494" s="3" t="s">
        <v>1426</v>
      </c>
      <c r="C1494" s="3" t="str">
        <f>"李艳芳"</f>
        <v>李艳芳</v>
      </c>
      <c r="D1494" s="3" t="s">
        <v>1429</v>
      </c>
      <c r="E1494" s="5"/>
    </row>
    <row r="1495" spans="1:5" ht="24.75" customHeight="1">
      <c r="A1495" s="4">
        <v>1493</v>
      </c>
      <c r="B1495" s="3" t="s">
        <v>1426</v>
      </c>
      <c r="C1495" s="3" t="str">
        <f>"胡雅莉"</f>
        <v>胡雅莉</v>
      </c>
      <c r="D1495" s="3" t="s">
        <v>1430</v>
      </c>
      <c r="E1495" s="5"/>
    </row>
    <row r="1496" spans="1:5" ht="24.75" customHeight="1">
      <c r="A1496" s="4">
        <v>1494</v>
      </c>
      <c r="B1496" s="3" t="s">
        <v>1426</v>
      </c>
      <c r="C1496" s="3" t="str">
        <f>"符曼青"</f>
        <v>符曼青</v>
      </c>
      <c r="D1496" s="3" t="s">
        <v>1431</v>
      </c>
      <c r="E1496" s="5"/>
    </row>
    <row r="1497" spans="1:5" ht="24.75" customHeight="1">
      <c r="A1497" s="4">
        <v>1495</v>
      </c>
      <c r="B1497" s="3" t="s">
        <v>1426</v>
      </c>
      <c r="C1497" s="3" t="str">
        <f>"林欣欣"</f>
        <v>林欣欣</v>
      </c>
      <c r="D1497" s="3" t="s">
        <v>1432</v>
      </c>
      <c r="E1497" s="5"/>
    </row>
    <row r="1498" spans="1:5" ht="24.75" customHeight="1">
      <c r="A1498" s="4">
        <v>1496</v>
      </c>
      <c r="B1498" s="3" t="s">
        <v>1426</v>
      </c>
      <c r="C1498" s="3" t="str">
        <f>"吕雯"</f>
        <v>吕雯</v>
      </c>
      <c r="D1498" s="3" t="s">
        <v>1433</v>
      </c>
      <c r="E1498" s="5"/>
    </row>
    <row r="1499" spans="1:5" ht="24.75" customHeight="1">
      <c r="A1499" s="4">
        <v>1497</v>
      </c>
      <c r="B1499" s="3" t="s">
        <v>1426</v>
      </c>
      <c r="C1499" s="3" t="str">
        <f>"刘春利"</f>
        <v>刘春利</v>
      </c>
      <c r="D1499" s="3" t="s">
        <v>1434</v>
      </c>
      <c r="E1499" s="5"/>
    </row>
    <row r="1500" spans="1:5" ht="24.75" customHeight="1">
      <c r="A1500" s="4">
        <v>1498</v>
      </c>
      <c r="B1500" s="3" t="s">
        <v>1426</v>
      </c>
      <c r="C1500" s="3" t="str">
        <f>"冯阅娥"</f>
        <v>冯阅娥</v>
      </c>
      <c r="D1500" s="3" t="s">
        <v>96</v>
      </c>
      <c r="E1500" s="5"/>
    </row>
    <row r="1501" spans="1:5" ht="24.75" customHeight="1">
      <c r="A1501" s="4">
        <v>1499</v>
      </c>
      <c r="B1501" s="3" t="s">
        <v>1426</v>
      </c>
      <c r="C1501" s="3" t="str">
        <f>"刘海琼"</f>
        <v>刘海琼</v>
      </c>
      <c r="D1501" s="3" t="s">
        <v>1435</v>
      </c>
      <c r="E1501" s="5"/>
    </row>
    <row r="1502" spans="1:5" ht="24.75" customHeight="1">
      <c r="A1502" s="4">
        <v>1500</v>
      </c>
      <c r="B1502" s="3" t="s">
        <v>1426</v>
      </c>
      <c r="C1502" s="3" t="str">
        <f>"梅洁"</f>
        <v>梅洁</v>
      </c>
      <c r="D1502" s="3" t="s">
        <v>1436</v>
      </c>
      <c r="E1502" s="5"/>
    </row>
    <row r="1503" spans="1:5" ht="24.75" customHeight="1">
      <c r="A1503" s="4">
        <v>1501</v>
      </c>
      <c r="B1503" s="3" t="s">
        <v>1426</v>
      </c>
      <c r="C1503" s="3" t="str">
        <f>"陈琼晨"</f>
        <v>陈琼晨</v>
      </c>
      <c r="D1503" s="3" t="s">
        <v>1437</v>
      </c>
      <c r="E1503" s="5"/>
    </row>
    <row r="1504" spans="1:5" ht="24.75" customHeight="1">
      <c r="A1504" s="4">
        <v>1502</v>
      </c>
      <c r="B1504" s="3" t="s">
        <v>1426</v>
      </c>
      <c r="C1504" s="3" t="str">
        <f>"张刘宁颖"</f>
        <v>张刘宁颖</v>
      </c>
      <c r="D1504" s="3" t="s">
        <v>1438</v>
      </c>
      <c r="E1504" s="5"/>
    </row>
    <row r="1505" spans="1:5" ht="24.75" customHeight="1">
      <c r="A1505" s="4">
        <v>1503</v>
      </c>
      <c r="B1505" s="3" t="s">
        <v>1426</v>
      </c>
      <c r="C1505" s="3" t="str">
        <f>"薛慧珊"</f>
        <v>薛慧珊</v>
      </c>
      <c r="D1505" s="3" t="s">
        <v>1439</v>
      </c>
      <c r="E1505" s="5"/>
    </row>
    <row r="1506" spans="1:5" ht="24.75" customHeight="1">
      <c r="A1506" s="4">
        <v>1504</v>
      </c>
      <c r="B1506" s="3" t="s">
        <v>1426</v>
      </c>
      <c r="C1506" s="3" t="str">
        <f>"庞善尹"</f>
        <v>庞善尹</v>
      </c>
      <c r="D1506" s="3" t="s">
        <v>1440</v>
      </c>
      <c r="E1506" s="5"/>
    </row>
    <row r="1507" spans="1:5" ht="24.75" customHeight="1">
      <c r="A1507" s="4">
        <v>1505</v>
      </c>
      <c r="B1507" s="3" t="s">
        <v>1426</v>
      </c>
      <c r="C1507" s="3" t="str">
        <f>"崔雨桐"</f>
        <v>崔雨桐</v>
      </c>
      <c r="D1507" s="3" t="s">
        <v>1441</v>
      </c>
      <c r="E1507" s="5"/>
    </row>
    <row r="1508" spans="1:5" ht="24.75" customHeight="1">
      <c r="A1508" s="4">
        <v>1506</v>
      </c>
      <c r="B1508" s="3" t="s">
        <v>1426</v>
      </c>
      <c r="C1508" s="3" t="str">
        <f>"方娅"</f>
        <v>方娅</v>
      </c>
      <c r="D1508" s="3" t="s">
        <v>1442</v>
      </c>
      <c r="E1508" s="5"/>
    </row>
    <row r="1509" spans="1:5" ht="24.75" customHeight="1">
      <c r="A1509" s="4">
        <v>1507</v>
      </c>
      <c r="B1509" s="3" t="s">
        <v>1426</v>
      </c>
      <c r="C1509" s="3" t="str">
        <f>"刘桃桃"</f>
        <v>刘桃桃</v>
      </c>
      <c r="D1509" s="3" t="s">
        <v>1301</v>
      </c>
      <c r="E1509" s="5"/>
    </row>
    <row r="1510" spans="1:5" ht="24.75" customHeight="1">
      <c r="A1510" s="4">
        <v>1508</v>
      </c>
      <c r="B1510" s="3" t="s">
        <v>1426</v>
      </c>
      <c r="C1510" s="3" t="str">
        <f>"王雅芬"</f>
        <v>王雅芬</v>
      </c>
      <c r="D1510" s="3" t="s">
        <v>543</v>
      </c>
      <c r="E1510" s="5"/>
    </row>
    <row r="1511" spans="1:5" ht="24.75" customHeight="1">
      <c r="A1511" s="4">
        <v>1509</v>
      </c>
      <c r="B1511" s="3" t="s">
        <v>1426</v>
      </c>
      <c r="C1511" s="3" t="str">
        <f>"刘节"</f>
        <v>刘节</v>
      </c>
      <c r="D1511" s="3" t="s">
        <v>1443</v>
      </c>
      <c r="E1511" s="5"/>
    </row>
    <row r="1512" spans="1:5" ht="24.75" customHeight="1">
      <c r="A1512" s="4">
        <v>1510</v>
      </c>
      <c r="B1512" s="3" t="s">
        <v>1426</v>
      </c>
      <c r="C1512" s="3" t="str">
        <f>"陈小卉"</f>
        <v>陈小卉</v>
      </c>
      <c r="D1512" s="3" t="s">
        <v>1444</v>
      </c>
      <c r="E1512" s="5"/>
    </row>
    <row r="1513" spans="1:5" ht="24.75" customHeight="1">
      <c r="A1513" s="4">
        <v>1511</v>
      </c>
      <c r="B1513" s="3" t="s">
        <v>1426</v>
      </c>
      <c r="C1513" s="3" t="str">
        <f>"符有珍"</f>
        <v>符有珍</v>
      </c>
      <c r="D1513" s="3" t="s">
        <v>1445</v>
      </c>
      <c r="E1513" s="5"/>
    </row>
    <row r="1514" spans="1:5" ht="24.75" customHeight="1">
      <c r="A1514" s="4">
        <v>1512</v>
      </c>
      <c r="B1514" s="3" t="s">
        <v>1426</v>
      </c>
      <c r="C1514" s="3" t="str">
        <f>"张晶晶"</f>
        <v>张晶晶</v>
      </c>
      <c r="D1514" s="3" t="s">
        <v>1446</v>
      </c>
      <c r="E1514" s="5"/>
    </row>
    <row r="1515" spans="1:5" ht="24.75" customHeight="1">
      <c r="A1515" s="4">
        <v>1513</v>
      </c>
      <c r="B1515" s="3" t="s">
        <v>1426</v>
      </c>
      <c r="C1515" s="3" t="str">
        <f>"曾素妮"</f>
        <v>曾素妮</v>
      </c>
      <c r="D1515" s="3" t="s">
        <v>847</v>
      </c>
      <c r="E1515" s="5"/>
    </row>
    <row r="1516" spans="1:5" ht="24.75" customHeight="1">
      <c r="A1516" s="4">
        <v>1514</v>
      </c>
      <c r="B1516" s="3" t="s">
        <v>1426</v>
      </c>
      <c r="C1516" s="3" t="str">
        <f>"卜单"</f>
        <v>卜单</v>
      </c>
      <c r="D1516" s="3" t="s">
        <v>1447</v>
      </c>
      <c r="E1516" s="5"/>
    </row>
    <row r="1517" spans="1:5" ht="24.75" customHeight="1">
      <c r="A1517" s="4">
        <v>1515</v>
      </c>
      <c r="B1517" s="3" t="s">
        <v>1426</v>
      </c>
      <c r="C1517" s="3" t="str">
        <f>"章莹莹"</f>
        <v>章莹莹</v>
      </c>
      <c r="D1517" s="3" t="s">
        <v>1448</v>
      </c>
      <c r="E1517" s="5"/>
    </row>
    <row r="1518" spans="1:5" ht="24.75" customHeight="1">
      <c r="A1518" s="4">
        <v>1516</v>
      </c>
      <c r="B1518" s="3" t="s">
        <v>1426</v>
      </c>
      <c r="C1518" s="3" t="str">
        <f>"吴春晓"</f>
        <v>吴春晓</v>
      </c>
      <c r="D1518" s="3" t="s">
        <v>1449</v>
      </c>
      <c r="E1518" s="5"/>
    </row>
    <row r="1519" spans="1:5" ht="24.75" customHeight="1">
      <c r="A1519" s="4">
        <v>1517</v>
      </c>
      <c r="B1519" s="3" t="s">
        <v>1426</v>
      </c>
      <c r="C1519" s="3" t="str">
        <f>"林德雪"</f>
        <v>林德雪</v>
      </c>
      <c r="D1519" s="3" t="s">
        <v>1450</v>
      </c>
      <c r="E1519" s="5"/>
    </row>
    <row r="1520" spans="1:5" ht="24.75" customHeight="1">
      <c r="A1520" s="4">
        <v>1518</v>
      </c>
      <c r="B1520" s="3" t="s">
        <v>1426</v>
      </c>
      <c r="C1520" s="3" t="str">
        <f>"王陈仪"</f>
        <v>王陈仪</v>
      </c>
      <c r="D1520" s="3" t="s">
        <v>856</v>
      </c>
      <c r="E1520" s="5"/>
    </row>
    <row r="1521" spans="1:5" ht="24.75" customHeight="1">
      <c r="A1521" s="4">
        <v>1519</v>
      </c>
      <c r="B1521" s="3" t="s">
        <v>1426</v>
      </c>
      <c r="C1521" s="3" t="str">
        <f>"陈欣欣"</f>
        <v>陈欣欣</v>
      </c>
      <c r="D1521" s="3" t="s">
        <v>1451</v>
      </c>
      <c r="E1521" s="5"/>
    </row>
    <row r="1522" spans="1:5" ht="24.75" customHeight="1">
      <c r="A1522" s="4">
        <v>1520</v>
      </c>
      <c r="B1522" s="3" t="s">
        <v>1426</v>
      </c>
      <c r="C1522" s="3" t="str">
        <f>"肖玲玲"</f>
        <v>肖玲玲</v>
      </c>
      <c r="D1522" s="3" t="s">
        <v>1452</v>
      </c>
      <c r="E1522" s="5"/>
    </row>
    <row r="1523" spans="1:5" ht="24.75" customHeight="1">
      <c r="A1523" s="4">
        <v>1521</v>
      </c>
      <c r="B1523" s="3" t="s">
        <v>1426</v>
      </c>
      <c r="C1523" s="3" t="str">
        <f>"符秋梦"</f>
        <v>符秋梦</v>
      </c>
      <c r="D1523" s="3" t="s">
        <v>1453</v>
      </c>
      <c r="E1523" s="5"/>
    </row>
    <row r="1524" spans="1:5" ht="24.75" customHeight="1">
      <c r="A1524" s="4">
        <v>1522</v>
      </c>
      <c r="B1524" s="3" t="s">
        <v>1426</v>
      </c>
      <c r="C1524" s="3" t="str">
        <f>"袁楠"</f>
        <v>袁楠</v>
      </c>
      <c r="D1524" s="3" t="s">
        <v>1454</v>
      </c>
      <c r="E1524" s="5"/>
    </row>
    <row r="1525" spans="1:5" ht="24.75" customHeight="1">
      <c r="A1525" s="4">
        <v>1523</v>
      </c>
      <c r="B1525" s="3" t="s">
        <v>1426</v>
      </c>
      <c r="C1525" s="3" t="str">
        <f>"王少伶"</f>
        <v>王少伶</v>
      </c>
      <c r="D1525" s="3" t="s">
        <v>123</v>
      </c>
      <c r="E1525" s="5"/>
    </row>
    <row r="1526" spans="1:5" ht="24.75" customHeight="1">
      <c r="A1526" s="4">
        <v>1524</v>
      </c>
      <c r="B1526" s="3" t="s">
        <v>1426</v>
      </c>
      <c r="C1526" s="3" t="str">
        <f>"张咪"</f>
        <v>张咪</v>
      </c>
      <c r="D1526" s="3" t="s">
        <v>1455</v>
      </c>
      <c r="E1526" s="5"/>
    </row>
    <row r="1527" spans="1:5" ht="24.75" customHeight="1">
      <c r="A1527" s="4">
        <v>1525</v>
      </c>
      <c r="B1527" s="3" t="s">
        <v>1426</v>
      </c>
      <c r="C1527" s="3" t="str">
        <f>"邢文君"</f>
        <v>邢文君</v>
      </c>
      <c r="D1527" s="3" t="s">
        <v>1456</v>
      </c>
      <c r="E1527" s="5"/>
    </row>
    <row r="1528" spans="1:5" ht="24.75" customHeight="1">
      <c r="A1528" s="4">
        <v>1526</v>
      </c>
      <c r="B1528" s="3" t="s">
        <v>1426</v>
      </c>
      <c r="C1528" s="3" t="str">
        <f>"谢雅竹"</f>
        <v>谢雅竹</v>
      </c>
      <c r="D1528" s="3" t="s">
        <v>1457</v>
      </c>
      <c r="E1528" s="5"/>
    </row>
    <row r="1529" spans="1:5" ht="24.75" customHeight="1">
      <c r="A1529" s="4">
        <v>1527</v>
      </c>
      <c r="B1529" s="3" t="s">
        <v>1426</v>
      </c>
      <c r="C1529" s="3" t="str">
        <f>"高丽娜"</f>
        <v>高丽娜</v>
      </c>
      <c r="D1529" s="3" t="s">
        <v>344</v>
      </c>
      <c r="E1529" s="5"/>
    </row>
    <row r="1530" spans="1:5" ht="24.75" customHeight="1">
      <c r="A1530" s="4">
        <v>1528</v>
      </c>
      <c r="B1530" s="3" t="s">
        <v>1426</v>
      </c>
      <c r="C1530" s="3" t="str">
        <f>"胡美杰"</f>
        <v>胡美杰</v>
      </c>
      <c r="D1530" s="3" t="s">
        <v>1458</v>
      </c>
      <c r="E1530" s="5"/>
    </row>
    <row r="1531" spans="1:5" ht="24.75" customHeight="1">
      <c r="A1531" s="4">
        <v>1529</v>
      </c>
      <c r="B1531" s="3" t="s">
        <v>1426</v>
      </c>
      <c r="C1531" s="3" t="str">
        <f>"朱梦飞"</f>
        <v>朱梦飞</v>
      </c>
      <c r="D1531" s="3" t="s">
        <v>1459</v>
      </c>
      <c r="E1531" s="5"/>
    </row>
    <row r="1532" spans="1:5" ht="24.75" customHeight="1">
      <c r="A1532" s="4">
        <v>1530</v>
      </c>
      <c r="B1532" s="3" t="s">
        <v>1426</v>
      </c>
      <c r="C1532" s="3" t="str">
        <f>"赵仪"</f>
        <v>赵仪</v>
      </c>
      <c r="D1532" s="3" t="s">
        <v>1460</v>
      </c>
      <c r="E1532" s="5"/>
    </row>
    <row r="1533" spans="1:5" ht="24.75" customHeight="1">
      <c r="A1533" s="4">
        <v>1531</v>
      </c>
      <c r="B1533" s="3" t="s">
        <v>1426</v>
      </c>
      <c r="C1533" s="3" t="str">
        <f>"何丽薪"</f>
        <v>何丽薪</v>
      </c>
      <c r="D1533" s="3" t="s">
        <v>1461</v>
      </c>
      <c r="E1533" s="5"/>
    </row>
    <row r="1534" spans="1:5" ht="24.75" customHeight="1">
      <c r="A1534" s="4">
        <v>1532</v>
      </c>
      <c r="B1534" s="3" t="s">
        <v>1426</v>
      </c>
      <c r="C1534" s="3" t="str">
        <f>"蒲金芳"</f>
        <v>蒲金芳</v>
      </c>
      <c r="D1534" s="3" t="s">
        <v>1462</v>
      </c>
      <c r="E1534" s="5"/>
    </row>
    <row r="1535" spans="1:5" ht="24.75" customHeight="1">
      <c r="A1535" s="4">
        <v>1533</v>
      </c>
      <c r="B1535" s="3" t="s">
        <v>1426</v>
      </c>
      <c r="C1535" s="3" t="str">
        <f>"张慧"</f>
        <v>张慧</v>
      </c>
      <c r="D1535" s="3" t="s">
        <v>1463</v>
      </c>
      <c r="E1535" s="5"/>
    </row>
    <row r="1536" spans="1:5" ht="24.75" customHeight="1">
      <c r="A1536" s="4">
        <v>1534</v>
      </c>
      <c r="B1536" s="3" t="s">
        <v>1426</v>
      </c>
      <c r="C1536" s="3" t="str">
        <f>"吴多琳"</f>
        <v>吴多琳</v>
      </c>
      <c r="D1536" s="3" t="s">
        <v>1464</v>
      </c>
      <c r="E1536" s="5"/>
    </row>
    <row r="1537" spans="1:5" ht="24.75" customHeight="1">
      <c r="A1537" s="4">
        <v>1535</v>
      </c>
      <c r="B1537" s="3" t="s">
        <v>1426</v>
      </c>
      <c r="C1537" s="3" t="str">
        <f>"朱壮美"</f>
        <v>朱壮美</v>
      </c>
      <c r="D1537" s="3" t="s">
        <v>1465</v>
      </c>
      <c r="E1537" s="5"/>
    </row>
    <row r="1538" spans="1:5" ht="24.75" customHeight="1">
      <c r="A1538" s="4">
        <v>1536</v>
      </c>
      <c r="B1538" s="3" t="s">
        <v>1426</v>
      </c>
      <c r="C1538" s="3" t="str">
        <f>"宋莹"</f>
        <v>宋莹</v>
      </c>
      <c r="D1538" s="3" t="s">
        <v>1466</v>
      </c>
      <c r="E1538" s="5"/>
    </row>
    <row r="1539" spans="1:5" ht="24.75" customHeight="1">
      <c r="A1539" s="4">
        <v>1537</v>
      </c>
      <c r="B1539" s="3" t="s">
        <v>1426</v>
      </c>
      <c r="C1539" s="3" t="str">
        <f>"韦美伊"</f>
        <v>韦美伊</v>
      </c>
      <c r="D1539" s="3" t="s">
        <v>1467</v>
      </c>
      <c r="E1539" s="5"/>
    </row>
    <row r="1540" spans="1:5" ht="24.75" customHeight="1">
      <c r="A1540" s="4">
        <v>1538</v>
      </c>
      <c r="B1540" s="3" t="s">
        <v>1426</v>
      </c>
      <c r="C1540" s="3" t="str">
        <f>"邢舒舒"</f>
        <v>邢舒舒</v>
      </c>
      <c r="D1540" s="3" t="s">
        <v>1468</v>
      </c>
      <c r="E1540" s="5"/>
    </row>
    <row r="1541" spans="1:5" ht="24.75" customHeight="1">
      <c r="A1541" s="4">
        <v>1539</v>
      </c>
      <c r="B1541" s="3" t="s">
        <v>1426</v>
      </c>
      <c r="C1541" s="3" t="str">
        <f>"刘夏芳"</f>
        <v>刘夏芳</v>
      </c>
      <c r="D1541" s="3" t="s">
        <v>1469</v>
      </c>
      <c r="E1541" s="5"/>
    </row>
    <row r="1542" spans="1:5" ht="24.75" customHeight="1">
      <c r="A1542" s="4">
        <v>1540</v>
      </c>
      <c r="B1542" s="3" t="s">
        <v>1426</v>
      </c>
      <c r="C1542" s="3" t="str">
        <f>"陈芮莹"</f>
        <v>陈芮莹</v>
      </c>
      <c r="D1542" s="3" t="s">
        <v>1250</v>
      </c>
      <c r="E1542" s="5"/>
    </row>
    <row r="1543" spans="1:5" ht="24.75" customHeight="1">
      <c r="A1543" s="4">
        <v>1541</v>
      </c>
      <c r="B1543" s="3" t="s">
        <v>1426</v>
      </c>
      <c r="C1543" s="3" t="str">
        <f>"孙惠颖"</f>
        <v>孙惠颖</v>
      </c>
      <c r="D1543" s="3" t="s">
        <v>1470</v>
      </c>
      <c r="E1543" s="5"/>
    </row>
    <row r="1544" spans="1:5" ht="24.75" customHeight="1">
      <c r="A1544" s="4">
        <v>1542</v>
      </c>
      <c r="B1544" s="3" t="s">
        <v>1426</v>
      </c>
      <c r="C1544" s="3" t="str">
        <f>"吴承方"</f>
        <v>吴承方</v>
      </c>
      <c r="D1544" s="3" t="s">
        <v>1471</v>
      </c>
      <c r="E1544" s="5"/>
    </row>
    <row r="1545" spans="1:5" ht="24.75" customHeight="1">
      <c r="A1545" s="4">
        <v>1543</v>
      </c>
      <c r="B1545" s="3" t="s">
        <v>1426</v>
      </c>
      <c r="C1545" s="3" t="str">
        <f>"李丽"</f>
        <v>李丽</v>
      </c>
      <c r="D1545" s="3" t="s">
        <v>1472</v>
      </c>
      <c r="E1545" s="5"/>
    </row>
    <row r="1546" spans="1:5" ht="24.75" customHeight="1">
      <c r="A1546" s="4">
        <v>1544</v>
      </c>
      <c r="B1546" s="3" t="s">
        <v>1426</v>
      </c>
      <c r="C1546" s="3" t="str">
        <f>"吴晓蕾"</f>
        <v>吴晓蕾</v>
      </c>
      <c r="D1546" s="3" t="s">
        <v>1473</v>
      </c>
      <c r="E1546" s="5"/>
    </row>
    <row r="1547" spans="1:5" ht="24.75" customHeight="1">
      <c r="A1547" s="4">
        <v>1545</v>
      </c>
      <c r="B1547" s="3" t="s">
        <v>1426</v>
      </c>
      <c r="C1547" s="3" t="str">
        <f>"赵菁"</f>
        <v>赵菁</v>
      </c>
      <c r="D1547" s="3" t="s">
        <v>1474</v>
      </c>
      <c r="E1547" s="5"/>
    </row>
    <row r="1548" spans="1:5" ht="24.75" customHeight="1">
      <c r="A1548" s="4">
        <v>1546</v>
      </c>
      <c r="B1548" s="3" t="s">
        <v>1426</v>
      </c>
      <c r="C1548" s="3" t="str">
        <f>"张小短"</f>
        <v>张小短</v>
      </c>
      <c r="D1548" s="3" t="s">
        <v>1475</v>
      </c>
      <c r="E1548" s="5"/>
    </row>
    <row r="1549" spans="1:5" ht="24.75" customHeight="1">
      <c r="A1549" s="4">
        <v>1547</v>
      </c>
      <c r="B1549" s="3" t="s">
        <v>1426</v>
      </c>
      <c r="C1549" s="3" t="str">
        <f>"原燕云"</f>
        <v>原燕云</v>
      </c>
      <c r="D1549" s="3" t="s">
        <v>1476</v>
      </c>
      <c r="E1549" s="5"/>
    </row>
    <row r="1550" spans="1:5" ht="24.75" customHeight="1">
      <c r="A1550" s="4">
        <v>1548</v>
      </c>
      <c r="B1550" s="3" t="s">
        <v>1426</v>
      </c>
      <c r="C1550" s="3" t="str">
        <f>"蓝洁"</f>
        <v>蓝洁</v>
      </c>
      <c r="D1550" s="3" t="s">
        <v>1477</v>
      </c>
      <c r="E1550" s="5"/>
    </row>
    <row r="1551" spans="1:5" ht="24.75" customHeight="1">
      <c r="A1551" s="4">
        <v>1549</v>
      </c>
      <c r="B1551" s="3" t="s">
        <v>1426</v>
      </c>
      <c r="C1551" s="3" t="str">
        <f>"万霜霜"</f>
        <v>万霜霜</v>
      </c>
      <c r="D1551" s="3" t="s">
        <v>1478</v>
      </c>
      <c r="E1551" s="5"/>
    </row>
    <row r="1552" spans="1:5" ht="24.75" customHeight="1">
      <c r="A1552" s="4">
        <v>1550</v>
      </c>
      <c r="B1552" s="3" t="s">
        <v>1426</v>
      </c>
      <c r="C1552" s="3" t="str">
        <f>"王孟"</f>
        <v>王孟</v>
      </c>
      <c r="D1552" s="3" t="s">
        <v>1479</v>
      </c>
      <c r="E1552" s="5"/>
    </row>
    <row r="1553" spans="1:5" ht="24.75" customHeight="1">
      <c r="A1553" s="4">
        <v>1551</v>
      </c>
      <c r="B1553" s="3" t="s">
        <v>1426</v>
      </c>
      <c r="C1553" s="3" t="str">
        <f>"黄莉莉"</f>
        <v>黄莉莉</v>
      </c>
      <c r="D1553" s="3" t="s">
        <v>1480</v>
      </c>
      <c r="E1553" s="5"/>
    </row>
    <row r="1554" spans="1:5" ht="24.75" customHeight="1">
      <c r="A1554" s="4">
        <v>1552</v>
      </c>
      <c r="B1554" s="3" t="s">
        <v>1426</v>
      </c>
      <c r="C1554" s="3" t="str">
        <f>"谭若冰"</f>
        <v>谭若冰</v>
      </c>
      <c r="D1554" s="3" t="s">
        <v>1481</v>
      </c>
      <c r="E1554" s="5"/>
    </row>
    <row r="1555" spans="1:5" ht="24.75" customHeight="1">
      <c r="A1555" s="4">
        <v>1553</v>
      </c>
      <c r="B1555" s="3" t="s">
        <v>1426</v>
      </c>
      <c r="C1555" s="3" t="str">
        <f>"符秋香"</f>
        <v>符秋香</v>
      </c>
      <c r="D1555" s="3" t="s">
        <v>1482</v>
      </c>
      <c r="E1555" s="5"/>
    </row>
    <row r="1556" spans="1:5" ht="24.75" customHeight="1">
      <c r="A1556" s="4">
        <v>1554</v>
      </c>
      <c r="B1556" s="3" t="s">
        <v>1426</v>
      </c>
      <c r="C1556" s="3" t="str">
        <f>"陈姝婕"</f>
        <v>陈姝婕</v>
      </c>
      <c r="D1556" s="3" t="s">
        <v>1483</v>
      </c>
      <c r="E1556" s="5"/>
    </row>
    <row r="1557" spans="1:5" ht="24.75" customHeight="1">
      <c r="A1557" s="4">
        <v>1555</v>
      </c>
      <c r="B1557" s="3" t="s">
        <v>1426</v>
      </c>
      <c r="C1557" s="3" t="str">
        <f>"陈莲妹"</f>
        <v>陈莲妹</v>
      </c>
      <c r="D1557" s="3" t="s">
        <v>1484</v>
      </c>
      <c r="E1557" s="5"/>
    </row>
    <row r="1558" spans="1:5" ht="24.75" customHeight="1">
      <c r="A1558" s="4">
        <v>1556</v>
      </c>
      <c r="B1558" s="3" t="s">
        <v>1426</v>
      </c>
      <c r="C1558" s="3" t="str">
        <f>"刘亚"</f>
        <v>刘亚</v>
      </c>
      <c r="D1558" s="3" t="s">
        <v>1485</v>
      </c>
      <c r="E1558" s="5"/>
    </row>
    <row r="1559" spans="1:5" ht="24.75" customHeight="1">
      <c r="A1559" s="4">
        <v>1557</v>
      </c>
      <c r="B1559" s="3" t="s">
        <v>1426</v>
      </c>
      <c r="C1559" s="3" t="str">
        <f>"林艳"</f>
        <v>林艳</v>
      </c>
      <c r="D1559" s="3" t="s">
        <v>1486</v>
      </c>
      <c r="E1559" s="5"/>
    </row>
    <row r="1560" spans="1:5" ht="24.75" customHeight="1">
      <c r="A1560" s="4">
        <v>1558</v>
      </c>
      <c r="B1560" s="3" t="s">
        <v>1426</v>
      </c>
      <c r="C1560" s="3" t="str">
        <f>"陈巧蓓"</f>
        <v>陈巧蓓</v>
      </c>
      <c r="D1560" s="3" t="s">
        <v>1487</v>
      </c>
      <c r="E1560" s="5"/>
    </row>
    <row r="1561" spans="1:5" ht="24.75" customHeight="1">
      <c r="A1561" s="4">
        <v>1559</v>
      </c>
      <c r="B1561" s="3" t="s">
        <v>1426</v>
      </c>
      <c r="C1561" s="3" t="str">
        <f>"王彩霞"</f>
        <v>王彩霞</v>
      </c>
      <c r="D1561" s="3" t="s">
        <v>1488</v>
      </c>
      <c r="E1561" s="5"/>
    </row>
    <row r="1562" spans="1:5" ht="24.75" customHeight="1">
      <c r="A1562" s="4">
        <v>1560</v>
      </c>
      <c r="B1562" s="3" t="s">
        <v>1426</v>
      </c>
      <c r="C1562" s="3" t="str">
        <f>"羊雪妹"</f>
        <v>羊雪妹</v>
      </c>
      <c r="D1562" s="3" t="s">
        <v>1489</v>
      </c>
      <c r="E1562" s="5"/>
    </row>
    <row r="1563" spans="1:5" ht="24.75" customHeight="1">
      <c r="A1563" s="4">
        <v>1561</v>
      </c>
      <c r="B1563" s="3" t="s">
        <v>1426</v>
      </c>
      <c r="C1563" s="3" t="str">
        <f>"刘长玲"</f>
        <v>刘长玲</v>
      </c>
      <c r="D1563" s="3" t="s">
        <v>1490</v>
      </c>
      <c r="E1563" s="5"/>
    </row>
    <row r="1564" spans="1:5" ht="24.75" customHeight="1">
      <c r="A1564" s="4">
        <v>1562</v>
      </c>
      <c r="B1564" s="3" t="s">
        <v>1426</v>
      </c>
      <c r="C1564" s="3" t="str">
        <f>"梁凤雅"</f>
        <v>梁凤雅</v>
      </c>
      <c r="D1564" s="3" t="s">
        <v>1460</v>
      </c>
      <c r="E1564" s="5"/>
    </row>
    <row r="1565" spans="1:5" ht="24.75" customHeight="1">
      <c r="A1565" s="4">
        <v>1563</v>
      </c>
      <c r="B1565" s="3" t="s">
        <v>1426</v>
      </c>
      <c r="C1565" s="3" t="str">
        <f>"曾芬"</f>
        <v>曾芬</v>
      </c>
      <c r="D1565" s="3" t="s">
        <v>1491</v>
      </c>
      <c r="E1565" s="5"/>
    </row>
    <row r="1566" spans="1:5" ht="24.75" customHeight="1">
      <c r="A1566" s="4">
        <v>1564</v>
      </c>
      <c r="B1566" s="3" t="s">
        <v>1426</v>
      </c>
      <c r="C1566" s="3" t="str">
        <f>"徐秋花"</f>
        <v>徐秋花</v>
      </c>
      <c r="D1566" s="3" t="s">
        <v>1492</v>
      </c>
      <c r="E1566" s="5"/>
    </row>
    <row r="1567" spans="1:5" ht="24.75" customHeight="1">
      <c r="A1567" s="4">
        <v>1565</v>
      </c>
      <c r="B1567" s="3" t="s">
        <v>1426</v>
      </c>
      <c r="C1567" s="3" t="str">
        <f>"王慧芳"</f>
        <v>王慧芳</v>
      </c>
      <c r="D1567" s="3" t="s">
        <v>1493</v>
      </c>
      <c r="E1567" s="5"/>
    </row>
    <row r="1568" spans="1:5" ht="24.75" customHeight="1">
      <c r="A1568" s="4">
        <v>1566</v>
      </c>
      <c r="B1568" s="3" t="s">
        <v>1426</v>
      </c>
      <c r="C1568" s="3" t="str">
        <f>"陈虹"</f>
        <v>陈虹</v>
      </c>
      <c r="D1568" s="3" t="s">
        <v>1494</v>
      </c>
      <c r="E1568" s="5"/>
    </row>
    <row r="1569" spans="1:5" ht="24.75" customHeight="1">
      <c r="A1569" s="4">
        <v>1567</v>
      </c>
      <c r="B1569" s="3" t="s">
        <v>1426</v>
      </c>
      <c r="C1569" s="3" t="str">
        <f>"林玉暖"</f>
        <v>林玉暖</v>
      </c>
      <c r="D1569" s="3" t="s">
        <v>1495</v>
      </c>
      <c r="E1569" s="5"/>
    </row>
    <row r="1570" spans="1:5" ht="24.75" customHeight="1">
      <c r="A1570" s="4">
        <v>1568</v>
      </c>
      <c r="B1570" s="3" t="s">
        <v>1426</v>
      </c>
      <c r="C1570" s="3" t="str">
        <f>"符龙靓"</f>
        <v>符龙靓</v>
      </c>
      <c r="D1570" s="3" t="s">
        <v>1496</v>
      </c>
      <c r="E1570" s="5"/>
    </row>
    <row r="1571" spans="1:5" ht="24.75" customHeight="1">
      <c r="A1571" s="4">
        <v>1569</v>
      </c>
      <c r="B1571" s="3" t="s">
        <v>1426</v>
      </c>
      <c r="C1571" s="3" t="str">
        <f>"曾小蝶"</f>
        <v>曾小蝶</v>
      </c>
      <c r="D1571" s="3" t="s">
        <v>1335</v>
      </c>
      <c r="E1571" s="5"/>
    </row>
    <row r="1572" spans="1:5" ht="24.75" customHeight="1">
      <c r="A1572" s="4">
        <v>1570</v>
      </c>
      <c r="B1572" s="3" t="s">
        <v>1426</v>
      </c>
      <c r="C1572" s="3" t="str">
        <f>"陈二菊"</f>
        <v>陈二菊</v>
      </c>
      <c r="D1572" s="3" t="s">
        <v>1497</v>
      </c>
      <c r="E1572" s="5"/>
    </row>
    <row r="1573" spans="1:5" ht="24.75" customHeight="1">
      <c r="A1573" s="4">
        <v>1571</v>
      </c>
      <c r="B1573" s="3" t="s">
        <v>1426</v>
      </c>
      <c r="C1573" s="3" t="str">
        <f>"姚怡帆"</f>
        <v>姚怡帆</v>
      </c>
      <c r="D1573" s="3" t="s">
        <v>1498</v>
      </c>
      <c r="E1573" s="5"/>
    </row>
    <row r="1574" spans="1:5" ht="24.75" customHeight="1">
      <c r="A1574" s="4">
        <v>1572</v>
      </c>
      <c r="B1574" s="3" t="s">
        <v>1426</v>
      </c>
      <c r="C1574" s="3" t="str">
        <f>"万学娜"</f>
        <v>万学娜</v>
      </c>
      <c r="D1574" s="3" t="s">
        <v>1499</v>
      </c>
      <c r="E1574" s="5"/>
    </row>
    <row r="1575" spans="1:5" ht="24.75" customHeight="1">
      <c r="A1575" s="4">
        <v>1573</v>
      </c>
      <c r="B1575" s="3" t="s">
        <v>1426</v>
      </c>
      <c r="C1575" s="3" t="str">
        <f>"黄金影"</f>
        <v>黄金影</v>
      </c>
      <c r="D1575" s="3" t="s">
        <v>1500</v>
      </c>
      <c r="E1575" s="5"/>
    </row>
    <row r="1576" spans="1:5" ht="24.75" customHeight="1">
      <c r="A1576" s="4">
        <v>1574</v>
      </c>
      <c r="B1576" s="3" t="s">
        <v>1426</v>
      </c>
      <c r="C1576" s="3" t="str">
        <f>"蔡雪想"</f>
        <v>蔡雪想</v>
      </c>
      <c r="D1576" s="3" t="s">
        <v>1501</v>
      </c>
      <c r="E1576" s="5"/>
    </row>
    <row r="1577" spans="1:5" ht="24.75" customHeight="1">
      <c r="A1577" s="4">
        <v>1575</v>
      </c>
      <c r="B1577" s="3" t="s">
        <v>1426</v>
      </c>
      <c r="C1577" s="3" t="str">
        <f>"秦静"</f>
        <v>秦静</v>
      </c>
      <c r="D1577" s="3" t="s">
        <v>1502</v>
      </c>
      <c r="E1577" s="5"/>
    </row>
    <row r="1578" spans="1:5" ht="24.75" customHeight="1">
      <c r="A1578" s="4">
        <v>1576</v>
      </c>
      <c r="B1578" s="3" t="s">
        <v>1426</v>
      </c>
      <c r="C1578" s="3" t="str">
        <f>"黄晨惠"</f>
        <v>黄晨惠</v>
      </c>
      <c r="D1578" s="3" t="s">
        <v>1503</v>
      </c>
      <c r="E1578" s="5"/>
    </row>
    <row r="1579" spans="1:5" ht="24.75" customHeight="1">
      <c r="A1579" s="4">
        <v>1577</v>
      </c>
      <c r="B1579" s="3" t="s">
        <v>1426</v>
      </c>
      <c r="C1579" s="3" t="str">
        <f>"吉才琳"</f>
        <v>吉才琳</v>
      </c>
      <c r="D1579" s="3" t="s">
        <v>1486</v>
      </c>
      <c r="E1579" s="5"/>
    </row>
    <row r="1580" spans="1:5" ht="24.75" customHeight="1">
      <c r="A1580" s="4">
        <v>1578</v>
      </c>
      <c r="B1580" s="3" t="s">
        <v>1426</v>
      </c>
      <c r="C1580" s="3" t="str">
        <f>"吕婉莹"</f>
        <v>吕婉莹</v>
      </c>
      <c r="D1580" s="3" t="s">
        <v>1504</v>
      </c>
      <c r="E1580" s="5"/>
    </row>
    <row r="1581" spans="1:5" ht="24.75" customHeight="1">
      <c r="A1581" s="4">
        <v>1579</v>
      </c>
      <c r="B1581" s="3" t="s">
        <v>1426</v>
      </c>
      <c r="C1581" s="3" t="str">
        <f>"杜丹阳"</f>
        <v>杜丹阳</v>
      </c>
      <c r="D1581" s="3" t="s">
        <v>1189</v>
      </c>
      <c r="E1581" s="5"/>
    </row>
    <row r="1582" spans="1:5" ht="24.75" customHeight="1">
      <c r="A1582" s="4">
        <v>1580</v>
      </c>
      <c r="B1582" s="3" t="s">
        <v>1426</v>
      </c>
      <c r="C1582" s="3" t="str">
        <f>"冯丽晓"</f>
        <v>冯丽晓</v>
      </c>
      <c r="D1582" s="3" t="s">
        <v>1505</v>
      </c>
      <c r="E1582" s="5"/>
    </row>
    <row r="1583" spans="1:5" ht="24.75" customHeight="1">
      <c r="A1583" s="4">
        <v>1581</v>
      </c>
      <c r="B1583" s="3" t="s">
        <v>1426</v>
      </c>
      <c r="C1583" s="3" t="str">
        <f>"黄美诗"</f>
        <v>黄美诗</v>
      </c>
      <c r="D1583" s="3" t="s">
        <v>1506</v>
      </c>
      <c r="E1583" s="5"/>
    </row>
    <row r="1584" spans="1:5" ht="24.75" customHeight="1">
      <c r="A1584" s="4">
        <v>1582</v>
      </c>
      <c r="B1584" s="3" t="s">
        <v>1426</v>
      </c>
      <c r="C1584" s="3" t="str">
        <f>"何月青"</f>
        <v>何月青</v>
      </c>
      <c r="D1584" s="3" t="s">
        <v>1507</v>
      </c>
      <c r="E1584" s="5"/>
    </row>
    <row r="1585" spans="1:5" ht="24.75" customHeight="1">
      <c r="A1585" s="4">
        <v>1583</v>
      </c>
      <c r="B1585" s="3" t="s">
        <v>1426</v>
      </c>
      <c r="C1585" s="3" t="str">
        <f>"周芳卉"</f>
        <v>周芳卉</v>
      </c>
      <c r="D1585" s="3" t="s">
        <v>1508</v>
      </c>
      <c r="E1585" s="5"/>
    </row>
    <row r="1586" spans="1:5" ht="24.75" customHeight="1">
      <c r="A1586" s="4">
        <v>1584</v>
      </c>
      <c r="B1586" s="3" t="s">
        <v>1426</v>
      </c>
      <c r="C1586" s="3" t="str">
        <f>"吴清泳"</f>
        <v>吴清泳</v>
      </c>
      <c r="D1586" s="3" t="s">
        <v>1509</v>
      </c>
      <c r="E1586" s="5"/>
    </row>
    <row r="1587" spans="1:5" ht="24.75" customHeight="1">
      <c r="A1587" s="4">
        <v>1585</v>
      </c>
      <c r="B1587" s="3" t="s">
        <v>1426</v>
      </c>
      <c r="C1587" s="3" t="str">
        <f>"郑艳萍"</f>
        <v>郑艳萍</v>
      </c>
      <c r="D1587" s="3" t="s">
        <v>205</v>
      </c>
      <c r="E1587" s="5"/>
    </row>
    <row r="1588" spans="1:5" ht="24.75" customHeight="1">
      <c r="A1588" s="4">
        <v>1586</v>
      </c>
      <c r="B1588" s="3" t="s">
        <v>1426</v>
      </c>
      <c r="C1588" s="3" t="str">
        <f>"符朝贤"</f>
        <v>符朝贤</v>
      </c>
      <c r="D1588" s="3" t="s">
        <v>1510</v>
      </c>
      <c r="E1588" s="5"/>
    </row>
    <row r="1589" spans="1:5" ht="24.75" customHeight="1">
      <c r="A1589" s="4">
        <v>1587</v>
      </c>
      <c r="B1589" s="3" t="s">
        <v>1426</v>
      </c>
      <c r="C1589" s="3" t="str">
        <f>"王锦霞"</f>
        <v>王锦霞</v>
      </c>
      <c r="D1589" s="3" t="s">
        <v>1511</v>
      </c>
      <c r="E1589" s="5"/>
    </row>
    <row r="1590" spans="1:5" ht="24.75" customHeight="1">
      <c r="A1590" s="4">
        <v>1588</v>
      </c>
      <c r="B1590" s="3" t="s">
        <v>1426</v>
      </c>
      <c r="C1590" s="3" t="str">
        <f>"王小茜"</f>
        <v>王小茜</v>
      </c>
      <c r="D1590" s="3" t="s">
        <v>1512</v>
      </c>
      <c r="E1590" s="5"/>
    </row>
    <row r="1591" spans="1:5" ht="24.75" customHeight="1">
      <c r="A1591" s="4">
        <v>1589</v>
      </c>
      <c r="B1591" s="3" t="s">
        <v>1426</v>
      </c>
      <c r="C1591" s="3" t="str">
        <f>"吴彩燕"</f>
        <v>吴彩燕</v>
      </c>
      <c r="D1591" s="3" t="s">
        <v>1310</v>
      </c>
      <c r="E1591" s="5"/>
    </row>
    <row r="1592" spans="1:5" ht="24.75" customHeight="1">
      <c r="A1592" s="4">
        <v>1590</v>
      </c>
      <c r="B1592" s="3" t="s">
        <v>1426</v>
      </c>
      <c r="C1592" s="3" t="str">
        <f>"周莹"</f>
        <v>周莹</v>
      </c>
      <c r="D1592" s="3" t="s">
        <v>1513</v>
      </c>
      <c r="E1592" s="5"/>
    </row>
    <row r="1593" spans="1:5" ht="24.75" customHeight="1">
      <c r="A1593" s="4">
        <v>1591</v>
      </c>
      <c r="B1593" s="3" t="s">
        <v>1426</v>
      </c>
      <c r="C1593" s="3" t="str">
        <f>"陈芳美"</f>
        <v>陈芳美</v>
      </c>
      <c r="D1593" s="3" t="s">
        <v>1514</v>
      </c>
      <c r="E1593" s="5"/>
    </row>
    <row r="1594" spans="1:5" ht="24.75" customHeight="1">
      <c r="A1594" s="4">
        <v>1592</v>
      </c>
      <c r="B1594" s="3" t="s">
        <v>1426</v>
      </c>
      <c r="C1594" s="3" t="str">
        <f>"王玉颜"</f>
        <v>王玉颜</v>
      </c>
      <c r="D1594" s="3" t="s">
        <v>428</v>
      </c>
      <c r="E1594" s="5"/>
    </row>
    <row r="1595" spans="1:5" ht="24.75" customHeight="1">
      <c r="A1595" s="4">
        <v>1593</v>
      </c>
      <c r="B1595" s="3" t="s">
        <v>1426</v>
      </c>
      <c r="C1595" s="3" t="str">
        <f>"周丽莎"</f>
        <v>周丽莎</v>
      </c>
      <c r="D1595" s="3" t="s">
        <v>1515</v>
      </c>
      <c r="E1595" s="5"/>
    </row>
    <row r="1596" spans="1:5" ht="24.75" customHeight="1">
      <c r="A1596" s="4">
        <v>1594</v>
      </c>
      <c r="B1596" s="3" t="s">
        <v>1426</v>
      </c>
      <c r="C1596" s="3" t="str">
        <f>"吴坤林"</f>
        <v>吴坤林</v>
      </c>
      <c r="D1596" s="3" t="s">
        <v>1516</v>
      </c>
      <c r="E1596" s="5"/>
    </row>
    <row r="1597" spans="1:5" ht="24.75" customHeight="1">
      <c r="A1597" s="4">
        <v>1595</v>
      </c>
      <c r="B1597" s="3" t="s">
        <v>1426</v>
      </c>
      <c r="C1597" s="3" t="str">
        <f>"吴雪花"</f>
        <v>吴雪花</v>
      </c>
      <c r="D1597" s="3" t="s">
        <v>1044</v>
      </c>
      <c r="E1597" s="5"/>
    </row>
    <row r="1598" spans="1:5" ht="24.75" customHeight="1">
      <c r="A1598" s="4">
        <v>1596</v>
      </c>
      <c r="B1598" s="3" t="s">
        <v>1426</v>
      </c>
      <c r="C1598" s="3" t="str">
        <f>"何玉叶"</f>
        <v>何玉叶</v>
      </c>
      <c r="D1598" s="3" t="s">
        <v>1517</v>
      </c>
      <c r="E1598" s="5"/>
    </row>
    <row r="1599" spans="1:5" ht="24.75" customHeight="1">
      <c r="A1599" s="4">
        <v>1597</v>
      </c>
      <c r="B1599" s="3" t="s">
        <v>1426</v>
      </c>
      <c r="C1599" s="3" t="str">
        <f>"陈星"</f>
        <v>陈星</v>
      </c>
      <c r="D1599" s="3" t="s">
        <v>1518</v>
      </c>
      <c r="E1599" s="5"/>
    </row>
    <row r="1600" spans="1:5" ht="24.75" customHeight="1">
      <c r="A1600" s="4">
        <v>1598</v>
      </c>
      <c r="B1600" s="3" t="s">
        <v>1426</v>
      </c>
      <c r="C1600" s="3" t="str">
        <f>"苏齐艳"</f>
        <v>苏齐艳</v>
      </c>
      <c r="D1600" s="3" t="s">
        <v>1519</v>
      </c>
      <c r="E1600" s="5"/>
    </row>
    <row r="1601" spans="1:5" ht="24.75" customHeight="1">
      <c r="A1601" s="4">
        <v>1599</v>
      </c>
      <c r="B1601" s="3" t="s">
        <v>1426</v>
      </c>
      <c r="C1601" s="3" t="str">
        <f>"谢家淑"</f>
        <v>谢家淑</v>
      </c>
      <c r="D1601" s="3" t="s">
        <v>1520</v>
      </c>
      <c r="E1601" s="5"/>
    </row>
    <row r="1602" spans="1:5" ht="24.75" customHeight="1">
      <c r="A1602" s="4">
        <v>1600</v>
      </c>
      <c r="B1602" s="3" t="s">
        <v>1426</v>
      </c>
      <c r="C1602" s="3" t="str">
        <f>"陈敏敏"</f>
        <v>陈敏敏</v>
      </c>
      <c r="D1602" s="3" t="s">
        <v>1521</v>
      </c>
      <c r="E1602" s="5"/>
    </row>
    <row r="1603" spans="1:5" ht="24.75" customHeight="1">
      <c r="A1603" s="4">
        <v>1601</v>
      </c>
      <c r="B1603" s="3" t="s">
        <v>1426</v>
      </c>
      <c r="C1603" s="3" t="str">
        <f>"王怡"</f>
        <v>王怡</v>
      </c>
      <c r="D1603" s="3" t="s">
        <v>1522</v>
      </c>
      <c r="E1603" s="5"/>
    </row>
    <row r="1604" spans="1:5" ht="24.75" customHeight="1">
      <c r="A1604" s="4">
        <v>1602</v>
      </c>
      <c r="B1604" s="3" t="s">
        <v>1426</v>
      </c>
      <c r="C1604" s="3" t="str">
        <f>"陈菀瑜"</f>
        <v>陈菀瑜</v>
      </c>
      <c r="D1604" s="3" t="s">
        <v>1523</v>
      </c>
      <c r="E1604" s="5"/>
    </row>
    <row r="1605" spans="1:5" ht="24.75" customHeight="1">
      <c r="A1605" s="4">
        <v>1603</v>
      </c>
      <c r="B1605" s="3" t="s">
        <v>1426</v>
      </c>
      <c r="C1605" s="3" t="str">
        <f>"陈月维"</f>
        <v>陈月维</v>
      </c>
      <c r="D1605" s="3" t="s">
        <v>1524</v>
      </c>
      <c r="E1605" s="5"/>
    </row>
    <row r="1606" spans="1:5" ht="24.75" customHeight="1">
      <c r="A1606" s="4">
        <v>1604</v>
      </c>
      <c r="B1606" s="3" t="s">
        <v>1426</v>
      </c>
      <c r="C1606" s="3" t="str">
        <f>"赵诗绮"</f>
        <v>赵诗绮</v>
      </c>
      <c r="D1606" s="3" t="s">
        <v>1525</v>
      </c>
      <c r="E1606" s="5"/>
    </row>
    <row r="1607" spans="1:5" ht="24.75" customHeight="1">
      <c r="A1607" s="4">
        <v>1605</v>
      </c>
      <c r="B1607" s="3" t="s">
        <v>1426</v>
      </c>
      <c r="C1607" s="3" t="str">
        <f>"曾蝶"</f>
        <v>曾蝶</v>
      </c>
      <c r="D1607" s="3" t="s">
        <v>1526</v>
      </c>
      <c r="E1607" s="5"/>
    </row>
    <row r="1608" spans="1:5" ht="24.75" customHeight="1">
      <c r="A1608" s="4">
        <v>1606</v>
      </c>
      <c r="B1608" s="3" t="s">
        <v>1426</v>
      </c>
      <c r="C1608" s="3" t="str">
        <f>"张旭"</f>
        <v>张旭</v>
      </c>
      <c r="D1608" s="3" t="s">
        <v>1527</v>
      </c>
      <c r="E1608" s="5"/>
    </row>
    <row r="1609" spans="1:5" ht="24.75" customHeight="1">
      <c r="A1609" s="4">
        <v>1607</v>
      </c>
      <c r="B1609" s="3" t="s">
        <v>1426</v>
      </c>
      <c r="C1609" s="3" t="str">
        <f>"张宏清"</f>
        <v>张宏清</v>
      </c>
      <c r="D1609" s="3" t="s">
        <v>1528</v>
      </c>
      <c r="E1609" s="5"/>
    </row>
    <row r="1610" spans="1:5" ht="24.75" customHeight="1">
      <c r="A1610" s="4">
        <v>1608</v>
      </c>
      <c r="B1610" s="3" t="s">
        <v>1426</v>
      </c>
      <c r="C1610" s="3" t="str">
        <f>"吴欢欢"</f>
        <v>吴欢欢</v>
      </c>
      <c r="D1610" s="3" t="s">
        <v>1529</v>
      </c>
      <c r="E1610" s="5"/>
    </row>
    <row r="1611" spans="1:5" ht="24.75" customHeight="1">
      <c r="A1611" s="4">
        <v>1609</v>
      </c>
      <c r="B1611" s="3" t="s">
        <v>1426</v>
      </c>
      <c r="C1611" s="3" t="str">
        <f>"崔佳禄"</f>
        <v>崔佳禄</v>
      </c>
      <c r="D1611" s="3" t="s">
        <v>1530</v>
      </c>
      <c r="E1611" s="5"/>
    </row>
    <row r="1612" spans="1:5" ht="24.75" customHeight="1">
      <c r="A1612" s="4">
        <v>1610</v>
      </c>
      <c r="B1612" s="3" t="s">
        <v>1426</v>
      </c>
      <c r="C1612" s="3" t="str">
        <f>"朱行佳"</f>
        <v>朱行佳</v>
      </c>
      <c r="D1612" s="3" t="s">
        <v>1531</v>
      </c>
      <c r="E1612" s="5"/>
    </row>
    <row r="1613" spans="1:5" ht="24.75" customHeight="1">
      <c r="A1613" s="4">
        <v>1611</v>
      </c>
      <c r="B1613" s="3" t="s">
        <v>1426</v>
      </c>
      <c r="C1613" s="3" t="str">
        <f>"贺姿璇"</f>
        <v>贺姿璇</v>
      </c>
      <c r="D1613" s="3" t="s">
        <v>481</v>
      </c>
      <c r="E1613" s="5"/>
    </row>
    <row r="1614" spans="1:5" ht="24.75" customHeight="1">
      <c r="A1614" s="4">
        <v>1612</v>
      </c>
      <c r="B1614" s="3" t="s">
        <v>1426</v>
      </c>
      <c r="C1614" s="3" t="str">
        <f>"刘雅倩"</f>
        <v>刘雅倩</v>
      </c>
      <c r="D1614" s="3" t="s">
        <v>1532</v>
      </c>
      <c r="E1614" s="5"/>
    </row>
    <row r="1615" spans="1:5" ht="24.75" customHeight="1">
      <c r="A1615" s="4">
        <v>1613</v>
      </c>
      <c r="B1615" s="3" t="s">
        <v>1426</v>
      </c>
      <c r="C1615" s="3" t="str">
        <f>"邢秋满"</f>
        <v>邢秋满</v>
      </c>
      <c r="D1615" s="3" t="s">
        <v>1533</v>
      </c>
      <c r="E1615" s="5"/>
    </row>
    <row r="1616" spans="1:5" ht="24.75" customHeight="1">
      <c r="A1616" s="4">
        <v>1614</v>
      </c>
      <c r="B1616" s="3" t="s">
        <v>1426</v>
      </c>
      <c r="C1616" s="3" t="str">
        <f>"符英柳"</f>
        <v>符英柳</v>
      </c>
      <c r="D1616" s="3" t="s">
        <v>1534</v>
      </c>
      <c r="E1616" s="5"/>
    </row>
    <row r="1617" spans="1:5" ht="24.75" customHeight="1">
      <c r="A1617" s="4">
        <v>1615</v>
      </c>
      <c r="B1617" s="3" t="s">
        <v>1426</v>
      </c>
      <c r="C1617" s="3" t="str">
        <f>"孙川惠"</f>
        <v>孙川惠</v>
      </c>
      <c r="D1617" s="3" t="s">
        <v>1535</v>
      </c>
      <c r="E1617" s="5"/>
    </row>
    <row r="1618" spans="1:5" ht="24.75" customHeight="1">
      <c r="A1618" s="4">
        <v>1616</v>
      </c>
      <c r="B1618" s="3" t="s">
        <v>1426</v>
      </c>
      <c r="C1618" s="3" t="str">
        <f>"林伟玲"</f>
        <v>林伟玲</v>
      </c>
      <c r="D1618" s="3" t="s">
        <v>188</v>
      </c>
      <c r="E1618" s="5"/>
    </row>
    <row r="1619" spans="1:5" ht="24.75" customHeight="1">
      <c r="A1619" s="4">
        <v>1617</v>
      </c>
      <c r="B1619" s="3" t="s">
        <v>1426</v>
      </c>
      <c r="C1619" s="3" t="str">
        <f>"陈薇"</f>
        <v>陈薇</v>
      </c>
      <c r="D1619" s="3" t="s">
        <v>1536</v>
      </c>
      <c r="E1619" s="5"/>
    </row>
    <row r="1620" spans="1:5" ht="24.75" customHeight="1">
      <c r="A1620" s="4">
        <v>1618</v>
      </c>
      <c r="B1620" s="3" t="s">
        <v>1426</v>
      </c>
      <c r="C1620" s="3" t="str">
        <f>"马雪"</f>
        <v>马雪</v>
      </c>
      <c r="D1620" s="3" t="s">
        <v>1537</v>
      </c>
      <c r="E1620" s="5"/>
    </row>
    <row r="1621" spans="1:5" ht="24.75" customHeight="1">
      <c r="A1621" s="4">
        <v>1619</v>
      </c>
      <c r="B1621" s="3" t="s">
        <v>1426</v>
      </c>
      <c r="C1621" s="3" t="str">
        <f>"汪惠团"</f>
        <v>汪惠团</v>
      </c>
      <c r="D1621" s="3" t="s">
        <v>1538</v>
      </c>
      <c r="E1621" s="5"/>
    </row>
    <row r="1622" spans="1:5" ht="24.75" customHeight="1">
      <c r="A1622" s="4">
        <v>1620</v>
      </c>
      <c r="B1622" s="3" t="s">
        <v>1426</v>
      </c>
      <c r="C1622" s="3" t="str">
        <f>"王玉慧"</f>
        <v>王玉慧</v>
      </c>
      <c r="D1622" s="3" t="s">
        <v>1539</v>
      </c>
      <c r="E1622" s="5"/>
    </row>
    <row r="1623" spans="1:5" ht="24.75" customHeight="1">
      <c r="A1623" s="4">
        <v>1621</v>
      </c>
      <c r="B1623" s="3" t="s">
        <v>1426</v>
      </c>
      <c r="C1623" s="3" t="str">
        <f>"陈叶"</f>
        <v>陈叶</v>
      </c>
      <c r="D1623" s="3" t="s">
        <v>1540</v>
      </c>
      <c r="E1623" s="5"/>
    </row>
    <row r="1624" spans="1:5" ht="24.75" customHeight="1">
      <c r="A1624" s="4">
        <v>1622</v>
      </c>
      <c r="B1624" s="3" t="s">
        <v>1426</v>
      </c>
      <c r="C1624" s="3" t="str">
        <f>"伍冬瑛"</f>
        <v>伍冬瑛</v>
      </c>
      <c r="D1624" s="3" t="s">
        <v>1541</v>
      </c>
      <c r="E1624" s="5"/>
    </row>
    <row r="1625" spans="1:5" ht="24.75" customHeight="1">
      <c r="A1625" s="4">
        <v>1623</v>
      </c>
      <c r="B1625" s="3" t="s">
        <v>1426</v>
      </c>
      <c r="C1625" s="3" t="str">
        <f>"杨梅桑"</f>
        <v>杨梅桑</v>
      </c>
      <c r="D1625" s="3" t="s">
        <v>1542</v>
      </c>
      <c r="E1625" s="5"/>
    </row>
    <row r="1626" spans="1:5" ht="24.75" customHeight="1">
      <c r="A1626" s="4">
        <v>1624</v>
      </c>
      <c r="B1626" s="3" t="s">
        <v>1426</v>
      </c>
      <c r="C1626" s="3" t="str">
        <f>"黄蔡贝"</f>
        <v>黄蔡贝</v>
      </c>
      <c r="D1626" s="3" t="s">
        <v>1543</v>
      </c>
      <c r="E1626" s="5"/>
    </row>
    <row r="1627" spans="1:5" ht="24.75" customHeight="1">
      <c r="A1627" s="4">
        <v>1625</v>
      </c>
      <c r="B1627" s="3" t="s">
        <v>1426</v>
      </c>
      <c r="C1627" s="3" t="str">
        <f>"赖秋晶"</f>
        <v>赖秋晶</v>
      </c>
      <c r="D1627" s="3" t="s">
        <v>1544</v>
      </c>
      <c r="E1627" s="5"/>
    </row>
    <row r="1628" spans="1:5" ht="24.75" customHeight="1">
      <c r="A1628" s="4">
        <v>1626</v>
      </c>
      <c r="B1628" s="3" t="s">
        <v>1426</v>
      </c>
      <c r="C1628" s="3" t="str">
        <f>"黄艳"</f>
        <v>黄艳</v>
      </c>
      <c r="D1628" s="3" t="s">
        <v>205</v>
      </c>
      <c r="E1628" s="5"/>
    </row>
    <row r="1629" spans="1:5" ht="24.75" customHeight="1">
      <c r="A1629" s="4">
        <v>1627</v>
      </c>
      <c r="B1629" s="3" t="s">
        <v>1426</v>
      </c>
      <c r="C1629" s="3" t="str">
        <f>"符丽桂"</f>
        <v>符丽桂</v>
      </c>
      <c r="D1629" s="3" t="s">
        <v>1545</v>
      </c>
      <c r="E1629" s="5"/>
    </row>
    <row r="1630" spans="1:5" ht="24.75" customHeight="1">
      <c r="A1630" s="4">
        <v>1628</v>
      </c>
      <c r="B1630" s="3" t="s">
        <v>1426</v>
      </c>
      <c r="C1630" s="3" t="str">
        <f>"王甲丹"</f>
        <v>王甲丹</v>
      </c>
      <c r="D1630" s="3" t="s">
        <v>1546</v>
      </c>
      <c r="E1630" s="5"/>
    </row>
    <row r="1631" spans="1:5" ht="24.75" customHeight="1">
      <c r="A1631" s="4">
        <v>1629</v>
      </c>
      <c r="B1631" s="3" t="s">
        <v>1426</v>
      </c>
      <c r="C1631" s="3" t="str">
        <f>"姚璐"</f>
        <v>姚璐</v>
      </c>
      <c r="D1631" s="3" t="s">
        <v>1547</v>
      </c>
      <c r="E1631" s="5"/>
    </row>
    <row r="1632" spans="1:5" ht="24.75" customHeight="1">
      <c r="A1632" s="4">
        <v>1630</v>
      </c>
      <c r="B1632" s="3" t="s">
        <v>1426</v>
      </c>
      <c r="C1632" s="3" t="str">
        <f>"丘翠娜"</f>
        <v>丘翠娜</v>
      </c>
      <c r="D1632" s="3" t="s">
        <v>1548</v>
      </c>
      <c r="E1632" s="5"/>
    </row>
    <row r="1633" spans="1:5" ht="24.75" customHeight="1">
      <c r="A1633" s="4">
        <v>1631</v>
      </c>
      <c r="B1633" s="3" t="s">
        <v>1426</v>
      </c>
      <c r="C1633" s="3" t="str">
        <f>"龙舒婷"</f>
        <v>龙舒婷</v>
      </c>
      <c r="D1633" s="3" t="s">
        <v>1549</v>
      </c>
      <c r="E1633" s="5"/>
    </row>
    <row r="1634" spans="1:5" ht="24.75" customHeight="1">
      <c r="A1634" s="4">
        <v>1632</v>
      </c>
      <c r="B1634" s="3" t="s">
        <v>1426</v>
      </c>
      <c r="C1634" s="3" t="str">
        <f>"许婷婷"</f>
        <v>许婷婷</v>
      </c>
      <c r="D1634" s="3" t="s">
        <v>1550</v>
      </c>
      <c r="E1634" s="5"/>
    </row>
    <row r="1635" spans="1:5" ht="24.75" customHeight="1">
      <c r="A1635" s="4">
        <v>1633</v>
      </c>
      <c r="B1635" s="3" t="s">
        <v>1426</v>
      </c>
      <c r="C1635" s="3" t="str">
        <f>"林鸿庆"</f>
        <v>林鸿庆</v>
      </c>
      <c r="D1635" s="3" t="s">
        <v>1551</v>
      </c>
      <c r="E1635" s="5"/>
    </row>
    <row r="1636" spans="1:5" ht="24.75" customHeight="1">
      <c r="A1636" s="4">
        <v>1634</v>
      </c>
      <c r="B1636" s="3" t="s">
        <v>1426</v>
      </c>
      <c r="C1636" s="3" t="str">
        <f>"王春琼"</f>
        <v>王春琼</v>
      </c>
      <c r="D1636" s="3" t="s">
        <v>1552</v>
      </c>
      <c r="E1636" s="5"/>
    </row>
    <row r="1637" spans="1:5" ht="24.75" customHeight="1">
      <c r="A1637" s="4">
        <v>1635</v>
      </c>
      <c r="B1637" s="3" t="s">
        <v>1426</v>
      </c>
      <c r="C1637" s="3" t="str">
        <f>"陈泽萍"</f>
        <v>陈泽萍</v>
      </c>
      <c r="D1637" s="3" t="s">
        <v>1553</v>
      </c>
      <c r="E1637" s="5"/>
    </row>
    <row r="1638" spans="1:5" ht="24.75" customHeight="1">
      <c r="A1638" s="4">
        <v>1636</v>
      </c>
      <c r="B1638" s="3" t="s">
        <v>1426</v>
      </c>
      <c r="C1638" s="3" t="str">
        <f>"孙婧莹"</f>
        <v>孙婧莹</v>
      </c>
      <c r="D1638" s="3" t="s">
        <v>499</v>
      </c>
      <c r="E1638" s="5"/>
    </row>
    <row r="1639" spans="1:5" ht="24.75" customHeight="1">
      <c r="A1639" s="4">
        <v>1637</v>
      </c>
      <c r="B1639" s="3" t="s">
        <v>1426</v>
      </c>
      <c r="C1639" s="3" t="str">
        <f>"朱梦雯"</f>
        <v>朱梦雯</v>
      </c>
      <c r="D1639" s="3" t="s">
        <v>1554</v>
      </c>
      <c r="E1639" s="5"/>
    </row>
    <row r="1640" spans="1:5" ht="24.75" customHeight="1">
      <c r="A1640" s="4">
        <v>1638</v>
      </c>
      <c r="B1640" s="3" t="s">
        <v>1426</v>
      </c>
      <c r="C1640" s="3" t="str">
        <f>"祝艺菁"</f>
        <v>祝艺菁</v>
      </c>
      <c r="D1640" s="3" t="s">
        <v>1555</v>
      </c>
      <c r="E1640" s="5"/>
    </row>
    <row r="1641" spans="1:5" ht="24.75" customHeight="1">
      <c r="A1641" s="4">
        <v>1639</v>
      </c>
      <c r="B1641" s="3" t="s">
        <v>1426</v>
      </c>
      <c r="C1641" s="3" t="str">
        <f>"陈永仪"</f>
        <v>陈永仪</v>
      </c>
      <c r="D1641" s="3" t="s">
        <v>1556</v>
      </c>
      <c r="E1641" s="5"/>
    </row>
    <row r="1642" spans="1:5" ht="24.75" customHeight="1">
      <c r="A1642" s="4">
        <v>1640</v>
      </c>
      <c r="B1642" s="3" t="s">
        <v>1426</v>
      </c>
      <c r="C1642" s="3" t="str">
        <f>"蒋冰"</f>
        <v>蒋冰</v>
      </c>
      <c r="D1642" s="3" t="s">
        <v>1557</v>
      </c>
      <c r="E1642" s="5"/>
    </row>
    <row r="1643" spans="1:5" ht="24.75" customHeight="1">
      <c r="A1643" s="4">
        <v>1641</v>
      </c>
      <c r="B1643" s="3" t="s">
        <v>1426</v>
      </c>
      <c r="C1643" s="3" t="str">
        <f>"王娜"</f>
        <v>王娜</v>
      </c>
      <c r="D1643" s="3" t="s">
        <v>1558</v>
      </c>
      <c r="E1643" s="5"/>
    </row>
    <row r="1644" spans="1:5" ht="24.75" customHeight="1">
      <c r="A1644" s="4">
        <v>1642</v>
      </c>
      <c r="B1644" s="3" t="s">
        <v>1426</v>
      </c>
      <c r="C1644" s="3" t="str">
        <f>"林盈"</f>
        <v>林盈</v>
      </c>
      <c r="D1644" s="3" t="s">
        <v>752</v>
      </c>
      <c r="E1644" s="5"/>
    </row>
    <row r="1645" spans="1:5" ht="24.75" customHeight="1">
      <c r="A1645" s="4">
        <v>1643</v>
      </c>
      <c r="B1645" s="3" t="s">
        <v>1426</v>
      </c>
      <c r="C1645" s="3" t="str">
        <f>"翁良娜"</f>
        <v>翁良娜</v>
      </c>
      <c r="D1645" s="3" t="s">
        <v>511</v>
      </c>
      <c r="E1645" s="5"/>
    </row>
    <row r="1646" spans="1:5" ht="24.75" customHeight="1">
      <c r="A1646" s="4">
        <v>1644</v>
      </c>
      <c r="B1646" s="3" t="s">
        <v>1426</v>
      </c>
      <c r="C1646" s="3" t="str">
        <f>"吉亚称"</f>
        <v>吉亚称</v>
      </c>
      <c r="D1646" s="3" t="s">
        <v>1559</v>
      </c>
      <c r="E1646" s="5"/>
    </row>
    <row r="1647" spans="1:5" ht="24.75" customHeight="1">
      <c r="A1647" s="4">
        <v>1645</v>
      </c>
      <c r="B1647" s="3" t="s">
        <v>1426</v>
      </c>
      <c r="C1647" s="3" t="str">
        <f>"蒙琼妹"</f>
        <v>蒙琼妹</v>
      </c>
      <c r="D1647" s="3" t="s">
        <v>1560</v>
      </c>
      <c r="E1647" s="5"/>
    </row>
    <row r="1648" spans="1:5" ht="24.75" customHeight="1">
      <c r="A1648" s="4">
        <v>1646</v>
      </c>
      <c r="B1648" s="3" t="s">
        <v>1426</v>
      </c>
      <c r="C1648" s="3" t="str">
        <f>"方子菁"</f>
        <v>方子菁</v>
      </c>
      <c r="D1648" s="3" t="s">
        <v>1561</v>
      </c>
      <c r="E1648" s="5"/>
    </row>
    <row r="1649" spans="1:5" ht="24.75" customHeight="1">
      <c r="A1649" s="4">
        <v>1647</v>
      </c>
      <c r="B1649" s="3" t="s">
        <v>1426</v>
      </c>
      <c r="C1649" s="3" t="str">
        <f>"林宇洁"</f>
        <v>林宇洁</v>
      </c>
      <c r="D1649" s="3" t="s">
        <v>1562</v>
      </c>
      <c r="E1649" s="5"/>
    </row>
    <row r="1650" spans="1:5" ht="24.75" customHeight="1">
      <c r="A1650" s="4">
        <v>1648</v>
      </c>
      <c r="B1650" s="3" t="s">
        <v>1426</v>
      </c>
      <c r="C1650" s="3" t="str">
        <f>"李晓园"</f>
        <v>李晓园</v>
      </c>
      <c r="D1650" s="3" t="s">
        <v>1563</v>
      </c>
      <c r="E1650" s="5"/>
    </row>
    <row r="1651" spans="1:5" ht="24.75" customHeight="1">
      <c r="A1651" s="4">
        <v>1649</v>
      </c>
      <c r="B1651" s="3" t="s">
        <v>1426</v>
      </c>
      <c r="C1651" s="3" t="str">
        <f>"陆紫云"</f>
        <v>陆紫云</v>
      </c>
      <c r="D1651" s="3" t="s">
        <v>1564</v>
      </c>
      <c r="E1651" s="5"/>
    </row>
    <row r="1652" spans="1:5" ht="24.75" customHeight="1">
      <c r="A1652" s="4">
        <v>1650</v>
      </c>
      <c r="B1652" s="3" t="s">
        <v>1426</v>
      </c>
      <c r="C1652" s="3" t="str">
        <f>"陆阳静"</f>
        <v>陆阳静</v>
      </c>
      <c r="D1652" s="3" t="s">
        <v>1565</v>
      </c>
      <c r="E1652" s="5"/>
    </row>
    <row r="1653" spans="1:5" ht="24.75" customHeight="1">
      <c r="A1653" s="4">
        <v>1651</v>
      </c>
      <c r="B1653" s="3" t="s">
        <v>1426</v>
      </c>
      <c r="C1653" s="3" t="str">
        <f>"陈彦臻"</f>
        <v>陈彦臻</v>
      </c>
      <c r="D1653" s="3" t="s">
        <v>1566</v>
      </c>
      <c r="E1653" s="5"/>
    </row>
    <row r="1654" spans="1:5" ht="24.75" customHeight="1">
      <c r="A1654" s="4">
        <v>1652</v>
      </c>
      <c r="B1654" s="3" t="s">
        <v>1426</v>
      </c>
      <c r="C1654" s="3" t="str">
        <f>"林秋飞"</f>
        <v>林秋飞</v>
      </c>
      <c r="D1654" s="3" t="s">
        <v>200</v>
      </c>
      <c r="E1654" s="5"/>
    </row>
    <row r="1655" spans="1:5" ht="24.75" customHeight="1">
      <c r="A1655" s="4">
        <v>1653</v>
      </c>
      <c r="B1655" s="3" t="s">
        <v>1426</v>
      </c>
      <c r="C1655" s="3" t="str">
        <f>"陈小敏"</f>
        <v>陈小敏</v>
      </c>
      <c r="D1655" s="3" t="s">
        <v>1567</v>
      </c>
      <c r="E1655" s="5"/>
    </row>
    <row r="1656" spans="1:5" ht="24.75" customHeight="1">
      <c r="A1656" s="4">
        <v>1654</v>
      </c>
      <c r="B1656" s="3" t="s">
        <v>1426</v>
      </c>
      <c r="C1656" s="3" t="str">
        <f>"韦东伶"</f>
        <v>韦东伶</v>
      </c>
      <c r="D1656" s="3" t="s">
        <v>1568</v>
      </c>
      <c r="E1656" s="5"/>
    </row>
    <row r="1657" spans="1:5" ht="24.75" customHeight="1">
      <c r="A1657" s="4">
        <v>1655</v>
      </c>
      <c r="B1657" s="3" t="s">
        <v>1426</v>
      </c>
      <c r="C1657" s="3" t="str">
        <f>"陈曦"</f>
        <v>陈曦</v>
      </c>
      <c r="D1657" s="3" t="s">
        <v>1075</v>
      </c>
      <c r="E1657" s="5"/>
    </row>
    <row r="1658" spans="1:5" ht="24.75" customHeight="1">
      <c r="A1658" s="4">
        <v>1656</v>
      </c>
      <c r="B1658" s="3" t="s">
        <v>1426</v>
      </c>
      <c r="C1658" s="3" t="str">
        <f>"陈有玲"</f>
        <v>陈有玲</v>
      </c>
      <c r="D1658" s="3" t="s">
        <v>1569</v>
      </c>
      <c r="E1658" s="5"/>
    </row>
    <row r="1659" spans="1:5" ht="24.75" customHeight="1">
      <c r="A1659" s="4">
        <v>1657</v>
      </c>
      <c r="B1659" s="3" t="s">
        <v>1426</v>
      </c>
      <c r="C1659" s="3" t="str">
        <f>"刘芳君"</f>
        <v>刘芳君</v>
      </c>
      <c r="D1659" s="3" t="s">
        <v>1570</v>
      </c>
      <c r="E1659" s="5"/>
    </row>
    <row r="1660" spans="1:5" ht="24.75" customHeight="1">
      <c r="A1660" s="4">
        <v>1658</v>
      </c>
      <c r="B1660" s="3" t="s">
        <v>1426</v>
      </c>
      <c r="C1660" s="3" t="str">
        <f>"陈带振"</f>
        <v>陈带振</v>
      </c>
      <c r="D1660" s="3" t="s">
        <v>1571</v>
      </c>
      <c r="E1660" s="5"/>
    </row>
    <row r="1661" spans="1:5" ht="24.75" customHeight="1">
      <c r="A1661" s="4">
        <v>1659</v>
      </c>
      <c r="B1661" s="3" t="s">
        <v>1426</v>
      </c>
      <c r="C1661" s="3" t="str">
        <f>"周亚娇"</f>
        <v>周亚娇</v>
      </c>
      <c r="D1661" s="3" t="s">
        <v>1572</v>
      </c>
      <c r="E1661" s="5"/>
    </row>
    <row r="1662" spans="1:5" ht="24.75" customHeight="1">
      <c r="A1662" s="4">
        <v>1660</v>
      </c>
      <c r="B1662" s="3" t="s">
        <v>1426</v>
      </c>
      <c r="C1662" s="3" t="str">
        <f>"曾春茹"</f>
        <v>曾春茹</v>
      </c>
      <c r="D1662" s="3" t="s">
        <v>1573</v>
      </c>
      <c r="E1662" s="5"/>
    </row>
    <row r="1663" spans="1:5" ht="24.75" customHeight="1">
      <c r="A1663" s="4">
        <v>1661</v>
      </c>
      <c r="B1663" s="3" t="s">
        <v>1426</v>
      </c>
      <c r="C1663" s="3" t="str">
        <f>"王燕敏"</f>
        <v>王燕敏</v>
      </c>
      <c r="D1663" s="3" t="s">
        <v>1574</v>
      </c>
      <c r="E1663" s="5"/>
    </row>
    <row r="1664" spans="1:5" ht="24.75" customHeight="1">
      <c r="A1664" s="4">
        <v>1662</v>
      </c>
      <c r="B1664" s="3" t="s">
        <v>1426</v>
      </c>
      <c r="C1664" s="3" t="str">
        <f>"梁艳昕"</f>
        <v>梁艳昕</v>
      </c>
      <c r="D1664" s="3" t="s">
        <v>1575</v>
      </c>
      <c r="E1664" s="5"/>
    </row>
    <row r="1665" spans="1:5" ht="24.75" customHeight="1">
      <c r="A1665" s="4">
        <v>1663</v>
      </c>
      <c r="B1665" s="3" t="s">
        <v>1426</v>
      </c>
      <c r="C1665" s="3" t="str">
        <f>"吴澄榕"</f>
        <v>吴澄榕</v>
      </c>
      <c r="D1665" s="3" t="s">
        <v>1576</v>
      </c>
      <c r="E1665" s="5"/>
    </row>
    <row r="1666" spans="1:5" ht="24.75" customHeight="1">
      <c r="A1666" s="4">
        <v>1664</v>
      </c>
      <c r="B1666" s="3" t="s">
        <v>1426</v>
      </c>
      <c r="C1666" s="3" t="str">
        <f>"林琨"</f>
        <v>林琨</v>
      </c>
      <c r="D1666" s="3" t="s">
        <v>1577</v>
      </c>
      <c r="E1666" s="5"/>
    </row>
    <row r="1667" spans="1:5" ht="24.75" customHeight="1">
      <c r="A1667" s="4">
        <v>1665</v>
      </c>
      <c r="B1667" s="3" t="s">
        <v>1426</v>
      </c>
      <c r="C1667" s="3" t="str">
        <f>"赵德月"</f>
        <v>赵德月</v>
      </c>
      <c r="D1667" s="3" t="s">
        <v>1540</v>
      </c>
      <c r="E1667" s="5"/>
    </row>
    <row r="1668" spans="1:5" ht="24.75" customHeight="1">
      <c r="A1668" s="4">
        <v>1666</v>
      </c>
      <c r="B1668" s="3" t="s">
        <v>1426</v>
      </c>
      <c r="C1668" s="3" t="str">
        <f>"王少环"</f>
        <v>王少环</v>
      </c>
      <c r="D1668" s="3" t="s">
        <v>1578</v>
      </c>
      <c r="E1668" s="5"/>
    </row>
    <row r="1669" spans="1:5" ht="24.75" customHeight="1">
      <c r="A1669" s="4">
        <v>1667</v>
      </c>
      <c r="B1669" s="3" t="s">
        <v>1426</v>
      </c>
      <c r="C1669" s="3" t="str">
        <f>"潘孝榆"</f>
        <v>潘孝榆</v>
      </c>
      <c r="D1669" s="3" t="s">
        <v>848</v>
      </c>
      <c r="E1669" s="5"/>
    </row>
    <row r="1670" spans="1:5" ht="24.75" customHeight="1">
      <c r="A1670" s="4">
        <v>1668</v>
      </c>
      <c r="B1670" s="3" t="s">
        <v>1426</v>
      </c>
      <c r="C1670" s="3" t="str">
        <f>"刘桂超"</f>
        <v>刘桂超</v>
      </c>
      <c r="D1670" s="3" t="s">
        <v>1579</v>
      </c>
      <c r="E1670" s="5"/>
    </row>
    <row r="1671" spans="1:5" ht="24.75" customHeight="1">
      <c r="A1671" s="4">
        <v>1669</v>
      </c>
      <c r="B1671" s="3" t="s">
        <v>1426</v>
      </c>
      <c r="C1671" s="3" t="str">
        <f>"张毓珊"</f>
        <v>张毓珊</v>
      </c>
      <c r="D1671" s="3" t="s">
        <v>1580</v>
      </c>
      <c r="E1671" s="5"/>
    </row>
    <row r="1672" spans="1:5" ht="24.75" customHeight="1">
      <c r="A1672" s="4">
        <v>1670</v>
      </c>
      <c r="B1672" s="3" t="s">
        <v>1426</v>
      </c>
      <c r="C1672" s="3" t="str">
        <f>"陈彩霞"</f>
        <v>陈彩霞</v>
      </c>
      <c r="D1672" s="3" t="s">
        <v>1581</v>
      </c>
      <c r="E1672" s="5"/>
    </row>
    <row r="1673" spans="1:5" ht="24.75" customHeight="1">
      <c r="A1673" s="4">
        <v>1671</v>
      </c>
      <c r="B1673" s="3" t="s">
        <v>1426</v>
      </c>
      <c r="C1673" s="3" t="str">
        <f>"黎娇婉"</f>
        <v>黎娇婉</v>
      </c>
      <c r="D1673" s="3" t="s">
        <v>1582</v>
      </c>
      <c r="E1673" s="5"/>
    </row>
    <row r="1674" spans="1:5" ht="24.75" customHeight="1">
      <c r="A1674" s="4">
        <v>1672</v>
      </c>
      <c r="B1674" s="3" t="s">
        <v>1426</v>
      </c>
      <c r="C1674" s="3" t="str">
        <f>"吕琴"</f>
        <v>吕琴</v>
      </c>
      <c r="D1674" s="3" t="s">
        <v>1583</v>
      </c>
      <c r="E1674" s="5"/>
    </row>
    <row r="1675" spans="1:5" ht="24.75" customHeight="1">
      <c r="A1675" s="4">
        <v>1673</v>
      </c>
      <c r="B1675" s="3" t="s">
        <v>1426</v>
      </c>
      <c r="C1675" s="3" t="str">
        <f>"谭文欢"</f>
        <v>谭文欢</v>
      </c>
      <c r="D1675" s="3" t="s">
        <v>1584</v>
      </c>
      <c r="E1675" s="5"/>
    </row>
    <row r="1676" spans="1:5" ht="24.75" customHeight="1">
      <c r="A1676" s="4">
        <v>1674</v>
      </c>
      <c r="B1676" s="3" t="s">
        <v>1426</v>
      </c>
      <c r="C1676" s="3" t="str">
        <f>"黎惠娇"</f>
        <v>黎惠娇</v>
      </c>
      <c r="D1676" s="3" t="s">
        <v>489</v>
      </c>
      <c r="E1676" s="5"/>
    </row>
    <row r="1677" spans="1:5" ht="24.75" customHeight="1">
      <c r="A1677" s="4">
        <v>1675</v>
      </c>
      <c r="B1677" s="3" t="s">
        <v>1426</v>
      </c>
      <c r="C1677" s="3" t="str">
        <f>"赵卓"</f>
        <v>赵卓</v>
      </c>
      <c r="D1677" s="3" t="s">
        <v>1585</v>
      </c>
      <c r="E1677" s="5"/>
    </row>
    <row r="1678" spans="1:5" ht="24.75" customHeight="1">
      <c r="A1678" s="4">
        <v>1676</v>
      </c>
      <c r="B1678" s="3" t="s">
        <v>1426</v>
      </c>
      <c r="C1678" s="3" t="str">
        <f>"童思雨"</f>
        <v>童思雨</v>
      </c>
      <c r="D1678" s="3" t="s">
        <v>1170</v>
      </c>
      <c r="E1678" s="5"/>
    </row>
    <row r="1679" spans="1:5" ht="24.75" customHeight="1">
      <c r="A1679" s="4">
        <v>1677</v>
      </c>
      <c r="B1679" s="3" t="s">
        <v>1426</v>
      </c>
      <c r="C1679" s="3" t="str">
        <f>"韩蕙蔓"</f>
        <v>韩蕙蔓</v>
      </c>
      <c r="D1679" s="3" t="s">
        <v>1586</v>
      </c>
      <c r="E1679" s="5"/>
    </row>
    <row r="1680" spans="1:5" ht="24.75" customHeight="1">
      <c r="A1680" s="4">
        <v>1678</v>
      </c>
      <c r="B1680" s="3" t="s">
        <v>1426</v>
      </c>
      <c r="C1680" s="3" t="str">
        <f>"陈海霞"</f>
        <v>陈海霞</v>
      </c>
      <c r="D1680" s="3" t="s">
        <v>1587</v>
      </c>
      <c r="E1680" s="5"/>
    </row>
    <row r="1681" spans="1:5" ht="24.75" customHeight="1">
      <c r="A1681" s="4">
        <v>1679</v>
      </c>
      <c r="B1681" s="3" t="s">
        <v>1426</v>
      </c>
      <c r="C1681" s="3" t="str">
        <f>"王靖"</f>
        <v>王靖</v>
      </c>
      <c r="D1681" s="3" t="s">
        <v>1588</v>
      </c>
      <c r="E1681" s="5"/>
    </row>
    <row r="1682" spans="1:5" ht="24.75" customHeight="1">
      <c r="A1682" s="4">
        <v>1680</v>
      </c>
      <c r="B1682" s="3" t="s">
        <v>1426</v>
      </c>
      <c r="C1682" s="3" t="str">
        <f>"吴婷曼"</f>
        <v>吴婷曼</v>
      </c>
      <c r="D1682" s="3" t="s">
        <v>1589</v>
      </c>
      <c r="E1682" s="5"/>
    </row>
    <row r="1683" spans="1:5" ht="24.75" customHeight="1">
      <c r="A1683" s="4">
        <v>1681</v>
      </c>
      <c r="B1683" s="3" t="s">
        <v>1426</v>
      </c>
      <c r="C1683" s="3" t="str">
        <f>"顾如霞"</f>
        <v>顾如霞</v>
      </c>
      <c r="D1683" s="3" t="s">
        <v>1590</v>
      </c>
      <c r="E1683" s="5"/>
    </row>
    <row r="1684" spans="1:5" ht="24.75" customHeight="1">
      <c r="A1684" s="4">
        <v>1682</v>
      </c>
      <c r="B1684" s="3" t="s">
        <v>1426</v>
      </c>
      <c r="C1684" s="3" t="str">
        <f>"金春焕"</f>
        <v>金春焕</v>
      </c>
      <c r="D1684" s="3" t="s">
        <v>1591</v>
      </c>
      <c r="E1684" s="5"/>
    </row>
    <row r="1685" spans="1:5" ht="24.75" customHeight="1">
      <c r="A1685" s="4">
        <v>1683</v>
      </c>
      <c r="B1685" s="3" t="s">
        <v>1426</v>
      </c>
      <c r="C1685" s="3" t="str">
        <f>"郭延秀"</f>
        <v>郭延秀</v>
      </c>
      <c r="D1685" s="3" t="s">
        <v>1592</v>
      </c>
      <c r="E1685" s="5"/>
    </row>
    <row r="1686" spans="1:5" ht="24.75" customHeight="1">
      <c r="A1686" s="4">
        <v>1684</v>
      </c>
      <c r="B1686" s="3" t="s">
        <v>1426</v>
      </c>
      <c r="C1686" s="3" t="str">
        <f>"肖盛丹"</f>
        <v>肖盛丹</v>
      </c>
      <c r="D1686" s="3" t="s">
        <v>1593</v>
      </c>
      <c r="E1686" s="5"/>
    </row>
    <row r="1687" spans="1:5" ht="24.75" customHeight="1">
      <c r="A1687" s="4">
        <v>1685</v>
      </c>
      <c r="B1687" s="3" t="s">
        <v>1426</v>
      </c>
      <c r="C1687" s="3" t="str">
        <f>"毛仁燕"</f>
        <v>毛仁燕</v>
      </c>
      <c r="D1687" s="3" t="s">
        <v>1594</v>
      </c>
      <c r="E1687" s="5"/>
    </row>
    <row r="1688" spans="1:5" ht="24.75" customHeight="1">
      <c r="A1688" s="4">
        <v>1686</v>
      </c>
      <c r="B1688" s="3" t="s">
        <v>1426</v>
      </c>
      <c r="C1688" s="3" t="str">
        <f>"王强"</f>
        <v>王强</v>
      </c>
      <c r="D1688" s="3" t="s">
        <v>1595</v>
      </c>
      <c r="E1688" s="5"/>
    </row>
    <row r="1689" spans="1:5" ht="24.75" customHeight="1">
      <c r="A1689" s="4">
        <v>1687</v>
      </c>
      <c r="B1689" s="3" t="s">
        <v>1426</v>
      </c>
      <c r="C1689" s="3" t="str">
        <f>"杨英群"</f>
        <v>杨英群</v>
      </c>
      <c r="D1689" s="3" t="s">
        <v>1596</v>
      </c>
      <c r="E1689" s="5"/>
    </row>
    <row r="1690" spans="1:5" ht="24.75" customHeight="1">
      <c r="A1690" s="4">
        <v>1688</v>
      </c>
      <c r="B1690" s="3" t="s">
        <v>1426</v>
      </c>
      <c r="C1690" s="3" t="str">
        <f>"蔡小灵"</f>
        <v>蔡小灵</v>
      </c>
      <c r="D1690" s="3" t="s">
        <v>1503</v>
      </c>
      <c r="E1690" s="5"/>
    </row>
    <row r="1691" spans="1:5" ht="24.75" customHeight="1">
      <c r="A1691" s="4">
        <v>1689</v>
      </c>
      <c r="B1691" s="3" t="s">
        <v>1426</v>
      </c>
      <c r="C1691" s="3" t="str">
        <f>"王蕾"</f>
        <v>王蕾</v>
      </c>
      <c r="D1691" s="3" t="s">
        <v>1597</v>
      </c>
      <c r="E1691" s="5"/>
    </row>
    <row r="1692" spans="1:5" ht="24.75" customHeight="1">
      <c r="A1692" s="4">
        <v>1690</v>
      </c>
      <c r="B1692" s="3" t="s">
        <v>1426</v>
      </c>
      <c r="C1692" s="3" t="str">
        <f>"张可芯"</f>
        <v>张可芯</v>
      </c>
      <c r="D1692" s="3" t="s">
        <v>1598</v>
      </c>
      <c r="E1692" s="5"/>
    </row>
    <row r="1693" spans="1:5" ht="24.75" customHeight="1">
      <c r="A1693" s="4">
        <v>1691</v>
      </c>
      <c r="B1693" s="3" t="s">
        <v>1426</v>
      </c>
      <c r="C1693" s="3" t="str">
        <f>"林先萍"</f>
        <v>林先萍</v>
      </c>
      <c r="D1693" s="3" t="s">
        <v>1599</v>
      </c>
      <c r="E1693" s="5"/>
    </row>
    <row r="1694" spans="1:5" ht="24.75" customHeight="1">
      <c r="A1694" s="4">
        <v>1692</v>
      </c>
      <c r="B1694" s="3" t="s">
        <v>1426</v>
      </c>
      <c r="C1694" s="3" t="str">
        <f>"李海妹"</f>
        <v>李海妹</v>
      </c>
      <c r="D1694" s="3" t="s">
        <v>150</v>
      </c>
      <c r="E1694" s="5"/>
    </row>
    <row r="1695" spans="1:5" ht="24.75" customHeight="1">
      <c r="A1695" s="4">
        <v>1693</v>
      </c>
      <c r="B1695" s="3" t="s">
        <v>1426</v>
      </c>
      <c r="C1695" s="3" t="str">
        <f>"王钊灵"</f>
        <v>王钊灵</v>
      </c>
      <c r="D1695" s="3" t="s">
        <v>1600</v>
      </c>
      <c r="E1695" s="5"/>
    </row>
    <row r="1696" spans="1:5" ht="24.75" customHeight="1">
      <c r="A1696" s="4">
        <v>1694</v>
      </c>
      <c r="B1696" s="3" t="s">
        <v>1426</v>
      </c>
      <c r="C1696" s="3" t="str">
        <f>"吴丽川"</f>
        <v>吴丽川</v>
      </c>
      <c r="D1696" s="3" t="s">
        <v>1601</v>
      </c>
      <c r="E1696" s="5"/>
    </row>
    <row r="1697" spans="1:5" ht="24.75" customHeight="1">
      <c r="A1697" s="4">
        <v>1695</v>
      </c>
      <c r="B1697" s="3" t="s">
        <v>1426</v>
      </c>
      <c r="C1697" s="3" t="str">
        <f>"翟云兰"</f>
        <v>翟云兰</v>
      </c>
      <c r="D1697" s="3" t="s">
        <v>1602</v>
      </c>
      <c r="E1697" s="5"/>
    </row>
    <row r="1698" spans="1:5" ht="24.75" customHeight="1">
      <c r="A1698" s="4">
        <v>1696</v>
      </c>
      <c r="B1698" s="3" t="s">
        <v>1426</v>
      </c>
      <c r="C1698" s="3" t="str">
        <f>"曾雯"</f>
        <v>曾雯</v>
      </c>
      <c r="D1698" s="3" t="s">
        <v>1071</v>
      </c>
      <c r="E1698" s="5"/>
    </row>
    <row r="1699" spans="1:5" ht="24.75" customHeight="1">
      <c r="A1699" s="4">
        <v>1697</v>
      </c>
      <c r="B1699" s="3" t="s">
        <v>1426</v>
      </c>
      <c r="C1699" s="3" t="str">
        <f>"周婷婷"</f>
        <v>周婷婷</v>
      </c>
      <c r="D1699" s="3" t="s">
        <v>1603</v>
      </c>
      <c r="E1699" s="5"/>
    </row>
    <row r="1700" spans="1:5" ht="24.75" customHeight="1">
      <c r="A1700" s="4">
        <v>1698</v>
      </c>
      <c r="B1700" s="3" t="s">
        <v>1426</v>
      </c>
      <c r="C1700" s="3" t="str">
        <f>"韩英英"</f>
        <v>韩英英</v>
      </c>
      <c r="D1700" s="3" t="s">
        <v>1604</v>
      </c>
      <c r="E1700" s="5"/>
    </row>
    <row r="1701" spans="1:5" ht="24.75" customHeight="1">
      <c r="A1701" s="4">
        <v>1699</v>
      </c>
      <c r="B1701" s="3" t="s">
        <v>1426</v>
      </c>
      <c r="C1701" s="3" t="str">
        <f>"符小芳"</f>
        <v>符小芳</v>
      </c>
      <c r="D1701" s="3" t="s">
        <v>1605</v>
      </c>
      <c r="E1701" s="5"/>
    </row>
    <row r="1702" spans="1:5" ht="24.75" customHeight="1">
      <c r="A1702" s="4">
        <v>1700</v>
      </c>
      <c r="B1702" s="3" t="s">
        <v>1426</v>
      </c>
      <c r="C1702" s="3" t="str">
        <f>"黄瑜"</f>
        <v>黄瑜</v>
      </c>
      <c r="D1702" s="3" t="s">
        <v>1606</v>
      </c>
      <c r="E1702" s="5"/>
    </row>
    <row r="1703" spans="1:5" ht="24.75" customHeight="1">
      <c r="A1703" s="4">
        <v>1701</v>
      </c>
      <c r="B1703" s="3" t="s">
        <v>1426</v>
      </c>
      <c r="C1703" s="3" t="str">
        <f>"王有莹"</f>
        <v>王有莹</v>
      </c>
      <c r="D1703" s="3" t="s">
        <v>1607</v>
      </c>
      <c r="E1703" s="5"/>
    </row>
    <row r="1704" spans="1:5" ht="24.75" customHeight="1">
      <c r="A1704" s="4">
        <v>1702</v>
      </c>
      <c r="B1704" s="3" t="s">
        <v>1426</v>
      </c>
      <c r="C1704" s="3" t="str">
        <f>"廖钟婧"</f>
        <v>廖钟婧</v>
      </c>
      <c r="D1704" s="3" t="s">
        <v>1608</v>
      </c>
      <c r="E1704" s="5"/>
    </row>
    <row r="1705" spans="1:5" ht="24.75" customHeight="1">
      <c r="A1705" s="4">
        <v>1703</v>
      </c>
      <c r="B1705" s="3" t="s">
        <v>1426</v>
      </c>
      <c r="C1705" s="3" t="str">
        <f>"莫星星"</f>
        <v>莫星星</v>
      </c>
      <c r="D1705" s="3" t="s">
        <v>1609</v>
      </c>
      <c r="E1705" s="5"/>
    </row>
    <row r="1706" spans="1:5" ht="24.75" customHeight="1">
      <c r="A1706" s="4">
        <v>1704</v>
      </c>
      <c r="B1706" s="3" t="s">
        <v>1426</v>
      </c>
      <c r="C1706" s="3" t="str">
        <f>"林亨咪"</f>
        <v>林亨咪</v>
      </c>
      <c r="D1706" s="3" t="s">
        <v>1610</v>
      </c>
      <c r="E1706" s="5"/>
    </row>
    <row r="1707" spans="1:5" ht="24.75" customHeight="1">
      <c r="A1707" s="4">
        <v>1705</v>
      </c>
      <c r="B1707" s="3" t="s">
        <v>1426</v>
      </c>
      <c r="C1707" s="3" t="str">
        <f>"陈佳"</f>
        <v>陈佳</v>
      </c>
      <c r="D1707" s="3" t="s">
        <v>1611</v>
      </c>
      <c r="E1707" s="5"/>
    </row>
    <row r="1708" spans="1:5" ht="24.75" customHeight="1">
      <c r="A1708" s="4">
        <v>1706</v>
      </c>
      <c r="B1708" s="3" t="s">
        <v>1426</v>
      </c>
      <c r="C1708" s="3" t="str">
        <f>"黄胜兰"</f>
        <v>黄胜兰</v>
      </c>
      <c r="D1708" s="3" t="s">
        <v>1612</v>
      </c>
      <c r="E1708" s="5"/>
    </row>
    <row r="1709" spans="1:5" ht="24.75" customHeight="1">
      <c r="A1709" s="4">
        <v>1707</v>
      </c>
      <c r="B1709" s="3" t="s">
        <v>1426</v>
      </c>
      <c r="C1709" s="3" t="str">
        <f>"高晶"</f>
        <v>高晶</v>
      </c>
      <c r="D1709" s="3" t="s">
        <v>1613</v>
      </c>
      <c r="E1709" s="5"/>
    </row>
    <row r="1710" spans="1:5" ht="24.75" customHeight="1">
      <c r="A1710" s="4">
        <v>1708</v>
      </c>
      <c r="B1710" s="3" t="s">
        <v>1426</v>
      </c>
      <c r="C1710" s="3" t="str">
        <f>"黄娜"</f>
        <v>黄娜</v>
      </c>
      <c r="D1710" s="3" t="s">
        <v>1614</v>
      </c>
      <c r="E1710" s="5"/>
    </row>
    <row r="1711" spans="1:5" ht="24.75" customHeight="1">
      <c r="A1711" s="4">
        <v>1709</v>
      </c>
      <c r="B1711" s="3" t="s">
        <v>1426</v>
      </c>
      <c r="C1711" s="3" t="str">
        <f>"林珊珊"</f>
        <v>林珊珊</v>
      </c>
      <c r="D1711" s="3" t="s">
        <v>1615</v>
      </c>
      <c r="E1711" s="5"/>
    </row>
    <row r="1712" spans="1:5" ht="24.75" customHeight="1">
      <c r="A1712" s="4">
        <v>1710</v>
      </c>
      <c r="B1712" s="3" t="s">
        <v>1426</v>
      </c>
      <c r="C1712" s="3" t="str">
        <f>"符佳雅"</f>
        <v>符佳雅</v>
      </c>
      <c r="D1712" s="3" t="s">
        <v>1616</v>
      </c>
      <c r="E1712" s="5"/>
    </row>
    <row r="1713" spans="1:5" ht="24.75" customHeight="1">
      <c r="A1713" s="4">
        <v>1711</v>
      </c>
      <c r="B1713" s="3" t="s">
        <v>1426</v>
      </c>
      <c r="C1713" s="3" t="str">
        <f>"常笑"</f>
        <v>常笑</v>
      </c>
      <c r="D1713" s="3" t="s">
        <v>1617</v>
      </c>
      <c r="E1713" s="5"/>
    </row>
    <row r="1714" spans="1:5" ht="24.75" customHeight="1">
      <c r="A1714" s="4">
        <v>1712</v>
      </c>
      <c r="B1714" s="3" t="s">
        <v>1426</v>
      </c>
      <c r="C1714" s="3" t="str">
        <f>"李浩"</f>
        <v>李浩</v>
      </c>
      <c r="D1714" s="3" t="s">
        <v>1618</v>
      </c>
      <c r="E1714" s="5"/>
    </row>
    <row r="1715" spans="1:5" ht="24.75" customHeight="1">
      <c r="A1715" s="4">
        <v>1713</v>
      </c>
      <c r="B1715" s="3" t="s">
        <v>1426</v>
      </c>
      <c r="C1715" s="3" t="str">
        <f>"白倩"</f>
        <v>白倩</v>
      </c>
      <c r="D1715" s="3" t="s">
        <v>1619</v>
      </c>
      <c r="E1715" s="5"/>
    </row>
    <row r="1716" spans="1:5" ht="24.75" customHeight="1">
      <c r="A1716" s="4">
        <v>1714</v>
      </c>
      <c r="B1716" s="3" t="s">
        <v>1426</v>
      </c>
      <c r="C1716" s="3" t="str">
        <f>"符金玉"</f>
        <v>符金玉</v>
      </c>
      <c r="D1716" s="3" t="s">
        <v>1620</v>
      </c>
      <c r="E1716" s="5"/>
    </row>
    <row r="1717" spans="1:5" ht="24.75" customHeight="1">
      <c r="A1717" s="4">
        <v>1715</v>
      </c>
      <c r="B1717" s="3" t="s">
        <v>1426</v>
      </c>
      <c r="C1717" s="3" t="str">
        <f>"黄丽莎"</f>
        <v>黄丽莎</v>
      </c>
      <c r="D1717" s="3" t="s">
        <v>1621</v>
      </c>
      <c r="E1717" s="5"/>
    </row>
    <row r="1718" spans="1:5" ht="24.75" customHeight="1">
      <c r="A1718" s="4">
        <v>1716</v>
      </c>
      <c r="B1718" s="3" t="s">
        <v>1426</v>
      </c>
      <c r="C1718" s="3" t="str">
        <f>"王燕妮"</f>
        <v>王燕妮</v>
      </c>
      <c r="D1718" s="3" t="s">
        <v>1622</v>
      </c>
      <c r="E1718" s="5"/>
    </row>
    <row r="1719" spans="1:5" ht="24.75" customHeight="1">
      <c r="A1719" s="4">
        <v>1717</v>
      </c>
      <c r="B1719" s="3" t="s">
        <v>1426</v>
      </c>
      <c r="C1719" s="3" t="str">
        <f>"陈浪欣"</f>
        <v>陈浪欣</v>
      </c>
      <c r="D1719" s="3" t="s">
        <v>591</v>
      </c>
      <c r="E1719" s="5"/>
    </row>
    <row r="1720" spans="1:5" ht="24.75" customHeight="1">
      <c r="A1720" s="4">
        <v>1718</v>
      </c>
      <c r="B1720" s="3" t="s">
        <v>1623</v>
      </c>
      <c r="C1720" s="3" t="str">
        <f>"吴运镑"</f>
        <v>吴运镑</v>
      </c>
      <c r="D1720" s="3" t="s">
        <v>1624</v>
      </c>
      <c r="E1720" s="5"/>
    </row>
    <row r="1721" spans="1:5" ht="24.75" customHeight="1">
      <c r="A1721" s="4">
        <v>1719</v>
      </c>
      <c r="B1721" s="3" t="s">
        <v>1623</v>
      </c>
      <c r="C1721" s="3" t="str">
        <f>"许林好"</f>
        <v>许林好</v>
      </c>
      <c r="D1721" s="3" t="s">
        <v>1625</v>
      </c>
      <c r="E1721" s="5"/>
    </row>
    <row r="1722" spans="1:5" ht="24.75" customHeight="1">
      <c r="A1722" s="4">
        <v>1720</v>
      </c>
      <c r="B1722" s="3" t="s">
        <v>1623</v>
      </c>
      <c r="C1722" s="3" t="str">
        <f>"谢冰"</f>
        <v>谢冰</v>
      </c>
      <c r="D1722" s="3" t="s">
        <v>1626</v>
      </c>
      <c r="E1722" s="5"/>
    </row>
    <row r="1723" spans="1:5" ht="24.75" customHeight="1">
      <c r="A1723" s="4">
        <v>1721</v>
      </c>
      <c r="B1723" s="3" t="s">
        <v>1623</v>
      </c>
      <c r="C1723" s="3" t="str">
        <f>"符可芯"</f>
        <v>符可芯</v>
      </c>
      <c r="D1723" s="3" t="s">
        <v>1627</v>
      </c>
      <c r="E1723" s="5"/>
    </row>
    <row r="1724" spans="1:5" ht="24.75" customHeight="1">
      <c r="A1724" s="4">
        <v>1722</v>
      </c>
      <c r="B1724" s="3" t="s">
        <v>1623</v>
      </c>
      <c r="C1724" s="3" t="str">
        <f>"孙才德"</f>
        <v>孙才德</v>
      </c>
      <c r="D1724" s="3" t="s">
        <v>1625</v>
      </c>
      <c r="E1724" s="5"/>
    </row>
    <row r="1725" spans="1:5" ht="24.75" customHeight="1">
      <c r="A1725" s="4">
        <v>1723</v>
      </c>
      <c r="B1725" s="3" t="s">
        <v>1623</v>
      </c>
      <c r="C1725" s="3" t="str">
        <f>"符晴瑶"</f>
        <v>符晴瑶</v>
      </c>
      <c r="D1725" s="3" t="s">
        <v>797</v>
      </c>
      <c r="E1725" s="5"/>
    </row>
    <row r="1726" spans="1:5" ht="24.75" customHeight="1">
      <c r="A1726" s="4">
        <v>1724</v>
      </c>
      <c r="B1726" s="3" t="s">
        <v>1623</v>
      </c>
      <c r="C1726" s="3" t="str">
        <f>"林前桂"</f>
        <v>林前桂</v>
      </c>
      <c r="D1726" s="3" t="s">
        <v>1017</v>
      </c>
      <c r="E1726" s="5"/>
    </row>
    <row r="1727" spans="1:5" ht="24.75" customHeight="1">
      <c r="A1727" s="4">
        <v>1725</v>
      </c>
      <c r="B1727" s="3" t="s">
        <v>1623</v>
      </c>
      <c r="C1727" s="3" t="str">
        <f>"邓月梅"</f>
        <v>邓月梅</v>
      </c>
      <c r="D1727" s="3" t="s">
        <v>1628</v>
      </c>
      <c r="E1727" s="5"/>
    </row>
    <row r="1728" spans="1:5" ht="24.75" customHeight="1">
      <c r="A1728" s="4">
        <v>1726</v>
      </c>
      <c r="B1728" s="3" t="s">
        <v>1623</v>
      </c>
      <c r="C1728" s="3" t="str">
        <f>"文泽强"</f>
        <v>文泽强</v>
      </c>
      <c r="D1728" s="3" t="s">
        <v>1629</v>
      </c>
      <c r="E1728" s="5"/>
    </row>
    <row r="1729" spans="1:5" ht="24.75" customHeight="1">
      <c r="A1729" s="4">
        <v>1727</v>
      </c>
      <c r="B1729" s="3" t="s">
        <v>1623</v>
      </c>
      <c r="C1729" s="3" t="str">
        <f>"吕宗徽"</f>
        <v>吕宗徽</v>
      </c>
      <c r="D1729" s="3" t="s">
        <v>1630</v>
      </c>
      <c r="E1729" s="5"/>
    </row>
    <row r="1730" spans="1:5" ht="24.75" customHeight="1">
      <c r="A1730" s="4">
        <v>1728</v>
      </c>
      <c r="B1730" s="3" t="s">
        <v>1623</v>
      </c>
      <c r="C1730" s="3" t="str">
        <f>"林彬彬"</f>
        <v>林彬彬</v>
      </c>
      <c r="D1730" s="3" t="s">
        <v>1631</v>
      </c>
      <c r="E1730" s="5"/>
    </row>
    <row r="1731" spans="1:5" ht="24.75" customHeight="1">
      <c r="A1731" s="4">
        <v>1729</v>
      </c>
      <c r="B1731" s="3" t="s">
        <v>1623</v>
      </c>
      <c r="C1731" s="3" t="str">
        <f>"张秀华"</f>
        <v>张秀华</v>
      </c>
      <c r="D1731" s="3" t="s">
        <v>1632</v>
      </c>
      <c r="E1731" s="5"/>
    </row>
    <row r="1732" spans="1:5" ht="24.75" customHeight="1">
      <c r="A1732" s="4">
        <v>1730</v>
      </c>
      <c r="B1732" s="3" t="s">
        <v>1623</v>
      </c>
      <c r="C1732" s="3" t="str">
        <f>"何雨"</f>
        <v>何雨</v>
      </c>
      <c r="D1732" s="3" t="s">
        <v>563</v>
      </c>
      <c r="E1732" s="5"/>
    </row>
    <row r="1733" spans="1:5" ht="24.75" customHeight="1">
      <c r="A1733" s="4">
        <v>1731</v>
      </c>
      <c r="B1733" s="3" t="s">
        <v>1623</v>
      </c>
      <c r="C1733" s="3" t="str">
        <f>"刘发和"</f>
        <v>刘发和</v>
      </c>
      <c r="D1733" s="3" t="s">
        <v>1633</v>
      </c>
      <c r="E1733" s="5"/>
    </row>
    <row r="1734" spans="1:5" ht="24.75" customHeight="1">
      <c r="A1734" s="4">
        <v>1732</v>
      </c>
      <c r="B1734" s="3" t="s">
        <v>1623</v>
      </c>
      <c r="C1734" s="3" t="str">
        <f>"涂任翔"</f>
        <v>涂任翔</v>
      </c>
      <c r="D1734" s="3" t="s">
        <v>1634</v>
      </c>
      <c r="E1734" s="5"/>
    </row>
    <row r="1735" spans="1:5" ht="24.75" customHeight="1">
      <c r="A1735" s="4">
        <v>1733</v>
      </c>
      <c r="B1735" s="3" t="s">
        <v>1623</v>
      </c>
      <c r="C1735" s="3" t="str">
        <f>"王丽珠"</f>
        <v>王丽珠</v>
      </c>
      <c r="D1735" s="3" t="s">
        <v>1635</v>
      </c>
      <c r="E1735" s="5"/>
    </row>
    <row r="1736" spans="1:5" ht="24.75" customHeight="1">
      <c r="A1736" s="4">
        <v>1734</v>
      </c>
      <c r="B1736" s="3" t="s">
        <v>1623</v>
      </c>
      <c r="C1736" s="3" t="str">
        <f>"陈彩乾"</f>
        <v>陈彩乾</v>
      </c>
      <c r="D1736" s="3" t="s">
        <v>1090</v>
      </c>
      <c r="E1736" s="5"/>
    </row>
    <row r="1737" spans="1:5" ht="24.75" customHeight="1">
      <c r="A1737" s="4">
        <v>1735</v>
      </c>
      <c r="B1737" s="3" t="s">
        <v>1623</v>
      </c>
      <c r="C1737" s="3" t="str">
        <f>"谢明丽"</f>
        <v>谢明丽</v>
      </c>
      <c r="D1737" s="3" t="s">
        <v>1636</v>
      </c>
      <c r="E1737" s="5"/>
    </row>
    <row r="1738" spans="1:5" ht="24.75" customHeight="1">
      <c r="A1738" s="4">
        <v>1736</v>
      </c>
      <c r="B1738" s="3" t="s">
        <v>1623</v>
      </c>
      <c r="C1738" s="3" t="str">
        <f>"肖亦舒"</f>
        <v>肖亦舒</v>
      </c>
      <c r="D1738" s="3" t="s">
        <v>1637</v>
      </c>
      <c r="E1738" s="5"/>
    </row>
    <row r="1739" spans="1:5" ht="24.75" customHeight="1">
      <c r="A1739" s="4">
        <v>1737</v>
      </c>
      <c r="B1739" s="3" t="s">
        <v>1623</v>
      </c>
      <c r="C1739" s="3" t="str">
        <f>"李英菊"</f>
        <v>李英菊</v>
      </c>
      <c r="D1739" s="3" t="s">
        <v>1638</v>
      </c>
      <c r="E1739" s="5"/>
    </row>
    <row r="1740" spans="1:5" ht="24.75" customHeight="1">
      <c r="A1740" s="4">
        <v>1738</v>
      </c>
      <c r="B1740" s="3" t="s">
        <v>1623</v>
      </c>
      <c r="C1740" s="3" t="str">
        <f>"符传鸿"</f>
        <v>符传鸿</v>
      </c>
      <c r="D1740" s="3" t="s">
        <v>1639</v>
      </c>
      <c r="E1740" s="5"/>
    </row>
    <row r="1741" spans="1:5" ht="24.75" customHeight="1">
      <c r="A1741" s="4">
        <v>1739</v>
      </c>
      <c r="B1741" s="3" t="s">
        <v>1623</v>
      </c>
      <c r="C1741" s="3" t="str">
        <f>"黄卫立"</f>
        <v>黄卫立</v>
      </c>
      <c r="D1741" s="3" t="s">
        <v>1640</v>
      </c>
      <c r="E1741" s="5"/>
    </row>
    <row r="1742" spans="1:5" ht="24.75" customHeight="1">
      <c r="A1742" s="4">
        <v>1740</v>
      </c>
      <c r="B1742" s="3" t="s">
        <v>1623</v>
      </c>
      <c r="C1742" s="3" t="str">
        <f>"许文学"</f>
        <v>许文学</v>
      </c>
      <c r="D1742" s="3" t="s">
        <v>1641</v>
      </c>
      <c r="E1742" s="5"/>
    </row>
    <row r="1743" spans="1:5" ht="24.75" customHeight="1">
      <c r="A1743" s="4">
        <v>1741</v>
      </c>
      <c r="B1743" s="3" t="s">
        <v>1623</v>
      </c>
      <c r="C1743" s="3" t="str">
        <f>"张美玲"</f>
        <v>张美玲</v>
      </c>
      <c r="D1743" s="3" t="s">
        <v>1642</v>
      </c>
      <c r="E1743" s="5"/>
    </row>
    <row r="1744" spans="1:5" ht="24.75" customHeight="1">
      <c r="A1744" s="4">
        <v>1742</v>
      </c>
      <c r="B1744" s="3" t="s">
        <v>1623</v>
      </c>
      <c r="C1744" s="3" t="str">
        <f>"林成发"</f>
        <v>林成发</v>
      </c>
      <c r="D1744" s="3" t="s">
        <v>1643</v>
      </c>
      <c r="E1744" s="5"/>
    </row>
    <row r="1745" spans="1:5" ht="24.75" customHeight="1">
      <c r="A1745" s="4">
        <v>1743</v>
      </c>
      <c r="B1745" s="3" t="s">
        <v>1623</v>
      </c>
      <c r="C1745" s="3" t="str">
        <f>"周照悠"</f>
        <v>周照悠</v>
      </c>
      <c r="D1745" s="3" t="s">
        <v>1644</v>
      </c>
      <c r="E1745" s="5"/>
    </row>
    <row r="1746" spans="1:5" ht="24.75" customHeight="1">
      <c r="A1746" s="4">
        <v>1744</v>
      </c>
      <c r="B1746" s="3" t="s">
        <v>1623</v>
      </c>
      <c r="C1746" s="3" t="str">
        <f>"袁丽玲"</f>
        <v>袁丽玲</v>
      </c>
      <c r="D1746" s="3" t="s">
        <v>1645</v>
      </c>
      <c r="E1746" s="5"/>
    </row>
    <row r="1747" spans="1:5" ht="24.75" customHeight="1">
      <c r="A1747" s="4">
        <v>1745</v>
      </c>
      <c r="B1747" s="3" t="s">
        <v>1623</v>
      </c>
      <c r="C1747" s="3" t="str">
        <f>"周德祥"</f>
        <v>周德祥</v>
      </c>
      <c r="D1747" s="3" t="s">
        <v>1646</v>
      </c>
      <c r="E1747" s="5"/>
    </row>
    <row r="1748" spans="1:5" ht="24.75" customHeight="1">
      <c r="A1748" s="4">
        <v>1746</v>
      </c>
      <c r="B1748" s="3" t="s">
        <v>1623</v>
      </c>
      <c r="C1748" s="3" t="str">
        <f>"曾凤仪"</f>
        <v>曾凤仪</v>
      </c>
      <c r="D1748" s="3" t="s">
        <v>1647</v>
      </c>
      <c r="E1748" s="5"/>
    </row>
    <row r="1749" spans="1:5" ht="24.75" customHeight="1">
      <c r="A1749" s="4">
        <v>1747</v>
      </c>
      <c r="B1749" s="3" t="s">
        <v>1623</v>
      </c>
      <c r="C1749" s="3" t="str">
        <f>"邢文完"</f>
        <v>邢文完</v>
      </c>
      <c r="D1749" s="3" t="s">
        <v>1648</v>
      </c>
      <c r="E1749" s="5"/>
    </row>
    <row r="1750" spans="1:5" ht="24.75" customHeight="1">
      <c r="A1750" s="4">
        <v>1748</v>
      </c>
      <c r="B1750" s="3" t="s">
        <v>1623</v>
      </c>
      <c r="C1750" s="3" t="str">
        <f>"吴香莹"</f>
        <v>吴香莹</v>
      </c>
      <c r="D1750" s="3" t="s">
        <v>1649</v>
      </c>
      <c r="E1750" s="5"/>
    </row>
    <row r="1751" spans="1:5" ht="24.75" customHeight="1">
      <c r="A1751" s="4">
        <v>1749</v>
      </c>
      <c r="B1751" s="3" t="s">
        <v>1623</v>
      </c>
      <c r="C1751" s="3" t="str">
        <f>"林梦珍"</f>
        <v>林梦珍</v>
      </c>
      <c r="D1751" s="3" t="s">
        <v>1631</v>
      </c>
      <c r="E1751" s="5"/>
    </row>
    <row r="1752" spans="1:5" ht="24.75" customHeight="1">
      <c r="A1752" s="4">
        <v>1750</v>
      </c>
      <c r="B1752" s="3" t="s">
        <v>1623</v>
      </c>
      <c r="C1752" s="3" t="str">
        <f>"林芳菊"</f>
        <v>林芳菊</v>
      </c>
      <c r="D1752" s="3" t="s">
        <v>1650</v>
      </c>
      <c r="E1752" s="5"/>
    </row>
    <row r="1753" spans="1:5" ht="24.75" customHeight="1">
      <c r="A1753" s="4">
        <v>1751</v>
      </c>
      <c r="B1753" s="3" t="s">
        <v>1623</v>
      </c>
      <c r="C1753" s="3" t="str">
        <f>"黄紫君"</f>
        <v>黄紫君</v>
      </c>
      <c r="D1753" s="3" t="s">
        <v>1651</v>
      </c>
      <c r="E1753" s="5"/>
    </row>
    <row r="1754" spans="1:5" ht="24.75" customHeight="1">
      <c r="A1754" s="4">
        <v>1752</v>
      </c>
      <c r="B1754" s="3" t="s">
        <v>1623</v>
      </c>
      <c r="C1754" s="3" t="str">
        <f>"廖圣森"</f>
        <v>廖圣森</v>
      </c>
      <c r="D1754" s="3" t="s">
        <v>1652</v>
      </c>
      <c r="E1754" s="5"/>
    </row>
    <row r="1755" spans="1:5" ht="24.75" customHeight="1">
      <c r="A1755" s="4">
        <v>1753</v>
      </c>
      <c r="B1755" s="3" t="s">
        <v>1623</v>
      </c>
      <c r="C1755" s="3" t="str">
        <f>"钟文娅"</f>
        <v>钟文娅</v>
      </c>
      <c r="D1755" s="3" t="s">
        <v>1653</v>
      </c>
      <c r="E1755" s="5"/>
    </row>
    <row r="1756" spans="1:5" ht="24.75" customHeight="1">
      <c r="A1756" s="4">
        <v>1754</v>
      </c>
      <c r="B1756" s="3" t="s">
        <v>1623</v>
      </c>
      <c r="C1756" s="3" t="str">
        <f>"张美佳"</f>
        <v>张美佳</v>
      </c>
      <c r="D1756" s="3" t="s">
        <v>1654</v>
      </c>
      <c r="E1756" s="5"/>
    </row>
    <row r="1757" spans="1:5" ht="24.75" customHeight="1">
      <c r="A1757" s="4">
        <v>1755</v>
      </c>
      <c r="B1757" s="3" t="s">
        <v>1623</v>
      </c>
      <c r="C1757" s="3" t="str">
        <f>"吴玉兰"</f>
        <v>吴玉兰</v>
      </c>
      <c r="D1757" s="3" t="s">
        <v>364</v>
      </c>
      <c r="E1757" s="5"/>
    </row>
    <row r="1758" spans="1:5" ht="24.75" customHeight="1">
      <c r="A1758" s="4">
        <v>1756</v>
      </c>
      <c r="B1758" s="3" t="s">
        <v>1623</v>
      </c>
      <c r="C1758" s="3" t="str">
        <f>"邢云聪"</f>
        <v>邢云聪</v>
      </c>
      <c r="D1758" s="3" t="s">
        <v>1655</v>
      </c>
      <c r="E1758" s="5"/>
    </row>
    <row r="1759" spans="1:5" ht="24.75" customHeight="1">
      <c r="A1759" s="4">
        <v>1757</v>
      </c>
      <c r="B1759" s="3" t="s">
        <v>1623</v>
      </c>
      <c r="C1759" s="3" t="str">
        <f>"郑丽珠"</f>
        <v>郑丽珠</v>
      </c>
      <c r="D1759" s="3" t="s">
        <v>1656</v>
      </c>
      <c r="E1759" s="5"/>
    </row>
    <row r="1760" spans="1:5" ht="24.75" customHeight="1">
      <c r="A1760" s="4">
        <v>1758</v>
      </c>
      <c r="B1760" s="3" t="s">
        <v>1623</v>
      </c>
      <c r="C1760" s="3" t="str">
        <f>"明奕言"</f>
        <v>明奕言</v>
      </c>
      <c r="D1760" s="3" t="s">
        <v>258</v>
      </c>
      <c r="E1760" s="5"/>
    </row>
    <row r="1761" spans="1:5" ht="24.75" customHeight="1">
      <c r="A1761" s="4">
        <v>1759</v>
      </c>
      <c r="B1761" s="3" t="s">
        <v>1623</v>
      </c>
      <c r="C1761" s="3" t="str">
        <f>"陈行信"</f>
        <v>陈行信</v>
      </c>
      <c r="D1761" s="3" t="s">
        <v>1657</v>
      </c>
      <c r="E1761" s="5"/>
    </row>
    <row r="1762" spans="1:5" ht="24.75" customHeight="1">
      <c r="A1762" s="4">
        <v>1760</v>
      </c>
      <c r="B1762" s="3" t="s">
        <v>1623</v>
      </c>
      <c r="C1762" s="3" t="str">
        <f>"文川"</f>
        <v>文川</v>
      </c>
      <c r="D1762" s="3" t="s">
        <v>1658</v>
      </c>
      <c r="E1762" s="5"/>
    </row>
    <row r="1763" spans="1:5" ht="24.75" customHeight="1">
      <c r="A1763" s="4">
        <v>1761</v>
      </c>
      <c r="B1763" s="3" t="s">
        <v>1623</v>
      </c>
      <c r="C1763" s="3" t="str">
        <f>"王净"</f>
        <v>王净</v>
      </c>
      <c r="D1763" s="3" t="s">
        <v>1659</v>
      </c>
      <c r="E1763" s="5"/>
    </row>
    <row r="1764" spans="1:5" ht="24.75" customHeight="1">
      <c r="A1764" s="4">
        <v>1762</v>
      </c>
      <c r="B1764" s="3" t="s">
        <v>1660</v>
      </c>
      <c r="C1764" s="3" t="str">
        <f>"王心文"</f>
        <v>王心文</v>
      </c>
      <c r="D1764" s="3" t="s">
        <v>1661</v>
      </c>
      <c r="E1764" s="5"/>
    </row>
    <row r="1765" spans="1:5" ht="24.75" customHeight="1">
      <c r="A1765" s="4">
        <v>1763</v>
      </c>
      <c r="B1765" s="3" t="s">
        <v>1660</v>
      </c>
      <c r="C1765" s="3" t="str">
        <f>"梁冬敏"</f>
        <v>梁冬敏</v>
      </c>
      <c r="D1765" s="3" t="s">
        <v>1662</v>
      </c>
      <c r="E1765" s="5"/>
    </row>
    <row r="1766" spans="1:5" ht="24.75" customHeight="1">
      <c r="A1766" s="4">
        <v>1764</v>
      </c>
      <c r="B1766" s="3" t="s">
        <v>1660</v>
      </c>
      <c r="C1766" s="3" t="str">
        <f>"陈婉娃"</f>
        <v>陈婉娃</v>
      </c>
      <c r="D1766" s="3" t="s">
        <v>1663</v>
      </c>
      <c r="E1766" s="5"/>
    </row>
    <row r="1767" spans="1:5" ht="24.75" customHeight="1">
      <c r="A1767" s="4">
        <v>1765</v>
      </c>
      <c r="B1767" s="3" t="s">
        <v>1660</v>
      </c>
      <c r="C1767" s="3" t="str">
        <f>"王义财"</f>
        <v>王义财</v>
      </c>
      <c r="D1767" s="3" t="s">
        <v>1664</v>
      </c>
      <c r="E1767" s="5"/>
    </row>
    <row r="1768" spans="1:5" ht="24.75" customHeight="1">
      <c r="A1768" s="4">
        <v>1766</v>
      </c>
      <c r="B1768" s="3" t="s">
        <v>1660</v>
      </c>
      <c r="C1768" s="3" t="str">
        <f>"赖芸"</f>
        <v>赖芸</v>
      </c>
      <c r="D1768" s="3" t="s">
        <v>519</v>
      </c>
      <c r="E1768" s="5"/>
    </row>
    <row r="1769" spans="1:5" ht="24.75" customHeight="1">
      <c r="A1769" s="4">
        <v>1767</v>
      </c>
      <c r="B1769" s="3" t="s">
        <v>1660</v>
      </c>
      <c r="C1769" s="3" t="str">
        <f>"王悄悄"</f>
        <v>王悄悄</v>
      </c>
      <c r="D1769" s="3" t="s">
        <v>1665</v>
      </c>
      <c r="E1769" s="5"/>
    </row>
    <row r="1770" spans="1:5" ht="24.75" customHeight="1">
      <c r="A1770" s="4">
        <v>1768</v>
      </c>
      <c r="B1770" s="3" t="s">
        <v>1660</v>
      </c>
      <c r="C1770" s="3" t="str">
        <f>"陈学嘉"</f>
        <v>陈学嘉</v>
      </c>
      <c r="D1770" s="3" t="s">
        <v>1563</v>
      </c>
      <c r="E1770" s="5"/>
    </row>
    <row r="1771" spans="1:5" ht="24.75" customHeight="1">
      <c r="A1771" s="4">
        <v>1769</v>
      </c>
      <c r="B1771" s="3" t="s">
        <v>1660</v>
      </c>
      <c r="C1771" s="3" t="str">
        <f>"宁浩"</f>
        <v>宁浩</v>
      </c>
      <c r="D1771" s="3" t="s">
        <v>1666</v>
      </c>
      <c r="E1771" s="5"/>
    </row>
    <row r="1772" spans="1:5" ht="24.75" customHeight="1">
      <c r="A1772" s="4">
        <v>1770</v>
      </c>
      <c r="B1772" s="3" t="s">
        <v>1660</v>
      </c>
      <c r="C1772" s="3" t="str">
        <f>"岑丹丹"</f>
        <v>岑丹丹</v>
      </c>
      <c r="D1772" s="3" t="s">
        <v>1667</v>
      </c>
      <c r="E1772" s="5"/>
    </row>
    <row r="1773" spans="1:5" ht="24.75" customHeight="1">
      <c r="A1773" s="4">
        <v>1771</v>
      </c>
      <c r="B1773" s="3" t="s">
        <v>1660</v>
      </c>
      <c r="C1773" s="3" t="str">
        <f>"秦海妙"</f>
        <v>秦海妙</v>
      </c>
      <c r="D1773" s="3" t="s">
        <v>1668</v>
      </c>
      <c r="E1773" s="5"/>
    </row>
    <row r="1774" spans="1:5" ht="24.75" customHeight="1">
      <c r="A1774" s="4">
        <v>1772</v>
      </c>
      <c r="B1774" s="3" t="s">
        <v>1669</v>
      </c>
      <c r="C1774" s="3" t="str">
        <f>"王映娇"</f>
        <v>王映娇</v>
      </c>
      <c r="D1774" s="3" t="s">
        <v>1670</v>
      </c>
      <c r="E1774" s="5"/>
    </row>
    <row r="1775" spans="1:5" ht="24.75" customHeight="1">
      <c r="A1775" s="4">
        <v>1773</v>
      </c>
      <c r="B1775" s="3" t="s">
        <v>1669</v>
      </c>
      <c r="C1775" s="3" t="str">
        <f>"谢一阳"</f>
        <v>谢一阳</v>
      </c>
      <c r="D1775" s="3" t="s">
        <v>1671</v>
      </c>
      <c r="E1775" s="5"/>
    </row>
    <row r="1776" spans="1:5" ht="24.75" customHeight="1">
      <c r="A1776" s="4">
        <v>1774</v>
      </c>
      <c r="B1776" s="3" t="s">
        <v>1669</v>
      </c>
      <c r="C1776" s="3" t="str">
        <f>"陈隆升"</f>
        <v>陈隆升</v>
      </c>
      <c r="D1776" s="3" t="s">
        <v>1672</v>
      </c>
      <c r="E1776" s="5"/>
    </row>
    <row r="1777" spans="1:5" ht="24.75" customHeight="1">
      <c r="A1777" s="4">
        <v>1775</v>
      </c>
      <c r="B1777" s="3" t="s">
        <v>1669</v>
      </c>
      <c r="C1777" s="3" t="str">
        <f>"黄琳玮"</f>
        <v>黄琳玮</v>
      </c>
      <c r="D1777" s="3" t="s">
        <v>991</v>
      </c>
      <c r="E1777" s="5"/>
    </row>
    <row r="1778" spans="1:5" ht="24.75" customHeight="1">
      <c r="A1778" s="4">
        <v>1776</v>
      </c>
      <c r="B1778" s="3" t="s">
        <v>1669</v>
      </c>
      <c r="C1778" s="3" t="str">
        <f>"李浇"</f>
        <v>李浇</v>
      </c>
      <c r="D1778" s="3" t="s">
        <v>518</v>
      </c>
      <c r="E1778" s="5"/>
    </row>
    <row r="1779" spans="1:5" ht="24.75" customHeight="1">
      <c r="A1779" s="4">
        <v>1777</v>
      </c>
      <c r="B1779" s="3" t="s">
        <v>1669</v>
      </c>
      <c r="C1779" s="3" t="str">
        <f>"陈彩玉"</f>
        <v>陈彩玉</v>
      </c>
      <c r="D1779" s="3" t="s">
        <v>1673</v>
      </c>
      <c r="E1779" s="5"/>
    </row>
    <row r="1780" spans="1:5" ht="24.75" customHeight="1">
      <c r="A1780" s="4">
        <v>1778</v>
      </c>
      <c r="B1780" s="3" t="s">
        <v>1669</v>
      </c>
      <c r="C1780" s="3" t="str">
        <f>"张慧银"</f>
        <v>张慧银</v>
      </c>
      <c r="D1780" s="3" t="s">
        <v>1674</v>
      </c>
      <c r="E1780" s="5"/>
    </row>
    <row r="1781" spans="1:5" ht="24.75" customHeight="1">
      <c r="A1781" s="4">
        <v>1779</v>
      </c>
      <c r="B1781" s="3" t="s">
        <v>1669</v>
      </c>
      <c r="C1781" s="3" t="str">
        <f>"王翔鹰"</f>
        <v>王翔鹰</v>
      </c>
      <c r="D1781" s="3" t="s">
        <v>1675</v>
      </c>
      <c r="E1781" s="5"/>
    </row>
    <row r="1782" spans="1:5" ht="24.75" customHeight="1">
      <c r="A1782" s="4">
        <v>1780</v>
      </c>
      <c r="B1782" s="3" t="s">
        <v>1669</v>
      </c>
      <c r="C1782" s="3" t="str">
        <f>"符婉丽"</f>
        <v>符婉丽</v>
      </c>
      <c r="D1782" s="3" t="s">
        <v>1676</v>
      </c>
      <c r="E1782" s="5"/>
    </row>
    <row r="1783" spans="1:5" ht="24.75" customHeight="1">
      <c r="A1783" s="4">
        <v>1781</v>
      </c>
      <c r="B1783" s="3" t="s">
        <v>1669</v>
      </c>
      <c r="C1783" s="3" t="str">
        <f>"陈秀引"</f>
        <v>陈秀引</v>
      </c>
      <c r="D1783" s="3" t="s">
        <v>1677</v>
      </c>
      <c r="E1783" s="5"/>
    </row>
    <row r="1784" spans="1:5" ht="24.75" customHeight="1">
      <c r="A1784" s="4">
        <v>1782</v>
      </c>
      <c r="B1784" s="3" t="s">
        <v>1669</v>
      </c>
      <c r="C1784" s="3" t="str">
        <f>"符新武"</f>
        <v>符新武</v>
      </c>
      <c r="D1784" s="3" t="s">
        <v>1678</v>
      </c>
      <c r="E1784" s="5"/>
    </row>
    <row r="1785" spans="1:5" ht="24.75" customHeight="1">
      <c r="A1785" s="4">
        <v>1783</v>
      </c>
      <c r="B1785" s="3" t="s">
        <v>1669</v>
      </c>
      <c r="C1785" s="3" t="str">
        <f>"许亚玲"</f>
        <v>许亚玲</v>
      </c>
      <c r="D1785" s="3" t="s">
        <v>1679</v>
      </c>
      <c r="E1785" s="5"/>
    </row>
    <row r="1786" spans="1:5" ht="24.75" customHeight="1">
      <c r="A1786" s="4">
        <v>1784</v>
      </c>
      <c r="B1786" s="3" t="s">
        <v>1669</v>
      </c>
      <c r="C1786" s="3" t="str">
        <f>"陈秋霞"</f>
        <v>陈秋霞</v>
      </c>
      <c r="D1786" s="3" t="s">
        <v>1680</v>
      </c>
      <c r="E1786" s="5"/>
    </row>
    <row r="1787" spans="1:5" ht="24.75" customHeight="1">
      <c r="A1787" s="4">
        <v>1785</v>
      </c>
      <c r="B1787" s="3" t="s">
        <v>1669</v>
      </c>
      <c r="C1787" s="3" t="str">
        <f>"刘婳婳"</f>
        <v>刘婳婳</v>
      </c>
      <c r="D1787" s="3" t="s">
        <v>1621</v>
      </c>
      <c r="E1787" s="5"/>
    </row>
    <row r="1788" spans="1:5" ht="24.75" customHeight="1">
      <c r="A1788" s="4">
        <v>1786</v>
      </c>
      <c r="B1788" s="3" t="s">
        <v>1669</v>
      </c>
      <c r="C1788" s="3" t="str">
        <f>"王添悦"</f>
        <v>王添悦</v>
      </c>
      <c r="D1788" s="3" t="s">
        <v>967</v>
      </c>
      <c r="E1788" s="5"/>
    </row>
    <row r="1789" spans="1:5" ht="24.75" customHeight="1">
      <c r="A1789" s="4">
        <v>1787</v>
      </c>
      <c r="B1789" s="3" t="s">
        <v>1669</v>
      </c>
      <c r="C1789" s="3" t="str">
        <f>"邢诒美"</f>
        <v>邢诒美</v>
      </c>
      <c r="D1789" s="3" t="s">
        <v>1344</v>
      </c>
      <c r="E1789" s="5"/>
    </row>
    <row r="1790" spans="1:5" ht="24.75" customHeight="1">
      <c r="A1790" s="4">
        <v>1788</v>
      </c>
      <c r="B1790" s="3" t="s">
        <v>1669</v>
      </c>
      <c r="C1790" s="3" t="str">
        <f>"林先照"</f>
        <v>林先照</v>
      </c>
      <c r="D1790" s="3" t="s">
        <v>1681</v>
      </c>
      <c r="E1790" s="5"/>
    </row>
    <row r="1791" spans="1:5" ht="24.75" customHeight="1">
      <c r="A1791" s="4">
        <v>1789</v>
      </c>
      <c r="B1791" s="3" t="s">
        <v>1669</v>
      </c>
      <c r="C1791" s="3" t="str">
        <f>"邱建明"</f>
        <v>邱建明</v>
      </c>
      <c r="D1791" s="3" t="s">
        <v>1682</v>
      </c>
      <c r="E1791" s="5"/>
    </row>
    <row r="1792" spans="1:5" ht="24.75" customHeight="1">
      <c r="A1792" s="4">
        <v>1790</v>
      </c>
      <c r="B1792" s="3" t="s">
        <v>1669</v>
      </c>
      <c r="C1792" s="3" t="str">
        <f>"陈淑柳"</f>
        <v>陈淑柳</v>
      </c>
      <c r="D1792" s="3" t="s">
        <v>1683</v>
      </c>
      <c r="E1792" s="5"/>
    </row>
    <row r="1793" spans="1:5" ht="24.75" customHeight="1">
      <c r="A1793" s="4">
        <v>1791</v>
      </c>
      <c r="B1793" s="3" t="s">
        <v>1669</v>
      </c>
      <c r="C1793" s="3" t="str">
        <f>"梁鹏"</f>
        <v>梁鹏</v>
      </c>
      <c r="D1793" s="3" t="s">
        <v>1684</v>
      </c>
      <c r="E1793" s="5"/>
    </row>
    <row r="1794" spans="1:5" ht="24.75" customHeight="1">
      <c r="A1794" s="4">
        <v>1792</v>
      </c>
      <c r="B1794" s="3" t="s">
        <v>1669</v>
      </c>
      <c r="C1794" s="3" t="str">
        <f>"林妙玲"</f>
        <v>林妙玲</v>
      </c>
      <c r="D1794" s="3" t="s">
        <v>1685</v>
      </c>
      <c r="E1794" s="5"/>
    </row>
    <row r="1795" spans="1:5" ht="24.75" customHeight="1">
      <c r="A1795" s="4">
        <v>1793</v>
      </c>
      <c r="B1795" s="3" t="s">
        <v>1669</v>
      </c>
      <c r="C1795" s="3" t="str">
        <f>"雷聚萍"</f>
        <v>雷聚萍</v>
      </c>
      <c r="D1795" s="3" t="s">
        <v>1686</v>
      </c>
      <c r="E1795" s="5"/>
    </row>
    <row r="1796" spans="1:5" ht="24.75" customHeight="1">
      <c r="A1796" s="4">
        <v>1794</v>
      </c>
      <c r="B1796" s="3" t="s">
        <v>1669</v>
      </c>
      <c r="C1796" s="3" t="str">
        <f>"陈俊学"</f>
        <v>陈俊学</v>
      </c>
      <c r="D1796" s="3" t="s">
        <v>1624</v>
      </c>
      <c r="E1796" s="5"/>
    </row>
    <row r="1797" spans="1:5" ht="24.75" customHeight="1">
      <c r="A1797" s="4">
        <v>1795</v>
      </c>
      <c r="B1797" s="3" t="s">
        <v>1669</v>
      </c>
      <c r="C1797" s="3" t="str">
        <f>"李雄铭"</f>
        <v>李雄铭</v>
      </c>
      <c r="D1797" s="3" t="s">
        <v>1687</v>
      </c>
      <c r="E1797" s="5"/>
    </row>
    <row r="1798" spans="1:5" ht="24.75" customHeight="1">
      <c r="A1798" s="4">
        <v>1796</v>
      </c>
      <c r="B1798" s="3" t="s">
        <v>1669</v>
      </c>
      <c r="C1798" s="3" t="str">
        <f>"王腾峰"</f>
        <v>王腾峰</v>
      </c>
      <c r="D1798" s="3" t="s">
        <v>1688</v>
      </c>
      <c r="E1798" s="5"/>
    </row>
    <row r="1799" spans="1:5" ht="24.75" customHeight="1">
      <c r="A1799" s="4">
        <v>1797</v>
      </c>
      <c r="B1799" s="3" t="s">
        <v>1669</v>
      </c>
      <c r="C1799" s="3" t="str">
        <f>"杨维"</f>
        <v>杨维</v>
      </c>
      <c r="D1799" s="3" t="s">
        <v>1689</v>
      </c>
      <c r="E1799" s="5"/>
    </row>
    <row r="1800" spans="1:5" ht="24.75" customHeight="1">
      <c r="A1800" s="4">
        <v>1798</v>
      </c>
      <c r="B1800" s="3" t="s">
        <v>1669</v>
      </c>
      <c r="C1800" s="3" t="str">
        <f>"陈中伯"</f>
        <v>陈中伯</v>
      </c>
      <c r="D1800" s="3" t="s">
        <v>1690</v>
      </c>
      <c r="E1800" s="5"/>
    </row>
    <row r="1801" spans="1:5" ht="24.75" customHeight="1">
      <c r="A1801" s="4">
        <v>1799</v>
      </c>
      <c r="B1801" s="3" t="s">
        <v>1669</v>
      </c>
      <c r="C1801" s="3" t="str">
        <f>"符欣欣"</f>
        <v>符欣欣</v>
      </c>
      <c r="D1801" s="3" t="s">
        <v>1691</v>
      </c>
      <c r="E1801" s="5"/>
    </row>
    <row r="1802" spans="1:5" ht="24.75" customHeight="1">
      <c r="A1802" s="4">
        <v>1800</v>
      </c>
      <c r="B1802" s="3" t="s">
        <v>1669</v>
      </c>
      <c r="C1802" s="3" t="str">
        <f>"陈定山"</f>
        <v>陈定山</v>
      </c>
      <c r="D1802" s="3" t="s">
        <v>1692</v>
      </c>
      <c r="E1802" s="5"/>
    </row>
    <row r="1803" spans="1:5" ht="24.75" customHeight="1">
      <c r="A1803" s="4">
        <v>1801</v>
      </c>
      <c r="B1803" s="3" t="s">
        <v>1669</v>
      </c>
      <c r="C1803" s="3" t="str">
        <f>"莫启萌"</f>
        <v>莫启萌</v>
      </c>
      <c r="D1803" s="3" t="s">
        <v>1693</v>
      </c>
      <c r="E1803" s="5"/>
    </row>
    <row r="1804" spans="1:5" ht="24.75" customHeight="1">
      <c r="A1804" s="4">
        <v>1802</v>
      </c>
      <c r="B1804" s="3" t="s">
        <v>1669</v>
      </c>
      <c r="C1804" s="3" t="str">
        <f>"郑明岩"</f>
        <v>郑明岩</v>
      </c>
      <c r="D1804" s="3" t="s">
        <v>1694</v>
      </c>
      <c r="E1804" s="5"/>
    </row>
    <row r="1805" spans="1:5" ht="24.75" customHeight="1">
      <c r="A1805" s="4">
        <v>1803</v>
      </c>
      <c r="B1805" s="3" t="s">
        <v>1669</v>
      </c>
      <c r="C1805" s="3" t="str">
        <f>"张锦甜"</f>
        <v>张锦甜</v>
      </c>
      <c r="D1805" s="3" t="s">
        <v>1695</v>
      </c>
      <c r="E1805" s="5"/>
    </row>
    <row r="1806" spans="1:5" ht="24.75" customHeight="1">
      <c r="A1806" s="4">
        <v>1804</v>
      </c>
      <c r="B1806" s="3" t="s">
        <v>1669</v>
      </c>
      <c r="C1806" s="3" t="str">
        <f>"李春玉"</f>
        <v>李春玉</v>
      </c>
      <c r="D1806" s="3" t="s">
        <v>1696</v>
      </c>
      <c r="E1806" s="5"/>
    </row>
    <row r="1807" spans="1:5" ht="24.75" customHeight="1">
      <c r="A1807" s="4">
        <v>1805</v>
      </c>
      <c r="B1807" s="3" t="s">
        <v>1669</v>
      </c>
      <c r="C1807" s="3" t="str">
        <f>"刘婷"</f>
        <v>刘婷</v>
      </c>
      <c r="D1807" s="3" t="s">
        <v>1697</v>
      </c>
      <c r="E1807" s="5"/>
    </row>
    <row r="1808" spans="1:5" ht="24.75" customHeight="1">
      <c r="A1808" s="4">
        <v>1806</v>
      </c>
      <c r="B1808" s="3" t="s">
        <v>1669</v>
      </c>
      <c r="C1808" s="3" t="str">
        <f>"林景宝"</f>
        <v>林景宝</v>
      </c>
      <c r="D1808" s="3" t="s">
        <v>1698</v>
      </c>
      <c r="E1808" s="5"/>
    </row>
    <row r="1809" spans="1:5" ht="24.75" customHeight="1">
      <c r="A1809" s="4">
        <v>1807</v>
      </c>
      <c r="B1809" s="3" t="s">
        <v>1669</v>
      </c>
      <c r="C1809" s="3" t="str">
        <f>"冯积辉"</f>
        <v>冯积辉</v>
      </c>
      <c r="D1809" s="3" t="s">
        <v>1699</v>
      </c>
      <c r="E1809" s="5"/>
    </row>
    <row r="1810" spans="1:5" ht="24.75" customHeight="1">
      <c r="A1810" s="4">
        <v>1808</v>
      </c>
      <c r="B1810" s="3" t="s">
        <v>1669</v>
      </c>
      <c r="C1810" s="3" t="str">
        <f>"钟秋梅"</f>
        <v>钟秋梅</v>
      </c>
      <c r="D1810" s="3" t="s">
        <v>1700</v>
      </c>
      <c r="E1810" s="5"/>
    </row>
    <row r="1811" spans="1:5" ht="24.75" customHeight="1">
      <c r="A1811" s="4">
        <v>1809</v>
      </c>
      <c r="B1811" s="3" t="s">
        <v>1669</v>
      </c>
      <c r="C1811" s="3" t="str">
        <f>"吴佳玲"</f>
        <v>吴佳玲</v>
      </c>
      <c r="D1811" s="3" t="s">
        <v>1701</v>
      </c>
      <c r="E1811" s="5"/>
    </row>
    <row r="1812" spans="1:5" ht="24.75" customHeight="1">
      <c r="A1812" s="4">
        <v>1810</v>
      </c>
      <c r="B1812" s="3" t="s">
        <v>1669</v>
      </c>
      <c r="C1812" s="3" t="str">
        <f>"黄惠"</f>
        <v>黄惠</v>
      </c>
      <c r="D1812" s="3" t="s">
        <v>1702</v>
      </c>
      <c r="E1812" s="5"/>
    </row>
    <row r="1813" spans="1:5" ht="24.75" customHeight="1">
      <c r="A1813" s="4">
        <v>1811</v>
      </c>
      <c r="B1813" s="3" t="s">
        <v>1669</v>
      </c>
      <c r="C1813" s="3" t="str">
        <f>"陈献达"</f>
        <v>陈献达</v>
      </c>
      <c r="D1813" s="3" t="s">
        <v>1703</v>
      </c>
      <c r="E1813" s="5"/>
    </row>
    <row r="1814" spans="1:5" ht="24.75" customHeight="1">
      <c r="A1814" s="4">
        <v>1812</v>
      </c>
      <c r="B1814" s="3" t="s">
        <v>1669</v>
      </c>
      <c r="C1814" s="3" t="str">
        <f>"牛三丽"</f>
        <v>牛三丽</v>
      </c>
      <c r="D1814" s="3" t="s">
        <v>1704</v>
      </c>
      <c r="E1814" s="5"/>
    </row>
    <row r="1815" spans="1:5" ht="24.75" customHeight="1">
      <c r="A1815" s="4">
        <v>1813</v>
      </c>
      <c r="B1815" s="3" t="s">
        <v>1669</v>
      </c>
      <c r="C1815" s="3" t="str">
        <f>"王青林"</f>
        <v>王青林</v>
      </c>
      <c r="D1815" s="3" t="s">
        <v>1705</v>
      </c>
      <c r="E1815" s="5"/>
    </row>
    <row r="1816" spans="1:5" ht="24.75" customHeight="1">
      <c r="A1816" s="4">
        <v>1814</v>
      </c>
      <c r="B1816" s="3" t="s">
        <v>1669</v>
      </c>
      <c r="C1816" s="3" t="str">
        <f>"黄文蕾"</f>
        <v>黄文蕾</v>
      </c>
      <c r="D1816" s="3" t="s">
        <v>1706</v>
      </c>
      <c r="E1816" s="5"/>
    </row>
    <row r="1817" spans="1:5" ht="24.75" customHeight="1">
      <c r="A1817" s="4">
        <v>1815</v>
      </c>
      <c r="B1817" s="3" t="s">
        <v>1669</v>
      </c>
      <c r="C1817" s="3" t="str">
        <f>"吴含秀"</f>
        <v>吴含秀</v>
      </c>
      <c r="D1817" s="3" t="s">
        <v>1707</v>
      </c>
      <c r="E1817" s="5"/>
    </row>
    <row r="1818" spans="1:5" ht="24.75" customHeight="1">
      <c r="A1818" s="4">
        <v>1816</v>
      </c>
      <c r="B1818" s="3" t="s">
        <v>1669</v>
      </c>
      <c r="C1818" s="3" t="str">
        <f>"林冰"</f>
        <v>林冰</v>
      </c>
      <c r="D1818" s="3" t="s">
        <v>1708</v>
      </c>
      <c r="E1818" s="5"/>
    </row>
    <row r="1819" spans="1:5" ht="24.75" customHeight="1">
      <c r="A1819" s="4">
        <v>1817</v>
      </c>
      <c r="B1819" s="3" t="s">
        <v>1669</v>
      </c>
      <c r="C1819" s="3" t="str">
        <f>"陆显庆"</f>
        <v>陆显庆</v>
      </c>
      <c r="D1819" s="3" t="s">
        <v>1709</v>
      </c>
      <c r="E1819" s="5"/>
    </row>
    <row r="1820" spans="1:5" ht="24.75" customHeight="1">
      <c r="A1820" s="4">
        <v>1818</v>
      </c>
      <c r="B1820" s="3" t="s">
        <v>1669</v>
      </c>
      <c r="C1820" s="3" t="str">
        <f>"李多介"</f>
        <v>李多介</v>
      </c>
      <c r="D1820" s="3" t="s">
        <v>1710</v>
      </c>
      <c r="E1820" s="5"/>
    </row>
    <row r="1821" spans="1:5" ht="24.75" customHeight="1">
      <c r="A1821" s="4">
        <v>1819</v>
      </c>
      <c r="B1821" s="3" t="s">
        <v>1669</v>
      </c>
      <c r="C1821" s="3" t="str">
        <f>"符祥攀"</f>
        <v>符祥攀</v>
      </c>
      <c r="D1821" s="3" t="s">
        <v>1711</v>
      </c>
      <c r="E1821" s="5"/>
    </row>
    <row r="1822" spans="1:5" ht="24.75" customHeight="1">
      <c r="A1822" s="4">
        <v>1820</v>
      </c>
      <c r="B1822" s="3" t="s">
        <v>1669</v>
      </c>
      <c r="C1822" s="3" t="str">
        <f>"苏敏文"</f>
        <v>苏敏文</v>
      </c>
      <c r="D1822" s="3" t="s">
        <v>1712</v>
      </c>
      <c r="E1822" s="5"/>
    </row>
    <row r="1823" spans="1:5" ht="24.75" customHeight="1">
      <c r="A1823" s="4">
        <v>1821</v>
      </c>
      <c r="B1823" s="3" t="s">
        <v>1669</v>
      </c>
      <c r="C1823" s="3" t="str">
        <f>"黄进"</f>
        <v>黄进</v>
      </c>
      <c r="D1823" s="3" t="s">
        <v>1713</v>
      </c>
      <c r="E1823" s="5"/>
    </row>
    <row r="1824" spans="1:5" ht="24.75" customHeight="1">
      <c r="A1824" s="4">
        <v>1822</v>
      </c>
      <c r="B1824" s="3" t="s">
        <v>1669</v>
      </c>
      <c r="C1824" s="3" t="str">
        <f>"黄艳"</f>
        <v>黄艳</v>
      </c>
      <c r="D1824" s="3" t="s">
        <v>1714</v>
      </c>
      <c r="E1824" s="5"/>
    </row>
    <row r="1825" spans="1:5" ht="24.75" customHeight="1">
      <c r="A1825" s="4">
        <v>1823</v>
      </c>
      <c r="B1825" s="3" t="s">
        <v>1669</v>
      </c>
      <c r="C1825" s="3" t="str">
        <f>"王河创"</f>
        <v>王河创</v>
      </c>
      <c r="D1825" s="3" t="s">
        <v>1715</v>
      </c>
      <c r="E1825" s="5"/>
    </row>
    <row r="1826" spans="1:5" ht="24.75" customHeight="1">
      <c r="A1826" s="4">
        <v>1824</v>
      </c>
      <c r="B1826" s="3" t="s">
        <v>1669</v>
      </c>
      <c r="C1826" s="3" t="str">
        <f>"李姿"</f>
        <v>李姿</v>
      </c>
      <c r="D1826" s="3" t="s">
        <v>1044</v>
      </c>
      <c r="E1826" s="5"/>
    </row>
    <row r="1827" spans="1:5" ht="24.75" customHeight="1">
      <c r="A1827" s="4">
        <v>1825</v>
      </c>
      <c r="B1827" s="3" t="s">
        <v>1669</v>
      </c>
      <c r="C1827" s="3" t="str">
        <f>"马丽玉"</f>
        <v>马丽玉</v>
      </c>
      <c r="D1827" s="3" t="s">
        <v>1716</v>
      </c>
      <c r="E1827" s="5"/>
    </row>
    <row r="1828" spans="1:5" ht="24.75" customHeight="1">
      <c r="A1828" s="4">
        <v>1826</v>
      </c>
      <c r="B1828" s="3" t="s">
        <v>1669</v>
      </c>
      <c r="C1828" s="3" t="str">
        <f>"陈益云"</f>
        <v>陈益云</v>
      </c>
      <c r="D1828" s="3" t="s">
        <v>1717</v>
      </c>
      <c r="E1828" s="5"/>
    </row>
    <row r="1829" spans="1:5" ht="24.75" customHeight="1">
      <c r="A1829" s="4">
        <v>1827</v>
      </c>
      <c r="B1829" s="3" t="s">
        <v>1669</v>
      </c>
      <c r="C1829" s="3" t="str">
        <f>"陈海燕"</f>
        <v>陈海燕</v>
      </c>
      <c r="D1829" s="3" t="s">
        <v>848</v>
      </c>
      <c r="E1829" s="5"/>
    </row>
    <row r="1830" spans="1:5" ht="24.75" customHeight="1">
      <c r="A1830" s="4">
        <v>1828</v>
      </c>
      <c r="B1830" s="3" t="s">
        <v>1669</v>
      </c>
      <c r="C1830" s="3" t="str">
        <f>"张华兴"</f>
        <v>张华兴</v>
      </c>
      <c r="D1830" s="3" t="s">
        <v>1718</v>
      </c>
      <c r="E1830" s="5"/>
    </row>
    <row r="1831" spans="1:5" ht="24.75" customHeight="1">
      <c r="A1831" s="4">
        <v>1829</v>
      </c>
      <c r="B1831" s="3" t="s">
        <v>1669</v>
      </c>
      <c r="C1831" s="3" t="str">
        <f>"马杏格"</f>
        <v>马杏格</v>
      </c>
      <c r="D1831" s="3" t="s">
        <v>1719</v>
      </c>
      <c r="E1831" s="5"/>
    </row>
    <row r="1832" spans="1:5" ht="24.75" customHeight="1">
      <c r="A1832" s="4">
        <v>1830</v>
      </c>
      <c r="B1832" s="3" t="s">
        <v>1669</v>
      </c>
      <c r="C1832" s="3" t="str">
        <f>"王雄"</f>
        <v>王雄</v>
      </c>
      <c r="D1832" s="3" t="s">
        <v>1720</v>
      </c>
      <c r="E1832" s="5"/>
    </row>
    <row r="1833" spans="1:5" ht="24.75" customHeight="1">
      <c r="A1833" s="4">
        <v>1831</v>
      </c>
      <c r="B1833" s="3" t="s">
        <v>1669</v>
      </c>
      <c r="C1833" s="3" t="str">
        <f>"陈运鹏"</f>
        <v>陈运鹏</v>
      </c>
      <c r="D1833" s="3" t="s">
        <v>1721</v>
      </c>
      <c r="E1833" s="5"/>
    </row>
    <row r="1834" spans="1:5" ht="24.75" customHeight="1">
      <c r="A1834" s="4">
        <v>1832</v>
      </c>
      <c r="B1834" s="3" t="s">
        <v>1669</v>
      </c>
      <c r="C1834" s="3" t="str">
        <f>"王莹"</f>
        <v>王莹</v>
      </c>
      <c r="D1834" s="3" t="s">
        <v>1722</v>
      </c>
      <c r="E1834" s="5"/>
    </row>
    <row r="1835" spans="1:5" ht="24.75" customHeight="1">
      <c r="A1835" s="4">
        <v>1833</v>
      </c>
      <c r="B1835" s="3" t="s">
        <v>1669</v>
      </c>
      <c r="C1835" s="3" t="str">
        <f>"吴晓慧"</f>
        <v>吴晓慧</v>
      </c>
      <c r="D1835" s="3" t="s">
        <v>1723</v>
      </c>
      <c r="E1835" s="5"/>
    </row>
    <row r="1836" spans="1:5" ht="24.75" customHeight="1">
      <c r="A1836" s="4">
        <v>1834</v>
      </c>
      <c r="B1836" s="3" t="s">
        <v>1669</v>
      </c>
      <c r="C1836" s="3" t="str">
        <f>"王俞萱"</f>
        <v>王俞萱</v>
      </c>
      <c r="D1836" s="3" t="s">
        <v>1724</v>
      </c>
      <c r="E1836" s="5"/>
    </row>
    <row r="1837" spans="1:5" ht="24.75" customHeight="1">
      <c r="A1837" s="4">
        <v>1835</v>
      </c>
      <c r="B1837" s="3" t="s">
        <v>1669</v>
      </c>
      <c r="C1837" s="3" t="str">
        <f>"云凤妮"</f>
        <v>云凤妮</v>
      </c>
      <c r="D1837" s="3" t="s">
        <v>1725</v>
      </c>
      <c r="E1837" s="5"/>
    </row>
    <row r="1838" spans="1:5" ht="24.75" customHeight="1">
      <c r="A1838" s="4">
        <v>1836</v>
      </c>
      <c r="B1838" s="3" t="s">
        <v>1669</v>
      </c>
      <c r="C1838" s="3" t="str">
        <f>"吴姗姗"</f>
        <v>吴姗姗</v>
      </c>
      <c r="D1838" s="3" t="s">
        <v>1053</v>
      </c>
      <c r="E1838" s="5"/>
    </row>
    <row r="1839" spans="1:5" ht="24.75" customHeight="1">
      <c r="A1839" s="4">
        <v>1837</v>
      </c>
      <c r="B1839" s="3" t="s">
        <v>1669</v>
      </c>
      <c r="C1839" s="3" t="str">
        <f>"羊菊春"</f>
        <v>羊菊春</v>
      </c>
      <c r="D1839" s="3" t="s">
        <v>1726</v>
      </c>
      <c r="E1839" s="5"/>
    </row>
    <row r="1840" spans="1:5" ht="24.75" customHeight="1">
      <c r="A1840" s="4">
        <v>1838</v>
      </c>
      <c r="B1840" s="3" t="s">
        <v>1669</v>
      </c>
      <c r="C1840" s="3" t="str">
        <f>"黄良源"</f>
        <v>黄良源</v>
      </c>
      <c r="D1840" s="3" t="s">
        <v>1727</v>
      </c>
      <c r="E1840" s="5"/>
    </row>
    <row r="1841" spans="1:5" ht="24.75" customHeight="1">
      <c r="A1841" s="4">
        <v>1839</v>
      </c>
      <c r="B1841" s="3" t="s">
        <v>1669</v>
      </c>
      <c r="C1841" s="3" t="str">
        <f>"吴玉芬"</f>
        <v>吴玉芬</v>
      </c>
      <c r="D1841" s="3" t="s">
        <v>1728</v>
      </c>
      <c r="E1841" s="5"/>
    </row>
    <row r="1842" spans="1:5" ht="24.75" customHeight="1">
      <c r="A1842" s="4">
        <v>1840</v>
      </c>
      <c r="B1842" s="3" t="s">
        <v>1669</v>
      </c>
      <c r="C1842" s="3" t="str">
        <f>"赵宁"</f>
        <v>赵宁</v>
      </c>
      <c r="D1842" s="3" t="s">
        <v>1729</v>
      </c>
      <c r="E1842" s="5"/>
    </row>
    <row r="1843" spans="1:5" ht="24.75" customHeight="1">
      <c r="A1843" s="4">
        <v>1841</v>
      </c>
      <c r="B1843" s="3" t="s">
        <v>1669</v>
      </c>
      <c r="C1843" s="3" t="str">
        <f>"龙凤珠"</f>
        <v>龙凤珠</v>
      </c>
      <c r="D1843" s="3" t="s">
        <v>1730</v>
      </c>
      <c r="E1843" s="5"/>
    </row>
    <row r="1844" spans="1:5" ht="24.75" customHeight="1">
      <c r="A1844" s="4">
        <v>1842</v>
      </c>
      <c r="B1844" s="3" t="s">
        <v>1669</v>
      </c>
      <c r="C1844" s="3" t="str">
        <f>"陈虹妙"</f>
        <v>陈虹妙</v>
      </c>
      <c r="D1844" s="3" t="s">
        <v>1451</v>
      </c>
      <c r="E1844" s="5"/>
    </row>
    <row r="1845" spans="1:5" ht="24.75" customHeight="1">
      <c r="A1845" s="4">
        <v>1843</v>
      </c>
      <c r="B1845" s="3" t="s">
        <v>1669</v>
      </c>
      <c r="C1845" s="3" t="str">
        <f>"叶秀香"</f>
        <v>叶秀香</v>
      </c>
      <c r="D1845" s="3" t="s">
        <v>1731</v>
      </c>
      <c r="E1845" s="5"/>
    </row>
    <row r="1846" spans="1:5" ht="24.75" customHeight="1">
      <c r="A1846" s="4">
        <v>1844</v>
      </c>
      <c r="B1846" s="3" t="s">
        <v>1669</v>
      </c>
      <c r="C1846" s="3" t="str">
        <f>"羊爱春"</f>
        <v>羊爱春</v>
      </c>
      <c r="D1846" s="3" t="s">
        <v>1732</v>
      </c>
      <c r="E1846" s="5"/>
    </row>
    <row r="1847" spans="1:5" ht="24.75" customHeight="1">
      <c r="A1847" s="4">
        <v>1845</v>
      </c>
      <c r="B1847" s="3" t="s">
        <v>1733</v>
      </c>
      <c r="C1847" s="3" t="str">
        <f>"周玲"</f>
        <v>周玲</v>
      </c>
      <c r="D1847" s="3" t="s">
        <v>1593</v>
      </c>
      <c r="E1847" s="5"/>
    </row>
    <row r="1848" spans="1:5" ht="24.75" customHeight="1">
      <c r="A1848" s="4">
        <v>1846</v>
      </c>
      <c r="B1848" s="3" t="s">
        <v>1733</v>
      </c>
      <c r="C1848" s="3" t="str">
        <f>"蓝畅"</f>
        <v>蓝畅</v>
      </c>
      <c r="D1848" s="3" t="s">
        <v>1734</v>
      </c>
      <c r="E1848" s="5"/>
    </row>
    <row r="1849" spans="1:5" ht="24.75" customHeight="1">
      <c r="A1849" s="4">
        <v>1847</v>
      </c>
      <c r="B1849" s="3" t="s">
        <v>1733</v>
      </c>
      <c r="C1849" s="3" t="str">
        <f>"卢桐"</f>
        <v>卢桐</v>
      </c>
      <c r="D1849" s="3" t="s">
        <v>797</v>
      </c>
      <c r="E1849" s="5"/>
    </row>
    <row r="1850" spans="1:5" ht="24.75" customHeight="1">
      <c r="A1850" s="4">
        <v>1848</v>
      </c>
      <c r="B1850" s="3" t="s">
        <v>1733</v>
      </c>
      <c r="C1850" s="3" t="str">
        <f>"张洁"</f>
        <v>张洁</v>
      </c>
      <c r="D1850" s="3" t="s">
        <v>1735</v>
      </c>
      <c r="E1850" s="5"/>
    </row>
    <row r="1851" spans="1:5" ht="24.75" customHeight="1">
      <c r="A1851" s="4">
        <v>1849</v>
      </c>
      <c r="B1851" s="3" t="s">
        <v>1733</v>
      </c>
      <c r="C1851" s="3" t="str">
        <f>"陈柳屹"</f>
        <v>陈柳屹</v>
      </c>
      <c r="D1851" s="3" t="s">
        <v>1736</v>
      </c>
      <c r="E1851" s="5"/>
    </row>
    <row r="1852" spans="1:5" ht="24.75" customHeight="1">
      <c r="A1852" s="4">
        <v>1850</v>
      </c>
      <c r="B1852" s="3" t="s">
        <v>1733</v>
      </c>
      <c r="C1852" s="3" t="str">
        <f>"宣彦妍"</f>
        <v>宣彦妍</v>
      </c>
      <c r="D1852" s="3" t="s">
        <v>1737</v>
      </c>
      <c r="E1852" s="5"/>
    </row>
    <row r="1853" spans="1:5" ht="24.75" customHeight="1">
      <c r="A1853" s="4">
        <v>1851</v>
      </c>
      <c r="B1853" s="3" t="s">
        <v>1733</v>
      </c>
      <c r="C1853" s="3" t="str">
        <f>"陈莲美"</f>
        <v>陈莲美</v>
      </c>
      <c r="D1853" s="3" t="s">
        <v>543</v>
      </c>
      <c r="E1853" s="5"/>
    </row>
    <row r="1854" spans="1:5" ht="24.75" customHeight="1">
      <c r="A1854" s="4">
        <v>1852</v>
      </c>
      <c r="B1854" s="3" t="s">
        <v>1733</v>
      </c>
      <c r="C1854" s="3" t="str">
        <f>"符秀玲"</f>
        <v>符秀玲</v>
      </c>
      <c r="D1854" s="3" t="s">
        <v>1738</v>
      </c>
      <c r="E1854" s="5"/>
    </row>
    <row r="1855" spans="1:5" ht="24.75" customHeight="1">
      <c r="A1855" s="4">
        <v>1853</v>
      </c>
      <c r="B1855" s="3" t="s">
        <v>1733</v>
      </c>
      <c r="C1855" s="3" t="str">
        <f>"张燕慧"</f>
        <v>张燕慧</v>
      </c>
      <c r="D1855" s="3" t="s">
        <v>1739</v>
      </c>
      <c r="E1855" s="5"/>
    </row>
    <row r="1856" spans="1:5" ht="24.75" customHeight="1">
      <c r="A1856" s="4">
        <v>1854</v>
      </c>
      <c r="B1856" s="3" t="s">
        <v>1733</v>
      </c>
      <c r="C1856" s="3" t="str">
        <f>"符博霞"</f>
        <v>符博霞</v>
      </c>
      <c r="D1856" s="3" t="s">
        <v>1740</v>
      </c>
      <c r="E1856" s="5"/>
    </row>
    <row r="1857" spans="1:5" ht="24.75" customHeight="1">
      <c r="A1857" s="4">
        <v>1855</v>
      </c>
      <c r="B1857" s="3" t="s">
        <v>1733</v>
      </c>
      <c r="C1857" s="3" t="str">
        <f>"羊逸春"</f>
        <v>羊逸春</v>
      </c>
      <c r="D1857" s="3" t="s">
        <v>1741</v>
      </c>
      <c r="E1857" s="5"/>
    </row>
    <row r="1858" spans="1:5" ht="24.75" customHeight="1">
      <c r="A1858" s="4">
        <v>1856</v>
      </c>
      <c r="B1858" s="3" t="s">
        <v>1733</v>
      </c>
      <c r="C1858" s="3" t="str">
        <f>"符雪贝"</f>
        <v>符雪贝</v>
      </c>
      <c r="D1858" s="3" t="s">
        <v>1742</v>
      </c>
      <c r="E1858" s="5"/>
    </row>
    <row r="1859" spans="1:5" ht="24.75" customHeight="1">
      <c r="A1859" s="4">
        <v>1857</v>
      </c>
      <c r="B1859" s="3" t="s">
        <v>1733</v>
      </c>
      <c r="C1859" s="3" t="str">
        <f>"杨海成"</f>
        <v>杨海成</v>
      </c>
      <c r="D1859" s="3" t="s">
        <v>1743</v>
      </c>
      <c r="E1859" s="5"/>
    </row>
    <row r="1860" spans="1:5" ht="24.75" customHeight="1">
      <c r="A1860" s="4">
        <v>1858</v>
      </c>
      <c r="B1860" s="3" t="s">
        <v>1733</v>
      </c>
      <c r="C1860" s="3" t="str">
        <f>"段水桃"</f>
        <v>段水桃</v>
      </c>
      <c r="D1860" s="3" t="s">
        <v>1744</v>
      </c>
      <c r="E1860" s="5"/>
    </row>
    <row r="1861" spans="1:5" ht="24.75" customHeight="1">
      <c r="A1861" s="4">
        <v>1859</v>
      </c>
      <c r="B1861" s="3" t="s">
        <v>1733</v>
      </c>
      <c r="C1861" s="3" t="str">
        <f>"韩东东"</f>
        <v>韩东东</v>
      </c>
      <c r="D1861" s="3" t="s">
        <v>1745</v>
      </c>
      <c r="E1861" s="5"/>
    </row>
    <row r="1862" spans="1:5" ht="24.75" customHeight="1">
      <c r="A1862" s="4">
        <v>1860</v>
      </c>
      <c r="B1862" s="3" t="s">
        <v>1733</v>
      </c>
      <c r="C1862" s="3" t="str">
        <f>"曾珊珊"</f>
        <v>曾珊珊</v>
      </c>
      <c r="D1862" s="3" t="s">
        <v>1746</v>
      </c>
      <c r="E1862" s="5"/>
    </row>
    <row r="1863" spans="1:5" ht="24.75" customHeight="1">
      <c r="A1863" s="4">
        <v>1861</v>
      </c>
      <c r="B1863" s="3" t="s">
        <v>1733</v>
      </c>
      <c r="C1863" s="3" t="str">
        <f>"张珠茱"</f>
        <v>张珠茱</v>
      </c>
      <c r="D1863" s="3" t="s">
        <v>1747</v>
      </c>
      <c r="E1863" s="5"/>
    </row>
    <row r="1864" spans="1:5" ht="24.75" customHeight="1">
      <c r="A1864" s="4">
        <v>1862</v>
      </c>
      <c r="B1864" s="3" t="s">
        <v>1733</v>
      </c>
      <c r="C1864" s="3" t="str">
        <f>"刘伟"</f>
        <v>刘伟</v>
      </c>
      <c r="D1864" s="3" t="s">
        <v>1748</v>
      </c>
      <c r="E1864" s="5"/>
    </row>
    <row r="1865" spans="1:5" ht="24.75" customHeight="1">
      <c r="A1865" s="4">
        <v>1863</v>
      </c>
      <c r="B1865" s="3" t="s">
        <v>1733</v>
      </c>
      <c r="C1865" s="3" t="str">
        <f>"李进梅"</f>
        <v>李进梅</v>
      </c>
      <c r="D1865" s="3" t="s">
        <v>1749</v>
      </c>
      <c r="E1865" s="5"/>
    </row>
    <row r="1866" spans="1:5" ht="24.75" customHeight="1">
      <c r="A1866" s="4">
        <v>1864</v>
      </c>
      <c r="B1866" s="3" t="s">
        <v>1733</v>
      </c>
      <c r="C1866" s="3" t="str">
        <f>"杨帆"</f>
        <v>杨帆</v>
      </c>
      <c r="D1866" s="3" t="s">
        <v>1750</v>
      </c>
      <c r="E1866" s="5"/>
    </row>
    <row r="1867" spans="1:5" ht="24.75" customHeight="1">
      <c r="A1867" s="4">
        <v>1865</v>
      </c>
      <c r="B1867" s="3" t="s">
        <v>1733</v>
      </c>
      <c r="C1867" s="3" t="str">
        <f>"韦荟滢"</f>
        <v>韦荟滢</v>
      </c>
      <c r="D1867" s="3" t="s">
        <v>1751</v>
      </c>
      <c r="E1867" s="5"/>
    </row>
    <row r="1868" spans="1:5" ht="24.75" customHeight="1">
      <c r="A1868" s="4">
        <v>1866</v>
      </c>
      <c r="B1868" s="3" t="s">
        <v>1733</v>
      </c>
      <c r="C1868" s="3" t="str">
        <f>"吴毓焕"</f>
        <v>吴毓焕</v>
      </c>
      <c r="D1868" s="3" t="s">
        <v>1752</v>
      </c>
      <c r="E1868" s="5"/>
    </row>
    <row r="1869" spans="1:5" ht="24.75" customHeight="1">
      <c r="A1869" s="4">
        <v>1867</v>
      </c>
      <c r="B1869" s="3" t="s">
        <v>1733</v>
      </c>
      <c r="C1869" s="3" t="str">
        <f>"陈驰"</f>
        <v>陈驰</v>
      </c>
      <c r="D1869" s="3" t="s">
        <v>1753</v>
      </c>
      <c r="E1869" s="5"/>
    </row>
    <row r="1870" spans="1:5" ht="24.75" customHeight="1">
      <c r="A1870" s="4">
        <v>1868</v>
      </c>
      <c r="B1870" s="3" t="s">
        <v>1733</v>
      </c>
      <c r="C1870" s="3" t="str">
        <f>"卢俏慧"</f>
        <v>卢俏慧</v>
      </c>
      <c r="D1870" s="3" t="s">
        <v>1754</v>
      </c>
      <c r="E1870" s="5"/>
    </row>
    <row r="1871" spans="1:5" ht="24.75" customHeight="1">
      <c r="A1871" s="4">
        <v>1869</v>
      </c>
      <c r="B1871" s="3" t="s">
        <v>1733</v>
      </c>
      <c r="C1871" s="3" t="str">
        <f>"丁紫欣"</f>
        <v>丁紫欣</v>
      </c>
      <c r="D1871" s="3" t="s">
        <v>1755</v>
      </c>
      <c r="E1871" s="5"/>
    </row>
    <row r="1872" spans="1:5" ht="24.75" customHeight="1">
      <c r="A1872" s="4">
        <v>1870</v>
      </c>
      <c r="B1872" s="3" t="s">
        <v>1733</v>
      </c>
      <c r="C1872" s="3" t="str">
        <f>"陈冰"</f>
        <v>陈冰</v>
      </c>
      <c r="D1872" s="3" t="s">
        <v>1756</v>
      </c>
      <c r="E1872" s="5"/>
    </row>
    <row r="1873" spans="1:5" ht="24.75" customHeight="1">
      <c r="A1873" s="4">
        <v>1871</v>
      </c>
      <c r="B1873" s="3" t="s">
        <v>1733</v>
      </c>
      <c r="C1873" s="3" t="str">
        <f>"罗伶"</f>
        <v>罗伶</v>
      </c>
      <c r="D1873" s="3" t="s">
        <v>1757</v>
      </c>
      <c r="E1873" s="5"/>
    </row>
    <row r="1874" spans="1:5" ht="24.75" customHeight="1">
      <c r="A1874" s="4">
        <v>1872</v>
      </c>
      <c r="B1874" s="3" t="s">
        <v>1733</v>
      </c>
      <c r="C1874" s="3" t="str">
        <f>"杨锋"</f>
        <v>杨锋</v>
      </c>
      <c r="D1874" s="3" t="s">
        <v>1758</v>
      </c>
      <c r="E1874" s="5"/>
    </row>
    <row r="1875" spans="1:5" ht="24.75" customHeight="1">
      <c r="A1875" s="4">
        <v>1873</v>
      </c>
      <c r="B1875" s="3" t="s">
        <v>1733</v>
      </c>
      <c r="C1875" s="3" t="str">
        <f>"邱钰涵"</f>
        <v>邱钰涵</v>
      </c>
      <c r="D1875" s="3" t="s">
        <v>1759</v>
      </c>
      <c r="E1875" s="5"/>
    </row>
    <row r="1876" spans="1:5" ht="24.75" customHeight="1">
      <c r="A1876" s="4">
        <v>1874</v>
      </c>
      <c r="B1876" s="3" t="s">
        <v>1733</v>
      </c>
      <c r="C1876" s="3" t="str">
        <f>"孙若珺"</f>
        <v>孙若珺</v>
      </c>
      <c r="D1876" s="3" t="s">
        <v>1760</v>
      </c>
      <c r="E1876" s="5"/>
    </row>
    <row r="1877" spans="1:5" ht="24.75" customHeight="1">
      <c r="A1877" s="4">
        <v>1875</v>
      </c>
      <c r="B1877" s="3" t="s">
        <v>1733</v>
      </c>
      <c r="C1877" s="3" t="str">
        <f>"陈琳"</f>
        <v>陈琳</v>
      </c>
      <c r="D1877" s="3" t="s">
        <v>1761</v>
      </c>
      <c r="E1877" s="5"/>
    </row>
    <row r="1878" spans="1:5" ht="24.75" customHeight="1">
      <c r="A1878" s="4">
        <v>1876</v>
      </c>
      <c r="B1878" s="3" t="s">
        <v>1733</v>
      </c>
      <c r="C1878" s="3" t="str">
        <f>"柯俊婕"</f>
        <v>柯俊婕</v>
      </c>
      <c r="D1878" s="3" t="s">
        <v>1113</v>
      </c>
      <c r="E1878" s="5"/>
    </row>
    <row r="1879" spans="1:5" ht="24.75" customHeight="1">
      <c r="A1879" s="4">
        <v>1877</v>
      </c>
      <c r="B1879" s="3" t="s">
        <v>1733</v>
      </c>
      <c r="C1879" s="3" t="str">
        <f>"陈佳美"</f>
        <v>陈佳美</v>
      </c>
      <c r="D1879" s="3" t="s">
        <v>677</v>
      </c>
      <c r="E1879" s="5"/>
    </row>
    <row r="1880" spans="1:5" ht="24.75" customHeight="1">
      <c r="A1880" s="4">
        <v>1878</v>
      </c>
      <c r="B1880" s="3" t="s">
        <v>1733</v>
      </c>
      <c r="C1880" s="3" t="str">
        <f>"符虹"</f>
        <v>符虹</v>
      </c>
      <c r="D1880" s="3" t="s">
        <v>242</v>
      </c>
      <c r="E1880" s="5"/>
    </row>
    <row r="1881" spans="1:5" ht="24.75" customHeight="1">
      <c r="A1881" s="4">
        <v>1879</v>
      </c>
      <c r="B1881" s="3" t="s">
        <v>1733</v>
      </c>
      <c r="C1881" s="3" t="str">
        <f>"周博"</f>
        <v>周博</v>
      </c>
      <c r="D1881" s="3" t="s">
        <v>1762</v>
      </c>
      <c r="E1881" s="5"/>
    </row>
    <row r="1882" spans="1:5" ht="24.75" customHeight="1">
      <c r="A1882" s="4">
        <v>1880</v>
      </c>
      <c r="B1882" s="3" t="s">
        <v>1733</v>
      </c>
      <c r="C1882" s="3" t="str">
        <f>"符敦苗"</f>
        <v>符敦苗</v>
      </c>
      <c r="D1882" s="3" t="s">
        <v>1763</v>
      </c>
      <c r="E1882" s="5"/>
    </row>
    <row r="1883" spans="1:5" ht="24.75" customHeight="1">
      <c r="A1883" s="4">
        <v>1881</v>
      </c>
      <c r="B1883" s="3" t="s">
        <v>1733</v>
      </c>
      <c r="C1883" s="3" t="str">
        <f>"李梦君"</f>
        <v>李梦君</v>
      </c>
      <c r="D1883" s="3" t="s">
        <v>1170</v>
      </c>
      <c r="E1883" s="5"/>
    </row>
    <row r="1884" spans="1:5" ht="24.75" customHeight="1">
      <c r="A1884" s="4">
        <v>1882</v>
      </c>
      <c r="B1884" s="3" t="s">
        <v>1733</v>
      </c>
      <c r="C1884" s="3" t="str">
        <f>"符冬梅"</f>
        <v>符冬梅</v>
      </c>
      <c r="D1884" s="3" t="s">
        <v>1764</v>
      </c>
      <c r="E1884" s="5"/>
    </row>
    <row r="1885" spans="1:5" ht="24.75" customHeight="1">
      <c r="A1885" s="4">
        <v>1883</v>
      </c>
      <c r="B1885" s="3" t="s">
        <v>1733</v>
      </c>
      <c r="C1885" s="3" t="str">
        <f>"黄亦皇黄"</f>
        <v>黄亦皇黄</v>
      </c>
      <c r="D1885" s="3" t="s">
        <v>1765</v>
      </c>
      <c r="E1885" s="5"/>
    </row>
    <row r="1886" spans="1:5" ht="24.75" customHeight="1">
      <c r="A1886" s="4">
        <v>1884</v>
      </c>
      <c r="B1886" s="3" t="s">
        <v>1733</v>
      </c>
      <c r="C1886" s="3" t="str">
        <f>"汤盛"</f>
        <v>汤盛</v>
      </c>
      <c r="D1886" s="3" t="s">
        <v>1766</v>
      </c>
      <c r="E1886" s="5"/>
    </row>
    <row r="1887" spans="1:5" ht="24.75" customHeight="1">
      <c r="A1887" s="4">
        <v>1885</v>
      </c>
      <c r="B1887" s="3" t="s">
        <v>1733</v>
      </c>
      <c r="C1887" s="3" t="str">
        <f>"董艳娇"</f>
        <v>董艳娇</v>
      </c>
      <c r="D1887" s="3" t="s">
        <v>1613</v>
      </c>
      <c r="E1887" s="5"/>
    </row>
    <row r="1888" spans="1:5" ht="24.75" customHeight="1">
      <c r="A1888" s="4">
        <v>1886</v>
      </c>
      <c r="B1888" s="3" t="s">
        <v>1733</v>
      </c>
      <c r="C1888" s="3" t="str">
        <f>"吴昭伟"</f>
        <v>吴昭伟</v>
      </c>
      <c r="D1888" s="3" t="s">
        <v>514</v>
      </c>
      <c r="E1888" s="5"/>
    </row>
    <row r="1889" spans="1:5" ht="24.75" customHeight="1">
      <c r="A1889" s="4">
        <v>1887</v>
      </c>
      <c r="B1889" s="3" t="s">
        <v>1733</v>
      </c>
      <c r="C1889" s="3" t="str">
        <f>"李娇"</f>
        <v>李娇</v>
      </c>
      <c r="D1889" s="3" t="s">
        <v>255</v>
      </c>
      <c r="E1889" s="5"/>
    </row>
    <row r="1890" spans="1:5" ht="24.75" customHeight="1">
      <c r="A1890" s="4">
        <v>1888</v>
      </c>
      <c r="B1890" s="3" t="s">
        <v>1733</v>
      </c>
      <c r="C1890" s="3" t="str">
        <f>"刘英相"</f>
        <v>刘英相</v>
      </c>
      <c r="D1890" s="3" t="s">
        <v>1767</v>
      </c>
      <c r="E1890" s="5"/>
    </row>
    <row r="1891" spans="1:5" ht="24.75" customHeight="1">
      <c r="A1891" s="4">
        <v>1889</v>
      </c>
      <c r="B1891" s="3" t="s">
        <v>1733</v>
      </c>
      <c r="C1891" s="3" t="str">
        <f>"陈敏"</f>
        <v>陈敏</v>
      </c>
      <c r="D1891" s="3" t="s">
        <v>1768</v>
      </c>
      <c r="E1891" s="5"/>
    </row>
    <row r="1892" spans="1:5" ht="24.75" customHeight="1">
      <c r="A1892" s="4">
        <v>1890</v>
      </c>
      <c r="B1892" s="3" t="s">
        <v>1733</v>
      </c>
      <c r="C1892" s="3" t="str">
        <f>"陈玲玉"</f>
        <v>陈玲玉</v>
      </c>
      <c r="D1892" s="3" t="s">
        <v>1769</v>
      </c>
      <c r="E1892" s="5"/>
    </row>
    <row r="1893" spans="1:5" ht="24.75" customHeight="1">
      <c r="A1893" s="4">
        <v>1891</v>
      </c>
      <c r="B1893" s="3" t="s">
        <v>1733</v>
      </c>
      <c r="C1893" s="3" t="str">
        <f>"闵绮霜"</f>
        <v>闵绮霜</v>
      </c>
      <c r="D1893" s="3" t="s">
        <v>1770</v>
      </c>
      <c r="E1893" s="5"/>
    </row>
    <row r="1894" spans="1:5" ht="24.75" customHeight="1">
      <c r="A1894" s="4">
        <v>1892</v>
      </c>
      <c r="B1894" s="3" t="s">
        <v>1733</v>
      </c>
      <c r="C1894" s="3" t="str">
        <f>"莫小静"</f>
        <v>莫小静</v>
      </c>
      <c r="D1894" s="3" t="s">
        <v>1771</v>
      </c>
      <c r="E1894" s="5"/>
    </row>
    <row r="1895" spans="1:5" ht="24.75" customHeight="1">
      <c r="A1895" s="4">
        <v>1893</v>
      </c>
      <c r="B1895" s="3" t="s">
        <v>1733</v>
      </c>
      <c r="C1895" s="3" t="str">
        <f>"邓小昌"</f>
        <v>邓小昌</v>
      </c>
      <c r="D1895" s="3" t="s">
        <v>1772</v>
      </c>
      <c r="E1895" s="5"/>
    </row>
    <row r="1896" spans="1:5" ht="24.75" customHeight="1">
      <c r="A1896" s="4">
        <v>1894</v>
      </c>
      <c r="B1896" s="3" t="s">
        <v>1733</v>
      </c>
      <c r="C1896" s="3" t="str">
        <f>"黄冬雷"</f>
        <v>黄冬雷</v>
      </c>
      <c r="D1896" s="3" t="s">
        <v>1676</v>
      </c>
      <c r="E1896" s="5"/>
    </row>
    <row r="1897" spans="1:5" ht="24.75" customHeight="1">
      <c r="A1897" s="4">
        <v>1895</v>
      </c>
      <c r="B1897" s="3" t="s">
        <v>1733</v>
      </c>
      <c r="C1897" s="3" t="str">
        <f>"符淑莹"</f>
        <v>符淑莹</v>
      </c>
      <c r="D1897" s="3" t="s">
        <v>1773</v>
      </c>
      <c r="E1897" s="5"/>
    </row>
    <row r="1898" spans="1:5" ht="24.75" customHeight="1">
      <c r="A1898" s="4">
        <v>1896</v>
      </c>
      <c r="B1898" s="3" t="s">
        <v>1733</v>
      </c>
      <c r="C1898" s="3" t="str">
        <f>"何声霞"</f>
        <v>何声霞</v>
      </c>
      <c r="D1898" s="3" t="s">
        <v>1774</v>
      </c>
      <c r="E1898" s="5"/>
    </row>
    <row r="1899" spans="1:5" ht="24.75" customHeight="1">
      <c r="A1899" s="4">
        <v>1897</v>
      </c>
      <c r="B1899" s="3" t="s">
        <v>1733</v>
      </c>
      <c r="C1899" s="3" t="str">
        <f>"孙学新"</f>
        <v>孙学新</v>
      </c>
      <c r="D1899" s="3" t="s">
        <v>1775</v>
      </c>
      <c r="E1899" s="5"/>
    </row>
    <row r="1900" spans="1:5" ht="24.75" customHeight="1">
      <c r="A1900" s="4">
        <v>1898</v>
      </c>
      <c r="B1900" s="3" t="s">
        <v>1733</v>
      </c>
      <c r="C1900" s="3" t="str">
        <f>"吴晓婷"</f>
        <v>吴晓婷</v>
      </c>
      <c r="D1900" s="3" t="s">
        <v>1776</v>
      </c>
      <c r="E1900" s="5"/>
    </row>
    <row r="1901" spans="1:5" ht="24.75" customHeight="1">
      <c r="A1901" s="4">
        <v>1899</v>
      </c>
      <c r="B1901" s="3" t="s">
        <v>1733</v>
      </c>
      <c r="C1901" s="3" t="str">
        <f>"许文斌"</f>
        <v>许文斌</v>
      </c>
      <c r="D1901" s="3" t="s">
        <v>1771</v>
      </c>
      <c r="E1901" s="5"/>
    </row>
    <row r="1902" spans="1:5" ht="24.75" customHeight="1">
      <c r="A1902" s="4">
        <v>1900</v>
      </c>
      <c r="B1902" s="3" t="s">
        <v>1733</v>
      </c>
      <c r="C1902" s="3" t="str">
        <f>"张译天"</f>
        <v>张译天</v>
      </c>
      <c r="D1902" s="3" t="s">
        <v>1777</v>
      </c>
      <c r="E1902" s="5"/>
    </row>
    <row r="1903" spans="1:5" ht="24.75" customHeight="1">
      <c r="A1903" s="4">
        <v>1901</v>
      </c>
      <c r="B1903" s="3" t="s">
        <v>1733</v>
      </c>
      <c r="C1903" s="3" t="str">
        <f>"龚芮凡"</f>
        <v>龚芮凡</v>
      </c>
      <c r="D1903" s="3" t="s">
        <v>1778</v>
      </c>
      <c r="E1903" s="5"/>
    </row>
    <row r="1904" spans="1:5" ht="24.75" customHeight="1">
      <c r="A1904" s="4">
        <v>1902</v>
      </c>
      <c r="B1904" s="3" t="s">
        <v>1733</v>
      </c>
      <c r="C1904" s="3" t="str">
        <f>"麦嘉丽"</f>
        <v>麦嘉丽</v>
      </c>
      <c r="D1904" s="3" t="s">
        <v>1779</v>
      </c>
      <c r="E1904" s="5"/>
    </row>
    <row r="1905" spans="1:5" ht="24.75" customHeight="1">
      <c r="A1905" s="4">
        <v>1903</v>
      </c>
      <c r="B1905" s="3" t="s">
        <v>1733</v>
      </c>
      <c r="C1905" s="3" t="str">
        <f>"李彦良"</f>
        <v>李彦良</v>
      </c>
      <c r="D1905" s="3" t="s">
        <v>1780</v>
      </c>
      <c r="E1905" s="5"/>
    </row>
    <row r="1906" spans="1:5" ht="24.75" customHeight="1">
      <c r="A1906" s="4">
        <v>1904</v>
      </c>
      <c r="B1906" s="3" t="s">
        <v>1733</v>
      </c>
      <c r="C1906" s="3" t="str">
        <f>"陈日晶"</f>
        <v>陈日晶</v>
      </c>
      <c r="D1906" s="3" t="s">
        <v>1312</v>
      </c>
      <c r="E1906" s="5"/>
    </row>
  </sheetData>
  <sheetProtection/>
  <autoFilter ref="A2:D1906">
    <sortState ref="A3:D1906">
      <sortCondition sortBy="value" ref="B3:B1906"/>
    </sortState>
  </autoFilter>
  <mergeCells count="1">
    <mergeCell ref="A1:E1"/>
  </mergeCells>
  <printOptions/>
  <pageMargins left="0.7513888888888889" right="0.7513888888888889" top="0.39305555555555555" bottom="0.7868055555555555" header="0.5" footer="0.5"/>
  <pageSetup fitToHeight="0" fitToWidth="1"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2022-05-23T17:00:24Z</dcterms:created>
  <dcterms:modified xsi:type="dcterms:W3CDTF">2022-05-23T17:37:41Z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EAF9BD2EBDCA460581D9C1B40534B38D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