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010" lockStructure="1"/>
  <bookViews>
    <workbookView windowWidth="23040" windowHeight="10067"/>
  </bookViews>
  <sheets>
    <sheet name="Sheet1" sheetId="1" r:id="rId1"/>
  </sheets>
  <definedNames>
    <definedName name="_xlnm.Print_Titles" localSheetId="0">Sheet1!$1:$3</definedName>
    <definedName name="_xlnm.Print_Area" localSheetId="0">Sheet1!$B$1:$G$1773</definedName>
  </definedNames>
  <calcPr calcId="144525"/>
</workbook>
</file>

<file path=xl/sharedStrings.xml><?xml version="1.0" encoding="utf-8"?>
<sst xmlns="http://schemas.openxmlformats.org/spreadsheetml/2006/main" count="5317" uniqueCount="1539">
  <si>
    <t>万宁市2022年公开招聘公办幼儿园教师报名资格初审合格名单</t>
  </si>
  <si>
    <t>序号</t>
  </si>
  <si>
    <t>岗位代码</t>
  </si>
  <si>
    <t>岗位名称</t>
  </si>
  <si>
    <t>招聘单位</t>
  </si>
  <si>
    <t>姓名</t>
  </si>
  <si>
    <t>身份证号码</t>
  </si>
  <si>
    <t>公办幼儿园教师</t>
  </si>
  <si>
    <t>万宁市教育局</t>
  </si>
  <si>
    <t>460025****0320</t>
  </si>
  <si>
    <t>460006****8723</t>
  </si>
  <si>
    <t>460006****0421</t>
  </si>
  <si>
    <t>460006****2729</t>
  </si>
  <si>
    <t>460007****5025</t>
  </si>
  <si>
    <t>460026****0028</t>
  </si>
  <si>
    <t>460002****4923</t>
  </si>
  <si>
    <t>460006****022X</t>
  </si>
  <si>
    <t>460006****0926</t>
  </si>
  <si>
    <t>460003****2849</t>
  </si>
  <si>
    <t>469024****4427</t>
  </si>
  <si>
    <t>460028****6014</t>
  </si>
  <si>
    <t>460006****6520</t>
  </si>
  <si>
    <t>460002****462X</t>
  </si>
  <si>
    <t>460022****7026</t>
  </si>
  <si>
    <t>460022****4324</t>
  </si>
  <si>
    <t>460003****0022</t>
  </si>
  <si>
    <t>460002****3829</t>
  </si>
  <si>
    <t>460006****274X</t>
  </si>
  <si>
    <t>460034****6124</t>
  </si>
  <si>
    <t>460006****8741</t>
  </si>
  <si>
    <t>460022****0329</t>
  </si>
  <si>
    <t>460003****2642</t>
  </si>
  <si>
    <t>469023****0028</t>
  </si>
  <si>
    <t>460006****404X</t>
  </si>
  <si>
    <t>460033****3265</t>
  </si>
  <si>
    <t>460007****7644</t>
  </si>
  <si>
    <t>460034****3329</t>
  </si>
  <si>
    <t>460003****6068</t>
  </si>
  <si>
    <t>469026****6426</t>
  </si>
  <si>
    <t>460006****272X</t>
  </si>
  <si>
    <t>460006****2923</t>
  </si>
  <si>
    <t>460006****2747</t>
  </si>
  <si>
    <t>460031****6821</t>
  </si>
  <si>
    <t>460031****0027</t>
  </si>
  <si>
    <t>460006****4022</t>
  </si>
  <si>
    <t>460006****4023</t>
  </si>
  <si>
    <t>460006****3124</t>
  </si>
  <si>
    <t>460003****7462</t>
  </si>
  <si>
    <t>460006****3720</t>
  </si>
  <si>
    <t>460003****262X</t>
  </si>
  <si>
    <t>460006****4428</t>
  </si>
  <si>
    <t>460026****3323</t>
  </si>
  <si>
    <t>469006****1646</t>
  </si>
  <si>
    <t>460006****0223</t>
  </si>
  <si>
    <t>460026****4822</t>
  </si>
  <si>
    <t>460001****1323</t>
  </si>
  <si>
    <t>411527****2027</t>
  </si>
  <si>
    <t>460006****402X</t>
  </si>
  <si>
    <t>469026****0040</t>
  </si>
  <si>
    <t>460033****3225</t>
  </si>
  <si>
    <t>469003****7326</t>
  </si>
  <si>
    <t>460006****7827</t>
  </si>
  <si>
    <t>362430****0031</t>
  </si>
  <si>
    <t>460025****1524</t>
  </si>
  <si>
    <t>460007****082X</t>
  </si>
  <si>
    <t>460006****7520</t>
  </si>
  <si>
    <t>460006****6827</t>
  </si>
  <si>
    <t>460028****0043</t>
  </si>
  <si>
    <t>460027****4420</t>
  </si>
  <si>
    <t>460033****3222</t>
  </si>
  <si>
    <t>460006****2346</t>
  </si>
  <si>
    <t>469003****6121</t>
  </si>
  <si>
    <t>460027****5922</t>
  </si>
  <si>
    <t>460006****0627</t>
  </si>
  <si>
    <t>460006****092X</t>
  </si>
  <si>
    <t>460005****2517</t>
  </si>
  <si>
    <t>460025****1529</t>
  </si>
  <si>
    <t>460300****0041</t>
  </si>
  <si>
    <t>460003****4826</t>
  </si>
  <si>
    <t>460004****5223</t>
  </si>
  <si>
    <t>460003****2682</t>
  </si>
  <si>
    <t>469029****0424</t>
  </si>
  <si>
    <t>460006****0626</t>
  </si>
  <si>
    <t>460007****7225</t>
  </si>
  <si>
    <t>460026****0323</t>
  </si>
  <si>
    <t>460200****4721</t>
  </si>
  <si>
    <t>460200****2743</t>
  </si>
  <si>
    <t>469003****702X</t>
  </si>
  <si>
    <t>460025****0028</t>
  </si>
  <si>
    <t>460005****2120</t>
  </si>
  <si>
    <t>460007****6568</t>
  </si>
  <si>
    <t>460036****0046</t>
  </si>
  <si>
    <t>460026****2428</t>
  </si>
  <si>
    <t>460034****3322</t>
  </si>
  <si>
    <t>460006****2325</t>
  </si>
  <si>
    <t>460003****4020</t>
  </si>
  <si>
    <t>460003****2428</t>
  </si>
  <si>
    <t>460031****5623</t>
  </si>
  <si>
    <t>460028****2820</t>
  </si>
  <si>
    <t>460006****2322</t>
  </si>
  <si>
    <t>460025****1243</t>
  </si>
  <si>
    <t>460032****6205</t>
  </si>
  <si>
    <t>460003****0624</t>
  </si>
  <si>
    <t>460001****0726</t>
  </si>
  <si>
    <t>460006****0946</t>
  </si>
  <si>
    <t>460006****236X</t>
  </si>
  <si>
    <t>460025****2420</t>
  </si>
  <si>
    <t>460006****1625</t>
  </si>
  <si>
    <t>460027****1749</t>
  </si>
  <si>
    <t>460007****4366</t>
  </si>
  <si>
    <t>460007****4964</t>
  </si>
  <si>
    <t>460004****5220</t>
  </si>
  <si>
    <t>460034****0022</t>
  </si>
  <si>
    <t>469023****4122</t>
  </si>
  <si>
    <t>460005****6021</t>
  </si>
  <si>
    <t>460033****7487</t>
  </si>
  <si>
    <t>460104****122X</t>
  </si>
  <si>
    <t>460006****4484</t>
  </si>
  <si>
    <t>460200****5523</t>
  </si>
  <si>
    <t>460033****2081</t>
  </si>
  <si>
    <t>469006****2328</t>
  </si>
  <si>
    <t>460001****0724</t>
  </si>
  <si>
    <t>460106****4424</t>
  </si>
  <si>
    <t>469024****7220</t>
  </si>
  <si>
    <t>460022****0528</t>
  </si>
  <si>
    <t>460002****5424</t>
  </si>
  <si>
    <t>460002****4123</t>
  </si>
  <si>
    <t>460001****0801</t>
  </si>
  <si>
    <t>460003****2267</t>
  </si>
  <si>
    <t>460004****3422</t>
  </si>
  <si>
    <t>460006****0241</t>
  </si>
  <si>
    <t>460006****4825</t>
  </si>
  <si>
    <t>460034****4720</t>
  </si>
  <si>
    <t>460004****402X</t>
  </si>
  <si>
    <t>460006****2366</t>
  </si>
  <si>
    <t>231102****0017</t>
  </si>
  <si>
    <t>460103****0927</t>
  </si>
  <si>
    <t>460006****0623</t>
  </si>
  <si>
    <t>460027****0428</t>
  </si>
  <si>
    <t>469024****0022</t>
  </si>
  <si>
    <t>460028****0827</t>
  </si>
  <si>
    <t>460006****4426</t>
  </si>
  <si>
    <t>460006****062X</t>
  </si>
  <si>
    <t>460007****0420</t>
  </si>
  <si>
    <t>460007****0443</t>
  </si>
  <si>
    <t>460034****3641</t>
  </si>
  <si>
    <t>460004****1248</t>
  </si>
  <si>
    <t>460006****4020</t>
  </si>
  <si>
    <t>460006****0020</t>
  </si>
  <si>
    <t>460004****5085</t>
  </si>
  <si>
    <t>460003****662X</t>
  </si>
  <si>
    <t>460003****3820</t>
  </si>
  <si>
    <t>460025****0624</t>
  </si>
  <si>
    <t>460003****3844</t>
  </si>
  <si>
    <t>469024****682X</t>
  </si>
  <si>
    <t>460003****2049</t>
  </si>
  <si>
    <t>460006****4021</t>
  </si>
  <si>
    <t>460026****1220</t>
  </si>
  <si>
    <t>460006****1624</t>
  </si>
  <si>
    <t>460006****2365</t>
  </si>
  <si>
    <t>460006****2722</t>
  </si>
  <si>
    <t>460006****2025</t>
  </si>
  <si>
    <t>469003****4824</t>
  </si>
  <si>
    <t>460005****302X</t>
  </si>
  <si>
    <t>460003****3826</t>
  </si>
  <si>
    <t>460025****4242</t>
  </si>
  <si>
    <t>452624****0468</t>
  </si>
  <si>
    <t>469003****6425</t>
  </si>
  <si>
    <t>460006****5226</t>
  </si>
  <si>
    <t>460003****7645</t>
  </si>
  <si>
    <t>460034****3924</t>
  </si>
  <si>
    <t>460028****1222</t>
  </si>
  <si>
    <t>460006****4026</t>
  </si>
  <si>
    <t>460003****3229</t>
  </si>
  <si>
    <t>460006****1621</t>
  </si>
  <si>
    <t>460006****7821</t>
  </si>
  <si>
    <t>460028****5211</t>
  </si>
  <si>
    <t>460006****0049</t>
  </si>
  <si>
    <t>460006****2721</t>
  </si>
  <si>
    <t>460028****0025</t>
  </si>
  <si>
    <t>460026****0025</t>
  </si>
  <si>
    <t>460004****2422</t>
  </si>
  <si>
    <t>460027****4425</t>
  </si>
  <si>
    <t>460003****446X</t>
  </si>
  <si>
    <t>469002****1025</t>
  </si>
  <si>
    <t>460022****4328</t>
  </si>
  <si>
    <t>460034****4124</t>
  </si>
  <si>
    <t>460006****0621</t>
  </si>
  <si>
    <t>460003****4242</t>
  </si>
  <si>
    <t>460006****232X</t>
  </si>
  <si>
    <t>460006****1504</t>
  </si>
  <si>
    <t>460002****3625</t>
  </si>
  <si>
    <t>460003****282X</t>
  </si>
  <si>
    <t>460032****6222</t>
  </si>
  <si>
    <t>460006****2323</t>
  </si>
  <si>
    <t>460031****5627</t>
  </si>
  <si>
    <t>460006****6226</t>
  </si>
  <si>
    <t>469023****3727</t>
  </si>
  <si>
    <t>460033****4522</t>
  </si>
  <si>
    <t>460002****052X</t>
  </si>
  <si>
    <t>460034****002X</t>
  </si>
  <si>
    <t>469025****0329</t>
  </si>
  <si>
    <t>460006****4568</t>
  </si>
  <si>
    <t>460027****062X</t>
  </si>
  <si>
    <t>460003****1620</t>
  </si>
  <si>
    <t>460006****3122</t>
  </si>
  <si>
    <t>460027****0025</t>
  </si>
  <si>
    <t>460028****3624</t>
  </si>
  <si>
    <t>460003****2262</t>
  </si>
  <si>
    <t>460036****2943</t>
  </si>
  <si>
    <t>469024****5628</t>
  </si>
  <si>
    <t>460028****0169</t>
  </si>
  <si>
    <t>460004****2068</t>
  </si>
  <si>
    <t>460006****6826</t>
  </si>
  <si>
    <t>460003****2421</t>
  </si>
  <si>
    <t>460034****3921</t>
  </si>
  <si>
    <t>469003****5665</t>
  </si>
  <si>
    <t>460003****0823</t>
  </si>
  <si>
    <t>460006****0220</t>
  </si>
  <si>
    <t>460033****4881</t>
  </si>
  <si>
    <t>460028****0840</t>
  </si>
  <si>
    <t>460006****3724</t>
  </si>
  <si>
    <t>460031****4823</t>
  </si>
  <si>
    <t>460028****562X</t>
  </si>
  <si>
    <t>460003****7026</t>
  </si>
  <si>
    <t>460006****4029</t>
  </si>
  <si>
    <t>460004****4024</t>
  </si>
  <si>
    <t>460006****0420</t>
  </si>
  <si>
    <t>460028****0425</t>
  </si>
  <si>
    <t>460028****1627</t>
  </si>
  <si>
    <t>469007****0029</t>
  </si>
  <si>
    <t>410928****482X</t>
  </si>
  <si>
    <t>460003****2860</t>
  </si>
  <si>
    <t>460006****2928</t>
  </si>
  <si>
    <t>460003****3466</t>
  </si>
  <si>
    <t>460006****8747</t>
  </si>
  <si>
    <t>460028****0067</t>
  </si>
  <si>
    <t>460005****232X</t>
  </si>
  <si>
    <t>460036****4823</t>
  </si>
  <si>
    <t>460007****8027</t>
  </si>
  <si>
    <t>469027****4786</t>
  </si>
  <si>
    <t>460028****7226</t>
  </si>
  <si>
    <t>460006****1640</t>
  </si>
  <si>
    <t>460003****0024</t>
  </si>
  <si>
    <t>460006****2020</t>
  </si>
  <si>
    <t>460002****002X</t>
  </si>
  <si>
    <t>460005****622X</t>
  </si>
  <si>
    <t>460003****2243</t>
  </si>
  <si>
    <t>460003****4682</t>
  </si>
  <si>
    <t>460006****2326</t>
  </si>
  <si>
    <t>460103****2121</t>
  </si>
  <si>
    <t>460022****3921</t>
  </si>
  <si>
    <t>460003****4225</t>
  </si>
  <si>
    <t>460006****7523</t>
  </si>
  <si>
    <t>460027****2924</t>
  </si>
  <si>
    <t>460026****4525</t>
  </si>
  <si>
    <t>460003****6228</t>
  </si>
  <si>
    <t>460006****5929</t>
  </si>
  <si>
    <t>460003****4220</t>
  </si>
  <si>
    <t>460033****510X</t>
  </si>
  <si>
    <t>460003****5627</t>
  </si>
  <si>
    <t>460033****4628</t>
  </si>
  <si>
    <t>469021****3329</t>
  </si>
  <si>
    <t>460003****7624</t>
  </si>
  <si>
    <t>460022****4523</t>
  </si>
  <si>
    <t>460033****4924</t>
  </si>
  <si>
    <t>460007****5842</t>
  </si>
  <si>
    <t>460033****3227</t>
  </si>
  <si>
    <t>469021****0029</t>
  </si>
  <si>
    <t>460004****4455</t>
  </si>
  <si>
    <t>460006****6847</t>
  </si>
  <si>
    <t>469023****3728</t>
  </si>
  <si>
    <t>469023****3747</t>
  </si>
  <si>
    <t>460006****0229</t>
  </si>
  <si>
    <t>460004****0621</t>
  </si>
  <si>
    <t>469007****7620</t>
  </si>
  <si>
    <t>460002****5823</t>
  </si>
  <si>
    <t>460007****2024</t>
  </si>
  <si>
    <t>460006****562X</t>
  </si>
  <si>
    <t>469023****0024</t>
  </si>
  <si>
    <t>460007****0040</t>
  </si>
  <si>
    <t>460003****3325</t>
  </si>
  <si>
    <t>460028****4047</t>
  </si>
  <si>
    <t>460006****8724</t>
  </si>
  <si>
    <t>230804****0028</t>
  </si>
  <si>
    <t>460003****7661</t>
  </si>
  <si>
    <t>460006****5269</t>
  </si>
  <si>
    <t>460004****4040</t>
  </si>
  <si>
    <t>460007****0822</t>
  </si>
  <si>
    <t>460003****2429</t>
  </si>
  <si>
    <t>460004****484X</t>
  </si>
  <si>
    <t>460031****6468</t>
  </si>
  <si>
    <t>460006****1669</t>
  </si>
  <si>
    <t>460003****3224</t>
  </si>
  <si>
    <t>460003****3223</t>
  </si>
  <si>
    <t>460003****3262</t>
  </si>
  <si>
    <t>460200****3824</t>
  </si>
  <si>
    <t>460026****0325</t>
  </si>
  <si>
    <t>469002****0520</t>
  </si>
  <si>
    <t>469026****522X</t>
  </si>
  <si>
    <t>460003****542X</t>
  </si>
  <si>
    <t>460006****7548</t>
  </si>
  <si>
    <t>460006****2327</t>
  </si>
  <si>
    <t>469003****5027</t>
  </si>
  <si>
    <t>460002****0327</t>
  </si>
  <si>
    <t>460003****0427</t>
  </si>
  <si>
    <t>460028****5283</t>
  </si>
  <si>
    <t>460006****4425</t>
  </si>
  <si>
    <t>460006****0427</t>
  </si>
  <si>
    <t>460028****6825</t>
  </si>
  <si>
    <t>460004****1420</t>
  </si>
  <si>
    <t>460034****1520</t>
  </si>
  <si>
    <t>469003****2426</t>
  </si>
  <si>
    <t>460003****2047</t>
  </si>
  <si>
    <t>460027****1325</t>
  </si>
  <si>
    <t>460028****4427</t>
  </si>
  <si>
    <t>460030****3021</t>
  </si>
  <si>
    <t>469023****5929</t>
  </si>
  <si>
    <t>469023****0408</t>
  </si>
  <si>
    <t>130982****9528</t>
  </si>
  <si>
    <t>460004****1821</t>
  </si>
  <si>
    <t>460006****7227</t>
  </si>
  <si>
    <t>469003****2229</t>
  </si>
  <si>
    <t>460007****4669</t>
  </si>
  <si>
    <t>460006****8127</t>
  </si>
  <si>
    <t>460006****0624</t>
  </si>
  <si>
    <t>460006****8121</t>
  </si>
  <si>
    <t>460006****316X</t>
  </si>
  <si>
    <t>460007****762X</t>
  </si>
  <si>
    <t>460027****6620</t>
  </si>
  <si>
    <t>469007****7625</t>
  </si>
  <si>
    <t>130204****3327</t>
  </si>
  <si>
    <t>469024****0020</t>
  </si>
  <si>
    <t>460028****7243</t>
  </si>
  <si>
    <t>460032****6187</t>
  </si>
  <si>
    <t>460006****0482</t>
  </si>
  <si>
    <t>460031****5229</t>
  </si>
  <si>
    <t>460022****2710</t>
  </si>
  <si>
    <t>469003****5047</t>
  </si>
  <si>
    <t>460002****2528</t>
  </si>
  <si>
    <t>469003****2727</t>
  </si>
  <si>
    <t>460003****2826</t>
  </si>
  <si>
    <t>460007****4662</t>
  </si>
  <si>
    <t>460003****6829</t>
  </si>
  <si>
    <t>460005****512X</t>
  </si>
  <si>
    <t>460034****5847</t>
  </si>
  <si>
    <t>460102****066X</t>
  </si>
  <si>
    <t>460006****0226</t>
  </si>
  <si>
    <t>460002****1821</t>
  </si>
  <si>
    <t>460027****0028</t>
  </si>
  <si>
    <t>460033****4484</t>
  </si>
  <si>
    <t>460004****3426</t>
  </si>
  <si>
    <t>460033****4901</t>
  </si>
  <si>
    <t>469024****6423</t>
  </si>
  <si>
    <t>460006****5229</t>
  </si>
  <si>
    <t>460031****4827</t>
  </si>
  <si>
    <t>460027****2086</t>
  </si>
  <si>
    <t>460006****7222</t>
  </si>
  <si>
    <t>460031****5228</t>
  </si>
  <si>
    <t>460033****3226</t>
  </si>
  <si>
    <t>460001****0722</t>
  </si>
  <si>
    <t>460028****0069</t>
  </si>
  <si>
    <t>460001****1321</t>
  </si>
  <si>
    <t>460006****7245</t>
  </si>
  <si>
    <t>460006****7826</t>
  </si>
  <si>
    <t>460007****5769</t>
  </si>
  <si>
    <t>460005****6229</t>
  </si>
  <si>
    <t>460028****6027</t>
  </si>
  <si>
    <t>460003****2041</t>
  </si>
  <si>
    <t>460003****2629</t>
  </si>
  <si>
    <t>460028****3245</t>
  </si>
  <si>
    <t>460006****344X</t>
  </si>
  <si>
    <t>460006****372X</t>
  </si>
  <si>
    <t>460031****0820</t>
  </si>
  <si>
    <t>460103****2725</t>
  </si>
  <si>
    <t>460034****0025</t>
  </si>
  <si>
    <t>460030****6324</t>
  </si>
  <si>
    <t>460025****0921</t>
  </si>
  <si>
    <t>460007****5825</t>
  </si>
  <si>
    <t>460031****0429</t>
  </si>
  <si>
    <t>460003****3102</t>
  </si>
  <si>
    <t>460028****0021</t>
  </si>
  <si>
    <t>469023****2624</t>
  </si>
  <si>
    <t>460003****2261</t>
  </si>
  <si>
    <t>420581****0346</t>
  </si>
  <si>
    <t>460006****0628</t>
  </si>
  <si>
    <t>460033****4504</t>
  </si>
  <si>
    <t>460006****5263</t>
  </si>
  <si>
    <t>460006****2926</t>
  </si>
  <si>
    <t>460006****2321</t>
  </si>
  <si>
    <t>460027****6622</t>
  </si>
  <si>
    <t>469023****1323</t>
  </si>
  <si>
    <t>460006****4620</t>
  </si>
  <si>
    <t>460025****3388</t>
  </si>
  <si>
    <t>460003****1444</t>
  </si>
  <si>
    <t>460007****498X</t>
  </si>
  <si>
    <t>460006****4427</t>
  </si>
  <si>
    <t>460006****0929</t>
  </si>
  <si>
    <t>460034****1222</t>
  </si>
  <si>
    <t>460028****0045</t>
  </si>
  <si>
    <t>460003****6826</t>
  </si>
  <si>
    <t>469005****2129</t>
  </si>
  <si>
    <t>460003****522X</t>
  </si>
  <si>
    <t>460005****1222</t>
  </si>
  <si>
    <t>460028****5227</t>
  </si>
  <si>
    <t>460022****4326</t>
  </si>
  <si>
    <t>469024****8021</t>
  </si>
  <si>
    <t>460003****2626</t>
  </si>
  <si>
    <t>460003****4622</t>
  </si>
  <si>
    <t>460028****1229</t>
  </si>
  <si>
    <t>460028****1226</t>
  </si>
  <si>
    <t>460027****5925</t>
  </si>
  <si>
    <t>460027****4422</t>
  </si>
  <si>
    <t>460007****7224</t>
  </si>
  <si>
    <t>460033****3266</t>
  </si>
  <si>
    <t>460006****2022</t>
  </si>
  <si>
    <t>469003****2220</t>
  </si>
  <si>
    <t>460003****584X</t>
  </si>
  <si>
    <t>460003****4648</t>
  </si>
  <si>
    <t>460003****2440</t>
  </si>
  <si>
    <t>460007****0429</t>
  </si>
  <si>
    <t>460022****0743</t>
  </si>
  <si>
    <t>460006****464X</t>
  </si>
  <si>
    <t>460005****3927</t>
  </si>
  <si>
    <t>460032****4369</t>
  </si>
  <si>
    <t>460003****0040</t>
  </si>
  <si>
    <t>469007****5788</t>
  </si>
  <si>
    <t>460007****5828</t>
  </si>
  <si>
    <t>460026****0020</t>
  </si>
  <si>
    <t>460006****0025</t>
  </si>
  <si>
    <t>460002****1828</t>
  </si>
  <si>
    <t>460003****206X</t>
  </si>
  <si>
    <t>460006****4045</t>
  </si>
  <si>
    <t>460033****324X</t>
  </si>
  <si>
    <t>460003****2445</t>
  </si>
  <si>
    <t>460006****4627</t>
  </si>
  <si>
    <t>460003****1421</t>
  </si>
  <si>
    <t>460027****7326</t>
  </si>
  <si>
    <t>460003****2022</t>
  </si>
  <si>
    <t>469023****7623</t>
  </si>
  <si>
    <t>460035****2320</t>
  </si>
  <si>
    <t>460006****5242</t>
  </si>
  <si>
    <t>460006****0928</t>
  </si>
  <si>
    <t>460027****2624</t>
  </si>
  <si>
    <t>460003****3246</t>
  </si>
  <si>
    <t>460102****0022</t>
  </si>
  <si>
    <t>460034****0040</t>
  </si>
  <si>
    <t>460003****4021</t>
  </si>
  <si>
    <t>460003****2422</t>
  </si>
  <si>
    <t>469003****6428</t>
  </si>
  <si>
    <t>460005****5144</t>
  </si>
  <si>
    <t>460027****0020</t>
  </si>
  <si>
    <t>460025****1229</t>
  </si>
  <si>
    <t>460006****3123</t>
  </si>
  <si>
    <t>469024****1627</t>
  </si>
  <si>
    <t>460004****1829</t>
  </si>
  <si>
    <t>460027****6642</t>
  </si>
  <si>
    <t>460031****642X</t>
  </si>
  <si>
    <t>460006****2048</t>
  </si>
  <si>
    <t>460003****7225</t>
  </si>
  <si>
    <t>460025****1520</t>
  </si>
  <si>
    <t>460004****5415</t>
  </si>
  <si>
    <t>469006****4422</t>
  </si>
  <si>
    <t>460027****4747</t>
  </si>
  <si>
    <t>460029****6828</t>
  </si>
  <si>
    <t>460003****2424</t>
  </si>
  <si>
    <t>460027****7626</t>
  </si>
  <si>
    <t>460005****5624</t>
  </si>
  <si>
    <t>460002****1224</t>
  </si>
  <si>
    <t>460003****3021</t>
  </si>
  <si>
    <t>460031****532X</t>
  </si>
  <si>
    <t>460028****3649</t>
  </si>
  <si>
    <t>460003****2226</t>
  </si>
  <si>
    <t>460006****3445</t>
  </si>
  <si>
    <t>460034****1527</t>
  </si>
  <si>
    <t>460200****1406</t>
  </si>
  <si>
    <t>460034****3620</t>
  </si>
  <si>
    <t>460006****4449</t>
  </si>
  <si>
    <t>460026****2111</t>
  </si>
  <si>
    <t>460007****8523</t>
  </si>
  <si>
    <t>460027****2026</t>
  </si>
  <si>
    <t>460033****3241</t>
  </si>
  <si>
    <t>460003****3226</t>
  </si>
  <si>
    <t>460003****0027</t>
  </si>
  <si>
    <t>460002****4121</t>
  </si>
  <si>
    <t>460006****2385</t>
  </si>
  <si>
    <t>460006****8135</t>
  </si>
  <si>
    <t>460001****1022</t>
  </si>
  <si>
    <t>460028****0044</t>
  </si>
  <si>
    <t>460007****7263</t>
  </si>
  <si>
    <t>460003****0421</t>
  </si>
  <si>
    <t>460003****3020</t>
  </si>
  <si>
    <t>460025****3364</t>
  </si>
  <si>
    <t>460003****4424</t>
  </si>
  <si>
    <t>460004****4448</t>
  </si>
  <si>
    <t>460034****042X</t>
  </si>
  <si>
    <t>460025****0922</t>
  </si>
  <si>
    <t>460005****072X</t>
  </si>
  <si>
    <t>460003****2628</t>
  </si>
  <si>
    <t>460006****722X</t>
  </si>
  <si>
    <t>460003****5822</t>
  </si>
  <si>
    <t>460033****7488</t>
  </si>
  <si>
    <t>460002****2022</t>
  </si>
  <si>
    <t>460006****0240</t>
  </si>
  <si>
    <t>460033****7205</t>
  </si>
  <si>
    <t>460003****2841</t>
  </si>
  <si>
    <t>469023****3725</t>
  </si>
  <si>
    <t>460025****2126</t>
  </si>
  <si>
    <t>460002****4927</t>
  </si>
  <si>
    <t>460007****0029</t>
  </si>
  <si>
    <t>460025****2421</t>
  </si>
  <si>
    <t>460200****3345</t>
  </si>
  <si>
    <t>460004****0622</t>
  </si>
  <si>
    <t>469027****6583</t>
  </si>
  <si>
    <t>460033****5088</t>
  </si>
  <si>
    <t>460004****6429</t>
  </si>
  <si>
    <t>460006****2929</t>
  </si>
  <si>
    <t>460006****0622</t>
  </si>
  <si>
    <t>460028****7228</t>
  </si>
  <si>
    <t>460036****3820</t>
  </si>
  <si>
    <t>460004****0665</t>
  </si>
  <si>
    <t>460027****1725</t>
  </si>
  <si>
    <t>460006****3747</t>
  </si>
  <si>
    <t>469003****6708</t>
  </si>
  <si>
    <t>460007****5800</t>
  </si>
  <si>
    <t>460003****4062</t>
  </si>
  <si>
    <t>460022****1020</t>
  </si>
  <si>
    <t>460006****4421</t>
  </si>
  <si>
    <t>460034****1224</t>
  </si>
  <si>
    <t>460004****2248</t>
  </si>
  <si>
    <t>460026****0023</t>
  </si>
  <si>
    <t>460034****0440</t>
  </si>
  <si>
    <t>460003****4024</t>
  </si>
  <si>
    <t>469003****2726</t>
  </si>
  <si>
    <t>460028****6022</t>
  </si>
  <si>
    <t>460003****3822</t>
  </si>
  <si>
    <t>460002****3825</t>
  </si>
  <si>
    <t>460027****0648</t>
  </si>
  <si>
    <t>460006****2727</t>
  </si>
  <si>
    <t>460028****724X</t>
  </si>
  <si>
    <t>460027****6249</t>
  </si>
  <si>
    <t>460025****0928</t>
  </si>
  <si>
    <t>460003****5422</t>
  </si>
  <si>
    <t>460004****3823</t>
  </si>
  <si>
    <t>460104****0923</t>
  </si>
  <si>
    <t>460027****6221</t>
  </si>
  <si>
    <t>460007****2308</t>
  </si>
  <si>
    <t>460006****2760</t>
  </si>
  <si>
    <t>460006****7820</t>
  </si>
  <si>
    <t>460003****2866</t>
  </si>
  <si>
    <t>460003****3026</t>
  </si>
  <si>
    <t>460006****0664</t>
  </si>
  <si>
    <t>460003****7423</t>
  </si>
  <si>
    <t>460003****4446</t>
  </si>
  <si>
    <t>460022****1520</t>
  </si>
  <si>
    <t>469003****4628</t>
  </si>
  <si>
    <t>469023****3723</t>
  </si>
  <si>
    <t>460006****132X</t>
  </si>
  <si>
    <t>460006****0925</t>
  </si>
  <si>
    <t>460033****7509</t>
  </si>
  <si>
    <t>460003****1427</t>
  </si>
  <si>
    <t>460003****582X</t>
  </si>
  <si>
    <t>460021****4027</t>
  </si>
  <si>
    <t>469023****4429</t>
  </si>
  <si>
    <t>460030****6028</t>
  </si>
  <si>
    <t>469022****0922</t>
  </si>
  <si>
    <t>460006****0023</t>
  </si>
  <si>
    <t>460005****0327</t>
  </si>
  <si>
    <t>460034****1824</t>
  </si>
  <si>
    <t>460003****322X</t>
  </si>
  <si>
    <t>460003****3025</t>
  </si>
  <si>
    <t>460006****6823</t>
  </si>
  <si>
    <t>460030****0328</t>
  </si>
  <si>
    <t>460034****182X</t>
  </si>
  <si>
    <t>460002****3824</t>
  </si>
  <si>
    <t>460006****3128</t>
  </si>
  <si>
    <t>460003****2668</t>
  </si>
  <si>
    <t>460004****2627</t>
  </si>
  <si>
    <t>460006****2949</t>
  </si>
  <si>
    <t>460028****602X</t>
  </si>
  <si>
    <t>460004****5228</t>
  </si>
  <si>
    <t>460003****3320</t>
  </si>
  <si>
    <t>469007****7306</t>
  </si>
  <si>
    <t>460022****2521</t>
  </si>
  <si>
    <t>469003****9520</t>
  </si>
  <si>
    <t>460003****1640</t>
  </si>
  <si>
    <t>460002****0328</t>
  </si>
  <si>
    <t>460022****0722</t>
  </si>
  <si>
    <t>460034****1220</t>
  </si>
  <si>
    <t>460031****0020</t>
  </si>
  <si>
    <t>460034****3089</t>
  </si>
  <si>
    <t>460107****262X</t>
  </si>
  <si>
    <t>460003****2684</t>
  </si>
  <si>
    <t>460028****2423</t>
  </si>
  <si>
    <t>460036****1844</t>
  </si>
  <si>
    <t>460003****2043</t>
  </si>
  <si>
    <t>460028****2461</t>
  </si>
  <si>
    <t>460004****0628</t>
  </si>
  <si>
    <t>460003****2249</t>
  </si>
  <si>
    <t>460003****2265</t>
  </si>
  <si>
    <t>460006****342X</t>
  </si>
  <si>
    <t>460036****0027</t>
  </si>
  <si>
    <t>460028****7221</t>
  </si>
  <si>
    <t>460022****5125</t>
  </si>
  <si>
    <t>469005****3528</t>
  </si>
  <si>
    <t>460006****4046</t>
  </si>
  <si>
    <t>460007****5804</t>
  </si>
  <si>
    <t>460003****5624</t>
  </si>
  <si>
    <t>452132****2780</t>
  </si>
  <si>
    <t>460003****2823</t>
  </si>
  <si>
    <t>460028****0828</t>
  </si>
  <si>
    <t>460027****7023</t>
  </si>
  <si>
    <t>460025****1220</t>
  </si>
  <si>
    <t>460027****0049</t>
  </si>
  <si>
    <t>460022****4341</t>
  </si>
  <si>
    <t>460003****1469</t>
  </si>
  <si>
    <t>460026****0928</t>
  </si>
  <si>
    <t>460006****522X</t>
  </si>
  <si>
    <t>460007****0827</t>
  </si>
  <si>
    <t>460006****1766</t>
  </si>
  <si>
    <t>232126****0569</t>
  </si>
  <si>
    <t>460028****7626</t>
  </si>
  <si>
    <t>469002****1224</t>
  </si>
  <si>
    <t>460005****0326</t>
  </si>
  <si>
    <t>460003****3829</t>
  </si>
  <si>
    <t>460007****6161</t>
  </si>
  <si>
    <t>460027****8526</t>
  </si>
  <si>
    <t>460026****3924</t>
  </si>
  <si>
    <t>460035****2120</t>
  </si>
  <si>
    <t>460027****8543</t>
  </si>
  <si>
    <t>460003****0828</t>
  </si>
  <si>
    <t>469006****8728</t>
  </si>
  <si>
    <t>460006****4822</t>
  </si>
  <si>
    <t>460027****2926</t>
  </si>
  <si>
    <t>460031****6020</t>
  </si>
  <si>
    <t>460027****0029</t>
  </si>
  <si>
    <t>460006****234X</t>
  </si>
  <si>
    <t>460028****2828</t>
  </si>
  <si>
    <t>460027****3742</t>
  </si>
  <si>
    <t>469026****5640</t>
  </si>
  <si>
    <t>460104****182X</t>
  </si>
  <si>
    <t>460006****8720</t>
  </si>
  <si>
    <t>460028****0448</t>
  </si>
  <si>
    <t>460003****3264</t>
  </si>
  <si>
    <t>460033****7166</t>
  </si>
  <si>
    <t>460004****5229</t>
  </si>
  <si>
    <t>460022****232X</t>
  </si>
  <si>
    <t>460003****2627</t>
  </si>
  <si>
    <t>460007****0423</t>
  </si>
  <si>
    <t>460003****4221</t>
  </si>
  <si>
    <t>460025****3628</t>
  </si>
  <si>
    <t>460006****0225</t>
  </si>
  <si>
    <t>460107****3024</t>
  </si>
  <si>
    <t>460006****0029</t>
  </si>
  <si>
    <t>460003****3221</t>
  </si>
  <si>
    <t>460028****7222</t>
  </si>
  <si>
    <t>460007****0028</t>
  </si>
  <si>
    <t>460006****0026</t>
  </si>
  <si>
    <t>460006****4109</t>
  </si>
  <si>
    <t>460006****0423</t>
  </si>
  <si>
    <t>460002****0021</t>
  </si>
  <si>
    <t>230506****0420</t>
  </si>
  <si>
    <t>460007****722X</t>
  </si>
  <si>
    <t>460006****6221</t>
  </si>
  <si>
    <t>460026****1520</t>
  </si>
  <si>
    <t>460007****9269</t>
  </si>
  <si>
    <t>460006****2029</t>
  </si>
  <si>
    <t>460028****0088</t>
  </si>
  <si>
    <t>460003****4407</t>
  </si>
  <si>
    <t>460036****7029</t>
  </si>
  <si>
    <t>460007****7237</t>
  </si>
  <si>
    <t>460003****442X</t>
  </si>
  <si>
    <t>460003****222X</t>
  </si>
  <si>
    <t>460005****3024</t>
  </si>
  <si>
    <t>460006****7226</t>
  </si>
  <si>
    <t>460002****124X</t>
  </si>
  <si>
    <t>460005****3525</t>
  </si>
  <si>
    <t>460006****0243</t>
  </si>
  <si>
    <t>469023****6240</t>
  </si>
  <si>
    <t>460003****7660</t>
  </si>
  <si>
    <t>460031****6842</t>
  </si>
  <si>
    <t>430621****5028</t>
  </si>
  <si>
    <t>460004****4620</t>
  </si>
  <si>
    <t>230104****2225</t>
  </si>
  <si>
    <t>460007****5366</t>
  </si>
  <si>
    <t>460028****0822</t>
  </si>
  <si>
    <t>460003****6229</t>
  </si>
  <si>
    <t>460001****0723</t>
  </si>
  <si>
    <t>469027****4486</t>
  </si>
  <si>
    <t>460106****3428</t>
  </si>
  <si>
    <t>220724****6028</t>
  </si>
  <si>
    <t>460027****7926</t>
  </si>
  <si>
    <t>610103****1622</t>
  </si>
  <si>
    <t>460027****8222</t>
  </si>
  <si>
    <t>460006****4027</t>
  </si>
  <si>
    <t>460200****4465</t>
  </si>
  <si>
    <t>469003****7023</t>
  </si>
  <si>
    <t>460025****2125</t>
  </si>
  <si>
    <t>460004****2621</t>
  </si>
  <si>
    <t>460006****8142</t>
  </si>
  <si>
    <t>460003****2829</t>
  </si>
  <si>
    <t>460034****0428</t>
  </si>
  <si>
    <t>460004****3649</t>
  </si>
  <si>
    <t>460025****3040</t>
  </si>
  <si>
    <t>469003****6125</t>
  </si>
  <si>
    <t>469024****6824</t>
  </si>
  <si>
    <t>460030****0023</t>
  </si>
  <si>
    <t>460005****4568</t>
  </si>
  <si>
    <t>460004****1023</t>
  </si>
  <si>
    <t>460007****0442</t>
  </si>
  <si>
    <t>460003****0225</t>
  </si>
  <si>
    <t>460034****1825</t>
  </si>
  <si>
    <t>460026****3329</t>
  </si>
  <si>
    <t>460005****2326</t>
  </si>
  <si>
    <t>460003****0627</t>
  </si>
  <si>
    <t>469006****1649</t>
  </si>
  <si>
    <t>460006****0620</t>
  </si>
  <si>
    <t>460003****2442</t>
  </si>
  <si>
    <t>469003****3729</t>
  </si>
  <si>
    <t>460003****4227</t>
  </si>
  <si>
    <t>469002****1525</t>
  </si>
  <si>
    <t>460001****0721</t>
  </si>
  <si>
    <t>460027****4445</t>
  </si>
  <si>
    <t>460003****4222</t>
  </si>
  <si>
    <t>460003****4625</t>
  </si>
  <si>
    <t>460004****6021</t>
  </si>
  <si>
    <t>460003****2248</t>
  </si>
  <si>
    <t>460003****4708</t>
  </si>
  <si>
    <t>460004****1429</t>
  </si>
  <si>
    <t>460006****3429</t>
  </si>
  <si>
    <t>460022****4525</t>
  </si>
  <si>
    <t>460027****0629</t>
  </si>
  <si>
    <t>460006****0426</t>
  </si>
  <si>
    <t>460034****3024</t>
  </si>
  <si>
    <t>469026****7226</t>
  </si>
  <si>
    <t>460025****0324</t>
  </si>
  <si>
    <t>460027****2985</t>
  </si>
  <si>
    <t>460003****4241</t>
  </si>
  <si>
    <t>469003****3720</t>
  </si>
  <si>
    <t>469027****5986</t>
  </si>
  <si>
    <t>460006****4827</t>
  </si>
  <si>
    <t>460003****5620</t>
  </si>
  <si>
    <t>460006****0224</t>
  </si>
  <si>
    <t>152104****0624</t>
  </si>
  <si>
    <t>460007****0427</t>
  </si>
  <si>
    <t>460102****3347</t>
  </si>
  <si>
    <t>460003****2225</t>
  </si>
  <si>
    <t>460028****7241</t>
  </si>
  <si>
    <t>460034****0426</t>
  </si>
  <si>
    <t>460004****6022</t>
  </si>
  <si>
    <t>460006****1623</t>
  </si>
  <si>
    <t>460103****1524</t>
  </si>
  <si>
    <t>460028****1220</t>
  </si>
  <si>
    <t>460033****088X</t>
  </si>
  <si>
    <t>460003****2882</t>
  </si>
  <si>
    <t>460026****0648</t>
  </si>
  <si>
    <t>460003****2862</t>
  </si>
  <si>
    <t>460105****7125</t>
  </si>
  <si>
    <t>460003****2623</t>
  </si>
  <si>
    <t>460007****7267</t>
  </si>
  <si>
    <t>460006****4448</t>
  </si>
  <si>
    <t>460006****462X</t>
  </si>
  <si>
    <t>460033****5404</t>
  </si>
  <si>
    <t>460007****7220</t>
  </si>
  <si>
    <t>460003****266X</t>
  </si>
  <si>
    <t>460031****4021</t>
  </si>
  <si>
    <t>469024****2043</t>
  </si>
  <si>
    <t>460007****6822</t>
  </si>
  <si>
    <t>460005****2325</t>
  </si>
  <si>
    <t>460003****1023</t>
  </si>
  <si>
    <t>460003****022X</t>
  </si>
  <si>
    <t>460006****0727</t>
  </si>
  <si>
    <t>460034****3040</t>
  </si>
  <si>
    <t>469002****3626</t>
  </si>
  <si>
    <t>460005****6028</t>
  </si>
  <si>
    <t>460003****3443</t>
  </si>
  <si>
    <t>460028****0024</t>
  </si>
  <si>
    <t>469003****6724</t>
  </si>
  <si>
    <t>460026****0048</t>
  </si>
  <si>
    <t>460003****2221</t>
  </si>
  <si>
    <t>460033****3885</t>
  </si>
  <si>
    <t>460032****0821</t>
  </si>
  <si>
    <t>460006****4469</t>
  </si>
  <si>
    <t>460027****1329</t>
  </si>
  <si>
    <t>460003****6044</t>
  </si>
  <si>
    <t>460006****0640</t>
  </si>
  <si>
    <t>460033****3228</t>
  </si>
  <si>
    <t>460005****3020</t>
  </si>
  <si>
    <t>460034****1822</t>
  </si>
  <si>
    <t>460036****1826</t>
  </si>
  <si>
    <t>460031****7242</t>
  </si>
  <si>
    <t>460026****1527</t>
  </si>
  <si>
    <t>460006****3189</t>
  </si>
  <si>
    <t>460006****0424</t>
  </si>
  <si>
    <t>460006****4823</t>
  </si>
  <si>
    <t>460006****6526</t>
  </si>
  <si>
    <t>460200****6525</t>
  </si>
  <si>
    <t>460003****6022</t>
  </si>
  <si>
    <t>460034****2124</t>
  </si>
  <si>
    <t>460034****4722</t>
  </si>
  <si>
    <t>460027****8528</t>
  </si>
  <si>
    <t>460005****4148</t>
  </si>
  <si>
    <t>460033****4923</t>
  </si>
  <si>
    <t>460006****5925</t>
  </si>
  <si>
    <t>460007****0829</t>
  </si>
  <si>
    <t>460026****0820</t>
  </si>
  <si>
    <t>460027****7026</t>
  </si>
  <si>
    <t>460007****0020</t>
  </si>
  <si>
    <t>460033****3582</t>
  </si>
  <si>
    <t>460026****006X</t>
  </si>
  <si>
    <t>460028****4823</t>
  </si>
  <si>
    <t>460024****0620</t>
  </si>
  <si>
    <t>460006****2922</t>
  </si>
  <si>
    <t>460002****0027</t>
  </si>
  <si>
    <t>460006****0923</t>
  </si>
  <si>
    <t>460028****0964</t>
  </si>
  <si>
    <t>460027****2321</t>
  </si>
  <si>
    <t>469003****2225</t>
  </si>
  <si>
    <t>460031****6022</t>
  </si>
  <si>
    <t>460004****0426</t>
  </si>
  <si>
    <t>460003****3425</t>
  </si>
  <si>
    <t>460003****4223</t>
  </si>
  <si>
    <t>460036****0422</t>
  </si>
  <si>
    <t>460003****3420</t>
  </si>
  <si>
    <t>460106****4428</t>
  </si>
  <si>
    <t>460006****7526</t>
  </si>
  <si>
    <t>460005****3524</t>
  </si>
  <si>
    <t>460027****7021</t>
  </si>
  <si>
    <t>469024****2824</t>
  </si>
  <si>
    <t>460003****2228</t>
  </si>
  <si>
    <t>460028****5220</t>
  </si>
  <si>
    <t>460300****0322</t>
  </si>
  <si>
    <t>460031****5643</t>
  </si>
  <si>
    <t>460007****5361</t>
  </si>
  <si>
    <t>460007****4968</t>
  </si>
  <si>
    <t>469006****1485</t>
  </si>
  <si>
    <t>460027****1740</t>
  </si>
  <si>
    <t>460006****0445</t>
  </si>
  <si>
    <t>460002****4128</t>
  </si>
  <si>
    <t>460033****3223</t>
  </si>
  <si>
    <t>460003****4643</t>
  </si>
  <si>
    <t>460028****6423</t>
  </si>
  <si>
    <t>460003****0249</t>
  </si>
  <si>
    <t>460006****2789</t>
  </si>
  <si>
    <t>460032****7684</t>
  </si>
  <si>
    <t>460034****4123</t>
  </si>
  <si>
    <t>460031****5629</t>
  </si>
  <si>
    <t>460003****1825</t>
  </si>
  <si>
    <t>460006****4629</t>
  </si>
  <si>
    <t>460003****5821</t>
  </si>
  <si>
    <t>460028****0821</t>
  </si>
  <si>
    <t>460006****2746</t>
  </si>
  <si>
    <t>460003****2029</t>
  </si>
  <si>
    <t>460006****4840</t>
  </si>
  <si>
    <t>460006****4820</t>
  </si>
  <si>
    <t>460003****346X</t>
  </si>
  <si>
    <t>460005****6429</t>
  </si>
  <si>
    <t>460003****1429</t>
  </si>
  <si>
    <t>469003****2221</t>
  </si>
  <si>
    <t>460034****6223</t>
  </si>
  <si>
    <t>460025****2423</t>
  </si>
  <si>
    <t>460003****1424</t>
  </si>
  <si>
    <t>460006****5928</t>
  </si>
  <si>
    <t>460003****704X</t>
  </si>
  <si>
    <t>460004****4047</t>
  </si>
  <si>
    <t>460034****0508</t>
  </si>
  <si>
    <t>460033****3887</t>
  </si>
  <si>
    <t>460006****2328</t>
  </si>
  <si>
    <t>460003****4840</t>
  </si>
  <si>
    <t>460035****0024</t>
  </si>
  <si>
    <t>460003****2083</t>
  </si>
  <si>
    <t>460006****7527</t>
  </si>
  <si>
    <t>460027****5649</t>
  </si>
  <si>
    <t>460022****3248</t>
  </si>
  <si>
    <t>469024****0424</t>
  </si>
  <si>
    <t>460005****2122</t>
  </si>
  <si>
    <t>460003****464X</t>
  </si>
  <si>
    <t>460028****0023</t>
  </si>
  <si>
    <t>460022****1528</t>
  </si>
  <si>
    <t>460002****2821</t>
  </si>
  <si>
    <t>460007****5760</t>
  </si>
  <si>
    <t>460005****4848</t>
  </si>
  <si>
    <t>460007****4960</t>
  </si>
  <si>
    <t>460006****162X</t>
  </si>
  <si>
    <t>460006****8160</t>
  </si>
  <si>
    <t>460022****4829</t>
  </si>
  <si>
    <t>460003****2644</t>
  </si>
  <si>
    <t>460004****4227</t>
  </si>
  <si>
    <t>460006****1489</t>
  </si>
  <si>
    <t>460006****2329</t>
  </si>
  <si>
    <t>460034****0421</t>
  </si>
  <si>
    <t>469006****0020</t>
  </si>
  <si>
    <t>460003****242X</t>
  </si>
  <si>
    <t>460006****4540</t>
  </si>
  <si>
    <t>460006****1626</t>
  </si>
  <si>
    <t>460006****8126</t>
  </si>
  <si>
    <t>460200****3384</t>
  </si>
  <si>
    <t>460003****4443</t>
  </si>
  <si>
    <t>460102****2722</t>
  </si>
  <si>
    <t>460025****3021</t>
  </si>
  <si>
    <t>460006****2344</t>
  </si>
  <si>
    <t>460004****0216</t>
  </si>
  <si>
    <t>460004****3644</t>
  </si>
  <si>
    <t>460028****7625</t>
  </si>
  <si>
    <t>460027****2049</t>
  </si>
  <si>
    <t>460006****2965</t>
  </si>
  <si>
    <t>460003****2845</t>
  </si>
  <si>
    <t>469003****6726</t>
  </si>
  <si>
    <t>460033****3247</t>
  </si>
  <si>
    <t>460027****7928</t>
  </si>
  <si>
    <t>460006****4828</t>
  </si>
  <si>
    <t>469006****092X</t>
  </si>
  <si>
    <t>460027****4428</t>
  </si>
  <si>
    <t>460034****1828</t>
  </si>
  <si>
    <t>460004****1229</t>
  </si>
  <si>
    <t>460006****2763</t>
  </si>
  <si>
    <t>460004****5227</t>
  </si>
  <si>
    <t>460032****7687</t>
  </si>
  <si>
    <t>460025****0022</t>
  </si>
  <si>
    <t>469027****448X</t>
  </si>
  <si>
    <t>460006****0922</t>
  </si>
  <si>
    <t>469001****0728</t>
  </si>
  <si>
    <t>460004****6425</t>
  </si>
  <si>
    <t>460003****6041</t>
  </si>
  <si>
    <t>469023****4721</t>
  </si>
  <si>
    <t>460028****7623</t>
  </si>
  <si>
    <t>460200****360X</t>
  </si>
  <si>
    <t>460006****7528</t>
  </si>
  <si>
    <t>460006****6248</t>
  </si>
  <si>
    <t>460004****2628</t>
  </si>
  <si>
    <t>460200****2086</t>
  </si>
  <si>
    <t>460002****6027</t>
  </si>
  <si>
    <t>469003****7024</t>
  </si>
  <si>
    <t>460103****3341</t>
  </si>
  <si>
    <t>460004****4222</t>
  </si>
  <si>
    <t>460006****0222</t>
  </si>
  <si>
    <t>460006****2340</t>
  </si>
  <si>
    <t>460034****1526</t>
  </si>
  <si>
    <t>460005****0020</t>
  </si>
  <si>
    <t>460002****1225</t>
  </si>
  <si>
    <t>460006****3423</t>
  </si>
  <si>
    <t>460034****0066</t>
  </si>
  <si>
    <t>460026****0916</t>
  </si>
  <si>
    <t>460103****0023</t>
  </si>
  <si>
    <t>469007****6326</t>
  </si>
  <si>
    <t>460006****3142</t>
  </si>
  <si>
    <t>460006****4842</t>
  </si>
  <si>
    <t>460036****1522</t>
  </si>
  <si>
    <t>460006****1662</t>
  </si>
  <si>
    <t>460006****024X</t>
  </si>
  <si>
    <t>469027****4844</t>
  </si>
  <si>
    <t>460033****568X</t>
  </si>
  <si>
    <t>460025****3344</t>
  </si>
  <si>
    <t>469003****4822</t>
  </si>
  <si>
    <t>460007****5822</t>
  </si>
  <si>
    <t>460028****002X</t>
  </si>
  <si>
    <t>460006****442X</t>
  </si>
  <si>
    <t>460025****002X</t>
  </si>
  <si>
    <t>460027****1025</t>
  </si>
  <si>
    <t>513701****6647</t>
  </si>
  <si>
    <t>460103****3328</t>
  </si>
  <si>
    <t>460006****782X</t>
  </si>
  <si>
    <t>460005****4321</t>
  </si>
  <si>
    <t>460034****5821</t>
  </si>
  <si>
    <t>460102****2424</t>
  </si>
  <si>
    <t>460104****0924</t>
  </si>
  <si>
    <t>460033****3889</t>
  </si>
  <si>
    <t>460026****2424</t>
  </si>
  <si>
    <t>469007****576X</t>
  </si>
  <si>
    <t>460103****0368</t>
  </si>
  <si>
    <t>460003****2462</t>
  </si>
  <si>
    <t>460003****0029</t>
  </si>
  <si>
    <t>469007****7623</t>
  </si>
  <si>
    <t>460003****4229</t>
  </si>
  <si>
    <t>460025****2743</t>
  </si>
  <si>
    <t>460007****0461</t>
  </si>
  <si>
    <t>460002****3424</t>
  </si>
  <si>
    <t>469021****3026</t>
  </si>
  <si>
    <t>460003****304X</t>
  </si>
  <si>
    <t>460030****5420</t>
  </si>
  <si>
    <t>460006****4507</t>
  </si>
  <si>
    <t>460034****0444</t>
  </si>
  <si>
    <t>460006****5225</t>
  </si>
  <si>
    <t>460034****582X</t>
  </si>
  <si>
    <t>460107****3423</t>
  </si>
  <si>
    <t>460002****4627</t>
  </si>
  <si>
    <t>460102****4225</t>
  </si>
  <si>
    <t>460026****4225</t>
  </si>
  <si>
    <t>460033****2384</t>
  </si>
  <si>
    <t>469024****2825</t>
  </si>
  <si>
    <t>460028****6066</t>
  </si>
  <si>
    <t>460006****1323</t>
  </si>
  <si>
    <t>460003****6045</t>
  </si>
  <si>
    <t>460002****0024</t>
  </si>
  <si>
    <t>460027****4149</t>
  </si>
  <si>
    <t>460031****362X</t>
  </si>
  <si>
    <t>460006****4821</t>
  </si>
  <si>
    <t>460004****4041</t>
  </si>
  <si>
    <t>460027****002X</t>
  </si>
  <si>
    <t>460026****0024</t>
  </si>
  <si>
    <t>460034****0443</t>
  </si>
  <si>
    <t>460001****1025</t>
  </si>
  <si>
    <t>460003****0446</t>
  </si>
  <si>
    <t>460006****1667</t>
  </si>
  <si>
    <t>460022****1923</t>
  </si>
  <si>
    <t>460004****4628</t>
  </si>
  <si>
    <t>460003****3827</t>
  </si>
  <si>
    <t>460006****8420</t>
  </si>
  <si>
    <t>469007****0821</t>
  </si>
  <si>
    <t>460003****284X</t>
  </si>
  <si>
    <t>460003****0645</t>
  </si>
  <si>
    <t>460028****1249</t>
  </si>
  <si>
    <t>460006****0422</t>
  </si>
  <si>
    <t>460003****2825</t>
  </si>
  <si>
    <t>460005****2729</t>
  </si>
  <si>
    <t>460006****1628</t>
  </si>
  <si>
    <t>460026****3060</t>
  </si>
  <si>
    <t>460027****0104</t>
  </si>
  <si>
    <t>460025****0329</t>
  </si>
  <si>
    <t>460007****0024</t>
  </si>
  <si>
    <t>460006****4602</t>
  </si>
  <si>
    <t>469023****1347</t>
  </si>
  <si>
    <t>460036****1849</t>
  </si>
  <si>
    <t>460003****5647</t>
  </si>
  <si>
    <t>460028****6063</t>
  </si>
  <si>
    <t>460005****3523</t>
  </si>
  <si>
    <t>469025****5125</t>
  </si>
  <si>
    <t>460003****2045</t>
  </si>
  <si>
    <t>460003****6629</t>
  </si>
  <si>
    <t>460027****7929</t>
  </si>
  <si>
    <t>460003****4228</t>
  </si>
  <si>
    <t>460006****8149</t>
  </si>
  <si>
    <t>460028****0020</t>
  </si>
  <si>
    <t>460007****6840</t>
  </si>
  <si>
    <t>460006****0429</t>
  </si>
  <si>
    <t>460027****0026</t>
  </si>
  <si>
    <t>460035****0223</t>
  </si>
  <si>
    <t>460006****7223</t>
  </si>
  <si>
    <t>460027****2023</t>
  </si>
  <si>
    <t>460025****1221</t>
  </si>
  <si>
    <t>469027****1789</t>
  </si>
  <si>
    <t>460022****2121</t>
  </si>
  <si>
    <t>460006****0027</t>
  </si>
  <si>
    <t>450722****3348</t>
  </si>
  <si>
    <t>460003****6627</t>
  </si>
  <si>
    <t>460007****5364</t>
  </si>
  <si>
    <t>412326****6028</t>
  </si>
  <si>
    <t>460006****4038</t>
  </si>
  <si>
    <t>460027****2969</t>
  </si>
  <si>
    <t>460102****0321</t>
  </si>
  <si>
    <t>460003****3249</t>
  </si>
  <si>
    <t>460004****5821</t>
  </si>
  <si>
    <t>460006****7243</t>
  </si>
  <si>
    <t>460035****0027</t>
  </si>
  <si>
    <t>460007****7624</t>
  </si>
  <si>
    <t>460006****7823</t>
  </si>
  <si>
    <t>460003****0623</t>
  </si>
  <si>
    <t>460027****1747</t>
  </si>
  <si>
    <t>460006****1643</t>
  </si>
  <si>
    <t>460002****2828</t>
  </si>
  <si>
    <t>460004****384X</t>
  </si>
  <si>
    <t>460026****0924</t>
  </si>
  <si>
    <t>460028****2460</t>
  </si>
  <si>
    <t>460003****0025</t>
  </si>
  <si>
    <t>460001****222X</t>
  </si>
  <si>
    <t>460003****3280</t>
  </si>
  <si>
    <t>460003****2622</t>
  </si>
  <si>
    <t>460006****0629</t>
  </si>
  <si>
    <t>460033****3289</t>
  </si>
  <si>
    <t>500235****0504</t>
  </si>
  <si>
    <t>460027****202X</t>
  </si>
  <si>
    <t>469003****5020</t>
  </si>
  <si>
    <t>460003****6644</t>
  </si>
  <si>
    <t>460006****0668</t>
  </si>
  <si>
    <t>460006****8143</t>
  </si>
  <si>
    <t>460028****0846</t>
  </si>
  <si>
    <t>460035****3025</t>
  </si>
  <si>
    <t>460026****4523</t>
  </si>
  <si>
    <t>460022****2320</t>
  </si>
  <si>
    <t>460031****6423</t>
  </si>
  <si>
    <t>460200****1668</t>
  </si>
  <si>
    <t>460005****002X</t>
  </si>
  <si>
    <t>460007****724X</t>
  </si>
  <si>
    <t>469024****7242</t>
  </si>
  <si>
    <t>460035****0422</t>
  </si>
  <si>
    <t>469003****1224</t>
  </si>
  <si>
    <t>460035****1125</t>
  </si>
  <si>
    <t>460003****5848</t>
  </si>
  <si>
    <t>460027****0661</t>
  </si>
  <si>
    <t>460007****5849</t>
  </si>
  <si>
    <t>460004****5628</t>
  </si>
  <si>
    <t>460002****3425</t>
  </si>
  <si>
    <t>460007****7323</t>
  </si>
  <si>
    <t>460022****3229</t>
  </si>
  <si>
    <t>460103****2766</t>
  </si>
  <si>
    <t>460006****2361</t>
  </si>
  <si>
    <t>460033****0025</t>
  </si>
  <si>
    <t>460003****2643</t>
  </si>
  <si>
    <t>460033****4868</t>
  </si>
  <si>
    <t>460006****4623</t>
  </si>
  <si>
    <t>460003****0466</t>
  </si>
  <si>
    <t>460033****3644</t>
  </si>
  <si>
    <t>460027****6229</t>
  </si>
  <si>
    <t>460006****002X</t>
  </si>
  <si>
    <t>460022****5824</t>
  </si>
  <si>
    <t>460022****4126</t>
  </si>
  <si>
    <t>469007****5781</t>
  </si>
  <si>
    <t>460004****3828</t>
  </si>
  <si>
    <t>460021****4421</t>
  </si>
  <si>
    <t>460006****0024</t>
  </si>
  <si>
    <t>460103****0326</t>
  </si>
  <si>
    <t>460026****0045</t>
  </si>
  <si>
    <t>469021****0021</t>
  </si>
  <si>
    <t>460003****7022</t>
  </si>
  <si>
    <t>460004****3024</t>
  </si>
  <si>
    <t>460006****4024</t>
  </si>
  <si>
    <t>460004****0623</t>
  </si>
  <si>
    <t>460033****4481</t>
  </si>
  <si>
    <t>460003****2021</t>
  </si>
  <si>
    <t>460003****0246</t>
  </si>
  <si>
    <t>460033****3888</t>
  </si>
  <si>
    <t>460026****2728</t>
  </si>
  <si>
    <t>460002****4124</t>
  </si>
  <si>
    <t>460033****448X</t>
  </si>
  <si>
    <t>460003****6621</t>
  </si>
  <si>
    <t>460003****3345</t>
  </si>
  <si>
    <t>460026****0946</t>
  </si>
  <si>
    <t>460027****4721</t>
  </si>
  <si>
    <t>460105****682X</t>
  </si>
  <si>
    <t>460028****5627</t>
  </si>
  <si>
    <t>469024****0027</t>
  </si>
  <si>
    <t>460034****1563</t>
  </si>
  <si>
    <t>460033****2709</t>
  </si>
  <si>
    <t>469002****3246</t>
  </si>
  <si>
    <t>460003****7021</t>
  </si>
  <si>
    <t>469028****0726</t>
  </si>
  <si>
    <t>460002****4423</t>
  </si>
  <si>
    <t>460004****062X</t>
  </si>
  <si>
    <t>460031****0025</t>
  </si>
  <si>
    <t>460005****3948</t>
  </si>
  <si>
    <t>460030****6027</t>
  </si>
  <si>
    <t>460004****4080</t>
  </si>
  <si>
    <t>460006****2767</t>
  </si>
  <si>
    <t>460033****4546</t>
  </si>
  <si>
    <t>460022****5820</t>
  </si>
  <si>
    <t>460027****2928</t>
  </si>
  <si>
    <t>460027****298X</t>
  </si>
  <si>
    <t>460006****5223</t>
  </si>
  <si>
    <t>460004****5242</t>
  </si>
  <si>
    <t>460006****064X</t>
  </si>
  <si>
    <t>460003****0420</t>
  </si>
  <si>
    <t>469006****4820</t>
  </si>
  <si>
    <t>460033****4886</t>
  </si>
  <si>
    <t>460003****4284</t>
  </si>
  <si>
    <t>469022****4228</t>
  </si>
  <si>
    <t>460028****5224</t>
  </si>
  <si>
    <t>460033****6622</t>
  </si>
  <si>
    <t>460028****0028</t>
  </si>
  <si>
    <t>460006****4626</t>
  </si>
  <si>
    <t>460026****1240</t>
  </si>
  <si>
    <t>460001****1020</t>
  </si>
  <si>
    <t>460034****3021</t>
  </si>
  <si>
    <t>469003****7021</t>
  </si>
  <si>
    <t>460027****3743</t>
  </si>
  <si>
    <t>460033****5986</t>
  </si>
  <si>
    <t>460030****152X</t>
  </si>
  <si>
    <t>469007****0045</t>
  </si>
  <si>
    <t>460005****2123</t>
  </si>
  <si>
    <t>460004****1222</t>
  </si>
  <si>
    <t>460107****2320</t>
  </si>
  <si>
    <t>230903****0349</t>
  </si>
  <si>
    <t>460034****2122</t>
  </si>
  <si>
    <t>460034****3026</t>
  </si>
  <si>
    <t>460003****4044</t>
  </si>
  <si>
    <t>460103****3321</t>
  </si>
  <si>
    <t>460034****2725</t>
  </si>
  <si>
    <t>460004****0064</t>
  </si>
  <si>
    <t>469027****7187</t>
  </si>
  <si>
    <t>460001****2229</t>
  </si>
  <si>
    <t>460003****6628</t>
  </si>
  <si>
    <t>460007****7620</t>
  </si>
  <si>
    <t>460004****4226</t>
  </si>
  <si>
    <t>460002****4420</t>
  </si>
  <si>
    <t>460007****0085</t>
  </si>
  <si>
    <t>652901****0819</t>
  </si>
  <si>
    <t>460004****5285</t>
  </si>
  <si>
    <t>460034****0027</t>
  </si>
  <si>
    <t>460034****5542</t>
  </si>
  <si>
    <t>460003****0248</t>
  </si>
  <si>
    <t>460006****482X</t>
  </si>
  <si>
    <t>460006****7247</t>
  </si>
  <si>
    <t>460102****1221</t>
  </si>
  <si>
    <t>460036****622X</t>
  </si>
  <si>
    <t>460027****702X</t>
  </si>
  <si>
    <t>460033****4567</t>
  </si>
  <si>
    <t>460033****4485</t>
  </si>
  <si>
    <t>440582****0686</t>
  </si>
  <si>
    <t>469023****0027</t>
  </si>
  <si>
    <t>460033****3246</t>
  </si>
  <si>
    <t>460027****102X</t>
  </si>
  <si>
    <t>460006****7825</t>
  </si>
  <si>
    <t>460105****7521</t>
  </si>
  <si>
    <t>460004****3020</t>
  </si>
  <si>
    <t>460003****3426</t>
  </si>
  <si>
    <t>460200****4443</t>
  </si>
  <si>
    <t>460026****1226</t>
  </si>
  <si>
    <t>460002****0028</t>
  </si>
  <si>
    <t>460031****4866</t>
  </si>
  <si>
    <t>460033****4482</t>
  </si>
  <si>
    <t>460200****3344</t>
  </si>
  <si>
    <t>460006****8729</t>
  </si>
  <si>
    <t>460027****7323</t>
  </si>
  <si>
    <t>469023****0404</t>
  </si>
  <si>
    <t>460200****3361</t>
  </si>
  <si>
    <t>460027****0626</t>
  </si>
  <si>
    <t>460006****2725</t>
  </si>
  <si>
    <t>460026****0060</t>
  </si>
  <si>
    <t>460004****3449</t>
  </si>
  <si>
    <t>460007****5382</t>
  </si>
  <si>
    <t>460027****2623</t>
  </si>
  <si>
    <t>460103****2727</t>
  </si>
  <si>
    <t>460006****1328</t>
  </si>
  <si>
    <t>460028****0429</t>
  </si>
  <si>
    <t>450802****1249</t>
  </si>
  <si>
    <t>460006****8740</t>
  </si>
  <si>
    <t>460025****0345</t>
  </si>
  <si>
    <t>460028****6045</t>
  </si>
  <si>
    <t>460003****7424</t>
  </si>
  <si>
    <t>460004****6020</t>
  </si>
  <si>
    <t>460001****0747</t>
  </si>
  <si>
    <t>460034****304X</t>
  </si>
  <si>
    <t>460003****3823</t>
  </si>
  <si>
    <t>460007****7649</t>
  </si>
  <si>
    <t>460033****3906</t>
  </si>
  <si>
    <t>460106****2428</t>
  </si>
  <si>
    <t>460035****3020</t>
  </si>
  <si>
    <t>460031****522X</t>
  </si>
  <si>
    <t>460026****0322</t>
  </si>
  <si>
    <t>460003****002X</t>
  </si>
  <si>
    <t>460028****1248</t>
  </si>
  <si>
    <t>460028****2443</t>
  </si>
  <si>
    <t>460031****3620</t>
  </si>
  <si>
    <t>460007****3360</t>
  </si>
  <si>
    <t>460003****2848</t>
  </si>
  <si>
    <t>460007****5003</t>
  </si>
  <si>
    <t>460028****0863</t>
  </si>
  <si>
    <t>460003****2840</t>
  </si>
  <si>
    <t>460006****2749</t>
  </si>
  <si>
    <t>460032****7629</t>
  </si>
  <si>
    <t>460031****6425</t>
  </si>
  <si>
    <t>460028****0041</t>
  </si>
  <si>
    <t>460033****0028</t>
  </si>
  <si>
    <t>460034****2425</t>
  </si>
  <si>
    <t>460033****3242</t>
  </si>
  <si>
    <t>460034****1546</t>
  </si>
  <si>
    <t>469003****6426</t>
  </si>
  <si>
    <t>460033****4480</t>
  </si>
  <si>
    <t>460034****4420</t>
  </si>
  <si>
    <t>460003****5846</t>
  </si>
  <si>
    <t>460003****764X</t>
  </si>
  <si>
    <t>460007****5022</t>
  </si>
  <si>
    <t>452122****3628</t>
  </si>
  <si>
    <t>469024****5626</t>
  </si>
  <si>
    <t>460025****2424</t>
  </si>
  <si>
    <t>460036****7521</t>
  </si>
  <si>
    <t>460003****422X</t>
  </si>
  <si>
    <t>460004****5302</t>
  </si>
  <si>
    <t>460004****5025</t>
  </si>
  <si>
    <t>460028****6821</t>
  </si>
  <si>
    <t>460027****3740</t>
  </si>
  <si>
    <t>469003****2721</t>
  </si>
  <si>
    <t>469007****4364</t>
  </si>
  <si>
    <t>460003****702X</t>
  </si>
  <si>
    <t>460006****526X</t>
  </si>
  <si>
    <t>469007****0021</t>
  </si>
  <si>
    <t>352230****0345</t>
  </si>
  <si>
    <t>460006****4845</t>
  </si>
  <si>
    <t>460007****4962</t>
  </si>
  <si>
    <t>460033****4825</t>
  </si>
  <si>
    <t>460003****7028</t>
  </si>
  <si>
    <t>460103****2740</t>
  </si>
  <si>
    <t>460028****7244</t>
  </si>
  <si>
    <t>460027****2967</t>
  </si>
  <si>
    <t>460033****3245</t>
  </si>
  <si>
    <t>460104****1522</t>
  </si>
  <si>
    <t>513021****4743</t>
  </si>
  <si>
    <t>460027****2968</t>
  </si>
  <si>
    <t>460004****5820</t>
  </si>
  <si>
    <t>460006****0646</t>
  </si>
  <si>
    <t>460032****764X</t>
  </si>
  <si>
    <t>460005****1225</t>
  </si>
  <si>
    <t>460036****5922</t>
  </si>
  <si>
    <t>460003****5626</t>
  </si>
  <si>
    <t>460007****5827</t>
  </si>
  <si>
    <t>460026****4226</t>
  </si>
  <si>
    <t>460004****5260</t>
  </si>
  <si>
    <t>460003****6647</t>
  </si>
  <si>
    <t>460031****5645</t>
  </si>
  <si>
    <t>460026****1828</t>
  </si>
  <si>
    <t>460107****4625</t>
  </si>
  <si>
    <t>460031****5285</t>
  </si>
  <si>
    <t>460104****0625</t>
  </si>
  <si>
    <t>460003****6665</t>
  </si>
  <si>
    <t>460033****5982</t>
  </si>
  <si>
    <t>460022****5127</t>
  </si>
  <si>
    <t>460003****2663</t>
  </si>
  <si>
    <t>469023****1320</t>
  </si>
  <si>
    <t>460033****4929</t>
  </si>
  <si>
    <t>460004****1223</t>
  </si>
  <si>
    <t>460003****2846</t>
  </si>
  <si>
    <t>460034****2448</t>
  </si>
  <si>
    <t>460007****4965</t>
  </si>
  <si>
    <t>460028****0820</t>
  </si>
  <si>
    <t>460002****2223</t>
  </si>
  <si>
    <t>460003****0043</t>
  </si>
  <si>
    <t>469006****1624</t>
  </si>
  <si>
    <t>460035****0045</t>
  </si>
  <si>
    <t>460027****5940</t>
  </si>
  <si>
    <t>460034****3048</t>
  </si>
  <si>
    <t>460006****2720</t>
  </si>
  <si>
    <t>460006****0927</t>
  </si>
  <si>
    <t>460003****0625</t>
  </si>
  <si>
    <t>469006****4822</t>
  </si>
  <si>
    <t>460004****524X</t>
  </si>
  <si>
    <t>460028****564X</t>
  </si>
  <si>
    <t>460003****3444</t>
  </si>
  <si>
    <t>460003****2425</t>
  </si>
  <si>
    <t>450421****3526</t>
  </si>
  <si>
    <t>460028****442X</t>
  </si>
  <si>
    <t>460022****3245</t>
  </si>
  <si>
    <t>469026****042X</t>
  </si>
  <si>
    <t>460026****0925</t>
  </si>
  <si>
    <t>460006****2341</t>
  </si>
  <si>
    <t>460035****2722</t>
  </si>
  <si>
    <t>460027****2948</t>
  </si>
  <si>
    <t>460007****4126</t>
  </si>
  <si>
    <t>460033****3924</t>
  </si>
  <si>
    <t>460006****6222</t>
  </si>
  <si>
    <t>460003****470X</t>
  </si>
  <si>
    <t>460003****3442</t>
  </si>
  <si>
    <t>460034****3624</t>
  </si>
  <si>
    <t>469003****242X</t>
  </si>
  <si>
    <t>469003****7328</t>
  </si>
  <si>
    <t>460033****5426</t>
  </si>
  <si>
    <t>460031****7229</t>
  </si>
  <si>
    <t>460005****4522</t>
  </si>
  <si>
    <t>460003****3282</t>
  </si>
  <si>
    <t>460033****4483</t>
  </si>
  <si>
    <t>460006****1647</t>
  </si>
  <si>
    <t>460027****2322</t>
  </si>
  <si>
    <t>460004****324X</t>
  </si>
  <si>
    <t>460007****0820</t>
  </si>
  <si>
    <t>460200****2748</t>
  </si>
  <si>
    <t>460033****3587</t>
  </si>
  <si>
    <t>460033****7503</t>
  </si>
  <si>
    <t>460003****1622</t>
  </si>
  <si>
    <t>460003****302X</t>
  </si>
  <si>
    <t>460007****4369</t>
  </si>
  <si>
    <t>460035****0229</t>
  </si>
  <si>
    <t>460006****5228</t>
  </si>
  <si>
    <t>460003****5429</t>
  </si>
  <si>
    <t>460004****2025</t>
  </si>
  <si>
    <t>469024****802X</t>
  </si>
  <si>
    <t>469002****2520</t>
  </si>
  <si>
    <t>460025****0020</t>
  </si>
  <si>
    <t>460004****3465</t>
  </si>
  <si>
    <t>460007****576X</t>
  </si>
  <si>
    <t>460003****4644</t>
  </si>
  <si>
    <t>460028****0049</t>
  </si>
  <si>
    <t>460026****4222</t>
  </si>
  <si>
    <t>460034****0505</t>
  </si>
  <si>
    <t>460031****082X</t>
  </si>
  <si>
    <t>460007****0419</t>
  </si>
  <si>
    <t>460007****7244</t>
  </si>
  <si>
    <t>460034****184X</t>
  </si>
  <si>
    <t>460003****5421</t>
  </si>
  <si>
    <t>460027****7623</t>
  </si>
  <si>
    <t>140106****0668</t>
  </si>
  <si>
    <t>460028****3261</t>
  </si>
  <si>
    <t>469026****4026</t>
  </si>
  <si>
    <t>460004****4426</t>
  </si>
  <si>
    <t>460102****1827</t>
  </si>
  <si>
    <t>460004****6426</t>
  </si>
  <si>
    <t>230805****0028</t>
  </si>
  <si>
    <t>460028****6060</t>
  </si>
  <si>
    <t>622926****6529</t>
  </si>
  <si>
    <t>460200****2729</t>
  </si>
  <si>
    <t>460032****7685</t>
  </si>
  <si>
    <t>460004****0842</t>
  </si>
  <si>
    <t>460030****0028</t>
  </si>
  <si>
    <t>460028****004X</t>
  </si>
  <si>
    <t>460003****3329</t>
  </si>
  <si>
    <t>460004****2441</t>
  </si>
  <si>
    <t>460033****0682</t>
  </si>
  <si>
    <t>460034****0941</t>
  </si>
  <si>
    <t>460026****1824</t>
  </si>
  <si>
    <t>460027****0023</t>
  </si>
  <si>
    <t>460002****0048</t>
  </si>
  <si>
    <t>460034****1525</t>
  </si>
  <si>
    <t>469021****1521</t>
  </si>
  <si>
    <t>460005****0069</t>
  </si>
  <si>
    <t>460026****2124</t>
  </si>
  <si>
    <t>460003****6845</t>
  </si>
  <si>
    <t>460006****292X</t>
  </si>
  <si>
    <t>460003****2669</t>
  </si>
  <si>
    <t>460027****6623</t>
  </si>
  <si>
    <t>460007****6183</t>
  </si>
  <si>
    <t>431103****6923</t>
  </si>
  <si>
    <t>460026****0921</t>
  </si>
  <si>
    <t>469007****536X</t>
  </si>
  <si>
    <t>460002****2529</t>
  </si>
  <si>
    <t>460003****3028</t>
  </si>
  <si>
    <t>460003****2646</t>
  </si>
  <si>
    <t>460026****3061</t>
  </si>
  <si>
    <t>460103****3629</t>
  </si>
  <si>
    <t>460003****3049</t>
  </si>
  <si>
    <t>460027****2964</t>
  </si>
  <si>
    <t>341602****4244</t>
  </si>
  <si>
    <t>460003****7729</t>
  </si>
  <si>
    <t>460004****0846</t>
  </si>
  <si>
    <t>460003****2688</t>
  </si>
  <si>
    <t>460026****3043</t>
  </si>
  <si>
    <t>460003****2086</t>
  </si>
  <si>
    <t>460002****4624</t>
  </si>
  <si>
    <t>460031****5222</t>
  </si>
  <si>
    <t>460007****6347</t>
  </si>
  <si>
    <t>460006****1622</t>
  </si>
  <si>
    <t>450421****3548</t>
  </si>
  <si>
    <t>460002****4925</t>
  </si>
  <si>
    <t>460003****4247</t>
  </si>
  <si>
    <t>460006****4068</t>
  </si>
  <si>
    <t>460002****2222</t>
  </si>
  <si>
    <t>460003****3283</t>
  </si>
  <si>
    <t>460105****7522</t>
  </si>
  <si>
    <t>460004****3026</t>
  </si>
  <si>
    <t>460005****432X</t>
  </si>
  <si>
    <t>460027****472X</t>
  </si>
  <si>
    <t>460005****3026</t>
  </si>
  <si>
    <t>460036****2121</t>
  </si>
  <si>
    <t>460003****4845</t>
  </si>
  <si>
    <t>460021****3649</t>
  </si>
  <si>
    <t>460007****7221</t>
  </si>
  <si>
    <t>469003****6129</t>
  </si>
  <si>
    <t>460006****7529</t>
  </si>
  <si>
    <t>460004****3810</t>
  </si>
  <si>
    <t>460200****3342</t>
  </si>
  <si>
    <t>460034****0463</t>
  </si>
  <si>
    <t>460022****5126</t>
  </si>
  <si>
    <t>460026****002X</t>
  </si>
  <si>
    <t>460004****3626</t>
  </si>
  <si>
    <t>460003****4627</t>
  </si>
  <si>
    <t>469021****3322</t>
  </si>
  <si>
    <t>460026****062X</t>
  </si>
  <si>
    <t>460003****4423</t>
  </si>
  <si>
    <t>460003****762X</t>
  </si>
  <si>
    <t>460027****3423</t>
  </si>
  <si>
    <t>460102****0620</t>
  </si>
  <si>
    <t>460003****2023</t>
  </si>
  <si>
    <t>469007****6164</t>
  </si>
  <si>
    <t>460007****6204</t>
  </si>
  <si>
    <t>460004****1825</t>
  </si>
  <si>
    <t>460026****0627</t>
  </si>
  <si>
    <t>460028****6827</t>
  </si>
  <si>
    <t>460003****4649</t>
  </si>
  <si>
    <t>460004****5249</t>
  </si>
  <si>
    <t>460027****5664</t>
  </si>
  <si>
    <t>460033****6888</t>
  </si>
  <si>
    <t>460003****0424</t>
  </si>
  <si>
    <t>460300****0021</t>
  </si>
  <si>
    <t>460033****8340</t>
  </si>
  <si>
    <t>460005****5626</t>
  </si>
  <si>
    <t>460006****0665</t>
  </si>
  <si>
    <t>460005****3520</t>
  </si>
  <si>
    <t>460025****2122</t>
  </si>
  <si>
    <t>460005****0320</t>
  </si>
  <si>
    <t>460022****0346</t>
  </si>
  <si>
    <t>469006****8422</t>
  </si>
  <si>
    <t>460005****4144</t>
  </si>
  <si>
    <t>460103****0028</t>
  </si>
  <si>
    <t>469007****7249</t>
  </si>
  <si>
    <t>469003****3749</t>
  </si>
  <si>
    <t>460004****3826</t>
  </si>
  <si>
    <t>460003****3023</t>
  </si>
  <si>
    <t>460103****1225</t>
  </si>
  <si>
    <t>460030****2124</t>
  </si>
  <si>
    <t>460026****3327</t>
  </si>
  <si>
    <t>460102****0926</t>
  </si>
  <si>
    <t>460036****0028</t>
  </si>
  <si>
    <t>460033****5103</t>
  </si>
  <si>
    <t>460027****6243</t>
  </si>
  <si>
    <t>460004****0944</t>
  </si>
  <si>
    <t>469003****6420</t>
  </si>
  <si>
    <t>460102****4228</t>
  </si>
  <si>
    <t>460030****5422</t>
  </si>
  <si>
    <t>460027****2620</t>
  </si>
  <si>
    <t>460028****5222</t>
  </si>
  <si>
    <t>460028****0861</t>
  </si>
  <si>
    <t>460006****0648</t>
  </si>
  <si>
    <t>460003****2448</t>
  </si>
  <si>
    <t>460104****1227</t>
  </si>
  <si>
    <t>460027****3421</t>
  </si>
  <si>
    <t>460006****0022</t>
  </si>
  <si>
    <t>460004****5049</t>
  </si>
  <si>
    <t>460105****7527</t>
  </si>
  <si>
    <t>460028****642X</t>
  </si>
  <si>
    <t>460004****3621</t>
  </si>
  <si>
    <t>460006****0227</t>
  </si>
  <si>
    <t>460200****2501</t>
  </si>
  <si>
    <t>460003****4262</t>
  </si>
  <si>
    <t>460007****5867</t>
  </si>
  <si>
    <t>460200****4703</t>
  </si>
  <si>
    <t>460027****5916</t>
  </si>
  <si>
    <t>460034****3623</t>
  </si>
  <si>
    <t>460006****5220</t>
  </si>
  <si>
    <t>460106****3425</t>
  </si>
  <si>
    <t>460003****4620</t>
  </si>
  <si>
    <t>412724****6303</t>
  </si>
  <si>
    <t>460003****6282</t>
  </si>
  <si>
    <t>460034****0948</t>
  </si>
  <si>
    <t>460033****4503</t>
  </si>
  <si>
    <t>460107****2620</t>
  </si>
  <si>
    <t>460003****408X</t>
  </si>
  <si>
    <t>460004****4464</t>
  </si>
  <si>
    <t>460005****3249</t>
  </si>
  <si>
    <t>469021****0020</t>
  </si>
  <si>
    <t>460007****7621</t>
  </si>
  <si>
    <t>460001****0749</t>
  </si>
  <si>
    <t>460025****0027</t>
  </si>
  <si>
    <t>460034****4743</t>
  </si>
  <si>
    <t>460006****2028</t>
  </si>
  <si>
    <t>460005****0522</t>
  </si>
  <si>
    <t>460026****3028</t>
  </si>
  <si>
    <t>460200****028X</t>
  </si>
  <si>
    <t>469022****0322</t>
  </si>
  <si>
    <t>460027****132X</t>
  </si>
  <si>
    <t>460002****0520</t>
  </si>
  <si>
    <t>469022****0021</t>
  </si>
  <si>
    <t>469003****5628</t>
  </si>
  <si>
    <t>460027****6226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</si>
</sst>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2" borderId="17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1" fillId="12" borderId="13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1773"/>
  <sheetViews>
    <sheetView tabSelected="1" workbookViewId="0">
      <selection activeCell="B1" sqref="B1:G1"/>
    </sheetView>
  </sheetViews>
  <sheetFormatPr defaultColWidth="9" defaultRowHeight="14.4" outlineLevelCol="6"/>
  <cols>
    <col min="1" max="1" width="9" style="2"/>
    <col min="2" max="2" width="8.33333333333333" style="1" customWidth="1"/>
    <col min="3" max="3" width="12.3333333333333" style="1" customWidth="1"/>
    <col min="4" max="4" width="19.2222222222222" style="1" customWidth="1"/>
    <col min="5" max="5" width="17" style="1" customWidth="1"/>
    <col min="6" max="6" width="12.5555555555556" style="1" customWidth="1"/>
    <col min="7" max="7" width="20.7777777777778" style="1" customWidth="1"/>
    <col min="8" max="16337" width="9" style="1"/>
    <col min="16338" max="16384" width="9" style="2"/>
  </cols>
  <sheetData>
    <row r="1" ht="22" customHeight="1" spans="2:7">
      <c r="B1" s="3" t="s">
        <v>0</v>
      </c>
      <c r="C1" s="4"/>
      <c r="D1" s="4"/>
      <c r="E1" s="4"/>
      <c r="F1" s="4"/>
      <c r="G1" s="4"/>
    </row>
    <row r="2" customFormat="1" ht="13" customHeight="1" spans="2:7">
      <c r="B2" s="5"/>
      <c r="C2" s="6"/>
      <c r="D2" s="6"/>
      <c r="E2" s="6"/>
      <c r="F2" s="6"/>
      <c r="G2" s="6"/>
    </row>
    <row r="3" s="1" customFormat="1" ht="22" customHeight="1" spans="2:7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</row>
    <row r="4" s="1" customFormat="1" spans="2:7">
      <c r="B4" s="10">
        <v>1</v>
      </c>
      <c r="C4" s="11" t="str">
        <f t="shared" ref="C4:C67" si="0">"01"</f>
        <v>01</v>
      </c>
      <c r="D4" s="11" t="s">
        <v>7</v>
      </c>
      <c r="E4" s="11" t="s">
        <v>8</v>
      </c>
      <c r="F4" s="11" t="str">
        <f>"陈俊璇"</f>
        <v>陈俊璇</v>
      </c>
      <c r="G4" s="12" t="s">
        <v>9</v>
      </c>
    </row>
    <row r="5" s="1" customFormat="1" spans="2:7">
      <c r="B5" s="10">
        <v>2</v>
      </c>
      <c r="C5" s="11" t="str">
        <f t="shared" si="0"/>
        <v>01</v>
      </c>
      <c r="D5" s="11" t="s">
        <v>7</v>
      </c>
      <c r="E5" s="11" t="s">
        <v>8</v>
      </c>
      <c r="F5" s="11" t="str">
        <f>"王艳"</f>
        <v>王艳</v>
      </c>
      <c r="G5" s="12" t="s">
        <v>10</v>
      </c>
    </row>
    <row r="6" s="1" customFormat="1" spans="2:7">
      <c r="B6" s="10">
        <v>3</v>
      </c>
      <c r="C6" s="11" t="str">
        <f t="shared" si="0"/>
        <v>01</v>
      </c>
      <c r="D6" s="11" t="s">
        <v>7</v>
      </c>
      <c r="E6" s="11" t="s">
        <v>8</v>
      </c>
      <c r="F6" s="11" t="str">
        <f>"韩娇艳"</f>
        <v>韩娇艳</v>
      </c>
      <c r="G6" s="12" t="s">
        <v>11</v>
      </c>
    </row>
    <row r="7" s="1" customFormat="1" spans="2:7">
      <c r="B7" s="10">
        <v>4</v>
      </c>
      <c r="C7" s="11" t="str">
        <f t="shared" si="0"/>
        <v>01</v>
      </c>
      <c r="D7" s="11" t="s">
        <v>7</v>
      </c>
      <c r="E7" s="11" t="s">
        <v>8</v>
      </c>
      <c r="F7" s="11" t="str">
        <f>"陈柳如"</f>
        <v>陈柳如</v>
      </c>
      <c r="G7" s="12" t="s">
        <v>12</v>
      </c>
    </row>
    <row r="8" s="1" customFormat="1" spans="2:7">
      <c r="B8" s="10">
        <v>5</v>
      </c>
      <c r="C8" s="11" t="str">
        <f t="shared" si="0"/>
        <v>01</v>
      </c>
      <c r="D8" s="11" t="s">
        <v>7</v>
      </c>
      <c r="E8" s="11" t="s">
        <v>8</v>
      </c>
      <c r="F8" s="11" t="str">
        <f>"文晓满"</f>
        <v>文晓满</v>
      </c>
      <c r="G8" s="12" t="s">
        <v>13</v>
      </c>
    </row>
    <row r="9" s="1" customFormat="1" spans="2:7">
      <c r="B9" s="10">
        <v>6</v>
      </c>
      <c r="C9" s="11" t="str">
        <f t="shared" si="0"/>
        <v>01</v>
      </c>
      <c r="D9" s="11" t="s">
        <v>7</v>
      </c>
      <c r="E9" s="11" t="s">
        <v>8</v>
      </c>
      <c r="F9" s="11" t="str">
        <f>"王艳莹"</f>
        <v>王艳莹</v>
      </c>
      <c r="G9" s="12" t="s">
        <v>14</v>
      </c>
    </row>
    <row r="10" s="1" customFormat="1" spans="2:7">
      <c r="B10" s="10">
        <v>7</v>
      </c>
      <c r="C10" s="11" t="str">
        <f t="shared" si="0"/>
        <v>01</v>
      </c>
      <c r="D10" s="11" t="s">
        <v>7</v>
      </c>
      <c r="E10" s="11" t="s">
        <v>8</v>
      </c>
      <c r="F10" s="11" t="str">
        <f>"黄晓雪"</f>
        <v>黄晓雪</v>
      </c>
      <c r="G10" s="12" t="s">
        <v>15</v>
      </c>
    </row>
    <row r="11" s="1" customFormat="1" spans="2:7">
      <c r="B11" s="10">
        <v>8</v>
      </c>
      <c r="C11" s="11" t="str">
        <f t="shared" si="0"/>
        <v>01</v>
      </c>
      <c r="D11" s="11" t="s">
        <v>7</v>
      </c>
      <c r="E11" s="11" t="s">
        <v>8</v>
      </c>
      <c r="F11" s="11" t="str">
        <f>"严小静"</f>
        <v>严小静</v>
      </c>
      <c r="G11" s="12" t="s">
        <v>16</v>
      </c>
    </row>
    <row r="12" s="1" customFormat="1" spans="2:7">
      <c r="B12" s="10">
        <v>9</v>
      </c>
      <c r="C12" s="11" t="str">
        <f t="shared" si="0"/>
        <v>01</v>
      </c>
      <c r="D12" s="11" t="s">
        <v>7</v>
      </c>
      <c r="E12" s="11" t="s">
        <v>8</v>
      </c>
      <c r="F12" s="11" t="str">
        <f>"卢小映"</f>
        <v>卢小映</v>
      </c>
      <c r="G12" s="12" t="s">
        <v>17</v>
      </c>
    </row>
    <row r="13" s="1" customFormat="1" spans="2:7">
      <c r="B13" s="10">
        <v>10</v>
      </c>
      <c r="C13" s="11" t="str">
        <f t="shared" si="0"/>
        <v>01</v>
      </c>
      <c r="D13" s="11" t="s">
        <v>7</v>
      </c>
      <c r="E13" s="11" t="s">
        <v>8</v>
      </c>
      <c r="F13" s="11" t="str">
        <f>"羊乾苹"</f>
        <v>羊乾苹</v>
      </c>
      <c r="G13" s="12" t="s">
        <v>18</v>
      </c>
    </row>
    <row r="14" s="1" customFormat="1" spans="2:7">
      <c r="B14" s="10">
        <v>11</v>
      </c>
      <c r="C14" s="11" t="str">
        <f t="shared" si="0"/>
        <v>01</v>
      </c>
      <c r="D14" s="11" t="s">
        <v>7</v>
      </c>
      <c r="E14" s="11" t="s">
        <v>8</v>
      </c>
      <c r="F14" s="11" t="str">
        <f>"王惠"</f>
        <v>王惠</v>
      </c>
      <c r="G14" s="12" t="s">
        <v>19</v>
      </c>
    </row>
    <row r="15" s="1" customFormat="1" spans="2:7">
      <c r="B15" s="10">
        <v>12</v>
      </c>
      <c r="C15" s="11" t="str">
        <f t="shared" si="0"/>
        <v>01</v>
      </c>
      <c r="D15" s="11" t="s">
        <v>7</v>
      </c>
      <c r="E15" s="11" t="s">
        <v>8</v>
      </c>
      <c r="F15" s="11" t="str">
        <f>"虞维维"</f>
        <v>虞维维</v>
      </c>
      <c r="G15" s="12" t="s">
        <v>20</v>
      </c>
    </row>
    <row r="16" s="1" customFormat="1" spans="2:7">
      <c r="B16" s="10">
        <v>13</v>
      </c>
      <c r="C16" s="11" t="str">
        <f t="shared" si="0"/>
        <v>01</v>
      </c>
      <c r="D16" s="11" t="s">
        <v>7</v>
      </c>
      <c r="E16" s="11" t="s">
        <v>8</v>
      </c>
      <c r="F16" s="11" t="str">
        <f>"温暖"</f>
        <v>温暖</v>
      </c>
      <c r="G16" s="12" t="s">
        <v>21</v>
      </c>
    </row>
    <row r="17" s="1" customFormat="1" spans="2:7">
      <c r="B17" s="10">
        <v>14</v>
      </c>
      <c r="C17" s="11" t="str">
        <f t="shared" si="0"/>
        <v>01</v>
      </c>
      <c r="D17" s="11" t="s">
        <v>7</v>
      </c>
      <c r="E17" s="11" t="s">
        <v>8</v>
      </c>
      <c r="F17" s="11" t="str">
        <f>"何美萱"</f>
        <v>何美萱</v>
      </c>
      <c r="G17" s="12" t="s">
        <v>22</v>
      </c>
    </row>
    <row r="18" s="1" customFormat="1" spans="2:7">
      <c r="B18" s="10">
        <v>15</v>
      </c>
      <c r="C18" s="11" t="str">
        <f t="shared" si="0"/>
        <v>01</v>
      </c>
      <c r="D18" s="11" t="s">
        <v>7</v>
      </c>
      <c r="E18" s="11" t="s">
        <v>8</v>
      </c>
      <c r="F18" s="11" t="str">
        <f>"杨心蝶"</f>
        <v>杨心蝶</v>
      </c>
      <c r="G18" s="12" t="s">
        <v>23</v>
      </c>
    </row>
    <row r="19" s="1" customFormat="1" spans="2:7">
      <c r="B19" s="10">
        <v>16</v>
      </c>
      <c r="C19" s="11" t="str">
        <f t="shared" si="0"/>
        <v>01</v>
      </c>
      <c r="D19" s="11" t="s">
        <v>7</v>
      </c>
      <c r="E19" s="11" t="s">
        <v>8</v>
      </c>
      <c r="F19" s="11" t="str">
        <f>"云文辉"</f>
        <v>云文辉</v>
      </c>
      <c r="G19" s="12" t="s">
        <v>24</v>
      </c>
    </row>
    <row r="20" s="1" customFormat="1" spans="2:7">
      <c r="B20" s="10">
        <v>17</v>
      </c>
      <c r="C20" s="11" t="str">
        <f t="shared" si="0"/>
        <v>01</v>
      </c>
      <c r="D20" s="11" t="s">
        <v>7</v>
      </c>
      <c r="E20" s="11" t="s">
        <v>8</v>
      </c>
      <c r="F20" s="11" t="str">
        <f>"陈子希"</f>
        <v>陈子希</v>
      </c>
      <c r="G20" s="12" t="s">
        <v>25</v>
      </c>
    </row>
    <row r="21" s="1" customFormat="1" spans="2:7">
      <c r="B21" s="10">
        <v>18</v>
      </c>
      <c r="C21" s="11" t="str">
        <f t="shared" si="0"/>
        <v>01</v>
      </c>
      <c r="D21" s="11" t="s">
        <v>7</v>
      </c>
      <c r="E21" s="11" t="s">
        <v>8</v>
      </c>
      <c r="F21" s="11" t="str">
        <f>"王艺颖"</f>
        <v>王艺颖</v>
      </c>
      <c r="G21" s="12" t="s">
        <v>26</v>
      </c>
    </row>
    <row r="22" s="1" customFormat="1" spans="2:7">
      <c r="B22" s="10">
        <v>19</v>
      </c>
      <c r="C22" s="11" t="str">
        <f t="shared" si="0"/>
        <v>01</v>
      </c>
      <c r="D22" s="11" t="s">
        <v>7</v>
      </c>
      <c r="E22" s="11" t="s">
        <v>8</v>
      </c>
      <c r="F22" s="11" t="str">
        <f>"顾惠玲"</f>
        <v>顾惠玲</v>
      </c>
      <c r="G22" s="12" t="s">
        <v>27</v>
      </c>
    </row>
    <row r="23" s="1" customFormat="1" spans="2:7">
      <c r="B23" s="10">
        <v>20</v>
      </c>
      <c r="C23" s="11" t="str">
        <f t="shared" si="0"/>
        <v>01</v>
      </c>
      <c r="D23" s="11" t="s">
        <v>7</v>
      </c>
      <c r="E23" s="11" t="s">
        <v>8</v>
      </c>
      <c r="F23" s="11" t="str">
        <f>"蔡雪珍"</f>
        <v>蔡雪珍</v>
      </c>
      <c r="G23" s="12" t="s">
        <v>28</v>
      </c>
    </row>
    <row r="24" s="1" customFormat="1" spans="2:7">
      <c r="B24" s="10">
        <v>21</v>
      </c>
      <c r="C24" s="11" t="str">
        <f t="shared" si="0"/>
        <v>01</v>
      </c>
      <c r="D24" s="11" t="s">
        <v>7</v>
      </c>
      <c r="E24" s="11" t="s">
        <v>8</v>
      </c>
      <c r="F24" s="11" t="str">
        <f>"苏佳丽"</f>
        <v>苏佳丽</v>
      </c>
      <c r="G24" s="12" t="s">
        <v>29</v>
      </c>
    </row>
    <row r="25" s="1" customFormat="1" spans="2:7">
      <c r="B25" s="10">
        <v>22</v>
      </c>
      <c r="C25" s="11" t="str">
        <f t="shared" si="0"/>
        <v>01</v>
      </c>
      <c r="D25" s="11" t="s">
        <v>7</v>
      </c>
      <c r="E25" s="11" t="s">
        <v>8</v>
      </c>
      <c r="F25" s="11" t="str">
        <f>"潘冬媚"</f>
        <v>潘冬媚</v>
      </c>
      <c r="G25" s="12" t="s">
        <v>30</v>
      </c>
    </row>
    <row r="26" s="1" customFormat="1" spans="2:7">
      <c r="B26" s="10">
        <v>23</v>
      </c>
      <c r="C26" s="11" t="str">
        <f t="shared" si="0"/>
        <v>01</v>
      </c>
      <c r="D26" s="11" t="s">
        <v>7</v>
      </c>
      <c r="E26" s="11" t="s">
        <v>8</v>
      </c>
      <c r="F26" s="11" t="str">
        <f>"何淑精"</f>
        <v>何淑精</v>
      </c>
      <c r="G26" s="12" t="s">
        <v>31</v>
      </c>
    </row>
    <row r="27" s="1" customFormat="1" spans="2:7">
      <c r="B27" s="10">
        <v>24</v>
      </c>
      <c r="C27" s="11" t="str">
        <f t="shared" si="0"/>
        <v>01</v>
      </c>
      <c r="D27" s="11" t="s">
        <v>7</v>
      </c>
      <c r="E27" s="11" t="s">
        <v>8</v>
      </c>
      <c r="F27" s="11" t="str">
        <f>"吴玉苗"</f>
        <v>吴玉苗</v>
      </c>
      <c r="G27" s="12" t="s">
        <v>32</v>
      </c>
    </row>
    <row r="28" s="1" customFormat="1" spans="2:7">
      <c r="B28" s="10">
        <v>25</v>
      </c>
      <c r="C28" s="11" t="str">
        <f t="shared" si="0"/>
        <v>01</v>
      </c>
      <c r="D28" s="11" t="s">
        <v>7</v>
      </c>
      <c r="E28" s="11" t="s">
        <v>8</v>
      </c>
      <c r="F28" s="11" t="str">
        <f>"朱连洁"</f>
        <v>朱连洁</v>
      </c>
      <c r="G28" s="12" t="s">
        <v>33</v>
      </c>
    </row>
    <row r="29" s="1" customFormat="1" spans="2:7">
      <c r="B29" s="10">
        <v>26</v>
      </c>
      <c r="C29" s="11" t="str">
        <f t="shared" si="0"/>
        <v>01</v>
      </c>
      <c r="D29" s="11" t="s">
        <v>7</v>
      </c>
      <c r="E29" s="11" t="s">
        <v>8</v>
      </c>
      <c r="F29" s="11" t="str">
        <f>"陈积情"</f>
        <v>陈积情</v>
      </c>
      <c r="G29" s="12" t="s">
        <v>34</v>
      </c>
    </row>
    <row r="30" s="1" customFormat="1" spans="2:7">
      <c r="B30" s="10">
        <v>27</v>
      </c>
      <c r="C30" s="11" t="str">
        <f t="shared" si="0"/>
        <v>01</v>
      </c>
      <c r="D30" s="11" t="s">
        <v>7</v>
      </c>
      <c r="E30" s="11" t="s">
        <v>8</v>
      </c>
      <c r="F30" s="11" t="str">
        <f>"曾美琳"</f>
        <v>曾美琳</v>
      </c>
      <c r="G30" s="12" t="s">
        <v>35</v>
      </c>
    </row>
    <row r="31" s="1" customFormat="1" spans="2:7">
      <c r="B31" s="10">
        <v>28</v>
      </c>
      <c r="C31" s="11" t="str">
        <f t="shared" si="0"/>
        <v>01</v>
      </c>
      <c r="D31" s="11" t="s">
        <v>7</v>
      </c>
      <c r="E31" s="11" t="s">
        <v>8</v>
      </c>
      <c r="F31" s="11" t="str">
        <f>"林哈哈"</f>
        <v>林哈哈</v>
      </c>
      <c r="G31" s="12" t="s">
        <v>36</v>
      </c>
    </row>
    <row r="32" s="1" customFormat="1" spans="2:7">
      <c r="B32" s="10">
        <v>29</v>
      </c>
      <c r="C32" s="11" t="str">
        <f t="shared" si="0"/>
        <v>01</v>
      </c>
      <c r="D32" s="11" t="s">
        <v>7</v>
      </c>
      <c r="E32" s="11" t="s">
        <v>8</v>
      </c>
      <c r="F32" s="11" t="str">
        <f>"符彦荷"</f>
        <v>符彦荷</v>
      </c>
      <c r="G32" s="12" t="s">
        <v>37</v>
      </c>
    </row>
    <row r="33" s="1" customFormat="1" spans="2:7">
      <c r="B33" s="10">
        <v>30</v>
      </c>
      <c r="C33" s="11" t="str">
        <f t="shared" si="0"/>
        <v>01</v>
      </c>
      <c r="D33" s="11" t="s">
        <v>7</v>
      </c>
      <c r="E33" s="11" t="s">
        <v>8</v>
      </c>
      <c r="F33" s="11" t="str">
        <f>"陈文慧"</f>
        <v>陈文慧</v>
      </c>
      <c r="G33" s="12" t="s">
        <v>38</v>
      </c>
    </row>
    <row r="34" s="1" customFormat="1" spans="2:7">
      <c r="B34" s="10">
        <v>31</v>
      </c>
      <c r="C34" s="11" t="str">
        <f t="shared" si="0"/>
        <v>01</v>
      </c>
      <c r="D34" s="11" t="s">
        <v>7</v>
      </c>
      <c r="E34" s="11" t="s">
        <v>8</v>
      </c>
      <c r="F34" s="11" t="str">
        <f>"施秋梅"</f>
        <v>施秋梅</v>
      </c>
      <c r="G34" s="12" t="s">
        <v>39</v>
      </c>
    </row>
    <row r="35" s="1" customFormat="1" spans="2:7">
      <c r="B35" s="10">
        <v>32</v>
      </c>
      <c r="C35" s="11" t="str">
        <f t="shared" si="0"/>
        <v>01</v>
      </c>
      <c r="D35" s="11" t="s">
        <v>7</v>
      </c>
      <c r="E35" s="11" t="s">
        <v>8</v>
      </c>
      <c r="F35" s="11" t="str">
        <f>"符式雅"</f>
        <v>符式雅</v>
      </c>
      <c r="G35" s="12" t="s">
        <v>40</v>
      </c>
    </row>
    <row r="36" s="1" customFormat="1" spans="2:7">
      <c r="B36" s="10">
        <v>33</v>
      </c>
      <c r="C36" s="11" t="str">
        <f t="shared" si="0"/>
        <v>01</v>
      </c>
      <c r="D36" s="11" t="s">
        <v>7</v>
      </c>
      <c r="E36" s="11" t="s">
        <v>8</v>
      </c>
      <c r="F36" s="11" t="str">
        <f>"黄小曼"</f>
        <v>黄小曼</v>
      </c>
      <c r="G36" s="12" t="s">
        <v>41</v>
      </c>
    </row>
    <row r="37" s="1" customFormat="1" spans="2:7">
      <c r="B37" s="10">
        <v>34</v>
      </c>
      <c r="C37" s="11" t="str">
        <f t="shared" si="0"/>
        <v>01</v>
      </c>
      <c r="D37" s="11" t="s">
        <v>7</v>
      </c>
      <c r="E37" s="11" t="s">
        <v>8</v>
      </c>
      <c r="F37" s="11" t="str">
        <f>"唐允妃"</f>
        <v>唐允妃</v>
      </c>
      <c r="G37" s="12" t="s">
        <v>42</v>
      </c>
    </row>
    <row r="38" s="1" customFormat="1" spans="2:7">
      <c r="B38" s="10">
        <v>35</v>
      </c>
      <c r="C38" s="11" t="str">
        <f t="shared" si="0"/>
        <v>01</v>
      </c>
      <c r="D38" s="11" t="s">
        <v>7</v>
      </c>
      <c r="E38" s="11" t="s">
        <v>8</v>
      </c>
      <c r="F38" s="11" t="str">
        <f>"陈惠霞"</f>
        <v>陈惠霞</v>
      </c>
      <c r="G38" s="12" t="s">
        <v>43</v>
      </c>
    </row>
    <row r="39" s="1" customFormat="1" spans="2:7">
      <c r="B39" s="10">
        <v>36</v>
      </c>
      <c r="C39" s="11" t="str">
        <f t="shared" si="0"/>
        <v>01</v>
      </c>
      <c r="D39" s="11" t="s">
        <v>7</v>
      </c>
      <c r="E39" s="11" t="s">
        <v>8</v>
      </c>
      <c r="F39" s="11" t="str">
        <f>"郭兰香"</f>
        <v>郭兰香</v>
      </c>
      <c r="G39" s="12" t="s">
        <v>44</v>
      </c>
    </row>
    <row r="40" s="1" customFormat="1" spans="2:7">
      <c r="B40" s="10">
        <v>37</v>
      </c>
      <c r="C40" s="11" t="str">
        <f t="shared" si="0"/>
        <v>01</v>
      </c>
      <c r="D40" s="11" t="s">
        <v>7</v>
      </c>
      <c r="E40" s="11" t="s">
        <v>8</v>
      </c>
      <c r="F40" s="11" t="str">
        <f>"吴娇喻"</f>
        <v>吴娇喻</v>
      </c>
      <c r="G40" s="12" t="s">
        <v>45</v>
      </c>
    </row>
    <row r="41" s="1" customFormat="1" spans="2:7">
      <c r="B41" s="10">
        <v>38</v>
      </c>
      <c r="C41" s="11" t="str">
        <f t="shared" si="0"/>
        <v>01</v>
      </c>
      <c r="D41" s="11" t="s">
        <v>7</v>
      </c>
      <c r="E41" s="11" t="s">
        <v>8</v>
      </c>
      <c r="F41" s="11" t="str">
        <f>"欧香娜"</f>
        <v>欧香娜</v>
      </c>
      <c r="G41" s="12" t="s">
        <v>46</v>
      </c>
    </row>
    <row r="42" s="1" customFormat="1" spans="2:7">
      <c r="B42" s="10">
        <v>39</v>
      </c>
      <c r="C42" s="11" t="str">
        <f t="shared" si="0"/>
        <v>01</v>
      </c>
      <c r="D42" s="11" t="s">
        <v>7</v>
      </c>
      <c r="E42" s="11" t="s">
        <v>8</v>
      </c>
      <c r="F42" s="11" t="str">
        <f>"陈芳杰"</f>
        <v>陈芳杰</v>
      </c>
      <c r="G42" s="12" t="s">
        <v>47</v>
      </c>
    </row>
    <row r="43" s="1" customFormat="1" spans="2:7">
      <c r="B43" s="10">
        <v>40</v>
      </c>
      <c r="C43" s="11" t="str">
        <f t="shared" si="0"/>
        <v>01</v>
      </c>
      <c r="D43" s="11" t="s">
        <v>7</v>
      </c>
      <c r="E43" s="11" t="s">
        <v>8</v>
      </c>
      <c r="F43" s="11" t="str">
        <f>"符玲娜"</f>
        <v>符玲娜</v>
      </c>
      <c r="G43" s="12" t="s">
        <v>48</v>
      </c>
    </row>
    <row r="44" s="1" customFormat="1" spans="2:7">
      <c r="B44" s="10">
        <v>41</v>
      </c>
      <c r="C44" s="11" t="str">
        <f t="shared" si="0"/>
        <v>01</v>
      </c>
      <c r="D44" s="11" t="s">
        <v>7</v>
      </c>
      <c r="E44" s="11" t="s">
        <v>8</v>
      </c>
      <c r="F44" s="11" t="str">
        <f>"吴健婵"</f>
        <v>吴健婵</v>
      </c>
      <c r="G44" s="12" t="s">
        <v>49</v>
      </c>
    </row>
    <row r="45" s="1" customFormat="1" spans="2:7">
      <c r="B45" s="10">
        <v>42</v>
      </c>
      <c r="C45" s="11" t="str">
        <f t="shared" si="0"/>
        <v>01</v>
      </c>
      <c r="D45" s="11" t="s">
        <v>7</v>
      </c>
      <c r="E45" s="11" t="s">
        <v>8</v>
      </c>
      <c r="F45" s="11" t="str">
        <f>"蔡杏雯"</f>
        <v>蔡杏雯</v>
      </c>
      <c r="G45" s="12" t="s">
        <v>50</v>
      </c>
    </row>
    <row r="46" s="1" customFormat="1" spans="2:7">
      <c r="B46" s="10">
        <v>43</v>
      </c>
      <c r="C46" s="11" t="str">
        <f t="shared" si="0"/>
        <v>01</v>
      </c>
      <c r="D46" s="11" t="s">
        <v>7</v>
      </c>
      <c r="E46" s="11" t="s">
        <v>8</v>
      </c>
      <c r="F46" s="11" t="str">
        <f>"王坚"</f>
        <v>王坚</v>
      </c>
      <c r="G46" s="12" t="s">
        <v>51</v>
      </c>
    </row>
    <row r="47" s="1" customFormat="1" spans="2:7">
      <c r="B47" s="10">
        <v>44</v>
      </c>
      <c r="C47" s="11" t="str">
        <f t="shared" si="0"/>
        <v>01</v>
      </c>
      <c r="D47" s="11" t="s">
        <v>7</v>
      </c>
      <c r="E47" s="11" t="s">
        <v>8</v>
      </c>
      <c r="F47" s="11" t="str">
        <f>"覃朝娟"</f>
        <v>覃朝娟</v>
      </c>
      <c r="G47" s="12" t="s">
        <v>52</v>
      </c>
    </row>
    <row r="48" s="1" customFormat="1" spans="2:7">
      <c r="B48" s="10">
        <v>45</v>
      </c>
      <c r="C48" s="11" t="str">
        <f t="shared" si="0"/>
        <v>01</v>
      </c>
      <c r="D48" s="11" t="s">
        <v>7</v>
      </c>
      <c r="E48" s="11" t="s">
        <v>8</v>
      </c>
      <c r="F48" s="11" t="str">
        <f>"王小艳"</f>
        <v>王小艳</v>
      </c>
      <c r="G48" s="12" t="s">
        <v>53</v>
      </c>
    </row>
    <row r="49" s="1" customFormat="1" spans="2:7">
      <c r="B49" s="10">
        <v>46</v>
      </c>
      <c r="C49" s="11" t="str">
        <f t="shared" si="0"/>
        <v>01</v>
      </c>
      <c r="D49" s="11" t="s">
        <v>7</v>
      </c>
      <c r="E49" s="11" t="s">
        <v>8</v>
      </c>
      <c r="F49" s="11" t="str">
        <f>"王欣慧"</f>
        <v>王欣慧</v>
      </c>
      <c r="G49" s="12" t="s">
        <v>54</v>
      </c>
    </row>
    <row r="50" s="1" customFormat="1" spans="2:7">
      <c r="B50" s="10">
        <v>47</v>
      </c>
      <c r="C50" s="11" t="str">
        <f t="shared" si="0"/>
        <v>01</v>
      </c>
      <c r="D50" s="11" t="s">
        <v>7</v>
      </c>
      <c r="E50" s="11" t="s">
        <v>8</v>
      </c>
      <c r="F50" s="11" t="str">
        <f>"陈吉瑜"</f>
        <v>陈吉瑜</v>
      </c>
      <c r="G50" s="12" t="s">
        <v>55</v>
      </c>
    </row>
    <row r="51" s="1" customFormat="1" spans="2:7">
      <c r="B51" s="10">
        <v>48</v>
      </c>
      <c r="C51" s="11" t="str">
        <f t="shared" si="0"/>
        <v>01</v>
      </c>
      <c r="D51" s="11" t="s">
        <v>7</v>
      </c>
      <c r="E51" s="11" t="s">
        <v>8</v>
      </c>
      <c r="F51" s="11" t="str">
        <f>"郑海琴"</f>
        <v>郑海琴</v>
      </c>
      <c r="G51" s="12" t="s">
        <v>56</v>
      </c>
    </row>
    <row r="52" s="1" customFormat="1" spans="2:7">
      <c r="B52" s="10">
        <v>49</v>
      </c>
      <c r="C52" s="11" t="str">
        <f t="shared" si="0"/>
        <v>01</v>
      </c>
      <c r="D52" s="11" t="s">
        <v>7</v>
      </c>
      <c r="E52" s="11" t="s">
        <v>8</v>
      </c>
      <c r="F52" s="11" t="str">
        <f>"刘映余"</f>
        <v>刘映余</v>
      </c>
      <c r="G52" s="12" t="s">
        <v>57</v>
      </c>
    </row>
    <row r="53" s="1" customFormat="1" spans="2:7">
      <c r="B53" s="10">
        <v>50</v>
      </c>
      <c r="C53" s="11" t="str">
        <f t="shared" si="0"/>
        <v>01</v>
      </c>
      <c r="D53" s="11" t="s">
        <v>7</v>
      </c>
      <c r="E53" s="11" t="s">
        <v>8</v>
      </c>
      <c r="F53" s="11" t="str">
        <f>"赵海茵"</f>
        <v>赵海茵</v>
      </c>
      <c r="G53" s="12" t="s">
        <v>58</v>
      </c>
    </row>
    <row r="54" s="1" customFormat="1" spans="2:7">
      <c r="B54" s="10">
        <v>51</v>
      </c>
      <c r="C54" s="11" t="str">
        <f t="shared" si="0"/>
        <v>01</v>
      </c>
      <c r="D54" s="11" t="s">
        <v>7</v>
      </c>
      <c r="E54" s="11" t="s">
        <v>8</v>
      </c>
      <c r="F54" s="11" t="str">
        <f>"邢增娜"</f>
        <v>邢增娜</v>
      </c>
      <c r="G54" s="12" t="s">
        <v>59</v>
      </c>
    </row>
    <row r="55" s="1" customFormat="1" spans="2:7">
      <c r="B55" s="10">
        <v>52</v>
      </c>
      <c r="C55" s="11" t="str">
        <f t="shared" si="0"/>
        <v>01</v>
      </c>
      <c r="D55" s="11" t="s">
        <v>7</v>
      </c>
      <c r="E55" s="11" t="s">
        <v>8</v>
      </c>
      <c r="F55" s="11" t="str">
        <f>"李丹香"</f>
        <v>李丹香</v>
      </c>
      <c r="G55" s="12" t="s">
        <v>60</v>
      </c>
    </row>
    <row r="56" s="1" customFormat="1" spans="2:7">
      <c r="B56" s="10">
        <v>53</v>
      </c>
      <c r="C56" s="11" t="str">
        <f t="shared" si="0"/>
        <v>01</v>
      </c>
      <c r="D56" s="11" t="s">
        <v>7</v>
      </c>
      <c r="E56" s="11" t="s">
        <v>8</v>
      </c>
      <c r="F56" s="11" t="str">
        <f>"明珠"</f>
        <v>明珠</v>
      </c>
      <c r="G56" s="12" t="s">
        <v>61</v>
      </c>
    </row>
    <row r="57" s="1" customFormat="1" spans="2:7">
      <c r="B57" s="10">
        <v>54</v>
      </c>
      <c r="C57" s="11" t="str">
        <f t="shared" si="0"/>
        <v>01</v>
      </c>
      <c r="D57" s="11" t="s">
        <v>7</v>
      </c>
      <c r="E57" s="11" t="s">
        <v>8</v>
      </c>
      <c r="F57" s="11" t="str">
        <f>"刘卫健"</f>
        <v>刘卫健</v>
      </c>
      <c r="G57" s="12" t="s">
        <v>62</v>
      </c>
    </row>
    <row r="58" s="1" customFormat="1" spans="2:7">
      <c r="B58" s="10">
        <v>55</v>
      </c>
      <c r="C58" s="11" t="str">
        <f t="shared" si="0"/>
        <v>01</v>
      </c>
      <c r="D58" s="11" t="s">
        <v>7</v>
      </c>
      <c r="E58" s="11" t="s">
        <v>8</v>
      </c>
      <c r="F58" s="11" t="str">
        <f>"莫秀静"</f>
        <v>莫秀静</v>
      </c>
      <c r="G58" s="12" t="s">
        <v>63</v>
      </c>
    </row>
    <row r="59" s="1" customFormat="1" spans="2:7">
      <c r="B59" s="10">
        <v>56</v>
      </c>
      <c r="C59" s="11" t="str">
        <f t="shared" si="0"/>
        <v>01</v>
      </c>
      <c r="D59" s="11" t="s">
        <v>7</v>
      </c>
      <c r="E59" s="11" t="s">
        <v>8</v>
      </c>
      <c r="F59" s="11" t="str">
        <f>"王达萍"</f>
        <v>王达萍</v>
      </c>
      <c r="G59" s="12" t="s">
        <v>64</v>
      </c>
    </row>
    <row r="60" s="1" customFormat="1" spans="2:7">
      <c r="B60" s="10">
        <v>57</v>
      </c>
      <c r="C60" s="11" t="str">
        <f t="shared" si="0"/>
        <v>01</v>
      </c>
      <c r="D60" s="11" t="s">
        <v>7</v>
      </c>
      <c r="E60" s="11" t="s">
        <v>8</v>
      </c>
      <c r="F60" s="11" t="str">
        <f>"高元怡"</f>
        <v>高元怡</v>
      </c>
      <c r="G60" s="12" t="s">
        <v>65</v>
      </c>
    </row>
    <row r="61" s="1" customFormat="1" spans="2:7">
      <c r="B61" s="10">
        <v>58</v>
      </c>
      <c r="C61" s="11" t="str">
        <f t="shared" si="0"/>
        <v>01</v>
      </c>
      <c r="D61" s="11" t="s">
        <v>7</v>
      </c>
      <c r="E61" s="11" t="s">
        <v>8</v>
      </c>
      <c r="F61" s="11" t="str">
        <f>"苏梦琪"</f>
        <v>苏梦琪</v>
      </c>
      <c r="G61" s="12" t="s">
        <v>66</v>
      </c>
    </row>
    <row r="62" s="1" customFormat="1" spans="2:7">
      <c r="B62" s="10">
        <v>59</v>
      </c>
      <c r="C62" s="11" t="str">
        <f t="shared" si="0"/>
        <v>01</v>
      </c>
      <c r="D62" s="11" t="s">
        <v>7</v>
      </c>
      <c r="E62" s="11" t="s">
        <v>8</v>
      </c>
      <c r="F62" s="11" t="str">
        <f>"方芸晶"</f>
        <v>方芸晶</v>
      </c>
      <c r="G62" s="12" t="s">
        <v>67</v>
      </c>
    </row>
    <row r="63" s="1" customFormat="1" spans="2:7">
      <c r="B63" s="10">
        <v>60</v>
      </c>
      <c r="C63" s="11" t="str">
        <f t="shared" si="0"/>
        <v>01</v>
      </c>
      <c r="D63" s="11" t="s">
        <v>7</v>
      </c>
      <c r="E63" s="11" t="s">
        <v>8</v>
      </c>
      <c r="F63" s="11" t="str">
        <f>"郑雪姑"</f>
        <v>郑雪姑</v>
      </c>
      <c r="G63" s="12" t="s">
        <v>68</v>
      </c>
    </row>
    <row r="64" s="1" customFormat="1" spans="2:7">
      <c r="B64" s="10">
        <v>61</v>
      </c>
      <c r="C64" s="11" t="str">
        <f t="shared" si="0"/>
        <v>01</v>
      </c>
      <c r="D64" s="11" t="s">
        <v>7</v>
      </c>
      <c r="E64" s="11" t="s">
        <v>8</v>
      </c>
      <c r="F64" s="11" t="str">
        <f>"陈日媖"</f>
        <v>陈日媖</v>
      </c>
      <c r="G64" s="12" t="s">
        <v>69</v>
      </c>
    </row>
    <row r="65" s="1" customFormat="1" spans="2:7">
      <c r="B65" s="10">
        <v>62</v>
      </c>
      <c r="C65" s="11" t="str">
        <f t="shared" si="0"/>
        <v>01</v>
      </c>
      <c r="D65" s="11" t="s">
        <v>7</v>
      </c>
      <c r="E65" s="11" t="s">
        <v>8</v>
      </c>
      <c r="F65" s="11" t="str">
        <f>"翁苗珍"</f>
        <v>翁苗珍</v>
      </c>
      <c r="G65" s="12" t="s">
        <v>70</v>
      </c>
    </row>
    <row r="66" s="1" customFormat="1" spans="2:7">
      <c r="B66" s="10">
        <v>63</v>
      </c>
      <c r="C66" s="11" t="str">
        <f t="shared" si="0"/>
        <v>01</v>
      </c>
      <c r="D66" s="11" t="s">
        <v>7</v>
      </c>
      <c r="E66" s="11" t="s">
        <v>8</v>
      </c>
      <c r="F66" s="11" t="str">
        <f>"陈玉恩"</f>
        <v>陈玉恩</v>
      </c>
      <c r="G66" s="12" t="s">
        <v>71</v>
      </c>
    </row>
    <row r="67" s="1" customFormat="1" spans="2:7">
      <c r="B67" s="10">
        <v>64</v>
      </c>
      <c r="C67" s="11" t="str">
        <f t="shared" si="0"/>
        <v>01</v>
      </c>
      <c r="D67" s="11" t="s">
        <v>7</v>
      </c>
      <c r="E67" s="11" t="s">
        <v>8</v>
      </c>
      <c r="F67" s="11" t="str">
        <f>"刘美岑"</f>
        <v>刘美岑</v>
      </c>
      <c r="G67" s="12" t="s">
        <v>72</v>
      </c>
    </row>
    <row r="68" s="1" customFormat="1" spans="2:7">
      <c r="B68" s="10">
        <v>65</v>
      </c>
      <c r="C68" s="11" t="str">
        <f t="shared" ref="C68:C131" si="1">"01"</f>
        <v>01</v>
      </c>
      <c r="D68" s="11" t="s">
        <v>7</v>
      </c>
      <c r="E68" s="11" t="s">
        <v>8</v>
      </c>
      <c r="F68" s="11" t="str">
        <f>"朱淋淋"</f>
        <v>朱淋淋</v>
      </c>
      <c r="G68" s="12" t="s">
        <v>73</v>
      </c>
    </row>
    <row r="69" s="1" customFormat="1" spans="2:7">
      <c r="B69" s="10">
        <v>66</v>
      </c>
      <c r="C69" s="11" t="str">
        <f t="shared" si="1"/>
        <v>01</v>
      </c>
      <c r="D69" s="11" t="s">
        <v>7</v>
      </c>
      <c r="E69" s="11" t="s">
        <v>8</v>
      </c>
      <c r="F69" s="11" t="str">
        <f>"韩笛"</f>
        <v>韩笛</v>
      </c>
      <c r="G69" s="12" t="s">
        <v>74</v>
      </c>
    </row>
    <row r="70" s="1" customFormat="1" spans="2:7">
      <c r="B70" s="10">
        <v>67</v>
      </c>
      <c r="C70" s="11" t="str">
        <f t="shared" si="1"/>
        <v>01</v>
      </c>
      <c r="D70" s="11" t="s">
        <v>7</v>
      </c>
      <c r="E70" s="11" t="s">
        <v>8</v>
      </c>
      <c r="F70" s="11" t="str">
        <f>"符昀"</f>
        <v>符昀</v>
      </c>
      <c r="G70" s="12" t="s">
        <v>75</v>
      </c>
    </row>
    <row r="71" s="1" customFormat="1" spans="2:7">
      <c r="B71" s="10">
        <v>68</v>
      </c>
      <c r="C71" s="11" t="str">
        <f t="shared" si="1"/>
        <v>01</v>
      </c>
      <c r="D71" s="11" t="s">
        <v>7</v>
      </c>
      <c r="E71" s="11" t="s">
        <v>8</v>
      </c>
      <c r="F71" s="11" t="str">
        <f>"莫春娇"</f>
        <v>莫春娇</v>
      </c>
      <c r="G71" s="12" t="s">
        <v>76</v>
      </c>
    </row>
    <row r="72" s="1" customFormat="1" spans="2:7">
      <c r="B72" s="10">
        <v>69</v>
      </c>
      <c r="C72" s="11" t="str">
        <f t="shared" si="1"/>
        <v>01</v>
      </c>
      <c r="D72" s="11" t="s">
        <v>7</v>
      </c>
      <c r="E72" s="11" t="s">
        <v>8</v>
      </c>
      <c r="F72" s="11" t="str">
        <f>"吴秀虹"</f>
        <v>吴秀虹</v>
      </c>
      <c r="G72" s="12" t="s">
        <v>77</v>
      </c>
    </row>
    <row r="73" s="1" customFormat="1" spans="2:7">
      <c r="B73" s="10">
        <v>70</v>
      </c>
      <c r="C73" s="11" t="str">
        <f t="shared" si="1"/>
        <v>01</v>
      </c>
      <c r="D73" s="11" t="s">
        <v>7</v>
      </c>
      <c r="E73" s="11" t="s">
        <v>8</v>
      </c>
      <c r="F73" s="11" t="str">
        <f>"张伟波"</f>
        <v>张伟波</v>
      </c>
      <c r="G73" s="12" t="s">
        <v>78</v>
      </c>
    </row>
    <row r="74" s="1" customFormat="1" spans="2:7">
      <c r="B74" s="10">
        <v>71</v>
      </c>
      <c r="C74" s="11" t="str">
        <f t="shared" si="1"/>
        <v>01</v>
      </c>
      <c r="D74" s="11" t="s">
        <v>7</v>
      </c>
      <c r="E74" s="11" t="s">
        <v>8</v>
      </c>
      <c r="F74" s="11" t="str">
        <f>"王蕾"</f>
        <v>王蕾</v>
      </c>
      <c r="G74" s="12" t="s">
        <v>79</v>
      </c>
    </row>
    <row r="75" s="1" customFormat="1" spans="2:7">
      <c r="B75" s="10">
        <v>72</v>
      </c>
      <c r="C75" s="11" t="str">
        <f t="shared" si="1"/>
        <v>01</v>
      </c>
      <c r="D75" s="11" t="s">
        <v>7</v>
      </c>
      <c r="E75" s="11" t="s">
        <v>8</v>
      </c>
      <c r="F75" s="11" t="str">
        <f>"李秀萍"</f>
        <v>李秀萍</v>
      </c>
      <c r="G75" s="12" t="s">
        <v>80</v>
      </c>
    </row>
    <row r="76" s="1" customFormat="1" spans="2:7">
      <c r="B76" s="10">
        <v>73</v>
      </c>
      <c r="C76" s="11" t="str">
        <f t="shared" si="1"/>
        <v>01</v>
      </c>
      <c r="D76" s="11" t="s">
        <v>7</v>
      </c>
      <c r="E76" s="11" t="s">
        <v>8</v>
      </c>
      <c r="F76" s="11" t="str">
        <f>"陈如如"</f>
        <v>陈如如</v>
      </c>
      <c r="G76" s="12" t="s">
        <v>81</v>
      </c>
    </row>
    <row r="77" s="1" customFormat="1" spans="2:7">
      <c r="B77" s="10">
        <v>74</v>
      </c>
      <c r="C77" s="11" t="str">
        <f t="shared" si="1"/>
        <v>01</v>
      </c>
      <c r="D77" s="11" t="s">
        <v>7</v>
      </c>
      <c r="E77" s="11" t="s">
        <v>8</v>
      </c>
      <c r="F77" s="11" t="str">
        <f>"吴挺雪"</f>
        <v>吴挺雪</v>
      </c>
      <c r="G77" s="12" t="s">
        <v>82</v>
      </c>
    </row>
    <row r="78" s="1" customFormat="1" spans="2:7">
      <c r="B78" s="10">
        <v>75</v>
      </c>
      <c r="C78" s="11" t="str">
        <f t="shared" si="1"/>
        <v>01</v>
      </c>
      <c r="D78" s="11" t="s">
        <v>7</v>
      </c>
      <c r="E78" s="11" t="s">
        <v>8</v>
      </c>
      <c r="F78" s="11" t="str">
        <f>"文开卷"</f>
        <v>文开卷</v>
      </c>
      <c r="G78" s="12" t="s">
        <v>83</v>
      </c>
    </row>
    <row r="79" s="1" customFormat="1" spans="2:7">
      <c r="B79" s="10">
        <v>76</v>
      </c>
      <c r="C79" s="11" t="str">
        <f t="shared" si="1"/>
        <v>01</v>
      </c>
      <c r="D79" s="11" t="s">
        <v>7</v>
      </c>
      <c r="E79" s="11" t="s">
        <v>8</v>
      </c>
      <c r="F79" s="11" t="str">
        <f>"何夏蕾"</f>
        <v>何夏蕾</v>
      </c>
      <c r="G79" s="12" t="s">
        <v>84</v>
      </c>
    </row>
    <row r="80" s="1" customFormat="1" spans="2:7">
      <c r="B80" s="10">
        <v>77</v>
      </c>
      <c r="C80" s="11" t="str">
        <f t="shared" si="1"/>
        <v>01</v>
      </c>
      <c r="D80" s="11" t="s">
        <v>7</v>
      </c>
      <c r="E80" s="11" t="s">
        <v>8</v>
      </c>
      <c r="F80" s="11" t="str">
        <f>"陈丹薇"</f>
        <v>陈丹薇</v>
      </c>
      <c r="G80" s="12" t="s">
        <v>11</v>
      </c>
    </row>
    <row r="81" s="1" customFormat="1" spans="2:7">
      <c r="B81" s="10">
        <v>78</v>
      </c>
      <c r="C81" s="11" t="str">
        <f t="shared" si="1"/>
        <v>01</v>
      </c>
      <c r="D81" s="11" t="s">
        <v>7</v>
      </c>
      <c r="E81" s="11" t="s">
        <v>8</v>
      </c>
      <c r="F81" s="11" t="str">
        <f>"麦绍妹"</f>
        <v>麦绍妹</v>
      </c>
      <c r="G81" s="12" t="s">
        <v>85</v>
      </c>
    </row>
    <row r="82" s="1" customFormat="1" spans="2:7">
      <c r="B82" s="10">
        <v>79</v>
      </c>
      <c r="C82" s="11" t="str">
        <f t="shared" si="1"/>
        <v>01</v>
      </c>
      <c r="D82" s="11" t="s">
        <v>7</v>
      </c>
      <c r="E82" s="11" t="s">
        <v>8</v>
      </c>
      <c r="F82" s="11" t="str">
        <f>"符晓虹"</f>
        <v>符晓虹</v>
      </c>
      <c r="G82" s="12" t="s">
        <v>86</v>
      </c>
    </row>
    <row r="83" s="1" customFormat="1" spans="2:7">
      <c r="B83" s="10">
        <v>80</v>
      </c>
      <c r="C83" s="11" t="str">
        <f t="shared" si="1"/>
        <v>01</v>
      </c>
      <c r="D83" s="11" t="s">
        <v>7</v>
      </c>
      <c r="E83" s="11" t="s">
        <v>8</v>
      </c>
      <c r="F83" s="11" t="str">
        <f>"符月芳"</f>
        <v>符月芳</v>
      </c>
      <c r="G83" s="12" t="s">
        <v>87</v>
      </c>
    </row>
    <row r="84" s="1" customFormat="1" spans="2:7">
      <c r="B84" s="10">
        <v>81</v>
      </c>
      <c r="C84" s="11" t="str">
        <f t="shared" si="1"/>
        <v>01</v>
      </c>
      <c r="D84" s="11" t="s">
        <v>7</v>
      </c>
      <c r="E84" s="11" t="s">
        <v>8</v>
      </c>
      <c r="F84" s="11" t="str">
        <f>"莫冰"</f>
        <v>莫冰</v>
      </c>
      <c r="G84" s="12" t="s">
        <v>88</v>
      </c>
    </row>
    <row r="85" s="1" customFormat="1" spans="2:7">
      <c r="B85" s="10">
        <v>82</v>
      </c>
      <c r="C85" s="11" t="str">
        <f t="shared" si="1"/>
        <v>01</v>
      </c>
      <c r="D85" s="11" t="s">
        <v>7</v>
      </c>
      <c r="E85" s="11" t="s">
        <v>8</v>
      </c>
      <c r="F85" s="11" t="str">
        <f>"云小雯"</f>
        <v>云小雯</v>
      </c>
      <c r="G85" s="12" t="s">
        <v>89</v>
      </c>
    </row>
    <row r="86" s="1" customFormat="1" spans="2:7">
      <c r="B86" s="10">
        <v>83</v>
      </c>
      <c r="C86" s="11" t="str">
        <f t="shared" si="1"/>
        <v>01</v>
      </c>
      <c r="D86" s="11" t="s">
        <v>7</v>
      </c>
      <c r="E86" s="11" t="s">
        <v>8</v>
      </c>
      <c r="F86" s="11" t="str">
        <f>"胡丽消"</f>
        <v>胡丽消</v>
      </c>
      <c r="G86" s="12" t="s">
        <v>90</v>
      </c>
    </row>
    <row r="87" s="1" customFormat="1" spans="2:7">
      <c r="B87" s="10">
        <v>84</v>
      </c>
      <c r="C87" s="11" t="str">
        <f t="shared" si="1"/>
        <v>01</v>
      </c>
      <c r="D87" s="11" t="s">
        <v>7</v>
      </c>
      <c r="E87" s="11" t="s">
        <v>8</v>
      </c>
      <c r="F87" s="11" t="str">
        <f>"王小南"</f>
        <v>王小南</v>
      </c>
      <c r="G87" s="12" t="s">
        <v>91</v>
      </c>
    </row>
    <row r="88" s="1" customFormat="1" spans="2:7">
      <c r="B88" s="10">
        <v>85</v>
      </c>
      <c r="C88" s="11" t="str">
        <f t="shared" si="1"/>
        <v>01</v>
      </c>
      <c r="D88" s="11" t="s">
        <v>7</v>
      </c>
      <c r="E88" s="11" t="s">
        <v>8</v>
      </c>
      <c r="F88" s="11" t="str">
        <f>"李雨静"</f>
        <v>李雨静</v>
      </c>
      <c r="G88" s="12" t="s">
        <v>92</v>
      </c>
    </row>
    <row r="89" s="1" customFormat="1" spans="2:7">
      <c r="B89" s="10">
        <v>86</v>
      </c>
      <c r="C89" s="11" t="str">
        <f t="shared" si="1"/>
        <v>01</v>
      </c>
      <c r="D89" s="11" t="s">
        <v>7</v>
      </c>
      <c r="E89" s="11" t="s">
        <v>8</v>
      </c>
      <c r="F89" s="11" t="str">
        <f>"符雅"</f>
        <v>符雅</v>
      </c>
      <c r="G89" s="12" t="s">
        <v>93</v>
      </c>
    </row>
    <row r="90" s="1" customFormat="1" spans="2:7">
      <c r="B90" s="10">
        <v>87</v>
      </c>
      <c r="C90" s="11" t="str">
        <f t="shared" si="1"/>
        <v>01</v>
      </c>
      <c r="D90" s="11" t="s">
        <v>7</v>
      </c>
      <c r="E90" s="11" t="s">
        <v>8</v>
      </c>
      <c r="F90" s="11" t="str">
        <f>"高燕兰"</f>
        <v>高燕兰</v>
      </c>
      <c r="G90" s="12" t="s">
        <v>94</v>
      </c>
    </row>
    <row r="91" s="1" customFormat="1" spans="2:7">
      <c r="B91" s="10">
        <v>88</v>
      </c>
      <c r="C91" s="11" t="str">
        <f t="shared" si="1"/>
        <v>01</v>
      </c>
      <c r="D91" s="11" t="s">
        <v>7</v>
      </c>
      <c r="E91" s="11" t="s">
        <v>8</v>
      </c>
      <c r="F91" s="11" t="str">
        <f>"王应凤"</f>
        <v>王应凤</v>
      </c>
      <c r="G91" s="12" t="s">
        <v>95</v>
      </c>
    </row>
    <row r="92" s="1" customFormat="1" spans="2:7">
      <c r="B92" s="10">
        <v>89</v>
      </c>
      <c r="C92" s="11" t="str">
        <f t="shared" si="1"/>
        <v>01</v>
      </c>
      <c r="D92" s="11" t="s">
        <v>7</v>
      </c>
      <c r="E92" s="11" t="s">
        <v>8</v>
      </c>
      <c r="F92" s="11" t="str">
        <f>"郑庆坤"</f>
        <v>郑庆坤</v>
      </c>
      <c r="G92" s="12" t="s">
        <v>96</v>
      </c>
    </row>
    <row r="93" s="1" customFormat="1" spans="2:7">
      <c r="B93" s="10">
        <v>90</v>
      </c>
      <c r="C93" s="11" t="str">
        <f t="shared" si="1"/>
        <v>01</v>
      </c>
      <c r="D93" s="11" t="s">
        <v>7</v>
      </c>
      <c r="E93" s="11" t="s">
        <v>8</v>
      </c>
      <c r="F93" s="11" t="str">
        <f>"钟海洁"</f>
        <v>钟海洁</v>
      </c>
      <c r="G93" s="12" t="s">
        <v>97</v>
      </c>
    </row>
    <row r="94" s="1" customFormat="1" spans="2:7">
      <c r="B94" s="10">
        <v>91</v>
      </c>
      <c r="C94" s="11" t="str">
        <f t="shared" si="1"/>
        <v>01</v>
      </c>
      <c r="D94" s="11" t="s">
        <v>7</v>
      </c>
      <c r="E94" s="11" t="s">
        <v>8</v>
      </c>
      <c r="F94" s="11" t="str">
        <f>"郑佳佳"</f>
        <v>郑佳佳</v>
      </c>
      <c r="G94" s="12" t="s">
        <v>98</v>
      </c>
    </row>
    <row r="95" s="1" customFormat="1" spans="2:7">
      <c r="B95" s="10">
        <v>92</v>
      </c>
      <c r="C95" s="11" t="str">
        <f t="shared" si="1"/>
        <v>01</v>
      </c>
      <c r="D95" s="11" t="s">
        <v>7</v>
      </c>
      <c r="E95" s="11" t="s">
        <v>8</v>
      </c>
      <c r="F95" s="11" t="str">
        <f>"肖金玉"</f>
        <v>肖金玉</v>
      </c>
      <c r="G95" s="12" t="s">
        <v>99</v>
      </c>
    </row>
    <row r="96" s="1" customFormat="1" spans="2:7">
      <c r="B96" s="10">
        <v>93</v>
      </c>
      <c r="C96" s="11" t="str">
        <f t="shared" si="1"/>
        <v>01</v>
      </c>
      <c r="D96" s="11" t="s">
        <v>7</v>
      </c>
      <c r="E96" s="11" t="s">
        <v>8</v>
      </c>
      <c r="F96" s="11" t="str">
        <f>"叶碧菁"</f>
        <v>叶碧菁</v>
      </c>
      <c r="G96" s="12" t="s">
        <v>100</v>
      </c>
    </row>
    <row r="97" s="1" customFormat="1" spans="2:7">
      <c r="B97" s="10">
        <v>94</v>
      </c>
      <c r="C97" s="11" t="str">
        <f t="shared" si="1"/>
        <v>01</v>
      </c>
      <c r="D97" s="11" t="s">
        <v>7</v>
      </c>
      <c r="E97" s="11" t="s">
        <v>8</v>
      </c>
      <c r="F97" s="11" t="str">
        <f>"陈运完"</f>
        <v>陈运完</v>
      </c>
      <c r="G97" s="12" t="s">
        <v>101</v>
      </c>
    </row>
    <row r="98" s="1" customFormat="1" spans="2:7">
      <c r="B98" s="10">
        <v>95</v>
      </c>
      <c r="C98" s="11" t="str">
        <f t="shared" si="1"/>
        <v>01</v>
      </c>
      <c r="D98" s="11" t="s">
        <v>7</v>
      </c>
      <c r="E98" s="11" t="s">
        <v>8</v>
      </c>
      <c r="F98" s="11" t="str">
        <f>"李玉慧"</f>
        <v>李玉慧</v>
      </c>
      <c r="G98" s="12" t="s">
        <v>102</v>
      </c>
    </row>
    <row r="99" s="1" customFormat="1" spans="2:7">
      <c r="B99" s="10">
        <v>96</v>
      </c>
      <c r="C99" s="11" t="str">
        <f t="shared" si="1"/>
        <v>01</v>
      </c>
      <c r="D99" s="11" t="s">
        <v>7</v>
      </c>
      <c r="E99" s="11" t="s">
        <v>8</v>
      </c>
      <c r="F99" s="11" t="str">
        <f>"叶琳"</f>
        <v>叶琳</v>
      </c>
      <c r="G99" s="12" t="s">
        <v>103</v>
      </c>
    </row>
    <row r="100" s="1" customFormat="1" spans="2:7">
      <c r="B100" s="10">
        <v>97</v>
      </c>
      <c r="C100" s="11" t="str">
        <f t="shared" si="1"/>
        <v>01</v>
      </c>
      <c r="D100" s="11" t="s">
        <v>7</v>
      </c>
      <c r="E100" s="11" t="s">
        <v>8</v>
      </c>
      <c r="F100" s="11" t="str">
        <f>"陆蓝蓝"</f>
        <v>陆蓝蓝</v>
      </c>
      <c r="G100" s="12" t="s">
        <v>104</v>
      </c>
    </row>
    <row r="101" s="1" customFormat="1" spans="2:7">
      <c r="B101" s="10">
        <v>98</v>
      </c>
      <c r="C101" s="11" t="str">
        <f t="shared" si="1"/>
        <v>01</v>
      </c>
      <c r="D101" s="11" t="s">
        <v>7</v>
      </c>
      <c r="E101" s="11" t="s">
        <v>8</v>
      </c>
      <c r="F101" s="11" t="str">
        <f>"陈晨"</f>
        <v>陈晨</v>
      </c>
      <c r="G101" s="12" t="s">
        <v>105</v>
      </c>
    </row>
    <row r="102" s="1" customFormat="1" spans="2:7">
      <c r="B102" s="10">
        <v>99</v>
      </c>
      <c r="C102" s="11" t="str">
        <f t="shared" si="1"/>
        <v>01</v>
      </c>
      <c r="D102" s="11" t="s">
        <v>7</v>
      </c>
      <c r="E102" s="11" t="s">
        <v>8</v>
      </c>
      <c r="F102" s="11" t="str">
        <f>"周曼"</f>
        <v>周曼</v>
      </c>
      <c r="G102" s="12" t="s">
        <v>106</v>
      </c>
    </row>
    <row r="103" s="1" customFormat="1" spans="2:7">
      <c r="B103" s="10">
        <v>100</v>
      </c>
      <c r="C103" s="11" t="str">
        <f t="shared" si="1"/>
        <v>01</v>
      </c>
      <c r="D103" s="11" t="s">
        <v>7</v>
      </c>
      <c r="E103" s="11" t="s">
        <v>8</v>
      </c>
      <c r="F103" s="11" t="str">
        <f>"冯忠玉"</f>
        <v>冯忠玉</v>
      </c>
      <c r="G103" s="12" t="s">
        <v>107</v>
      </c>
    </row>
    <row r="104" s="1" customFormat="1" spans="2:7">
      <c r="B104" s="10">
        <v>101</v>
      </c>
      <c r="C104" s="11" t="str">
        <f t="shared" si="1"/>
        <v>01</v>
      </c>
      <c r="D104" s="11" t="s">
        <v>7</v>
      </c>
      <c r="E104" s="11" t="s">
        <v>8</v>
      </c>
      <c r="F104" s="11" t="str">
        <f>"王秋"</f>
        <v>王秋</v>
      </c>
      <c r="G104" s="12" t="s">
        <v>108</v>
      </c>
    </row>
    <row r="105" s="1" customFormat="1" spans="2:7">
      <c r="B105" s="10">
        <v>102</v>
      </c>
      <c r="C105" s="11" t="str">
        <f t="shared" si="1"/>
        <v>01</v>
      </c>
      <c r="D105" s="11" t="s">
        <v>7</v>
      </c>
      <c r="E105" s="11" t="s">
        <v>8</v>
      </c>
      <c r="F105" s="11" t="str">
        <f>"赵晓芳"</f>
        <v>赵晓芳</v>
      </c>
      <c r="G105" s="12" t="s">
        <v>109</v>
      </c>
    </row>
    <row r="106" s="1" customFormat="1" spans="2:7">
      <c r="B106" s="10">
        <v>103</v>
      </c>
      <c r="C106" s="11" t="str">
        <f t="shared" si="1"/>
        <v>01</v>
      </c>
      <c r="D106" s="11" t="s">
        <v>7</v>
      </c>
      <c r="E106" s="11" t="s">
        <v>8</v>
      </c>
      <c r="F106" s="11" t="str">
        <f>"张慧"</f>
        <v>张慧</v>
      </c>
      <c r="G106" s="12" t="s">
        <v>110</v>
      </c>
    </row>
    <row r="107" s="1" customFormat="1" spans="2:7">
      <c r="B107" s="10">
        <v>104</v>
      </c>
      <c r="C107" s="11" t="str">
        <f t="shared" si="1"/>
        <v>01</v>
      </c>
      <c r="D107" s="11" t="s">
        <v>7</v>
      </c>
      <c r="E107" s="11" t="s">
        <v>8</v>
      </c>
      <c r="F107" s="11" t="str">
        <f>"黄露"</f>
        <v>黄露</v>
      </c>
      <c r="G107" s="12" t="s">
        <v>111</v>
      </c>
    </row>
    <row r="108" s="1" customFormat="1" spans="2:7">
      <c r="B108" s="10">
        <v>105</v>
      </c>
      <c r="C108" s="11" t="str">
        <f t="shared" si="1"/>
        <v>01</v>
      </c>
      <c r="D108" s="11" t="s">
        <v>7</v>
      </c>
      <c r="E108" s="11" t="s">
        <v>8</v>
      </c>
      <c r="F108" s="11" t="str">
        <f>"吴春秋"</f>
        <v>吴春秋</v>
      </c>
      <c r="G108" s="12" t="s">
        <v>112</v>
      </c>
    </row>
    <row r="109" s="1" customFormat="1" spans="2:7">
      <c r="B109" s="10">
        <v>106</v>
      </c>
      <c r="C109" s="11" t="str">
        <f t="shared" si="1"/>
        <v>01</v>
      </c>
      <c r="D109" s="11" t="s">
        <v>7</v>
      </c>
      <c r="E109" s="11" t="s">
        <v>8</v>
      </c>
      <c r="F109" s="11" t="str">
        <f>"吴双双"</f>
        <v>吴双双</v>
      </c>
      <c r="G109" s="12" t="s">
        <v>113</v>
      </c>
    </row>
    <row r="110" s="1" customFormat="1" spans="2:7">
      <c r="B110" s="10">
        <v>107</v>
      </c>
      <c r="C110" s="11" t="str">
        <f t="shared" si="1"/>
        <v>01</v>
      </c>
      <c r="D110" s="11" t="s">
        <v>7</v>
      </c>
      <c r="E110" s="11" t="s">
        <v>8</v>
      </c>
      <c r="F110" s="11" t="str">
        <f>"伍华丽"</f>
        <v>伍华丽</v>
      </c>
      <c r="G110" s="12" t="s">
        <v>114</v>
      </c>
    </row>
    <row r="111" s="1" customFormat="1" spans="2:7">
      <c r="B111" s="10">
        <v>108</v>
      </c>
      <c r="C111" s="11" t="str">
        <f t="shared" si="1"/>
        <v>01</v>
      </c>
      <c r="D111" s="11" t="s">
        <v>7</v>
      </c>
      <c r="E111" s="11" t="s">
        <v>8</v>
      </c>
      <c r="F111" s="11" t="str">
        <f>"符霞萍"</f>
        <v>符霞萍</v>
      </c>
      <c r="G111" s="12" t="s">
        <v>115</v>
      </c>
    </row>
    <row r="112" s="1" customFormat="1" spans="2:7">
      <c r="B112" s="10">
        <v>109</v>
      </c>
      <c r="C112" s="11" t="str">
        <f t="shared" si="1"/>
        <v>01</v>
      </c>
      <c r="D112" s="11" t="s">
        <v>7</v>
      </c>
      <c r="E112" s="11" t="s">
        <v>8</v>
      </c>
      <c r="F112" s="11" t="str">
        <f>"张小丽"</f>
        <v>张小丽</v>
      </c>
      <c r="G112" s="12" t="s">
        <v>116</v>
      </c>
    </row>
    <row r="113" s="1" customFormat="1" spans="2:7">
      <c r="B113" s="10">
        <v>110</v>
      </c>
      <c r="C113" s="11" t="str">
        <f t="shared" si="1"/>
        <v>01</v>
      </c>
      <c r="D113" s="11" t="s">
        <v>7</v>
      </c>
      <c r="E113" s="11" t="s">
        <v>8</v>
      </c>
      <c r="F113" s="11" t="str">
        <f>"裴菁霞"</f>
        <v>裴菁霞</v>
      </c>
      <c r="G113" s="12" t="s">
        <v>117</v>
      </c>
    </row>
    <row r="114" s="1" customFormat="1" spans="2:7">
      <c r="B114" s="10">
        <v>111</v>
      </c>
      <c r="C114" s="11" t="str">
        <f t="shared" si="1"/>
        <v>01</v>
      </c>
      <c r="D114" s="11" t="s">
        <v>7</v>
      </c>
      <c r="E114" s="11" t="s">
        <v>8</v>
      </c>
      <c r="F114" s="11" t="str">
        <f>"陈重元"</f>
        <v>陈重元</v>
      </c>
      <c r="G114" s="12" t="s">
        <v>118</v>
      </c>
    </row>
    <row r="115" s="1" customFormat="1" spans="2:7">
      <c r="B115" s="10">
        <v>112</v>
      </c>
      <c r="C115" s="11" t="str">
        <f t="shared" si="1"/>
        <v>01</v>
      </c>
      <c r="D115" s="11" t="s">
        <v>7</v>
      </c>
      <c r="E115" s="11" t="s">
        <v>8</v>
      </c>
      <c r="F115" s="11" t="str">
        <f>"陈婷婷"</f>
        <v>陈婷婷</v>
      </c>
      <c r="G115" s="12" t="s">
        <v>119</v>
      </c>
    </row>
    <row r="116" s="1" customFormat="1" spans="2:7">
      <c r="B116" s="10">
        <v>113</v>
      </c>
      <c r="C116" s="11" t="str">
        <f t="shared" si="1"/>
        <v>01</v>
      </c>
      <c r="D116" s="11" t="s">
        <v>7</v>
      </c>
      <c r="E116" s="11" t="s">
        <v>8</v>
      </c>
      <c r="F116" s="11" t="str">
        <f>"陈佳佳"</f>
        <v>陈佳佳</v>
      </c>
      <c r="G116" s="12" t="s">
        <v>120</v>
      </c>
    </row>
    <row r="117" s="1" customFormat="1" spans="2:7">
      <c r="B117" s="10">
        <v>114</v>
      </c>
      <c r="C117" s="11" t="str">
        <f t="shared" si="1"/>
        <v>01</v>
      </c>
      <c r="D117" s="11" t="s">
        <v>7</v>
      </c>
      <c r="E117" s="11" t="s">
        <v>8</v>
      </c>
      <c r="F117" s="11" t="str">
        <f>"王惠仙"</f>
        <v>王惠仙</v>
      </c>
      <c r="G117" s="12" t="s">
        <v>121</v>
      </c>
    </row>
    <row r="118" s="1" customFormat="1" spans="2:7">
      <c r="B118" s="10">
        <v>115</v>
      </c>
      <c r="C118" s="11" t="str">
        <f t="shared" si="1"/>
        <v>01</v>
      </c>
      <c r="D118" s="11" t="s">
        <v>7</v>
      </c>
      <c r="E118" s="11" t="s">
        <v>8</v>
      </c>
      <c r="F118" s="11" t="str">
        <f>"梁玉"</f>
        <v>梁玉</v>
      </c>
      <c r="G118" s="12" t="s">
        <v>122</v>
      </c>
    </row>
    <row r="119" s="1" customFormat="1" spans="2:7">
      <c r="B119" s="10">
        <v>116</v>
      </c>
      <c r="C119" s="11" t="str">
        <f t="shared" si="1"/>
        <v>01</v>
      </c>
      <c r="D119" s="11" t="s">
        <v>7</v>
      </c>
      <c r="E119" s="11" t="s">
        <v>8</v>
      </c>
      <c r="F119" s="11" t="str">
        <f>"谢海愿"</f>
        <v>谢海愿</v>
      </c>
      <c r="G119" s="12" t="s">
        <v>123</v>
      </c>
    </row>
    <row r="120" s="1" customFormat="1" spans="2:7">
      <c r="B120" s="10">
        <v>117</v>
      </c>
      <c r="C120" s="11" t="str">
        <f t="shared" si="1"/>
        <v>01</v>
      </c>
      <c r="D120" s="11" t="s">
        <v>7</v>
      </c>
      <c r="E120" s="11" t="s">
        <v>8</v>
      </c>
      <c r="F120" s="11" t="str">
        <f>"王迎"</f>
        <v>王迎</v>
      </c>
      <c r="G120" s="12" t="s">
        <v>124</v>
      </c>
    </row>
    <row r="121" s="1" customFormat="1" spans="2:7">
      <c r="B121" s="10">
        <v>118</v>
      </c>
      <c r="C121" s="11" t="str">
        <f t="shared" si="1"/>
        <v>01</v>
      </c>
      <c r="D121" s="11" t="s">
        <v>7</v>
      </c>
      <c r="E121" s="11" t="s">
        <v>8</v>
      </c>
      <c r="F121" s="11" t="str">
        <f>"郑幸羊"</f>
        <v>郑幸羊</v>
      </c>
      <c r="G121" s="12" t="s">
        <v>125</v>
      </c>
    </row>
    <row r="122" s="1" customFormat="1" spans="2:7">
      <c r="B122" s="10">
        <v>119</v>
      </c>
      <c r="C122" s="11" t="str">
        <f t="shared" si="1"/>
        <v>01</v>
      </c>
      <c r="D122" s="11" t="s">
        <v>7</v>
      </c>
      <c r="E122" s="11" t="s">
        <v>8</v>
      </c>
      <c r="F122" s="11" t="str">
        <f>"符芳妮"</f>
        <v>符芳妮</v>
      </c>
      <c r="G122" s="12" t="s">
        <v>126</v>
      </c>
    </row>
    <row r="123" s="1" customFormat="1" spans="2:7">
      <c r="B123" s="10">
        <v>120</v>
      </c>
      <c r="C123" s="11" t="str">
        <f t="shared" si="1"/>
        <v>01</v>
      </c>
      <c r="D123" s="11" t="s">
        <v>7</v>
      </c>
      <c r="E123" s="11" t="s">
        <v>8</v>
      </c>
      <c r="F123" s="11" t="str">
        <f>"李鑫鑫"</f>
        <v>李鑫鑫</v>
      </c>
      <c r="G123" s="12" t="s">
        <v>127</v>
      </c>
    </row>
    <row r="124" s="1" customFormat="1" spans="2:7">
      <c r="B124" s="10">
        <v>121</v>
      </c>
      <c r="C124" s="11" t="str">
        <f t="shared" si="1"/>
        <v>01</v>
      </c>
      <c r="D124" s="11" t="s">
        <v>7</v>
      </c>
      <c r="E124" s="11" t="s">
        <v>8</v>
      </c>
      <c r="F124" s="11" t="str">
        <f>"符玉联"</f>
        <v>符玉联</v>
      </c>
      <c r="G124" s="12" t="s">
        <v>128</v>
      </c>
    </row>
    <row r="125" s="1" customFormat="1" spans="2:7">
      <c r="B125" s="10">
        <v>122</v>
      </c>
      <c r="C125" s="11" t="str">
        <f t="shared" si="1"/>
        <v>01</v>
      </c>
      <c r="D125" s="11" t="s">
        <v>7</v>
      </c>
      <c r="E125" s="11" t="s">
        <v>8</v>
      </c>
      <c r="F125" s="11" t="str">
        <f>"杜丽娟"</f>
        <v>杜丽娟</v>
      </c>
      <c r="G125" s="12" t="s">
        <v>129</v>
      </c>
    </row>
    <row r="126" s="1" customFormat="1" spans="2:7">
      <c r="B126" s="10">
        <v>123</v>
      </c>
      <c r="C126" s="11" t="str">
        <f t="shared" si="1"/>
        <v>01</v>
      </c>
      <c r="D126" s="11" t="s">
        <v>7</v>
      </c>
      <c r="E126" s="11" t="s">
        <v>8</v>
      </c>
      <c r="F126" s="11" t="str">
        <f>"严雪英"</f>
        <v>严雪英</v>
      </c>
      <c r="G126" s="12" t="s">
        <v>130</v>
      </c>
    </row>
    <row r="127" s="1" customFormat="1" spans="2:7">
      <c r="B127" s="10">
        <v>124</v>
      </c>
      <c r="C127" s="11" t="str">
        <f t="shared" si="1"/>
        <v>01</v>
      </c>
      <c r="D127" s="11" t="s">
        <v>7</v>
      </c>
      <c r="E127" s="11" t="s">
        <v>8</v>
      </c>
      <c r="F127" s="11" t="str">
        <f>"郭美凤"</f>
        <v>郭美凤</v>
      </c>
      <c r="G127" s="12" t="s">
        <v>131</v>
      </c>
    </row>
    <row r="128" s="1" customFormat="1" spans="2:7">
      <c r="B128" s="10">
        <v>125</v>
      </c>
      <c r="C128" s="11" t="str">
        <f t="shared" si="1"/>
        <v>01</v>
      </c>
      <c r="D128" s="11" t="s">
        <v>7</v>
      </c>
      <c r="E128" s="11" t="s">
        <v>8</v>
      </c>
      <c r="F128" s="11" t="str">
        <f>"李慧"</f>
        <v>李慧</v>
      </c>
      <c r="G128" s="12" t="s">
        <v>132</v>
      </c>
    </row>
    <row r="129" s="1" customFormat="1" spans="2:7">
      <c r="B129" s="10">
        <v>126</v>
      </c>
      <c r="C129" s="11" t="str">
        <f t="shared" si="1"/>
        <v>01</v>
      </c>
      <c r="D129" s="11" t="s">
        <v>7</v>
      </c>
      <c r="E129" s="11" t="s">
        <v>8</v>
      </c>
      <c r="F129" s="11" t="str">
        <f>"王小丽"</f>
        <v>王小丽</v>
      </c>
      <c r="G129" s="12" t="s">
        <v>133</v>
      </c>
    </row>
    <row r="130" s="1" customFormat="1" spans="2:7">
      <c r="B130" s="10">
        <v>127</v>
      </c>
      <c r="C130" s="11" t="str">
        <f t="shared" si="1"/>
        <v>01</v>
      </c>
      <c r="D130" s="11" t="s">
        <v>7</v>
      </c>
      <c r="E130" s="11" t="s">
        <v>8</v>
      </c>
      <c r="F130" s="11" t="str">
        <f>"冯小蕾"</f>
        <v>冯小蕾</v>
      </c>
      <c r="G130" s="12" t="s">
        <v>134</v>
      </c>
    </row>
    <row r="131" s="1" customFormat="1" spans="2:7">
      <c r="B131" s="10">
        <v>128</v>
      </c>
      <c r="C131" s="11" t="str">
        <f t="shared" si="1"/>
        <v>01</v>
      </c>
      <c r="D131" s="11" t="s">
        <v>7</v>
      </c>
      <c r="E131" s="11" t="s">
        <v>8</v>
      </c>
      <c r="F131" s="11" t="str">
        <f>"韩秋宁"</f>
        <v>韩秋宁</v>
      </c>
      <c r="G131" s="12" t="s">
        <v>135</v>
      </c>
    </row>
    <row r="132" s="1" customFormat="1" spans="2:7">
      <c r="B132" s="10">
        <v>129</v>
      </c>
      <c r="C132" s="11" t="str">
        <f t="shared" ref="C132:C195" si="2">"01"</f>
        <v>01</v>
      </c>
      <c r="D132" s="11" t="s">
        <v>7</v>
      </c>
      <c r="E132" s="11" t="s">
        <v>8</v>
      </c>
      <c r="F132" s="11" t="str">
        <f>"陈晓畅"</f>
        <v>陈晓畅</v>
      </c>
      <c r="G132" s="12" t="s">
        <v>136</v>
      </c>
    </row>
    <row r="133" s="1" customFormat="1" spans="2:7">
      <c r="B133" s="10">
        <v>130</v>
      </c>
      <c r="C133" s="11" t="str">
        <f t="shared" si="2"/>
        <v>01</v>
      </c>
      <c r="D133" s="11" t="s">
        <v>7</v>
      </c>
      <c r="E133" s="11" t="s">
        <v>8</v>
      </c>
      <c r="F133" s="11" t="str">
        <f>"苏小婷"</f>
        <v>苏小婷</v>
      </c>
      <c r="G133" s="12" t="s">
        <v>137</v>
      </c>
    </row>
    <row r="134" s="1" customFormat="1" spans="2:7">
      <c r="B134" s="10">
        <v>131</v>
      </c>
      <c r="C134" s="11" t="str">
        <f t="shared" si="2"/>
        <v>01</v>
      </c>
      <c r="D134" s="11" t="s">
        <v>7</v>
      </c>
      <c r="E134" s="11" t="s">
        <v>8</v>
      </c>
      <c r="F134" s="11" t="str">
        <f>"林雪"</f>
        <v>林雪</v>
      </c>
      <c r="G134" s="12" t="s">
        <v>104</v>
      </c>
    </row>
    <row r="135" s="1" customFormat="1" spans="2:7">
      <c r="B135" s="10">
        <v>132</v>
      </c>
      <c r="C135" s="11" t="str">
        <f t="shared" si="2"/>
        <v>01</v>
      </c>
      <c r="D135" s="11" t="s">
        <v>7</v>
      </c>
      <c r="E135" s="11" t="s">
        <v>8</v>
      </c>
      <c r="F135" s="11" t="str">
        <f>"陈丹"</f>
        <v>陈丹</v>
      </c>
      <c r="G135" s="12" t="s">
        <v>138</v>
      </c>
    </row>
    <row r="136" s="1" customFormat="1" spans="2:7">
      <c r="B136" s="10">
        <v>133</v>
      </c>
      <c r="C136" s="11" t="str">
        <f t="shared" si="2"/>
        <v>01</v>
      </c>
      <c r="D136" s="11" t="s">
        <v>7</v>
      </c>
      <c r="E136" s="11" t="s">
        <v>8</v>
      </c>
      <c r="F136" s="11" t="str">
        <f>"谢英妃"</f>
        <v>谢英妃</v>
      </c>
      <c r="G136" s="12" t="s">
        <v>78</v>
      </c>
    </row>
    <row r="137" s="1" customFormat="1" spans="2:7">
      <c r="B137" s="10">
        <v>134</v>
      </c>
      <c r="C137" s="11" t="str">
        <f t="shared" si="2"/>
        <v>01</v>
      </c>
      <c r="D137" s="11" t="s">
        <v>7</v>
      </c>
      <c r="E137" s="11" t="s">
        <v>8</v>
      </c>
      <c r="F137" s="11" t="str">
        <f>"符一萍"</f>
        <v>符一萍</v>
      </c>
      <c r="G137" s="12" t="s">
        <v>139</v>
      </c>
    </row>
    <row r="138" s="1" customFormat="1" spans="2:7">
      <c r="B138" s="10">
        <v>135</v>
      </c>
      <c r="C138" s="11" t="str">
        <f t="shared" si="2"/>
        <v>01</v>
      </c>
      <c r="D138" s="11" t="s">
        <v>7</v>
      </c>
      <c r="E138" s="11" t="s">
        <v>8</v>
      </c>
      <c r="F138" s="11" t="str">
        <f>"陈妹娟"</f>
        <v>陈妹娟</v>
      </c>
      <c r="G138" s="12" t="s">
        <v>140</v>
      </c>
    </row>
    <row r="139" s="1" customFormat="1" spans="2:7">
      <c r="B139" s="10">
        <v>136</v>
      </c>
      <c r="C139" s="11" t="str">
        <f t="shared" si="2"/>
        <v>01</v>
      </c>
      <c r="D139" s="11" t="s">
        <v>7</v>
      </c>
      <c r="E139" s="11" t="s">
        <v>8</v>
      </c>
      <c r="F139" s="11" t="str">
        <f>"陈亚刚"</f>
        <v>陈亚刚</v>
      </c>
      <c r="G139" s="12" t="s">
        <v>141</v>
      </c>
    </row>
    <row r="140" s="1" customFormat="1" spans="2:7">
      <c r="B140" s="10">
        <v>137</v>
      </c>
      <c r="C140" s="11" t="str">
        <f t="shared" si="2"/>
        <v>01</v>
      </c>
      <c r="D140" s="11" t="s">
        <v>7</v>
      </c>
      <c r="E140" s="11" t="s">
        <v>8</v>
      </c>
      <c r="F140" s="11" t="str">
        <f>"夏爽爽"</f>
        <v>夏爽爽</v>
      </c>
      <c r="G140" s="12" t="s">
        <v>142</v>
      </c>
    </row>
    <row r="141" s="1" customFormat="1" spans="2:7">
      <c r="B141" s="10">
        <v>138</v>
      </c>
      <c r="C141" s="11" t="str">
        <f t="shared" si="2"/>
        <v>01</v>
      </c>
      <c r="D141" s="11" t="s">
        <v>7</v>
      </c>
      <c r="E141" s="11" t="s">
        <v>8</v>
      </c>
      <c r="F141" s="11" t="str">
        <f>"陈生妹"</f>
        <v>陈生妹</v>
      </c>
      <c r="G141" s="12" t="s">
        <v>143</v>
      </c>
    </row>
    <row r="142" s="1" customFormat="1" spans="2:7">
      <c r="B142" s="10">
        <v>139</v>
      </c>
      <c r="C142" s="11" t="str">
        <f t="shared" si="2"/>
        <v>01</v>
      </c>
      <c r="D142" s="11" t="s">
        <v>7</v>
      </c>
      <c r="E142" s="11" t="s">
        <v>8</v>
      </c>
      <c r="F142" s="11" t="str">
        <f>"刘家欣"</f>
        <v>刘家欣</v>
      </c>
      <c r="G142" s="12" t="s">
        <v>144</v>
      </c>
    </row>
    <row r="143" s="1" customFormat="1" spans="2:7">
      <c r="B143" s="10">
        <v>140</v>
      </c>
      <c r="C143" s="11" t="str">
        <f t="shared" si="2"/>
        <v>01</v>
      </c>
      <c r="D143" s="11" t="s">
        <v>7</v>
      </c>
      <c r="E143" s="11" t="s">
        <v>8</v>
      </c>
      <c r="F143" s="11" t="str">
        <f>"唐肖颖"</f>
        <v>唐肖颖</v>
      </c>
      <c r="G143" s="12" t="s">
        <v>145</v>
      </c>
    </row>
    <row r="144" s="1" customFormat="1" spans="2:7">
      <c r="B144" s="10">
        <v>141</v>
      </c>
      <c r="C144" s="11" t="str">
        <f t="shared" si="2"/>
        <v>01</v>
      </c>
      <c r="D144" s="11" t="s">
        <v>7</v>
      </c>
      <c r="E144" s="11" t="s">
        <v>8</v>
      </c>
      <c r="F144" s="11" t="str">
        <f>"陈少霞"</f>
        <v>陈少霞</v>
      </c>
      <c r="G144" s="12" t="s">
        <v>146</v>
      </c>
    </row>
    <row r="145" s="1" customFormat="1" spans="2:7">
      <c r="B145" s="10">
        <v>142</v>
      </c>
      <c r="C145" s="11" t="str">
        <f t="shared" si="2"/>
        <v>01</v>
      </c>
      <c r="D145" s="11" t="s">
        <v>7</v>
      </c>
      <c r="E145" s="11" t="s">
        <v>8</v>
      </c>
      <c r="F145" s="11" t="str">
        <f>"李文文"</f>
        <v>李文文</v>
      </c>
      <c r="G145" s="12" t="s">
        <v>147</v>
      </c>
    </row>
    <row r="146" s="1" customFormat="1" spans="2:7">
      <c r="B146" s="10">
        <v>143</v>
      </c>
      <c r="C146" s="11" t="str">
        <f t="shared" si="2"/>
        <v>01</v>
      </c>
      <c r="D146" s="11" t="s">
        <v>7</v>
      </c>
      <c r="E146" s="11" t="s">
        <v>8</v>
      </c>
      <c r="F146" s="11" t="str">
        <f>"唐惠怡"</f>
        <v>唐惠怡</v>
      </c>
      <c r="G146" s="12" t="s">
        <v>148</v>
      </c>
    </row>
    <row r="147" s="1" customFormat="1" spans="2:7">
      <c r="B147" s="10">
        <v>144</v>
      </c>
      <c r="C147" s="11" t="str">
        <f t="shared" si="2"/>
        <v>01</v>
      </c>
      <c r="D147" s="11" t="s">
        <v>7</v>
      </c>
      <c r="E147" s="11" t="s">
        <v>8</v>
      </c>
      <c r="F147" s="11" t="str">
        <f>"黄英子"</f>
        <v>黄英子</v>
      </c>
      <c r="G147" s="12" t="s">
        <v>149</v>
      </c>
    </row>
    <row r="148" s="1" customFormat="1" spans="2:7">
      <c r="B148" s="10">
        <v>145</v>
      </c>
      <c r="C148" s="11" t="str">
        <f t="shared" si="2"/>
        <v>01</v>
      </c>
      <c r="D148" s="11" t="s">
        <v>7</v>
      </c>
      <c r="E148" s="11" t="s">
        <v>8</v>
      </c>
      <c r="F148" s="11" t="str">
        <f>"羊世娟"</f>
        <v>羊世娟</v>
      </c>
      <c r="G148" s="12" t="s">
        <v>150</v>
      </c>
    </row>
    <row r="149" s="1" customFormat="1" spans="2:7">
      <c r="B149" s="10">
        <v>146</v>
      </c>
      <c r="C149" s="11" t="str">
        <f t="shared" si="2"/>
        <v>01</v>
      </c>
      <c r="D149" s="11" t="s">
        <v>7</v>
      </c>
      <c r="E149" s="11" t="s">
        <v>8</v>
      </c>
      <c r="F149" s="11" t="str">
        <f>"张宽彩"</f>
        <v>张宽彩</v>
      </c>
      <c r="G149" s="12" t="s">
        <v>151</v>
      </c>
    </row>
    <row r="150" s="1" customFormat="1" spans="2:7">
      <c r="B150" s="10">
        <v>147</v>
      </c>
      <c r="C150" s="11" t="str">
        <f t="shared" si="2"/>
        <v>01</v>
      </c>
      <c r="D150" s="11" t="s">
        <v>7</v>
      </c>
      <c r="E150" s="11" t="s">
        <v>8</v>
      </c>
      <c r="F150" s="11" t="str">
        <f>"陈小燕"</f>
        <v>陈小燕</v>
      </c>
      <c r="G150" s="12" t="s">
        <v>152</v>
      </c>
    </row>
    <row r="151" s="1" customFormat="1" spans="2:7">
      <c r="B151" s="10">
        <v>148</v>
      </c>
      <c r="C151" s="11" t="str">
        <f t="shared" si="2"/>
        <v>01</v>
      </c>
      <c r="D151" s="11" t="s">
        <v>7</v>
      </c>
      <c r="E151" s="11" t="s">
        <v>8</v>
      </c>
      <c r="F151" s="11" t="str">
        <f>"黎菊女"</f>
        <v>黎菊女</v>
      </c>
      <c r="G151" s="12" t="s">
        <v>153</v>
      </c>
    </row>
    <row r="152" s="1" customFormat="1" spans="2:7">
      <c r="B152" s="10">
        <v>149</v>
      </c>
      <c r="C152" s="11" t="str">
        <f t="shared" si="2"/>
        <v>01</v>
      </c>
      <c r="D152" s="11" t="s">
        <v>7</v>
      </c>
      <c r="E152" s="11" t="s">
        <v>8</v>
      </c>
      <c r="F152" s="11" t="str">
        <f>"王青雪"</f>
        <v>王青雪</v>
      </c>
      <c r="G152" s="12" t="s">
        <v>154</v>
      </c>
    </row>
    <row r="153" s="1" customFormat="1" spans="2:7">
      <c r="B153" s="10">
        <v>150</v>
      </c>
      <c r="C153" s="11" t="str">
        <f t="shared" si="2"/>
        <v>01</v>
      </c>
      <c r="D153" s="11" t="s">
        <v>7</v>
      </c>
      <c r="E153" s="11" t="s">
        <v>8</v>
      </c>
      <c r="F153" s="11" t="str">
        <f>"何秀丹"</f>
        <v>何秀丹</v>
      </c>
      <c r="G153" s="12" t="s">
        <v>155</v>
      </c>
    </row>
    <row r="154" s="1" customFormat="1" spans="2:7">
      <c r="B154" s="10">
        <v>151</v>
      </c>
      <c r="C154" s="11" t="str">
        <f t="shared" si="2"/>
        <v>01</v>
      </c>
      <c r="D154" s="11" t="s">
        <v>7</v>
      </c>
      <c r="E154" s="11" t="s">
        <v>8</v>
      </c>
      <c r="F154" s="11" t="str">
        <f>"陈琼慧"</f>
        <v>陈琼慧</v>
      </c>
      <c r="G154" s="12" t="s">
        <v>156</v>
      </c>
    </row>
    <row r="155" s="1" customFormat="1" spans="2:7">
      <c r="B155" s="10">
        <v>152</v>
      </c>
      <c r="C155" s="11" t="str">
        <f t="shared" si="2"/>
        <v>01</v>
      </c>
      <c r="D155" s="11" t="s">
        <v>7</v>
      </c>
      <c r="E155" s="11" t="s">
        <v>8</v>
      </c>
      <c r="F155" s="11" t="str">
        <f>"陈文娟"</f>
        <v>陈文娟</v>
      </c>
      <c r="G155" s="12" t="s">
        <v>157</v>
      </c>
    </row>
    <row r="156" s="1" customFormat="1" spans="2:7">
      <c r="B156" s="10">
        <v>153</v>
      </c>
      <c r="C156" s="11" t="str">
        <f t="shared" si="2"/>
        <v>01</v>
      </c>
      <c r="D156" s="11" t="s">
        <v>7</v>
      </c>
      <c r="E156" s="11" t="s">
        <v>8</v>
      </c>
      <c r="F156" s="11" t="str">
        <f>"覃小赛"</f>
        <v>覃小赛</v>
      </c>
      <c r="G156" s="12" t="s">
        <v>158</v>
      </c>
    </row>
    <row r="157" s="1" customFormat="1" spans="2:7">
      <c r="B157" s="10">
        <v>154</v>
      </c>
      <c r="C157" s="11" t="str">
        <f t="shared" si="2"/>
        <v>01</v>
      </c>
      <c r="D157" s="11" t="s">
        <v>7</v>
      </c>
      <c r="E157" s="11" t="s">
        <v>8</v>
      </c>
      <c r="F157" s="11" t="str">
        <f>"林翠兰"</f>
        <v>林翠兰</v>
      </c>
      <c r="G157" s="12" t="s">
        <v>159</v>
      </c>
    </row>
    <row r="158" s="1" customFormat="1" spans="2:7">
      <c r="B158" s="10">
        <v>155</v>
      </c>
      <c r="C158" s="11" t="str">
        <f t="shared" si="2"/>
        <v>01</v>
      </c>
      <c r="D158" s="11" t="s">
        <v>7</v>
      </c>
      <c r="E158" s="11" t="s">
        <v>8</v>
      </c>
      <c r="F158" s="11" t="str">
        <f>"林娟香"</f>
        <v>林娟香</v>
      </c>
      <c r="G158" s="12" t="s">
        <v>160</v>
      </c>
    </row>
    <row r="159" s="1" customFormat="1" spans="2:7">
      <c r="B159" s="10">
        <v>156</v>
      </c>
      <c r="C159" s="11" t="str">
        <f t="shared" si="2"/>
        <v>01</v>
      </c>
      <c r="D159" s="11" t="s">
        <v>7</v>
      </c>
      <c r="E159" s="11" t="s">
        <v>8</v>
      </c>
      <c r="F159" s="11" t="str">
        <f>"钟虹"</f>
        <v>钟虹</v>
      </c>
      <c r="G159" s="12" t="s">
        <v>161</v>
      </c>
    </row>
    <row r="160" s="1" customFormat="1" spans="2:7">
      <c r="B160" s="10">
        <v>157</v>
      </c>
      <c r="C160" s="11" t="str">
        <f t="shared" si="2"/>
        <v>01</v>
      </c>
      <c r="D160" s="11" t="s">
        <v>7</v>
      </c>
      <c r="E160" s="11" t="s">
        <v>8</v>
      </c>
      <c r="F160" s="11" t="str">
        <f>"林莎"</f>
        <v>林莎</v>
      </c>
      <c r="G160" s="12" t="s">
        <v>69</v>
      </c>
    </row>
    <row r="161" s="1" customFormat="1" spans="2:7">
      <c r="B161" s="10">
        <v>158</v>
      </c>
      <c r="C161" s="11" t="str">
        <f t="shared" si="2"/>
        <v>01</v>
      </c>
      <c r="D161" s="11" t="s">
        <v>7</v>
      </c>
      <c r="E161" s="11" t="s">
        <v>8</v>
      </c>
      <c r="F161" s="11" t="str">
        <f>"陈观带"</f>
        <v>陈观带</v>
      </c>
      <c r="G161" s="12" t="s">
        <v>162</v>
      </c>
    </row>
    <row r="162" s="1" customFormat="1" spans="2:7">
      <c r="B162" s="10">
        <v>159</v>
      </c>
      <c r="C162" s="11" t="str">
        <f t="shared" si="2"/>
        <v>01</v>
      </c>
      <c r="D162" s="11" t="s">
        <v>7</v>
      </c>
      <c r="E162" s="11" t="s">
        <v>8</v>
      </c>
      <c r="F162" s="11" t="str">
        <f>"林美颖"</f>
        <v>林美颖</v>
      </c>
      <c r="G162" s="12" t="s">
        <v>163</v>
      </c>
    </row>
    <row r="163" s="1" customFormat="1" spans="2:7">
      <c r="B163" s="10">
        <v>160</v>
      </c>
      <c r="C163" s="11" t="str">
        <f t="shared" si="2"/>
        <v>01</v>
      </c>
      <c r="D163" s="11" t="s">
        <v>7</v>
      </c>
      <c r="E163" s="11" t="s">
        <v>8</v>
      </c>
      <c r="F163" s="11" t="str">
        <f>"何月圆"</f>
        <v>何月圆</v>
      </c>
      <c r="G163" s="12" t="s">
        <v>164</v>
      </c>
    </row>
    <row r="164" s="1" customFormat="1" spans="2:7">
      <c r="B164" s="10">
        <v>161</v>
      </c>
      <c r="C164" s="11" t="str">
        <f t="shared" si="2"/>
        <v>01</v>
      </c>
      <c r="D164" s="11" t="s">
        <v>7</v>
      </c>
      <c r="E164" s="11" t="s">
        <v>8</v>
      </c>
      <c r="F164" s="11" t="str">
        <f>"符海云"</f>
        <v>符海云</v>
      </c>
      <c r="G164" s="12" t="s">
        <v>92</v>
      </c>
    </row>
    <row r="165" s="1" customFormat="1" spans="2:7">
      <c r="B165" s="10">
        <v>162</v>
      </c>
      <c r="C165" s="11" t="str">
        <f t="shared" si="2"/>
        <v>01</v>
      </c>
      <c r="D165" s="11" t="s">
        <v>7</v>
      </c>
      <c r="E165" s="11" t="s">
        <v>8</v>
      </c>
      <c r="F165" s="11" t="str">
        <f>"王菁"</f>
        <v>王菁</v>
      </c>
      <c r="G165" s="12" t="s">
        <v>165</v>
      </c>
    </row>
    <row r="166" s="1" customFormat="1" spans="2:7">
      <c r="B166" s="10">
        <v>163</v>
      </c>
      <c r="C166" s="11" t="str">
        <f t="shared" si="2"/>
        <v>01</v>
      </c>
      <c r="D166" s="11" t="s">
        <v>7</v>
      </c>
      <c r="E166" s="11" t="s">
        <v>8</v>
      </c>
      <c r="F166" s="11" t="str">
        <f>"马清明"</f>
        <v>马清明</v>
      </c>
      <c r="G166" s="12" t="s">
        <v>166</v>
      </c>
    </row>
    <row r="167" s="1" customFormat="1" spans="2:7">
      <c r="B167" s="10">
        <v>164</v>
      </c>
      <c r="C167" s="11" t="str">
        <f t="shared" si="2"/>
        <v>01</v>
      </c>
      <c r="D167" s="11" t="s">
        <v>7</v>
      </c>
      <c r="E167" s="11" t="s">
        <v>8</v>
      </c>
      <c r="F167" s="11" t="str">
        <f>"朱秀风"</f>
        <v>朱秀风</v>
      </c>
      <c r="G167" s="12" t="s">
        <v>167</v>
      </c>
    </row>
    <row r="168" s="1" customFormat="1" spans="2:7">
      <c r="B168" s="10">
        <v>165</v>
      </c>
      <c r="C168" s="11" t="str">
        <f t="shared" si="2"/>
        <v>01</v>
      </c>
      <c r="D168" s="11" t="s">
        <v>7</v>
      </c>
      <c r="E168" s="11" t="s">
        <v>8</v>
      </c>
      <c r="F168" s="11" t="str">
        <f>"何香香"</f>
        <v>何香香</v>
      </c>
      <c r="G168" s="12" t="s">
        <v>168</v>
      </c>
    </row>
    <row r="169" s="1" customFormat="1" spans="2:7">
      <c r="B169" s="10">
        <v>166</v>
      </c>
      <c r="C169" s="11" t="str">
        <f t="shared" si="2"/>
        <v>01</v>
      </c>
      <c r="D169" s="11" t="s">
        <v>7</v>
      </c>
      <c r="E169" s="11" t="s">
        <v>8</v>
      </c>
      <c r="F169" s="11" t="str">
        <f>"王明翠"</f>
        <v>王明翠</v>
      </c>
      <c r="G169" s="12" t="s">
        <v>169</v>
      </c>
    </row>
    <row r="170" s="1" customFormat="1" spans="2:7">
      <c r="B170" s="10">
        <v>167</v>
      </c>
      <c r="C170" s="11" t="str">
        <f t="shared" si="2"/>
        <v>01</v>
      </c>
      <c r="D170" s="11" t="s">
        <v>7</v>
      </c>
      <c r="E170" s="11" t="s">
        <v>8</v>
      </c>
      <c r="F170" s="11" t="str">
        <f>"胡秀"</f>
        <v>胡秀</v>
      </c>
      <c r="G170" s="12" t="s">
        <v>170</v>
      </c>
    </row>
    <row r="171" s="1" customFormat="1" spans="2:7">
      <c r="B171" s="10">
        <v>168</v>
      </c>
      <c r="C171" s="11" t="str">
        <f t="shared" si="2"/>
        <v>01</v>
      </c>
      <c r="D171" s="11" t="s">
        <v>7</v>
      </c>
      <c r="E171" s="11" t="s">
        <v>8</v>
      </c>
      <c r="F171" s="11" t="str">
        <f>"张春米"</f>
        <v>张春米</v>
      </c>
      <c r="G171" s="12" t="s">
        <v>171</v>
      </c>
    </row>
    <row r="172" s="1" customFormat="1" spans="2:7">
      <c r="B172" s="10">
        <v>169</v>
      </c>
      <c r="C172" s="11" t="str">
        <f t="shared" si="2"/>
        <v>01</v>
      </c>
      <c r="D172" s="11" t="s">
        <v>7</v>
      </c>
      <c r="E172" s="11" t="s">
        <v>8</v>
      </c>
      <c r="F172" s="11" t="str">
        <f>"李香琼"</f>
        <v>李香琼</v>
      </c>
      <c r="G172" s="12" t="s">
        <v>172</v>
      </c>
    </row>
    <row r="173" s="1" customFormat="1" spans="2:7">
      <c r="B173" s="10">
        <v>170</v>
      </c>
      <c r="C173" s="11" t="str">
        <f t="shared" si="2"/>
        <v>01</v>
      </c>
      <c r="D173" s="11" t="s">
        <v>7</v>
      </c>
      <c r="E173" s="11" t="s">
        <v>8</v>
      </c>
      <c r="F173" s="11" t="str">
        <f>"刘丹花"</f>
        <v>刘丹花</v>
      </c>
      <c r="G173" s="12" t="s">
        <v>173</v>
      </c>
    </row>
    <row r="174" s="1" customFormat="1" spans="2:7">
      <c r="B174" s="10">
        <v>171</v>
      </c>
      <c r="C174" s="11" t="str">
        <f t="shared" si="2"/>
        <v>01</v>
      </c>
      <c r="D174" s="11" t="s">
        <v>7</v>
      </c>
      <c r="E174" s="11" t="s">
        <v>8</v>
      </c>
      <c r="F174" s="11" t="str">
        <f>"殷乙玲"</f>
        <v>殷乙玲</v>
      </c>
      <c r="G174" s="12" t="s">
        <v>174</v>
      </c>
    </row>
    <row r="175" s="1" customFormat="1" spans="2:7">
      <c r="B175" s="10">
        <v>172</v>
      </c>
      <c r="C175" s="11" t="str">
        <f t="shared" si="2"/>
        <v>01</v>
      </c>
      <c r="D175" s="11" t="s">
        <v>7</v>
      </c>
      <c r="E175" s="11" t="s">
        <v>8</v>
      </c>
      <c r="F175" s="11" t="str">
        <f>"潘朝丽"</f>
        <v>潘朝丽</v>
      </c>
      <c r="G175" s="12" t="s">
        <v>175</v>
      </c>
    </row>
    <row r="176" s="1" customFormat="1" spans="2:7">
      <c r="B176" s="10">
        <v>173</v>
      </c>
      <c r="C176" s="11" t="str">
        <f t="shared" si="2"/>
        <v>01</v>
      </c>
      <c r="D176" s="11" t="s">
        <v>7</v>
      </c>
      <c r="E176" s="11" t="s">
        <v>8</v>
      </c>
      <c r="F176" s="11" t="str">
        <f>"吴生武"</f>
        <v>吴生武</v>
      </c>
      <c r="G176" s="12" t="s">
        <v>176</v>
      </c>
    </row>
    <row r="177" s="1" customFormat="1" spans="2:7">
      <c r="B177" s="10">
        <v>174</v>
      </c>
      <c r="C177" s="11" t="str">
        <f t="shared" si="2"/>
        <v>01</v>
      </c>
      <c r="D177" s="11" t="s">
        <v>7</v>
      </c>
      <c r="E177" s="11" t="s">
        <v>8</v>
      </c>
      <c r="F177" s="11" t="str">
        <f>"杨思"</f>
        <v>杨思</v>
      </c>
      <c r="G177" s="12" t="s">
        <v>177</v>
      </c>
    </row>
    <row r="178" s="1" customFormat="1" spans="2:7">
      <c r="B178" s="10">
        <v>175</v>
      </c>
      <c r="C178" s="11" t="str">
        <f t="shared" si="2"/>
        <v>01</v>
      </c>
      <c r="D178" s="11" t="s">
        <v>7</v>
      </c>
      <c r="E178" s="11" t="s">
        <v>8</v>
      </c>
      <c r="F178" s="11" t="str">
        <f>"陈欣晞"</f>
        <v>陈欣晞</v>
      </c>
      <c r="G178" s="12" t="s">
        <v>178</v>
      </c>
    </row>
    <row r="179" s="1" customFormat="1" spans="2:7">
      <c r="B179" s="10">
        <v>176</v>
      </c>
      <c r="C179" s="11" t="str">
        <f t="shared" si="2"/>
        <v>01</v>
      </c>
      <c r="D179" s="11" t="s">
        <v>7</v>
      </c>
      <c r="E179" s="11" t="s">
        <v>8</v>
      </c>
      <c r="F179" s="11" t="str">
        <f>"符红咪"</f>
        <v>符红咪</v>
      </c>
      <c r="G179" s="12" t="s">
        <v>179</v>
      </c>
    </row>
    <row r="180" s="1" customFormat="1" spans="2:7">
      <c r="B180" s="10">
        <v>177</v>
      </c>
      <c r="C180" s="11" t="str">
        <f t="shared" si="2"/>
        <v>01</v>
      </c>
      <c r="D180" s="11" t="s">
        <v>7</v>
      </c>
      <c r="E180" s="11" t="s">
        <v>8</v>
      </c>
      <c r="F180" s="11" t="str">
        <f>"林柳曼"</f>
        <v>林柳曼</v>
      </c>
      <c r="G180" s="12" t="s">
        <v>178</v>
      </c>
    </row>
    <row r="181" s="1" customFormat="1" spans="2:7">
      <c r="B181" s="10">
        <v>178</v>
      </c>
      <c r="C181" s="11" t="str">
        <f t="shared" si="2"/>
        <v>01</v>
      </c>
      <c r="D181" s="11" t="s">
        <v>7</v>
      </c>
      <c r="E181" s="11" t="s">
        <v>8</v>
      </c>
      <c r="F181" s="11" t="str">
        <f>"陈贤燕"</f>
        <v>陈贤燕</v>
      </c>
      <c r="G181" s="12" t="s">
        <v>57</v>
      </c>
    </row>
    <row r="182" s="1" customFormat="1" spans="2:7">
      <c r="B182" s="10">
        <v>179</v>
      </c>
      <c r="C182" s="11" t="str">
        <f t="shared" si="2"/>
        <v>01</v>
      </c>
      <c r="D182" s="11" t="s">
        <v>7</v>
      </c>
      <c r="E182" s="11" t="s">
        <v>8</v>
      </c>
      <c r="F182" s="11" t="str">
        <f>"林慧"</f>
        <v>林慧</v>
      </c>
      <c r="G182" s="12" t="s">
        <v>180</v>
      </c>
    </row>
    <row r="183" s="1" customFormat="1" spans="2:7">
      <c r="B183" s="10">
        <v>180</v>
      </c>
      <c r="C183" s="11" t="str">
        <f t="shared" si="2"/>
        <v>01</v>
      </c>
      <c r="D183" s="11" t="s">
        <v>7</v>
      </c>
      <c r="E183" s="11" t="s">
        <v>8</v>
      </c>
      <c r="F183" s="11" t="str">
        <f>"郭小柳"</f>
        <v>郭小柳</v>
      </c>
      <c r="G183" s="12" t="s">
        <v>181</v>
      </c>
    </row>
    <row r="184" s="1" customFormat="1" spans="2:7">
      <c r="B184" s="10">
        <v>181</v>
      </c>
      <c r="C184" s="11" t="str">
        <f t="shared" si="2"/>
        <v>01</v>
      </c>
      <c r="D184" s="11" t="s">
        <v>7</v>
      </c>
      <c r="E184" s="11" t="s">
        <v>8</v>
      </c>
      <c r="F184" s="11" t="str">
        <f>"王小环"</f>
        <v>王小环</v>
      </c>
      <c r="G184" s="12" t="s">
        <v>182</v>
      </c>
    </row>
    <row r="185" s="1" customFormat="1" spans="2:7">
      <c r="B185" s="10">
        <v>182</v>
      </c>
      <c r="C185" s="11" t="str">
        <f t="shared" si="2"/>
        <v>01</v>
      </c>
      <c r="D185" s="11" t="s">
        <v>7</v>
      </c>
      <c r="E185" s="11" t="s">
        <v>8</v>
      </c>
      <c r="F185" s="11" t="str">
        <f>"黄艳秋"</f>
        <v>黄艳秋</v>
      </c>
      <c r="G185" s="12" t="s">
        <v>183</v>
      </c>
    </row>
    <row r="186" s="1" customFormat="1" spans="2:7">
      <c r="B186" s="10">
        <v>183</v>
      </c>
      <c r="C186" s="11" t="str">
        <f t="shared" si="2"/>
        <v>01</v>
      </c>
      <c r="D186" s="11" t="s">
        <v>7</v>
      </c>
      <c r="E186" s="11" t="s">
        <v>8</v>
      </c>
      <c r="F186" s="11" t="str">
        <f>"符力文"</f>
        <v>符力文</v>
      </c>
      <c r="G186" s="12" t="s">
        <v>184</v>
      </c>
    </row>
    <row r="187" s="1" customFormat="1" spans="2:7">
      <c r="B187" s="10">
        <v>184</v>
      </c>
      <c r="C187" s="11" t="str">
        <f t="shared" si="2"/>
        <v>01</v>
      </c>
      <c r="D187" s="11" t="s">
        <v>7</v>
      </c>
      <c r="E187" s="11" t="s">
        <v>8</v>
      </c>
      <c r="F187" s="11" t="str">
        <f>"姚丹丽"</f>
        <v>姚丹丽</v>
      </c>
      <c r="G187" s="12" t="s">
        <v>185</v>
      </c>
    </row>
    <row r="188" s="1" customFormat="1" spans="2:7">
      <c r="B188" s="10">
        <v>185</v>
      </c>
      <c r="C188" s="11" t="str">
        <f t="shared" si="2"/>
        <v>01</v>
      </c>
      <c r="D188" s="11" t="s">
        <v>7</v>
      </c>
      <c r="E188" s="11" t="s">
        <v>8</v>
      </c>
      <c r="F188" s="11" t="str">
        <f>"郑孟程"</f>
        <v>郑孟程</v>
      </c>
      <c r="G188" s="12" t="s">
        <v>186</v>
      </c>
    </row>
    <row r="189" s="1" customFormat="1" spans="2:7">
      <c r="B189" s="10">
        <v>186</v>
      </c>
      <c r="C189" s="11" t="str">
        <f t="shared" si="2"/>
        <v>01</v>
      </c>
      <c r="D189" s="11" t="s">
        <v>7</v>
      </c>
      <c r="E189" s="11" t="s">
        <v>8</v>
      </c>
      <c r="F189" s="11" t="str">
        <f>"李莉"</f>
        <v>李莉</v>
      </c>
      <c r="G189" s="12" t="s">
        <v>187</v>
      </c>
    </row>
    <row r="190" s="1" customFormat="1" spans="2:7">
      <c r="B190" s="10">
        <v>187</v>
      </c>
      <c r="C190" s="11" t="str">
        <f t="shared" si="2"/>
        <v>01</v>
      </c>
      <c r="D190" s="11" t="s">
        <v>7</v>
      </c>
      <c r="E190" s="11" t="s">
        <v>8</v>
      </c>
      <c r="F190" s="11" t="str">
        <f>"洪桂婷"</f>
        <v>洪桂婷</v>
      </c>
      <c r="G190" s="12" t="s">
        <v>188</v>
      </c>
    </row>
    <row r="191" s="1" customFormat="1" spans="2:7">
      <c r="B191" s="10">
        <v>188</v>
      </c>
      <c r="C191" s="11" t="str">
        <f t="shared" si="2"/>
        <v>01</v>
      </c>
      <c r="D191" s="11" t="s">
        <v>7</v>
      </c>
      <c r="E191" s="11" t="s">
        <v>8</v>
      </c>
      <c r="F191" s="11" t="str">
        <f>"高柳"</f>
        <v>高柳</v>
      </c>
      <c r="G191" s="12" t="s">
        <v>189</v>
      </c>
    </row>
    <row r="192" s="1" customFormat="1" spans="2:7">
      <c r="B192" s="10">
        <v>189</v>
      </c>
      <c r="C192" s="11" t="str">
        <f t="shared" si="2"/>
        <v>01</v>
      </c>
      <c r="D192" s="11" t="s">
        <v>7</v>
      </c>
      <c r="E192" s="11" t="s">
        <v>8</v>
      </c>
      <c r="F192" s="11" t="str">
        <f>"黄翔燕"</f>
        <v>黄翔燕</v>
      </c>
      <c r="G192" s="12" t="s">
        <v>190</v>
      </c>
    </row>
    <row r="193" s="1" customFormat="1" spans="2:7">
      <c r="B193" s="10">
        <v>190</v>
      </c>
      <c r="C193" s="11" t="str">
        <f t="shared" si="2"/>
        <v>01</v>
      </c>
      <c r="D193" s="11" t="s">
        <v>7</v>
      </c>
      <c r="E193" s="11" t="s">
        <v>8</v>
      </c>
      <c r="F193" s="11" t="str">
        <f>"孙妮"</f>
        <v>孙妮</v>
      </c>
      <c r="G193" s="12" t="s">
        <v>191</v>
      </c>
    </row>
    <row r="194" s="1" customFormat="1" spans="2:7">
      <c r="B194" s="10">
        <v>191</v>
      </c>
      <c r="C194" s="11" t="str">
        <f t="shared" si="2"/>
        <v>01</v>
      </c>
      <c r="D194" s="11" t="s">
        <v>7</v>
      </c>
      <c r="E194" s="11" t="s">
        <v>8</v>
      </c>
      <c r="F194" s="11" t="str">
        <f>"洪彩月"</f>
        <v>洪彩月</v>
      </c>
      <c r="G194" s="12" t="s">
        <v>192</v>
      </c>
    </row>
    <row r="195" s="1" customFormat="1" spans="2:7">
      <c r="B195" s="10">
        <v>192</v>
      </c>
      <c r="C195" s="11" t="str">
        <f t="shared" si="2"/>
        <v>01</v>
      </c>
      <c r="D195" s="11" t="s">
        <v>7</v>
      </c>
      <c r="E195" s="11" t="s">
        <v>8</v>
      </c>
      <c r="F195" s="11" t="str">
        <f>"刘孟姬"</f>
        <v>刘孟姬</v>
      </c>
      <c r="G195" s="12" t="s">
        <v>193</v>
      </c>
    </row>
    <row r="196" s="1" customFormat="1" spans="2:7">
      <c r="B196" s="10">
        <v>193</v>
      </c>
      <c r="C196" s="11" t="str">
        <f t="shared" ref="C196:C259" si="3">"01"</f>
        <v>01</v>
      </c>
      <c r="D196" s="11" t="s">
        <v>7</v>
      </c>
      <c r="E196" s="11" t="s">
        <v>8</v>
      </c>
      <c r="F196" s="11" t="str">
        <f>"何小梅"</f>
        <v>何小梅</v>
      </c>
      <c r="G196" s="12" t="s">
        <v>194</v>
      </c>
    </row>
    <row r="197" s="1" customFormat="1" spans="2:7">
      <c r="B197" s="10">
        <v>194</v>
      </c>
      <c r="C197" s="11" t="str">
        <f t="shared" si="3"/>
        <v>01</v>
      </c>
      <c r="D197" s="11" t="s">
        <v>7</v>
      </c>
      <c r="E197" s="11" t="s">
        <v>8</v>
      </c>
      <c r="F197" s="11" t="str">
        <f>"周佳佳"</f>
        <v>周佳佳</v>
      </c>
      <c r="G197" s="12" t="s">
        <v>15</v>
      </c>
    </row>
    <row r="198" s="1" customFormat="1" spans="2:7">
      <c r="B198" s="10">
        <v>195</v>
      </c>
      <c r="C198" s="11" t="str">
        <f t="shared" si="3"/>
        <v>01</v>
      </c>
      <c r="D198" s="11" t="s">
        <v>7</v>
      </c>
      <c r="E198" s="11" t="s">
        <v>8</v>
      </c>
      <c r="F198" s="11" t="str">
        <f>"符文静"</f>
        <v>符文静</v>
      </c>
      <c r="G198" s="12" t="s">
        <v>195</v>
      </c>
    </row>
    <row r="199" s="1" customFormat="1" spans="2:7">
      <c r="B199" s="10">
        <v>196</v>
      </c>
      <c r="C199" s="11" t="str">
        <f t="shared" si="3"/>
        <v>01</v>
      </c>
      <c r="D199" s="11" t="s">
        <v>7</v>
      </c>
      <c r="E199" s="11" t="s">
        <v>8</v>
      </c>
      <c r="F199" s="11" t="str">
        <f>"邓艳梅"</f>
        <v>邓艳梅</v>
      </c>
      <c r="G199" s="12" t="s">
        <v>196</v>
      </c>
    </row>
    <row r="200" s="1" customFormat="1" spans="2:7">
      <c r="B200" s="10">
        <v>197</v>
      </c>
      <c r="C200" s="11" t="str">
        <f t="shared" si="3"/>
        <v>01</v>
      </c>
      <c r="D200" s="11" t="s">
        <v>7</v>
      </c>
      <c r="E200" s="11" t="s">
        <v>8</v>
      </c>
      <c r="F200" s="11" t="str">
        <f>"卢秋香"</f>
        <v>卢秋香</v>
      </c>
      <c r="G200" s="12" t="s">
        <v>197</v>
      </c>
    </row>
    <row r="201" s="1" customFormat="1" spans="2:7">
      <c r="B201" s="10">
        <v>198</v>
      </c>
      <c r="C201" s="11" t="str">
        <f t="shared" si="3"/>
        <v>01</v>
      </c>
      <c r="D201" s="11" t="s">
        <v>7</v>
      </c>
      <c r="E201" s="11" t="s">
        <v>8</v>
      </c>
      <c r="F201" s="11" t="str">
        <f>"郭仁晶"</f>
        <v>郭仁晶</v>
      </c>
      <c r="G201" s="12" t="s">
        <v>198</v>
      </c>
    </row>
    <row r="202" s="1" customFormat="1" spans="2:7">
      <c r="B202" s="10">
        <v>199</v>
      </c>
      <c r="C202" s="11" t="str">
        <f t="shared" si="3"/>
        <v>01</v>
      </c>
      <c r="D202" s="11" t="s">
        <v>7</v>
      </c>
      <c r="E202" s="11" t="s">
        <v>8</v>
      </c>
      <c r="F202" s="11" t="str">
        <f>"张王芳"</f>
        <v>张王芳</v>
      </c>
      <c r="G202" s="12" t="s">
        <v>199</v>
      </c>
    </row>
    <row r="203" s="1" customFormat="1" spans="2:7">
      <c r="B203" s="10">
        <v>200</v>
      </c>
      <c r="C203" s="11" t="str">
        <f t="shared" si="3"/>
        <v>01</v>
      </c>
      <c r="D203" s="11" t="s">
        <v>7</v>
      </c>
      <c r="E203" s="11" t="s">
        <v>8</v>
      </c>
      <c r="F203" s="11" t="str">
        <f>"吴灵"</f>
        <v>吴灵</v>
      </c>
      <c r="G203" s="12" t="s">
        <v>200</v>
      </c>
    </row>
    <row r="204" s="1" customFormat="1" spans="2:7">
      <c r="B204" s="10">
        <v>201</v>
      </c>
      <c r="C204" s="11" t="str">
        <f t="shared" si="3"/>
        <v>01</v>
      </c>
      <c r="D204" s="11" t="s">
        <v>7</v>
      </c>
      <c r="E204" s="11" t="s">
        <v>8</v>
      </c>
      <c r="F204" s="11" t="str">
        <f>"符海媚"</f>
        <v>符海媚</v>
      </c>
      <c r="G204" s="12" t="s">
        <v>201</v>
      </c>
    </row>
    <row r="205" s="1" customFormat="1" spans="2:7">
      <c r="B205" s="10">
        <v>202</v>
      </c>
      <c r="C205" s="11" t="str">
        <f t="shared" si="3"/>
        <v>01</v>
      </c>
      <c r="D205" s="11" t="s">
        <v>7</v>
      </c>
      <c r="E205" s="11" t="s">
        <v>8</v>
      </c>
      <c r="F205" s="11" t="str">
        <f>"龙莉娜"</f>
        <v>龙莉娜</v>
      </c>
      <c r="G205" s="12" t="s">
        <v>202</v>
      </c>
    </row>
    <row r="206" s="1" customFormat="1" spans="2:7">
      <c r="B206" s="10">
        <v>203</v>
      </c>
      <c r="C206" s="11" t="str">
        <f t="shared" si="3"/>
        <v>01</v>
      </c>
      <c r="D206" s="11" t="s">
        <v>7</v>
      </c>
      <c r="E206" s="11" t="s">
        <v>8</v>
      </c>
      <c r="F206" s="11" t="str">
        <f>"周蝶"</f>
        <v>周蝶</v>
      </c>
      <c r="G206" s="12" t="s">
        <v>203</v>
      </c>
    </row>
    <row r="207" s="1" customFormat="1" spans="2:7">
      <c r="B207" s="10">
        <v>204</v>
      </c>
      <c r="C207" s="11" t="str">
        <f t="shared" si="3"/>
        <v>01</v>
      </c>
      <c r="D207" s="11" t="s">
        <v>7</v>
      </c>
      <c r="E207" s="11" t="s">
        <v>8</v>
      </c>
      <c r="F207" s="11" t="str">
        <f>"陈海燕"</f>
        <v>陈海燕</v>
      </c>
      <c r="G207" s="12" t="s">
        <v>204</v>
      </c>
    </row>
    <row r="208" s="1" customFormat="1" spans="2:7">
      <c r="B208" s="10">
        <v>205</v>
      </c>
      <c r="C208" s="11" t="str">
        <f t="shared" si="3"/>
        <v>01</v>
      </c>
      <c r="D208" s="11" t="s">
        <v>7</v>
      </c>
      <c r="E208" s="11" t="s">
        <v>8</v>
      </c>
      <c r="F208" s="11" t="str">
        <f>"肖林琳"</f>
        <v>肖林琳</v>
      </c>
      <c r="G208" s="12" t="s">
        <v>205</v>
      </c>
    </row>
    <row r="209" s="1" customFormat="1" spans="2:7">
      <c r="B209" s="10">
        <v>206</v>
      </c>
      <c r="C209" s="11" t="str">
        <f t="shared" si="3"/>
        <v>01</v>
      </c>
      <c r="D209" s="11" t="s">
        <v>7</v>
      </c>
      <c r="E209" s="11" t="s">
        <v>8</v>
      </c>
      <c r="F209" s="11" t="str">
        <f>"张慧"</f>
        <v>张慧</v>
      </c>
      <c r="G209" s="12" t="s">
        <v>206</v>
      </c>
    </row>
    <row r="210" s="1" customFormat="1" spans="2:7">
      <c r="B210" s="10">
        <v>207</v>
      </c>
      <c r="C210" s="11" t="str">
        <f t="shared" si="3"/>
        <v>01</v>
      </c>
      <c r="D210" s="11" t="s">
        <v>7</v>
      </c>
      <c r="E210" s="11" t="s">
        <v>8</v>
      </c>
      <c r="F210" s="11" t="str">
        <f>"蔡妹娟"</f>
        <v>蔡妹娟</v>
      </c>
      <c r="G210" s="12" t="s">
        <v>207</v>
      </c>
    </row>
    <row r="211" s="1" customFormat="1" spans="2:7">
      <c r="B211" s="10">
        <v>208</v>
      </c>
      <c r="C211" s="11" t="str">
        <f t="shared" si="3"/>
        <v>01</v>
      </c>
      <c r="D211" s="11" t="s">
        <v>7</v>
      </c>
      <c r="E211" s="11" t="s">
        <v>8</v>
      </c>
      <c r="F211" s="11" t="str">
        <f>"周彩今"</f>
        <v>周彩今</v>
      </c>
      <c r="G211" s="12" t="s">
        <v>208</v>
      </c>
    </row>
    <row r="212" s="1" customFormat="1" spans="2:7">
      <c r="B212" s="10">
        <v>209</v>
      </c>
      <c r="C212" s="11" t="str">
        <f t="shared" si="3"/>
        <v>01</v>
      </c>
      <c r="D212" s="11" t="s">
        <v>7</v>
      </c>
      <c r="E212" s="11" t="s">
        <v>8</v>
      </c>
      <c r="F212" s="11" t="str">
        <f>"王小玉"</f>
        <v>王小玉</v>
      </c>
      <c r="G212" s="12" t="s">
        <v>209</v>
      </c>
    </row>
    <row r="213" s="1" customFormat="1" spans="2:7">
      <c r="B213" s="10">
        <v>210</v>
      </c>
      <c r="C213" s="11" t="str">
        <f t="shared" si="3"/>
        <v>01</v>
      </c>
      <c r="D213" s="11" t="s">
        <v>7</v>
      </c>
      <c r="E213" s="11" t="s">
        <v>8</v>
      </c>
      <c r="F213" s="11" t="str">
        <f>"郑雪颖"</f>
        <v>郑雪颖</v>
      </c>
      <c r="G213" s="12" t="s">
        <v>210</v>
      </c>
    </row>
    <row r="214" s="1" customFormat="1" spans="2:7">
      <c r="B214" s="10">
        <v>211</v>
      </c>
      <c r="C214" s="11" t="str">
        <f t="shared" si="3"/>
        <v>01</v>
      </c>
      <c r="D214" s="11" t="s">
        <v>7</v>
      </c>
      <c r="E214" s="11" t="s">
        <v>8</v>
      </c>
      <c r="F214" s="11" t="str">
        <f>"陈怡君"</f>
        <v>陈怡君</v>
      </c>
      <c r="G214" s="12" t="s">
        <v>211</v>
      </c>
    </row>
    <row r="215" s="1" customFormat="1" spans="2:7">
      <c r="B215" s="10">
        <v>212</v>
      </c>
      <c r="C215" s="11" t="str">
        <f t="shared" si="3"/>
        <v>01</v>
      </c>
      <c r="D215" s="11" t="s">
        <v>7</v>
      </c>
      <c r="E215" s="11" t="s">
        <v>8</v>
      </c>
      <c r="F215" s="11" t="str">
        <f>"谢秀鹏"</f>
        <v>谢秀鹏</v>
      </c>
      <c r="G215" s="12" t="s">
        <v>212</v>
      </c>
    </row>
    <row r="216" s="1" customFormat="1" spans="2:7">
      <c r="B216" s="10">
        <v>213</v>
      </c>
      <c r="C216" s="11" t="str">
        <f t="shared" si="3"/>
        <v>01</v>
      </c>
      <c r="D216" s="11" t="s">
        <v>7</v>
      </c>
      <c r="E216" s="11" t="s">
        <v>8</v>
      </c>
      <c r="F216" s="11" t="str">
        <f>"徐志英"</f>
        <v>徐志英</v>
      </c>
      <c r="G216" s="12" t="s">
        <v>213</v>
      </c>
    </row>
    <row r="217" s="1" customFormat="1" spans="2:7">
      <c r="B217" s="10">
        <v>214</v>
      </c>
      <c r="C217" s="11" t="str">
        <f t="shared" si="3"/>
        <v>01</v>
      </c>
      <c r="D217" s="11" t="s">
        <v>7</v>
      </c>
      <c r="E217" s="11" t="s">
        <v>8</v>
      </c>
      <c r="F217" s="11" t="str">
        <f>"吴万娟"</f>
        <v>吴万娟</v>
      </c>
      <c r="G217" s="12" t="s">
        <v>214</v>
      </c>
    </row>
    <row r="218" s="1" customFormat="1" spans="2:7">
      <c r="B218" s="10">
        <v>215</v>
      </c>
      <c r="C218" s="11" t="str">
        <f t="shared" si="3"/>
        <v>01</v>
      </c>
      <c r="D218" s="11" t="s">
        <v>7</v>
      </c>
      <c r="E218" s="11" t="s">
        <v>8</v>
      </c>
      <c r="F218" s="11" t="str">
        <f>"黄婉妃"</f>
        <v>黄婉妃</v>
      </c>
      <c r="G218" s="12" t="s">
        <v>215</v>
      </c>
    </row>
    <row r="219" s="1" customFormat="1" spans="2:7">
      <c r="B219" s="10">
        <v>216</v>
      </c>
      <c r="C219" s="11" t="str">
        <f t="shared" si="3"/>
        <v>01</v>
      </c>
      <c r="D219" s="11" t="s">
        <v>7</v>
      </c>
      <c r="E219" s="11" t="s">
        <v>8</v>
      </c>
      <c r="F219" s="11" t="str">
        <f>"林景芬"</f>
        <v>林景芬</v>
      </c>
      <c r="G219" s="12" t="s">
        <v>150</v>
      </c>
    </row>
    <row r="220" s="1" customFormat="1" spans="2:7">
      <c r="B220" s="10">
        <v>217</v>
      </c>
      <c r="C220" s="11" t="str">
        <f t="shared" si="3"/>
        <v>01</v>
      </c>
      <c r="D220" s="11" t="s">
        <v>7</v>
      </c>
      <c r="E220" s="11" t="s">
        <v>8</v>
      </c>
      <c r="F220" s="11" t="str">
        <f>"陈绵娇"</f>
        <v>陈绵娇</v>
      </c>
      <c r="G220" s="12" t="s">
        <v>12</v>
      </c>
    </row>
    <row r="221" s="1" customFormat="1" spans="2:7">
      <c r="B221" s="10">
        <v>218</v>
      </c>
      <c r="C221" s="11" t="str">
        <f t="shared" si="3"/>
        <v>01</v>
      </c>
      <c r="D221" s="11" t="s">
        <v>7</v>
      </c>
      <c r="E221" s="11" t="s">
        <v>8</v>
      </c>
      <c r="F221" s="11" t="str">
        <f>"金婷婷"</f>
        <v>金婷婷</v>
      </c>
      <c r="G221" s="12" t="s">
        <v>216</v>
      </c>
    </row>
    <row r="222" s="1" customFormat="1" spans="2:7">
      <c r="B222" s="10">
        <v>219</v>
      </c>
      <c r="C222" s="11" t="str">
        <f t="shared" si="3"/>
        <v>01</v>
      </c>
      <c r="D222" s="11" t="s">
        <v>7</v>
      </c>
      <c r="E222" s="11" t="s">
        <v>8</v>
      </c>
      <c r="F222" s="11" t="str">
        <f>"梁小英"</f>
        <v>梁小英</v>
      </c>
      <c r="G222" s="12" t="s">
        <v>174</v>
      </c>
    </row>
    <row r="223" s="1" customFormat="1" spans="2:7">
      <c r="B223" s="10">
        <v>220</v>
      </c>
      <c r="C223" s="11" t="str">
        <f t="shared" si="3"/>
        <v>01</v>
      </c>
      <c r="D223" s="11" t="s">
        <v>7</v>
      </c>
      <c r="E223" s="11" t="s">
        <v>8</v>
      </c>
      <c r="F223" s="11" t="str">
        <f>"陈永春"</f>
        <v>陈永春</v>
      </c>
      <c r="G223" s="12" t="s">
        <v>217</v>
      </c>
    </row>
    <row r="224" s="1" customFormat="1" spans="2:7">
      <c r="B224" s="10">
        <v>221</v>
      </c>
      <c r="C224" s="11" t="str">
        <f t="shared" si="3"/>
        <v>01</v>
      </c>
      <c r="D224" s="11" t="s">
        <v>7</v>
      </c>
      <c r="E224" s="11" t="s">
        <v>8</v>
      </c>
      <c r="F224" s="11" t="str">
        <f>"杨音妹"</f>
        <v>杨音妹</v>
      </c>
      <c r="G224" s="12" t="s">
        <v>218</v>
      </c>
    </row>
    <row r="225" s="1" customFormat="1" spans="2:7">
      <c r="B225" s="10">
        <v>222</v>
      </c>
      <c r="C225" s="11" t="str">
        <f t="shared" si="3"/>
        <v>01</v>
      </c>
      <c r="D225" s="11" t="s">
        <v>7</v>
      </c>
      <c r="E225" s="11" t="s">
        <v>8</v>
      </c>
      <c r="F225" s="11" t="str">
        <f>"张秘佳"</f>
        <v>张秘佳</v>
      </c>
      <c r="G225" s="12" t="s">
        <v>219</v>
      </c>
    </row>
    <row r="226" s="1" customFormat="1" spans="2:7">
      <c r="B226" s="10">
        <v>223</v>
      </c>
      <c r="C226" s="11" t="str">
        <f t="shared" si="3"/>
        <v>01</v>
      </c>
      <c r="D226" s="11" t="s">
        <v>7</v>
      </c>
      <c r="E226" s="11" t="s">
        <v>8</v>
      </c>
      <c r="F226" s="11" t="str">
        <f>"林丽团"</f>
        <v>林丽团</v>
      </c>
      <c r="G226" s="12" t="s">
        <v>220</v>
      </c>
    </row>
    <row r="227" s="1" customFormat="1" spans="2:7">
      <c r="B227" s="10">
        <v>224</v>
      </c>
      <c r="C227" s="11" t="str">
        <f t="shared" si="3"/>
        <v>01</v>
      </c>
      <c r="D227" s="11" t="s">
        <v>7</v>
      </c>
      <c r="E227" s="11" t="s">
        <v>8</v>
      </c>
      <c r="F227" s="11" t="str">
        <f>"杨翠萍"</f>
        <v>杨翠萍</v>
      </c>
      <c r="G227" s="12" t="s">
        <v>221</v>
      </c>
    </row>
    <row r="228" s="1" customFormat="1" spans="2:7">
      <c r="B228" s="10">
        <v>225</v>
      </c>
      <c r="C228" s="11" t="str">
        <f t="shared" si="3"/>
        <v>01</v>
      </c>
      <c r="D228" s="11" t="s">
        <v>7</v>
      </c>
      <c r="E228" s="11" t="s">
        <v>8</v>
      </c>
      <c r="F228" s="11" t="str">
        <f>"孙利念"</f>
        <v>孙利念</v>
      </c>
      <c r="G228" s="12" t="s">
        <v>222</v>
      </c>
    </row>
    <row r="229" s="1" customFormat="1" spans="2:7">
      <c r="B229" s="10">
        <v>226</v>
      </c>
      <c r="C229" s="11" t="str">
        <f t="shared" si="3"/>
        <v>01</v>
      </c>
      <c r="D229" s="11" t="s">
        <v>7</v>
      </c>
      <c r="E229" s="11" t="s">
        <v>8</v>
      </c>
      <c r="F229" s="11" t="str">
        <f>"王燕媛"</f>
        <v>王燕媛</v>
      </c>
      <c r="G229" s="12" t="s">
        <v>223</v>
      </c>
    </row>
    <row r="230" s="1" customFormat="1" spans="2:7">
      <c r="B230" s="10">
        <v>227</v>
      </c>
      <c r="C230" s="11" t="str">
        <f t="shared" si="3"/>
        <v>01</v>
      </c>
      <c r="D230" s="11" t="s">
        <v>7</v>
      </c>
      <c r="E230" s="11" t="s">
        <v>8</v>
      </c>
      <c r="F230" s="11" t="str">
        <f>"金红楼"</f>
        <v>金红楼</v>
      </c>
      <c r="G230" s="12" t="s">
        <v>224</v>
      </c>
    </row>
    <row r="231" s="1" customFormat="1" spans="2:7">
      <c r="B231" s="10">
        <v>228</v>
      </c>
      <c r="C231" s="11" t="str">
        <f t="shared" si="3"/>
        <v>01</v>
      </c>
      <c r="D231" s="11" t="s">
        <v>7</v>
      </c>
      <c r="E231" s="11" t="s">
        <v>8</v>
      </c>
      <c r="F231" s="11" t="str">
        <f>"顾小婉"</f>
        <v>顾小婉</v>
      </c>
      <c r="G231" s="12" t="s">
        <v>225</v>
      </c>
    </row>
    <row r="232" s="1" customFormat="1" spans="2:7">
      <c r="B232" s="10">
        <v>229</v>
      </c>
      <c r="C232" s="11" t="str">
        <f t="shared" si="3"/>
        <v>01</v>
      </c>
      <c r="D232" s="11" t="s">
        <v>7</v>
      </c>
      <c r="E232" s="11" t="s">
        <v>8</v>
      </c>
      <c r="F232" s="11" t="str">
        <f>"劳海芳"</f>
        <v>劳海芳</v>
      </c>
      <c r="G232" s="12" t="s">
        <v>226</v>
      </c>
    </row>
    <row r="233" s="1" customFormat="1" spans="2:7">
      <c r="B233" s="10">
        <v>230</v>
      </c>
      <c r="C233" s="11" t="str">
        <f t="shared" si="3"/>
        <v>01</v>
      </c>
      <c r="D233" s="11" t="s">
        <v>7</v>
      </c>
      <c r="E233" s="11" t="s">
        <v>8</v>
      </c>
      <c r="F233" s="11" t="str">
        <f>"黄丽"</f>
        <v>黄丽</v>
      </c>
      <c r="G233" s="12" t="s">
        <v>227</v>
      </c>
    </row>
    <row r="234" s="1" customFormat="1" spans="2:7">
      <c r="B234" s="10">
        <v>231</v>
      </c>
      <c r="C234" s="11" t="str">
        <f t="shared" si="3"/>
        <v>01</v>
      </c>
      <c r="D234" s="11" t="s">
        <v>7</v>
      </c>
      <c r="E234" s="11" t="s">
        <v>8</v>
      </c>
      <c r="F234" s="11" t="str">
        <f>"林妍"</f>
        <v>林妍</v>
      </c>
      <c r="G234" s="12" t="s">
        <v>228</v>
      </c>
    </row>
    <row r="235" s="1" customFormat="1" spans="2:7">
      <c r="B235" s="10">
        <v>232</v>
      </c>
      <c r="C235" s="11" t="str">
        <f t="shared" si="3"/>
        <v>01</v>
      </c>
      <c r="D235" s="11" t="s">
        <v>7</v>
      </c>
      <c r="E235" s="11" t="s">
        <v>8</v>
      </c>
      <c r="F235" s="11" t="str">
        <f>"王莉灵"</f>
        <v>王莉灵</v>
      </c>
      <c r="G235" s="12" t="s">
        <v>229</v>
      </c>
    </row>
    <row r="236" s="1" customFormat="1" spans="2:7">
      <c r="B236" s="10">
        <v>233</v>
      </c>
      <c r="C236" s="11" t="str">
        <f t="shared" si="3"/>
        <v>01</v>
      </c>
      <c r="D236" s="11" t="s">
        <v>7</v>
      </c>
      <c r="E236" s="11" t="s">
        <v>8</v>
      </c>
      <c r="F236" s="11" t="str">
        <f>"裴贵娜"</f>
        <v>裴贵娜</v>
      </c>
      <c r="G236" s="12" t="s">
        <v>230</v>
      </c>
    </row>
    <row r="237" s="1" customFormat="1" spans="2:7">
      <c r="B237" s="10">
        <v>234</v>
      </c>
      <c r="C237" s="11" t="str">
        <f t="shared" si="3"/>
        <v>01</v>
      </c>
      <c r="D237" s="11" t="s">
        <v>7</v>
      </c>
      <c r="E237" s="11" t="s">
        <v>8</v>
      </c>
      <c r="F237" s="11" t="str">
        <f>"尚娜娜"</f>
        <v>尚娜娜</v>
      </c>
      <c r="G237" s="12" t="s">
        <v>231</v>
      </c>
    </row>
    <row r="238" s="1" customFormat="1" spans="2:7">
      <c r="B238" s="10">
        <v>235</v>
      </c>
      <c r="C238" s="11" t="str">
        <f t="shared" si="3"/>
        <v>01</v>
      </c>
      <c r="D238" s="11" t="s">
        <v>7</v>
      </c>
      <c r="E238" s="11" t="s">
        <v>8</v>
      </c>
      <c r="F238" s="11" t="str">
        <f>"吴初交"</f>
        <v>吴初交</v>
      </c>
      <c r="G238" s="12" t="s">
        <v>232</v>
      </c>
    </row>
    <row r="239" s="1" customFormat="1" spans="2:7">
      <c r="B239" s="10">
        <v>236</v>
      </c>
      <c r="C239" s="11" t="str">
        <f t="shared" si="3"/>
        <v>01</v>
      </c>
      <c r="D239" s="11" t="s">
        <v>7</v>
      </c>
      <c r="E239" s="11" t="s">
        <v>8</v>
      </c>
      <c r="F239" s="11" t="str">
        <f>"文翠"</f>
        <v>文翠</v>
      </c>
      <c r="G239" s="12" t="s">
        <v>233</v>
      </c>
    </row>
    <row r="240" s="1" customFormat="1" spans="2:7">
      <c r="B240" s="10">
        <v>237</v>
      </c>
      <c r="C240" s="11" t="str">
        <f t="shared" si="3"/>
        <v>01</v>
      </c>
      <c r="D240" s="11" t="s">
        <v>7</v>
      </c>
      <c r="E240" s="11" t="s">
        <v>8</v>
      </c>
      <c r="F240" s="11" t="str">
        <f>"陈小萱"</f>
        <v>陈小萱</v>
      </c>
      <c r="G240" s="12" t="s">
        <v>234</v>
      </c>
    </row>
    <row r="241" s="1" customFormat="1" spans="2:7">
      <c r="B241" s="10">
        <v>238</v>
      </c>
      <c r="C241" s="11" t="str">
        <f t="shared" si="3"/>
        <v>01</v>
      </c>
      <c r="D241" s="11" t="s">
        <v>7</v>
      </c>
      <c r="E241" s="11" t="s">
        <v>8</v>
      </c>
      <c r="F241" s="11" t="str">
        <f>"蔡曼雅"</f>
        <v>蔡曼雅</v>
      </c>
      <c r="G241" s="12" t="s">
        <v>235</v>
      </c>
    </row>
    <row r="242" s="1" customFormat="1" spans="2:7">
      <c r="B242" s="10">
        <v>239</v>
      </c>
      <c r="C242" s="11" t="str">
        <f t="shared" si="3"/>
        <v>01</v>
      </c>
      <c r="D242" s="11" t="s">
        <v>7</v>
      </c>
      <c r="E242" s="11" t="s">
        <v>8</v>
      </c>
      <c r="F242" s="11" t="str">
        <f>"唐小妹"</f>
        <v>唐小妹</v>
      </c>
      <c r="G242" s="12" t="s">
        <v>236</v>
      </c>
    </row>
    <row r="243" s="1" customFormat="1" spans="2:7">
      <c r="B243" s="10">
        <v>240</v>
      </c>
      <c r="C243" s="11" t="str">
        <f t="shared" si="3"/>
        <v>01</v>
      </c>
      <c r="D243" s="11" t="s">
        <v>7</v>
      </c>
      <c r="E243" s="11" t="s">
        <v>8</v>
      </c>
      <c r="F243" s="11" t="str">
        <f>"陈晓梦"</f>
        <v>陈晓梦</v>
      </c>
      <c r="G243" s="12" t="s">
        <v>237</v>
      </c>
    </row>
    <row r="244" s="1" customFormat="1" spans="2:7">
      <c r="B244" s="10">
        <v>241</v>
      </c>
      <c r="C244" s="11" t="str">
        <f t="shared" si="3"/>
        <v>01</v>
      </c>
      <c r="D244" s="11" t="s">
        <v>7</v>
      </c>
      <c r="E244" s="11" t="s">
        <v>8</v>
      </c>
      <c r="F244" s="11" t="str">
        <f>"梁燕"</f>
        <v>梁燕</v>
      </c>
      <c r="G244" s="12" t="s">
        <v>238</v>
      </c>
    </row>
    <row r="245" s="1" customFormat="1" spans="2:7">
      <c r="B245" s="10">
        <v>242</v>
      </c>
      <c r="C245" s="11" t="str">
        <f t="shared" si="3"/>
        <v>01</v>
      </c>
      <c r="D245" s="11" t="s">
        <v>7</v>
      </c>
      <c r="E245" s="11" t="s">
        <v>8</v>
      </c>
      <c r="F245" s="11" t="str">
        <f>"胡李倩"</f>
        <v>胡李倩</v>
      </c>
      <c r="G245" s="12" t="s">
        <v>239</v>
      </c>
    </row>
    <row r="246" s="1" customFormat="1" spans="2:7">
      <c r="B246" s="10">
        <v>243</v>
      </c>
      <c r="C246" s="11" t="str">
        <f t="shared" si="3"/>
        <v>01</v>
      </c>
      <c r="D246" s="11" t="s">
        <v>7</v>
      </c>
      <c r="E246" s="11" t="s">
        <v>8</v>
      </c>
      <c r="F246" s="11" t="str">
        <f>"徐家娣"</f>
        <v>徐家娣</v>
      </c>
      <c r="G246" s="12" t="s">
        <v>240</v>
      </c>
    </row>
    <row r="247" s="1" customFormat="1" spans="2:7">
      <c r="B247" s="10">
        <v>244</v>
      </c>
      <c r="C247" s="11" t="str">
        <f t="shared" si="3"/>
        <v>01</v>
      </c>
      <c r="D247" s="11" t="s">
        <v>7</v>
      </c>
      <c r="E247" s="11" t="s">
        <v>8</v>
      </c>
      <c r="F247" s="11" t="str">
        <f>"文宠艳"</f>
        <v>文宠艳</v>
      </c>
      <c r="G247" s="12" t="s">
        <v>189</v>
      </c>
    </row>
    <row r="248" s="1" customFormat="1" spans="2:7">
      <c r="B248" s="10">
        <v>245</v>
      </c>
      <c r="C248" s="11" t="str">
        <f t="shared" si="3"/>
        <v>01</v>
      </c>
      <c r="D248" s="11" t="s">
        <v>7</v>
      </c>
      <c r="E248" s="11" t="s">
        <v>8</v>
      </c>
      <c r="F248" s="11" t="str">
        <f>"王会莉"</f>
        <v>王会莉</v>
      </c>
      <c r="G248" s="12" t="s">
        <v>241</v>
      </c>
    </row>
    <row r="249" s="1" customFormat="1" spans="2:7">
      <c r="B249" s="10">
        <v>246</v>
      </c>
      <c r="C249" s="11" t="str">
        <f t="shared" si="3"/>
        <v>01</v>
      </c>
      <c r="D249" s="11" t="s">
        <v>7</v>
      </c>
      <c r="E249" s="11" t="s">
        <v>8</v>
      </c>
      <c r="F249" s="11" t="str">
        <f>"钟娇艳"</f>
        <v>钟娇艳</v>
      </c>
      <c r="G249" s="12" t="s">
        <v>50</v>
      </c>
    </row>
    <row r="250" s="1" customFormat="1" spans="2:7">
      <c r="B250" s="10">
        <v>247</v>
      </c>
      <c r="C250" s="11" t="str">
        <f t="shared" si="3"/>
        <v>01</v>
      </c>
      <c r="D250" s="11" t="s">
        <v>7</v>
      </c>
      <c r="E250" s="11" t="s">
        <v>8</v>
      </c>
      <c r="F250" s="11" t="str">
        <f>"黄廷慧"</f>
        <v>黄廷慧</v>
      </c>
      <c r="G250" s="12" t="s">
        <v>242</v>
      </c>
    </row>
    <row r="251" s="1" customFormat="1" spans="2:7">
      <c r="B251" s="10">
        <v>248</v>
      </c>
      <c r="C251" s="11" t="str">
        <f t="shared" si="3"/>
        <v>01</v>
      </c>
      <c r="D251" s="11" t="s">
        <v>7</v>
      </c>
      <c r="E251" s="11" t="s">
        <v>8</v>
      </c>
      <c r="F251" s="11" t="str">
        <f>"谢敏"</f>
        <v>谢敏</v>
      </c>
      <c r="G251" s="12" t="s">
        <v>243</v>
      </c>
    </row>
    <row r="252" s="1" customFormat="1" spans="2:7">
      <c r="B252" s="10">
        <v>249</v>
      </c>
      <c r="C252" s="11" t="str">
        <f t="shared" si="3"/>
        <v>01</v>
      </c>
      <c r="D252" s="11" t="s">
        <v>7</v>
      </c>
      <c r="E252" s="11" t="s">
        <v>8</v>
      </c>
      <c r="F252" s="11" t="str">
        <f>"吕惠"</f>
        <v>吕惠</v>
      </c>
      <c r="G252" s="12" t="s">
        <v>244</v>
      </c>
    </row>
    <row r="253" s="1" customFormat="1" spans="2:7">
      <c r="B253" s="10">
        <v>250</v>
      </c>
      <c r="C253" s="11" t="str">
        <f t="shared" si="3"/>
        <v>01</v>
      </c>
      <c r="D253" s="11" t="s">
        <v>7</v>
      </c>
      <c r="E253" s="11" t="s">
        <v>8</v>
      </c>
      <c r="F253" s="11" t="str">
        <f>"符钟尹"</f>
        <v>符钟尹</v>
      </c>
      <c r="G253" s="12" t="s">
        <v>245</v>
      </c>
    </row>
    <row r="254" s="1" customFormat="1" spans="2:7">
      <c r="B254" s="10">
        <v>251</v>
      </c>
      <c r="C254" s="11" t="str">
        <f t="shared" si="3"/>
        <v>01</v>
      </c>
      <c r="D254" s="11" t="s">
        <v>7</v>
      </c>
      <c r="E254" s="11" t="s">
        <v>8</v>
      </c>
      <c r="F254" s="11" t="str">
        <f>"云惟妹"</f>
        <v>云惟妹</v>
      </c>
      <c r="G254" s="12" t="s">
        <v>246</v>
      </c>
    </row>
    <row r="255" s="1" customFormat="1" spans="2:7">
      <c r="B255" s="10">
        <v>252</v>
      </c>
      <c r="C255" s="11" t="str">
        <f t="shared" si="3"/>
        <v>01</v>
      </c>
      <c r="D255" s="11" t="s">
        <v>7</v>
      </c>
      <c r="E255" s="11" t="s">
        <v>8</v>
      </c>
      <c r="F255" s="11" t="str">
        <f>"李春兰"</f>
        <v>李春兰</v>
      </c>
      <c r="G255" s="12" t="s">
        <v>247</v>
      </c>
    </row>
    <row r="256" s="1" customFormat="1" spans="2:7">
      <c r="B256" s="10">
        <v>253</v>
      </c>
      <c r="C256" s="11" t="str">
        <f t="shared" si="3"/>
        <v>01</v>
      </c>
      <c r="D256" s="11" t="s">
        <v>7</v>
      </c>
      <c r="E256" s="11" t="s">
        <v>8</v>
      </c>
      <c r="F256" s="11" t="str">
        <f>"董德霞"</f>
        <v>董德霞</v>
      </c>
      <c r="G256" s="12" t="s">
        <v>248</v>
      </c>
    </row>
    <row r="257" s="1" customFormat="1" spans="2:7">
      <c r="B257" s="10">
        <v>254</v>
      </c>
      <c r="C257" s="11" t="str">
        <f t="shared" si="3"/>
        <v>01</v>
      </c>
      <c r="D257" s="11" t="s">
        <v>7</v>
      </c>
      <c r="E257" s="11" t="s">
        <v>8</v>
      </c>
      <c r="F257" s="11" t="str">
        <f>"翁惠玉"</f>
        <v>翁惠玉</v>
      </c>
      <c r="G257" s="12" t="s">
        <v>249</v>
      </c>
    </row>
    <row r="258" s="1" customFormat="1" spans="2:7">
      <c r="B258" s="10">
        <v>255</v>
      </c>
      <c r="C258" s="11" t="str">
        <f t="shared" si="3"/>
        <v>01</v>
      </c>
      <c r="D258" s="11" t="s">
        <v>7</v>
      </c>
      <c r="E258" s="11" t="s">
        <v>8</v>
      </c>
      <c r="F258" s="11" t="str">
        <f>"曹卓敏"</f>
        <v>曹卓敏</v>
      </c>
      <c r="G258" s="12" t="s">
        <v>250</v>
      </c>
    </row>
    <row r="259" s="1" customFormat="1" spans="2:7">
      <c r="B259" s="10">
        <v>256</v>
      </c>
      <c r="C259" s="11" t="str">
        <f t="shared" si="3"/>
        <v>01</v>
      </c>
      <c r="D259" s="11" t="s">
        <v>7</v>
      </c>
      <c r="E259" s="11" t="s">
        <v>8</v>
      </c>
      <c r="F259" s="11" t="str">
        <f>"邢芳静"</f>
        <v>邢芳静</v>
      </c>
      <c r="G259" s="12" t="s">
        <v>251</v>
      </c>
    </row>
    <row r="260" s="1" customFormat="1" spans="2:7">
      <c r="B260" s="10">
        <v>257</v>
      </c>
      <c r="C260" s="11" t="str">
        <f t="shared" ref="C260:C323" si="4">"01"</f>
        <v>01</v>
      </c>
      <c r="D260" s="11" t="s">
        <v>7</v>
      </c>
      <c r="E260" s="11" t="s">
        <v>8</v>
      </c>
      <c r="F260" s="11" t="str">
        <f>"刘众梅"</f>
        <v>刘众梅</v>
      </c>
      <c r="G260" s="12" t="s">
        <v>252</v>
      </c>
    </row>
    <row r="261" s="1" customFormat="1" spans="2:7">
      <c r="B261" s="10">
        <v>258</v>
      </c>
      <c r="C261" s="11" t="str">
        <f t="shared" si="4"/>
        <v>01</v>
      </c>
      <c r="D261" s="11" t="s">
        <v>7</v>
      </c>
      <c r="E261" s="11" t="s">
        <v>8</v>
      </c>
      <c r="F261" s="11" t="str">
        <f>"刘菁琳"</f>
        <v>刘菁琳</v>
      </c>
      <c r="G261" s="12" t="s">
        <v>253</v>
      </c>
    </row>
    <row r="262" s="1" customFormat="1" spans="2:7">
      <c r="B262" s="10">
        <v>259</v>
      </c>
      <c r="C262" s="11" t="str">
        <f t="shared" si="4"/>
        <v>01</v>
      </c>
      <c r="D262" s="11" t="s">
        <v>7</v>
      </c>
      <c r="E262" s="11" t="s">
        <v>8</v>
      </c>
      <c r="F262" s="11" t="str">
        <f>"刘秀玉"</f>
        <v>刘秀玉</v>
      </c>
      <c r="G262" s="12" t="s">
        <v>254</v>
      </c>
    </row>
    <row r="263" s="1" customFormat="1" spans="2:7">
      <c r="B263" s="10">
        <v>260</v>
      </c>
      <c r="C263" s="11" t="str">
        <f t="shared" si="4"/>
        <v>01</v>
      </c>
      <c r="D263" s="11" t="s">
        <v>7</v>
      </c>
      <c r="E263" s="11" t="s">
        <v>8</v>
      </c>
      <c r="F263" s="11" t="str">
        <f>"符凤钰"</f>
        <v>符凤钰</v>
      </c>
      <c r="G263" s="12" t="s">
        <v>255</v>
      </c>
    </row>
    <row r="264" s="1" customFormat="1" spans="2:7">
      <c r="B264" s="10">
        <v>261</v>
      </c>
      <c r="C264" s="11" t="str">
        <f t="shared" si="4"/>
        <v>01</v>
      </c>
      <c r="D264" s="11" t="s">
        <v>7</v>
      </c>
      <c r="E264" s="11" t="s">
        <v>8</v>
      </c>
      <c r="F264" s="11" t="str">
        <f>"李桂美"</f>
        <v>李桂美</v>
      </c>
      <c r="G264" s="12" t="s">
        <v>256</v>
      </c>
    </row>
    <row r="265" s="1" customFormat="1" spans="2:7">
      <c r="B265" s="10">
        <v>262</v>
      </c>
      <c r="C265" s="11" t="str">
        <f t="shared" si="4"/>
        <v>01</v>
      </c>
      <c r="D265" s="11" t="s">
        <v>7</v>
      </c>
      <c r="E265" s="11" t="s">
        <v>8</v>
      </c>
      <c r="F265" s="11" t="str">
        <f>"陈丽丽"</f>
        <v>陈丽丽</v>
      </c>
      <c r="G265" s="12" t="s">
        <v>257</v>
      </c>
    </row>
    <row r="266" s="1" customFormat="1" spans="2:7">
      <c r="B266" s="10">
        <v>263</v>
      </c>
      <c r="C266" s="11" t="str">
        <f t="shared" si="4"/>
        <v>01</v>
      </c>
      <c r="D266" s="11" t="s">
        <v>7</v>
      </c>
      <c r="E266" s="11" t="s">
        <v>8</v>
      </c>
      <c r="F266" s="11" t="str">
        <f>"徐明换"</f>
        <v>徐明换</v>
      </c>
      <c r="G266" s="12" t="s">
        <v>258</v>
      </c>
    </row>
    <row r="267" s="1" customFormat="1" spans="2:7">
      <c r="B267" s="10">
        <v>264</v>
      </c>
      <c r="C267" s="11" t="str">
        <f t="shared" si="4"/>
        <v>01</v>
      </c>
      <c r="D267" s="11" t="s">
        <v>7</v>
      </c>
      <c r="E267" s="11" t="s">
        <v>8</v>
      </c>
      <c r="F267" s="11" t="str">
        <f>"林群 "</f>
        <v>林群 </v>
      </c>
      <c r="G267" s="12" t="s">
        <v>259</v>
      </c>
    </row>
    <row r="268" s="1" customFormat="1" spans="2:7">
      <c r="B268" s="10">
        <v>265</v>
      </c>
      <c r="C268" s="11" t="str">
        <f t="shared" si="4"/>
        <v>01</v>
      </c>
      <c r="D268" s="11" t="s">
        <v>7</v>
      </c>
      <c r="E268" s="11" t="s">
        <v>8</v>
      </c>
      <c r="F268" s="11" t="str">
        <f>"符喜梅"</f>
        <v>符喜梅</v>
      </c>
      <c r="G268" s="12" t="s">
        <v>260</v>
      </c>
    </row>
    <row r="269" s="1" customFormat="1" spans="2:7">
      <c r="B269" s="10">
        <v>266</v>
      </c>
      <c r="C269" s="11" t="str">
        <f t="shared" si="4"/>
        <v>01</v>
      </c>
      <c r="D269" s="11" t="s">
        <v>7</v>
      </c>
      <c r="E269" s="11" t="s">
        <v>8</v>
      </c>
      <c r="F269" s="11" t="str">
        <f>"罗佳佳"</f>
        <v>罗佳佳</v>
      </c>
      <c r="G269" s="12" t="s">
        <v>261</v>
      </c>
    </row>
    <row r="270" s="1" customFormat="1" spans="2:7">
      <c r="B270" s="10">
        <v>267</v>
      </c>
      <c r="C270" s="11" t="str">
        <f t="shared" si="4"/>
        <v>01</v>
      </c>
      <c r="D270" s="11" t="s">
        <v>7</v>
      </c>
      <c r="E270" s="11" t="s">
        <v>8</v>
      </c>
      <c r="F270" s="11" t="str">
        <f>"薛钰霏"</f>
        <v>薛钰霏</v>
      </c>
      <c r="G270" s="12" t="s">
        <v>262</v>
      </c>
    </row>
    <row r="271" s="1" customFormat="1" spans="2:7">
      <c r="B271" s="10">
        <v>268</v>
      </c>
      <c r="C271" s="11" t="str">
        <f t="shared" si="4"/>
        <v>01</v>
      </c>
      <c r="D271" s="11" t="s">
        <v>7</v>
      </c>
      <c r="E271" s="11" t="s">
        <v>8</v>
      </c>
      <c r="F271" s="11" t="str">
        <f>"徐冠元"</f>
        <v>徐冠元</v>
      </c>
      <c r="G271" s="12" t="s">
        <v>263</v>
      </c>
    </row>
    <row r="272" s="1" customFormat="1" spans="2:7">
      <c r="B272" s="10">
        <v>269</v>
      </c>
      <c r="C272" s="11" t="str">
        <f t="shared" si="4"/>
        <v>01</v>
      </c>
      <c r="D272" s="11" t="s">
        <v>7</v>
      </c>
      <c r="E272" s="11" t="s">
        <v>8</v>
      </c>
      <c r="F272" s="11" t="str">
        <f>"洪曼玉"</f>
        <v>洪曼玉</v>
      </c>
      <c r="G272" s="12" t="s">
        <v>264</v>
      </c>
    </row>
    <row r="273" s="1" customFormat="1" spans="2:7">
      <c r="B273" s="10">
        <v>270</v>
      </c>
      <c r="C273" s="11" t="str">
        <f t="shared" si="4"/>
        <v>01</v>
      </c>
      <c r="D273" s="11" t="s">
        <v>7</v>
      </c>
      <c r="E273" s="11" t="s">
        <v>8</v>
      </c>
      <c r="F273" s="11" t="str">
        <f>"蔡移"</f>
        <v>蔡移</v>
      </c>
      <c r="G273" s="12" t="s">
        <v>265</v>
      </c>
    </row>
    <row r="274" s="1" customFormat="1" spans="2:7">
      <c r="B274" s="10">
        <v>271</v>
      </c>
      <c r="C274" s="11" t="str">
        <f t="shared" si="4"/>
        <v>01</v>
      </c>
      <c r="D274" s="11" t="s">
        <v>7</v>
      </c>
      <c r="E274" s="11" t="s">
        <v>8</v>
      </c>
      <c r="F274" s="11" t="str">
        <f>"冯琼燕"</f>
        <v>冯琼燕</v>
      </c>
      <c r="G274" s="12" t="s">
        <v>266</v>
      </c>
    </row>
    <row r="275" s="1" customFormat="1" spans="2:7">
      <c r="B275" s="10">
        <v>272</v>
      </c>
      <c r="C275" s="11" t="str">
        <f t="shared" si="4"/>
        <v>01</v>
      </c>
      <c r="D275" s="11" t="s">
        <v>7</v>
      </c>
      <c r="E275" s="11" t="s">
        <v>8</v>
      </c>
      <c r="F275" s="11" t="str">
        <f>"夏玲"</f>
        <v>夏玲</v>
      </c>
      <c r="G275" s="12" t="s">
        <v>267</v>
      </c>
    </row>
    <row r="276" s="1" customFormat="1" spans="2:7">
      <c r="B276" s="10">
        <v>273</v>
      </c>
      <c r="C276" s="11" t="str">
        <f t="shared" si="4"/>
        <v>01</v>
      </c>
      <c r="D276" s="11" t="s">
        <v>7</v>
      </c>
      <c r="E276" s="11" t="s">
        <v>8</v>
      </c>
      <c r="F276" s="11" t="str">
        <f>"陈小方"</f>
        <v>陈小方</v>
      </c>
      <c r="G276" s="12" t="s">
        <v>156</v>
      </c>
    </row>
    <row r="277" s="1" customFormat="1" spans="2:7">
      <c r="B277" s="10">
        <v>274</v>
      </c>
      <c r="C277" s="11" t="str">
        <f t="shared" si="4"/>
        <v>01</v>
      </c>
      <c r="D277" s="11" t="s">
        <v>7</v>
      </c>
      <c r="E277" s="11" t="s">
        <v>8</v>
      </c>
      <c r="F277" s="11" t="str">
        <f>"吴美粮"</f>
        <v>吴美粮</v>
      </c>
      <c r="G277" s="12" t="s">
        <v>268</v>
      </c>
    </row>
    <row r="278" s="1" customFormat="1" spans="2:7">
      <c r="B278" s="10">
        <v>275</v>
      </c>
      <c r="C278" s="11" t="str">
        <f t="shared" si="4"/>
        <v>01</v>
      </c>
      <c r="D278" s="11" t="s">
        <v>7</v>
      </c>
      <c r="E278" s="11" t="s">
        <v>8</v>
      </c>
      <c r="F278" s="11" t="str">
        <f>"钟友作"</f>
        <v>钟友作</v>
      </c>
      <c r="G278" s="12" t="s">
        <v>269</v>
      </c>
    </row>
    <row r="279" s="1" customFormat="1" spans="2:7">
      <c r="B279" s="10">
        <v>276</v>
      </c>
      <c r="C279" s="11" t="str">
        <f t="shared" si="4"/>
        <v>01</v>
      </c>
      <c r="D279" s="11" t="s">
        <v>7</v>
      </c>
      <c r="E279" s="11" t="s">
        <v>8</v>
      </c>
      <c r="F279" s="11" t="str">
        <f>"胡钰琳"</f>
        <v>胡钰琳</v>
      </c>
      <c r="G279" s="12" t="s">
        <v>270</v>
      </c>
    </row>
    <row r="280" s="1" customFormat="1" spans="2:7">
      <c r="B280" s="10">
        <v>277</v>
      </c>
      <c r="C280" s="11" t="str">
        <f t="shared" si="4"/>
        <v>01</v>
      </c>
      <c r="D280" s="11" t="s">
        <v>7</v>
      </c>
      <c r="E280" s="11" t="s">
        <v>8</v>
      </c>
      <c r="F280" s="11" t="str">
        <f>"李小梦"</f>
        <v>李小梦</v>
      </c>
      <c r="G280" s="12" t="s">
        <v>271</v>
      </c>
    </row>
    <row r="281" s="1" customFormat="1" spans="2:7">
      <c r="B281" s="10">
        <v>278</v>
      </c>
      <c r="C281" s="11" t="str">
        <f t="shared" si="4"/>
        <v>01</v>
      </c>
      <c r="D281" s="11" t="s">
        <v>7</v>
      </c>
      <c r="E281" s="11" t="s">
        <v>8</v>
      </c>
      <c r="F281" s="11" t="str">
        <f>"王小慧"</f>
        <v>王小慧</v>
      </c>
      <c r="G281" s="12" t="s">
        <v>272</v>
      </c>
    </row>
    <row r="282" s="1" customFormat="1" spans="2:7">
      <c r="B282" s="10">
        <v>279</v>
      </c>
      <c r="C282" s="11" t="str">
        <f t="shared" si="4"/>
        <v>01</v>
      </c>
      <c r="D282" s="11" t="s">
        <v>7</v>
      </c>
      <c r="E282" s="11" t="s">
        <v>8</v>
      </c>
      <c r="F282" s="11" t="str">
        <f>"许梦诗"</f>
        <v>许梦诗</v>
      </c>
      <c r="G282" s="12" t="s">
        <v>273</v>
      </c>
    </row>
    <row r="283" s="1" customFormat="1" spans="2:7">
      <c r="B283" s="10">
        <v>280</v>
      </c>
      <c r="C283" s="11" t="str">
        <f t="shared" si="4"/>
        <v>01</v>
      </c>
      <c r="D283" s="11" t="s">
        <v>7</v>
      </c>
      <c r="E283" s="11" t="s">
        <v>8</v>
      </c>
      <c r="F283" s="11" t="str">
        <f>"周晶"</f>
        <v>周晶</v>
      </c>
      <c r="G283" s="12" t="s">
        <v>274</v>
      </c>
    </row>
    <row r="284" s="1" customFormat="1" spans="2:7">
      <c r="B284" s="10">
        <v>281</v>
      </c>
      <c r="C284" s="11" t="str">
        <f t="shared" si="4"/>
        <v>01</v>
      </c>
      <c r="D284" s="11" t="s">
        <v>7</v>
      </c>
      <c r="E284" s="11" t="s">
        <v>8</v>
      </c>
      <c r="F284" s="11" t="str">
        <f>"张海霞"</f>
        <v>张海霞</v>
      </c>
      <c r="G284" s="12" t="s">
        <v>275</v>
      </c>
    </row>
    <row r="285" s="1" customFormat="1" spans="2:7">
      <c r="B285" s="10">
        <v>282</v>
      </c>
      <c r="C285" s="11" t="str">
        <f t="shared" si="4"/>
        <v>01</v>
      </c>
      <c r="D285" s="11" t="s">
        <v>7</v>
      </c>
      <c r="E285" s="11" t="s">
        <v>8</v>
      </c>
      <c r="F285" s="11" t="str">
        <f>"李清桃"</f>
        <v>李清桃</v>
      </c>
      <c r="G285" s="12" t="s">
        <v>276</v>
      </c>
    </row>
    <row r="286" s="1" customFormat="1" spans="2:7">
      <c r="B286" s="10">
        <v>283</v>
      </c>
      <c r="C286" s="11" t="str">
        <f t="shared" si="4"/>
        <v>01</v>
      </c>
      <c r="D286" s="11" t="s">
        <v>7</v>
      </c>
      <c r="E286" s="11" t="s">
        <v>8</v>
      </c>
      <c r="F286" s="11" t="str">
        <f>"吴廷磊"</f>
        <v>吴廷磊</v>
      </c>
      <c r="G286" s="12" t="s">
        <v>45</v>
      </c>
    </row>
    <row r="287" s="1" customFormat="1" spans="2:7">
      <c r="B287" s="10">
        <v>284</v>
      </c>
      <c r="C287" s="11" t="str">
        <f t="shared" si="4"/>
        <v>01</v>
      </c>
      <c r="D287" s="11" t="s">
        <v>7</v>
      </c>
      <c r="E287" s="11" t="s">
        <v>8</v>
      </c>
      <c r="F287" s="11" t="str">
        <f>"徐婉卿"</f>
        <v>徐婉卿</v>
      </c>
      <c r="G287" s="12" t="s">
        <v>277</v>
      </c>
    </row>
    <row r="288" s="1" customFormat="1" spans="2:7">
      <c r="B288" s="10">
        <v>285</v>
      </c>
      <c r="C288" s="11" t="str">
        <f t="shared" si="4"/>
        <v>01</v>
      </c>
      <c r="D288" s="11" t="s">
        <v>7</v>
      </c>
      <c r="E288" s="11" t="s">
        <v>8</v>
      </c>
      <c r="F288" s="11" t="str">
        <f>"陈天宇"</f>
        <v>陈天宇</v>
      </c>
      <c r="G288" s="12" t="s">
        <v>205</v>
      </c>
    </row>
    <row r="289" s="1" customFormat="1" spans="2:7">
      <c r="B289" s="10">
        <v>286</v>
      </c>
      <c r="C289" s="11" t="str">
        <f t="shared" si="4"/>
        <v>01</v>
      </c>
      <c r="D289" s="11" t="s">
        <v>7</v>
      </c>
      <c r="E289" s="11" t="s">
        <v>8</v>
      </c>
      <c r="F289" s="11" t="str">
        <f>"陈晓珍"</f>
        <v>陈晓珍</v>
      </c>
      <c r="G289" s="12" t="s">
        <v>278</v>
      </c>
    </row>
    <row r="290" s="1" customFormat="1" spans="2:7">
      <c r="B290" s="10">
        <v>287</v>
      </c>
      <c r="C290" s="11" t="str">
        <f t="shared" si="4"/>
        <v>01</v>
      </c>
      <c r="D290" s="11" t="s">
        <v>7</v>
      </c>
      <c r="E290" s="11" t="s">
        <v>8</v>
      </c>
      <c r="F290" s="11" t="str">
        <f>"毛婷"</f>
        <v>毛婷</v>
      </c>
      <c r="G290" s="12" t="s">
        <v>279</v>
      </c>
    </row>
    <row r="291" s="1" customFormat="1" spans="2:7">
      <c r="B291" s="10">
        <v>288</v>
      </c>
      <c r="C291" s="11" t="str">
        <f t="shared" si="4"/>
        <v>01</v>
      </c>
      <c r="D291" s="11" t="s">
        <v>7</v>
      </c>
      <c r="E291" s="11" t="s">
        <v>8</v>
      </c>
      <c r="F291" s="11" t="str">
        <f>"张思琪"</f>
        <v>张思琪</v>
      </c>
      <c r="G291" s="12" t="s">
        <v>280</v>
      </c>
    </row>
    <row r="292" s="1" customFormat="1" spans="2:7">
      <c r="B292" s="10">
        <v>289</v>
      </c>
      <c r="C292" s="11" t="str">
        <f t="shared" si="4"/>
        <v>01</v>
      </c>
      <c r="D292" s="11" t="s">
        <v>7</v>
      </c>
      <c r="E292" s="11" t="s">
        <v>8</v>
      </c>
      <c r="F292" s="11" t="str">
        <f>"洪素金"</f>
        <v>洪素金</v>
      </c>
      <c r="G292" s="12" t="s">
        <v>116</v>
      </c>
    </row>
    <row r="293" s="1" customFormat="1" spans="2:7">
      <c r="B293" s="10">
        <v>290</v>
      </c>
      <c r="C293" s="11" t="str">
        <f t="shared" si="4"/>
        <v>01</v>
      </c>
      <c r="D293" s="11" t="s">
        <v>7</v>
      </c>
      <c r="E293" s="11" t="s">
        <v>8</v>
      </c>
      <c r="F293" s="11" t="str">
        <f>"许永花"</f>
        <v>许永花</v>
      </c>
      <c r="G293" s="12" t="s">
        <v>281</v>
      </c>
    </row>
    <row r="294" s="1" customFormat="1" spans="2:7">
      <c r="B294" s="10">
        <v>291</v>
      </c>
      <c r="C294" s="11" t="str">
        <f t="shared" si="4"/>
        <v>01</v>
      </c>
      <c r="D294" s="11" t="s">
        <v>7</v>
      </c>
      <c r="E294" s="11" t="s">
        <v>8</v>
      </c>
      <c r="F294" s="11" t="str">
        <f>"符静"</f>
        <v>符静</v>
      </c>
      <c r="G294" s="12" t="s">
        <v>282</v>
      </c>
    </row>
    <row r="295" s="1" customFormat="1" spans="2:7">
      <c r="B295" s="10">
        <v>292</v>
      </c>
      <c r="C295" s="11" t="str">
        <f t="shared" si="4"/>
        <v>01</v>
      </c>
      <c r="D295" s="11" t="s">
        <v>7</v>
      </c>
      <c r="E295" s="11" t="s">
        <v>8</v>
      </c>
      <c r="F295" s="11" t="str">
        <f>"翁爱娜"</f>
        <v>翁爱娜</v>
      </c>
      <c r="G295" s="12" t="s">
        <v>194</v>
      </c>
    </row>
    <row r="296" s="1" customFormat="1" spans="2:7">
      <c r="B296" s="10">
        <v>293</v>
      </c>
      <c r="C296" s="11" t="str">
        <f t="shared" si="4"/>
        <v>01</v>
      </c>
      <c r="D296" s="11" t="s">
        <v>7</v>
      </c>
      <c r="E296" s="11" t="s">
        <v>8</v>
      </c>
      <c r="F296" s="11" t="str">
        <f>"许春燕"</f>
        <v>许春燕</v>
      </c>
      <c r="G296" s="12" t="s">
        <v>283</v>
      </c>
    </row>
    <row r="297" s="1" customFormat="1" spans="2:7">
      <c r="B297" s="10">
        <v>294</v>
      </c>
      <c r="C297" s="11" t="str">
        <f t="shared" si="4"/>
        <v>01</v>
      </c>
      <c r="D297" s="11" t="s">
        <v>7</v>
      </c>
      <c r="E297" s="11" t="s">
        <v>8</v>
      </c>
      <c r="F297" s="11" t="str">
        <f>"刘雨薇"</f>
        <v>刘雨薇</v>
      </c>
      <c r="G297" s="12" t="s">
        <v>284</v>
      </c>
    </row>
    <row r="298" s="1" customFormat="1" spans="2:7">
      <c r="B298" s="10">
        <v>295</v>
      </c>
      <c r="C298" s="11" t="str">
        <f t="shared" si="4"/>
        <v>01</v>
      </c>
      <c r="D298" s="11" t="s">
        <v>7</v>
      </c>
      <c r="E298" s="11" t="s">
        <v>8</v>
      </c>
      <c r="F298" s="11" t="str">
        <f>"洪文妃"</f>
        <v>洪文妃</v>
      </c>
      <c r="G298" s="12" t="s">
        <v>285</v>
      </c>
    </row>
    <row r="299" s="1" customFormat="1" spans="2:7">
      <c r="B299" s="10">
        <v>296</v>
      </c>
      <c r="C299" s="11" t="str">
        <f t="shared" si="4"/>
        <v>01</v>
      </c>
      <c r="D299" s="11" t="s">
        <v>7</v>
      </c>
      <c r="E299" s="11" t="s">
        <v>8</v>
      </c>
      <c r="F299" s="11" t="str">
        <f>"符秋燕"</f>
        <v>符秋燕</v>
      </c>
      <c r="G299" s="12" t="s">
        <v>286</v>
      </c>
    </row>
    <row r="300" s="1" customFormat="1" spans="2:7">
      <c r="B300" s="10">
        <v>297</v>
      </c>
      <c r="C300" s="11" t="str">
        <f t="shared" si="4"/>
        <v>01</v>
      </c>
      <c r="D300" s="11" t="s">
        <v>7</v>
      </c>
      <c r="E300" s="11" t="s">
        <v>8</v>
      </c>
      <c r="F300" s="11" t="str">
        <f>"吴春阳"</f>
        <v>吴春阳</v>
      </c>
      <c r="G300" s="12" t="s">
        <v>287</v>
      </c>
    </row>
    <row r="301" s="1" customFormat="1" spans="2:7">
      <c r="B301" s="10">
        <v>298</v>
      </c>
      <c r="C301" s="11" t="str">
        <f t="shared" si="4"/>
        <v>01</v>
      </c>
      <c r="D301" s="11" t="s">
        <v>7</v>
      </c>
      <c r="E301" s="11" t="s">
        <v>8</v>
      </c>
      <c r="F301" s="11" t="str">
        <f>"卞惟芬"</f>
        <v>卞惟芬</v>
      </c>
      <c r="G301" s="12" t="s">
        <v>288</v>
      </c>
    </row>
    <row r="302" s="1" customFormat="1" spans="2:7">
      <c r="B302" s="10">
        <v>299</v>
      </c>
      <c r="C302" s="11" t="str">
        <f t="shared" si="4"/>
        <v>01</v>
      </c>
      <c r="D302" s="11" t="s">
        <v>7</v>
      </c>
      <c r="E302" s="11" t="s">
        <v>8</v>
      </c>
      <c r="F302" s="11" t="str">
        <f>"陈小妃"</f>
        <v>陈小妃</v>
      </c>
      <c r="G302" s="12" t="s">
        <v>289</v>
      </c>
    </row>
    <row r="303" s="1" customFormat="1" spans="2:7">
      <c r="B303" s="10">
        <v>300</v>
      </c>
      <c r="C303" s="11" t="str">
        <f t="shared" si="4"/>
        <v>01</v>
      </c>
      <c r="D303" s="11" t="s">
        <v>7</v>
      </c>
      <c r="E303" s="11" t="s">
        <v>8</v>
      </c>
      <c r="F303" s="11" t="str">
        <f>"杜春霞"</f>
        <v>杜春霞</v>
      </c>
      <c r="G303" s="12" t="s">
        <v>290</v>
      </c>
    </row>
    <row r="304" s="1" customFormat="1" spans="2:7">
      <c r="B304" s="10">
        <v>301</v>
      </c>
      <c r="C304" s="11" t="str">
        <f t="shared" si="4"/>
        <v>01</v>
      </c>
      <c r="D304" s="11" t="s">
        <v>7</v>
      </c>
      <c r="E304" s="11" t="s">
        <v>8</v>
      </c>
      <c r="F304" s="11" t="str">
        <f>"黄国丹"</f>
        <v>黄国丹</v>
      </c>
      <c r="G304" s="12" t="s">
        <v>291</v>
      </c>
    </row>
    <row r="305" s="1" customFormat="1" spans="2:7">
      <c r="B305" s="10">
        <v>302</v>
      </c>
      <c r="C305" s="11" t="str">
        <f t="shared" si="4"/>
        <v>01</v>
      </c>
      <c r="D305" s="11" t="s">
        <v>7</v>
      </c>
      <c r="E305" s="11" t="s">
        <v>8</v>
      </c>
      <c r="F305" s="11" t="str">
        <f>"肖虹"</f>
        <v>肖虹</v>
      </c>
      <c r="G305" s="12" t="s">
        <v>292</v>
      </c>
    </row>
    <row r="306" s="1" customFormat="1" spans="2:7">
      <c r="B306" s="10">
        <v>303</v>
      </c>
      <c r="C306" s="11" t="str">
        <f t="shared" si="4"/>
        <v>01</v>
      </c>
      <c r="D306" s="11" t="s">
        <v>7</v>
      </c>
      <c r="E306" s="11" t="s">
        <v>8</v>
      </c>
      <c r="F306" s="11" t="str">
        <f>"陈井春"</f>
        <v>陈井春</v>
      </c>
      <c r="G306" s="12" t="s">
        <v>293</v>
      </c>
    </row>
    <row r="307" s="1" customFormat="1" spans="2:7">
      <c r="B307" s="10">
        <v>304</v>
      </c>
      <c r="C307" s="11" t="str">
        <f t="shared" si="4"/>
        <v>01</v>
      </c>
      <c r="D307" s="11" t="s">
        <v>7</v>
      </c>
      <c r="E307" s="11" t="s">
        <v>8</v>
      </c>
      <c r="F307" s="11" t="str">
        <f>"陈是丽"</f>
        <v>陈是丽</v>
      </c>
      <c r="G307" s="12" t="s">
        <v>294</v>
      </c>
    </row>
    <row r="308" s="1" customFormat="1" spans="2:7">
      <c r="B308" s="10">
        <v>305</v>
      </c>
      <c r="C308" s="11" t="str">
        <f t="shared" si="4"/>
        <v>01</v>
      </c>
      <c r="D308" s="11" t="s">
        <v>7</v>
      </c>
      <c r="E308" s="11" t="s">
        <v>8</v>
      </c>
      <c r="F308" s="11" t="str">
        <f>"陈美桃"</f>
        <v>陈美桃</v>
      </c>
      <c r="G308" s="12" t="s">
        <v>295</v>
      </c>
    </row>
    <row r="309" s="1" customFormat="1" spans="2:7">
      <c r="B309" s="10">
        <v>306</v>
      </c>
      <c r="C309" s="11" t="str">
        <f t="shared" si="4"/>
        <v>01</v>
      </c>
      <c r="D309" s="11" t="s">
        <v>7</v>
      </c>
      <c r="E309" s="11" t="s">
        <v>8</v>
      </c>
      <c r="F309" s="11" t="str">
        <f>"董章欲"</f>
        <v>董章欲</v>
      </c>
      <c r="G309" s="12" t="s">
        <v>296</v>
      </c>
    </row>
    <row r="310" s="1" customFormat="1" spans="2:7">
      <c r="B310" s="10">
        <v>307</v>
      </c>
      <c r="C310" s="11" t="str">
        <f t="shared" si="4"/>
        <v>01</v>
      </c>
      <c r="D310" s="11" t="s">
        <v>7</v>
      </c>
      <c r="E310" s="11" t="s">
        <v>8</v>
      </c>
      <c r="F310" s="11" t="str">
        <f>"谢磊"</f>
        <v>谢磊</v>
      </c>
      <c r="G310" s="12" t="s">
        <v>297</v>
      </c>
    </row>
    <row r="311" s="1" customFormat="1" spans="2:7">
      <c r="B311" s="10">
        <v>308</v>
      </c>
      <c r="C311" s="11" t="str">
        <f t="shared" si="4"/>
        <v>01</v>
      </c>
      <c r="D311" s="11" t="s">
        <v>7</v>
      </c>
      <c r="E311" s="11" t="s">
        <v>8</v>
      </c>
      <c r="F311" s="11" t="str">
        <f>"陈思思"</f>
        <v>陈思思</v>
      </c>
      <c r="G311" s="12" t="s">
        <v>298</v>
      </c>
    </row>
    <row r="312" s="1" customFormat="1" spans="2:7">
      <c r="B312" s="10">
        <v>309</v>
      </c>
      <c r="C312" s="11" t="str">
        <f t="shared" si="4"/>
        <v>01</v>
      </c>
      <c r="D312" s="11" t="s">
        <v>7</v>
      </c>
      <c r="E312" s="11" t="s">
        <v>8</v>
      </c>
      <c r="F312" s="11" t="str">
        <f>"符语霞"</f>
        <v>符语霞</v>
      </c>
      <c r="G312" s="12" t="s">
        <v>299</v>
      </c>
    </row>
    <row r="313" s="1" customFormat="1" spans="2:7">
      <c r="B313" s="10">
        <v>310</v>
      </c>
      <c r="C313" s="11" t="str">
        <f t="shared" si="4"/>
        <v>01</v>
      </c>
      <c r="D313" s="11" t="s">
        <v>7</v>
      </c>
      <c r="E313" s="11" t="s">
        <v>8</v>
      </c>
      <c r="F313" s="11" t="str">
        <f>"唐春慰"</f>
        <v>唐春慰</v>
      </c>
      <c r="G313" s="12" t="s">
        <v>300</v>
      </c>
    </row>
    <row r="314" s="1" customFormat="1" spans="2:7">
      <c r="B314" s="10">
        <v>311</v>
      </c>
      <c r="C314" s="11" t="str">
        <f t="shared" si="4"/>
        <v>01</v>
      </c>
      <c r="D314" s="11" t="s">
        <v>7</v>
      </c>
      <c r="E314" s="11" t="s">
        <v>8</v>
      </c>
      <c r="F314" s="11" t="str">
        <f>"卓彩虹"</f>
        <v>卓彩虹</v>
      </c>
      <c r="G314" s="12" t="s">
        <v>301</v>
      </c>
    </row>
    <row r="315" s="1" customFormat="1" spans="2:7">
      <c r="B315" s="10">
        <v>312</v>
      </c>
      <c r="C315" s="11" t="str">
        <f t="shared" si="4"/>
        <v>01</v>
      </c>
      <c r="D315" s="11" t="s">
        <v>7</v>
      </c>
      <c r="E315" s="11" t="s">
        <v>8</v>
      </c>
      <c r="F315" s="11" t="str">
        <f>"翁尉虹"</f>
        <v>翁尉虹</v>
      </c>
      <c r="G315" s="12" t="s">
        <v>302</v>
      </c>
    </row>
    <row r="316" s="1" customFormat="1" spans="2:7">
      <c r="B316" s="10">
        <v>313</v>
      </c>
      <c r="C316" s="11" t="str">
        <f t="shared" si="4"/>
        <v>01</v>
      </c>
      <c r="D316" s="11" t="s">
        <v>7</v>
      </c>
      <c r="E316" s="11" t="s">
        <v>8</v>
      </c>
      <c r="F316" s="11" t="str">
        <f>"曾家慧"</f>
        <v>曾家慧</v>
      </c>
      <c r="G316" s="12" t="s">
        <v>303</v>
      </c>
    </row>
    <row r="317" s="1" customFormat="1" spans="2:7">
      <c r="B317" s="10">
        <v>314</v>
      </c>
      <c r="C317" s="11" t="str">
        <f t="shared" si="4"/>
        <v>01</v>
      </c>
      <c r="D317" s="11" t="s">
        <v>7</v>
      </c>
      <c r="E317" s="11" t="s">
        <v>8</v>
      </c>
      <c r="F317" s="11" t="str">
        <f>"王一茜"</f>
        <v>王一茜</v>
      </c>
      <c r="G317" s="12" t="s">
        <v>304</v>
      </c>
    </row>
    <row r="318" s="1" customFormat="1" spans="2:7">
      <c r="B318" s="10">
        <v>315</v>
      </c>
      <c r="C318" s="11" t="str">
        <f t="shared" si="4"/>
        <v>01</v>
      </c>
      <c r="D318" s="11" t="s">
        <v>7</v>
      </c>
      <c r="E318" s="11" t="s">
        <v>8</v>
      </c>
      <c r="F318" s="11" t="str">
        <f>"张晓妮"</f>
        <v>张晓妮</v>
      </c>
      <c r="G318" s="12" t="s">
        <v>305</v>
      </c>
    </row>
    <row r="319" s="1" customFormat="1" spans="2:7">
      <c r="B319" s="10">
        <v>316</v>
      </c>
      <c r="C319" s="11" t="str">
        <f t="shared" si="4"/>
        <v>01</v>
      </c>
      <c r="D319" s="11" t="s">
        <v>7</v>
      </c>
      <c r="E319" s="11" t="s">
        <v>8</v>
      </c>
      <c r="F319" s="11" t="str">
        <f>"李海玉"</f>
        <v>李海玉</v>
      </c>
      <c r="G319" s="12" t="s">
        <v>306</v>
      </c>
    </row>
    <row r="320" s="1" customFormat="1" spans="2:7">
      <c r="B320" s="10">
        <v>317</v>
      </c>
      <c r="C320" s="11" t="str">
        <f t="shared" si="4"/>
        <v>01</v>
      </c>
      <c r="D320" s="11" t="s">
        <v>7</v>
      </c>
      <c r="E320" s="11" t="s">
        <v>8</v>
      </c>
      <c r="F320" s="11" t="str">
        <f>"吴青越"</f>
        <v>吴青越</v>
      </c>
      <c r="G320" s="12" t="s">
        <v>307</v>
      </c>
    </row>
    <row r="321" s="1" customFormat="1" spans="2:7">
      <c r="B321" s="10">
        <v>318</v>
      </c>
      <c r="C321" s="11" t="str">
        <f t="shared" si="4"/>
        <v>01</v>
      </c>
      <c r="D321" s="11" t="s">
        <v>7</v>
      </c>
      <c r="E321" s="11" t="s">
        <v>8</v>
      </c>
      <c r="F321" s="11" t="str">
        <f>"裴杏芬"</f>
        <v>裴杏芬</v>
      </c>
      <c r="G321" s="12" t="s">
        <v>308</v>
      </c>
    </row>
    <row r="322" s="1" customFormat="1" spans="2:7">
      <c r="B322" s="10">
        <v>319</v>
      </c>
      <c r="C322" s="11" t="str">
        <f t="shared" si="4"/>
        <v>01</v>
      </c>
      <c r="D322" s="11" t="s">
        <v>7</v>
      </c>
      <c r="E322" s="11" t="s">
        <v>8</v>
      </c>
      <c r="F322" s="11" t="str">
        <f>"陈艳莹"</f>
        <v>陈艳莹</v>
      </c>
      <c r="G322" s="12" t="s">
        <v>309</v>
      </c>
    </row>
    <row r="323" s="1" customFormat="1" spans="2:7">
      <c r="B323" s="10">
        <v>320</v>
      </c>
      <c r="C323" s="11" t="str">
        <f t="shared" si="4"/>
        <v>01</v>
      </c>
      <c r="D323" s="11" t="s">
        <v>7</v>
      </c>
      <c r="E323" s="11" t="s">
        <v>8</v>
      </c>
      <c r="F323" s="11" t="str">
        <f>"符文娟"</f>
        <v>符文娟</v>
      </c>
      <c r="G323" s="12" t="s">
        <v>310</v>
      </c>
    </row>
    <row r="324" s="1" customFormat="1" spans="2:7">
      <c r="B324" s="10">
        <v>321</v>
      </c>
      <c r="C324" s="11" t="str">
        <f t="shared" ref="C324:C387" si="5">"01"</f>
        <v>01</v>
      </c>
      <c r="D324" s="11" t="s">
        <v>7</v>
      </c>
      <c r="E324" s="11" t="s">
        <v>8</v>
      </c>
      <c r="F324" s="11" t="str">
        <f>"吴连雪"</f>
        <v>吴连雪</v>
      </c>
      <c r="G324" s="12" t="s">
        <v>311</v>
      </c>
    </row>
    <row r="325" s="1" customFormat="1" spans="2:7">
      <c r="B325" s="10">
        <v>322</v>
      </c>
      <c r="C325" s="11" t="str">
        <f t="shared" si="5"/>
        <v>01</v>
      </c>
      <c r="D325" s="11" t="s">
        <v>7</v>
      </c>
      <c r="E325" s="11" t="s">
        <v>8</v>
      </c>
      <c r="F325" s="11" t="str">
        <f>"金庆坤"</f>
        <v>金庆坤</v>
      </c>
      <c r="G325" s="12" t="s">
        <v>312</v>
      </c>
    </row>
    <row r="326" s="1" customFormat="1" spans="2:7">
      <c r="B326" s="10">
        <v>323</v>
      </c>
      <c r="C326" s="11" t="str">
        <f t="shared" si="5"/>
        <v>01</v>
      </c>
      <c r="D326" s="11" t="s">
        <v>7</v>
      </c>
      <c r="E326" s="11" t="s">
        <v>8</v>
      </c>
      <c r="F326" s="11" t="str">
        <f>"李颖彩"</f>
        <v>李颖彩</v>
      </c>
      <c r="G326" s="12" t="s">
        <v>313</v>
      </c>
    </row>
    <row r="327" s="1" customFormat="1" spans="2:7">
      <c r="B327" s="10">
        <v>324</v>
      </c>
      <c r="C327" s="11" t="str">
        <f t="shared" si="5"/>
        <v>01</v>
      </c>
      <c r="D327" s="11" t="s">
        <v>7</v>
      </c>
      <c r="E327" s="11" t="s">
        <v>8</v>
      </c>
      <c r="F327" s="11" t="str">
        <f>"张雪"</f>
        <v>张雪</v>
      </c>
      <c r="G327" s="12" t="s">
        <v>314</v>
      </c>
    </row>
    <row r="328" s="1" customFormat="1" spans="2:7">
      <c r="B328" s="10">
        <v>325</v>
      </c>
      <c r="C328" s="11" t="str">
        <f t="shared" si="5"/>
        <v>01</v>
      </c>
      <c r="D328" s="11" t="s">
        <v>7</v>
      </c>
      <c r="E328" s="11" t="s">
        <v>8</v>
      </c>
      <c r="F328" s="11" t="str">
        <f>"谭秋兰"</f>
        <v>谭秋兰</v>
      </c>
      <c r="G328" s="12" t="s">
        <v>315</v>
      </c>
    </row>
    <row r="329" s="1" customFormat="1" spans="2:7">
      <c r="B329" s="10">
        <v>326</v>
      </c>
      <c r="C329" s="11" t="str">
        <f t="shared" si="5"/>
        <v>01</v>
      </c>
      <c r="D329" s="11" t="s">
        <v>7</v>
      </c>
      <c r="E329" s="11" t="s">
        <v>8</v>
      </c>
      <c r="F329" s="11" t="str">
        <f>"刘佳优"</f>
        <v>刘佳优</v>
      </c>
      <c r="G329" s="12" t="s">
        <v>316</v>
      </c>
    </row>
    <row r="330" s="1" customFormat="1" spans="2:7">
      <c r="B330" s="10">
        <v>327</v>
      </c>
      <c r="C330" s="11" t="str">
        <f t="shared" si="5"/>
        <v>01</v>
      </c>
      <c r="D330" s="11" t="s">
        <v>7</v>
      </c>
      <c r="E330" s="11" t="s">
        <v>8</v>
      </c>
      <c r="F330" s="11" t="str">
        <f>"陈思域"</f>
        <v>陈思域</v>
      </c>
      <c r="G330" s="12" t="s">
        <v>187</v>
      </c>
    </row>
    <row r="331" s="1" customFormat="1" spans="2:7">
      <c r="B331" s="10">
        <v>328</v>
      </c>
      <c r="C331" s="11" t="str">
        <f t="shared" si="5"/>
        <v>01</v>
      </c>
      <c r="D331" s="11" t="s">
        <v>7</v>
      </c>
      <c r="E331" s="11" t="s">
        <v>8</v>
      </c>
      <c r="F331" s="11" t="str">
        <f>"吴雪霞"</f>
        <v>吴雪霞</v>
      </c>
      <c r="G331" s="12" t="s">
        <v>317</v>
      </c>
    </row>
    <row r="332" s="1" customFormat="1" spans="2:7">
      <c r="B332" s="10">
        <v>329</v>
      </c>
      <c r="C332" s="11" t="str">
        <f t="shared" si="5"/>
        <v>01</v>
      </c>
      <c r="D332" s="11" t="s">
        <v>7</v>
      </c>
      <c r="E332" s="11" t="s">
        <v>8</v>
      </c>
      <c r="F332" s="11" t="str">
        <f>"姜婉萍"</f>
        <v>姜婉萍</v>
      </c>
      <c r="G332" s="12" t="s">
        <v>318</v>
      </c>
    </row>
    <row r="333" s="1" customFormat="1" spans="2:7">
      <c r="B333" s="10">
        <v>330</v>
      </c>
      <c r="C333" s="11" t="str">
        <f t="shared" si="5"/>
        <v>01</v>
      </c>
      <c r="D333" s="11" t="s">
        <v>7</v>
      </c>
      <c r="E333" s="11" t="s">
        <v>8</v>
      </c>
      <c r="F333" s="11" t="str">
        <f>"尹卓"</f>
        <v>尹卓</v>
      </c>
      <c r="G333" s="12" t="s">
        <v>319</v>
      </c>
    </row>
    <row r="334" s="1" customFormat="1" spans="2:7">
      <c r="B334" s="10">
        <v>331</v>
      </c>
      <c r="C334" s="11" t="str">
        <f t="shared" si="5"/>
        <v>01</v>
      </c>
      <c r="D334" s="11" t="s">
        <v>7</v>
      </c>
      <c r="E334" s="11" t="s">
        <v>8</v>
      </c>
      <c r="F334" s="11" t="str">
        <f>"符春苗"</f>
        <v>符春苗</v>
      </c>
      <c r="G334" s="12" t="s">
        <v>320</v>
      </c>
    </row>
    <row r="335" s="1" customFormat="1" spans="2:7">
      <c r="B335" s="10">
        <v>332</v>
      </c>
      <c r="C335" s="11" t="str">
        <f t="shared" si="5"/>
        <v>01</v>
      </c>
      <c r="D335" s="11" t="s">
        <v>7</v>
      </c>
      <c r="E335" s="11" t="s">
        <v>8</v>
      </c>
      <c r="F335" s="11" t="str">
        <f>"吴惠卿"</f>
        <v>吴惠卿</v>
      </c>
      <c r="G335" s="12" t="s">
        <v>321</v>
      </c>
    </row>
    <row r="336" s="1" customFormat="1" spans="2:7">
      <c r="B336" s="10">
        <v>333</v>
      </c>
      <c r="C336" s="11" t="str">
        <f t="shared" si="5"/>
        <v>01</v>
      </c>
      <c r="D336" s="11" t="s">
        <v>7</v>
      </c>
      <c r="E336" s="11" t="s">
        <v>8</v>
      </c>
      <c r="F336" s="11" t="str">
        <f>"韩小兰"</f>
        <v>韩小兰</v>
      </c>
      <c r="G336" s="12" t="s">
        <v>322</v>
      </c>
    </row>
    <row r="337" s="1" customFormat="1" spans="2:7">
      <c r="B337" s="10">
        <v>334</v>
      </c>
      <c r="C337" s="11" t="str">
        <f t="shared" si="5"/>
        <v>01</v>
      </c>
      <c r="D337" s="11" t="s">
        <v>7</v>
      </c>
      <c r="E337" s="11" t="s">
        <v>8</v>
      </c>
      <c r="F337" s="11" t="str">
        <f>"庞君"</f>
        <v>庞君</v>
      </c>
      <c r="G337" s="12" t="s">
        <v>323</v>
      </c>
    </row>
    <row r="338" s="1" customFormat="1" spans="2:7">
      <c r="B338" s="10">
        <v>335</v>
      </c>
      <c r="C338" s="11" t="str">
        <f t="shared" si="5"/>
        <v>01</v>
      </c>
      <c r="D338" s="11" t="s">
        <v>7</v>
      </c>
      <c r="E338" s="11" t="s">
        <v>8</v>
      </c>
      <c r="F338" s="11" t="str">
        <f>"甘玉"</f>
        <v>甘玉</v>
      </c>
      <c r="G338" s="12" t="s">
        <v>324</v>
      </c>
    </row>
    <row r="339" s="1" customFormat="1" spans="2:7">
      <c r="B339" s="10">
        <v>336</v>
      </c>
      <c r="C339" s="11" t="str">
        <f t="shared" si="5"/>
        <v>01</v>
      </c>
      <c r="D339" s="11" t="s">
        <v>7</v>
      </c>
      <c r="E339" s="11" t="s">
        <v>8</v>
      </c>
      <c r="F339" s="11" t="str">
        <f>"欧哲玲"</f>
        <v>欧哲玲</v>
      </c>
      <c r="G339" s="12" t="s">
        <v>325</v>
      </c>
    </row>
    <row r="340" s="1" customFormat="1" spans="2:7">
      <c r="B340" s="10">
        <v>337</v>
      </c>
      <c r="C340" s="11" t="str">
        <f t="shared" si="5"/>
        <v>01</v>
      </c>
      <c r="D340" s="11" t="s">
        <v>7</v>
      </c>
      <c r="E340" s="11" t="s">
        <v>8</v>
      </c>
      <c r="F340" s="11" t="str">
        <f>"庄海珠"</f>
        <v>庄海珠</v>
      </c>
      <c r="G340" s="12" t="s">
        <v>326</v>
      </c>
    </row>
    <row r="341" s="1" customFormat="1" spans="2:7">
      <c r="B341" s="10">
        <v>338</v>
      </c>
      <c r="C341" s="11" t="str">
        <f t="shared" si="5"/>
        <v>01</v>
      </c>
      <c r="D341" s="11" t="s">
        <v>7</v>
      </c>
      <c r="E341" s="11" t="s">
        <v>8</v>
      </c>
      <c r="F341" s="11" t="str">
        <f>"陈黄雅"</f>
        <v>陈黄雅</v>
      </c>
      <c r="G341" s="12" t="s">
        <v>327</v>
      </c>
    </row>
    <row r="342" s="1" customFormat="1" spans="2:7">
      <c r="B342" s="10">
        <v>339</v>
      </c>
      <c r="C342" s="11" t="str">
        <f t="shared" si="5"/>
        <v>01</v>
      </c>
      <c r="D342" s="11" t="s">
        <v>7</v>
      </c>
      <c r="E342" s="11" t="s">
        <v>8</v>
      </c>
      <c r="F342" s="11" t="str">
        <f>"符日遵"</f>
        <v>符日遵</v>
      </c>
      <c r="G342" s="12" t="s">
        <v>328</v>
      </c>
    </row>
    <row r="343" s="1" customFormat="1" spans="2:7">
      <c r="B343" s="10">
        <v>340</v>
      </c>
      <c r="C343" s="11" t="str">
        <f t="shared" si="5"/>
        <v>01</v>
      </c>
      <c r="D343" s="11" t="s">
        <v>7</v>
      </c>
      <c r="E343" s="11" t="s">
        <v>8</v>
      </c>
      <c r="F343" s="11" t="str">
        <f>"吴海婷"</f>
        <v>吴海婷</v>
      </c>
      <c r="G343" s="12" t="s">
        <v>329</v>
      </c>
    </row>
    <row r="344" s="1" customFormat="1" spans="2:7">
      <c r="B344" s="10">
        <v>341</v>
      </c>
      <c r="C344" s="11" t="str">
        <f t="shared" si="5"/>
        <v>01</v>
      </c>
      <c r="D344" s="11" t="s">
        <v>7</v>
      </c>
      <c r="E344" s="11" t="s">
        <v>8</v>
      </c>
      <c r="F344" s="11" t="str">
        <f>"符运婷"</f>
        <v>符运婷</v>
      </c>
      <c r="G344" s="12" t="s">
        <v>330</v>
      </c>
    </row>
    <row r="345" s="1" customFormat="1" spans="2:7">
      <c r="B345" s="10">
        <v>342</v>
      </c>
      <c r="C345" s="11" t="str">
        <f t="shared" si="5"/>
        <v>01</v>
      </c>
      <c r="D345" s="11" t="s">
        <v>7</v>
      </c>
      <c r="E345" s="11" t="s">
        <v>8</v>
      </c>
      <c r="F345" s="11" t="str">
        <f>"吴金凇"</f>
        <v>吴金凇</v>
      </c>
      <c r="G345" s="12" t="s">
        <v>331</v>
      </c>
    </row>
    <row r="346" s="1" customFormat="1" spans="2:7">
      <c r="B346" s="10">
        <v>343</v>
      </c>
      <c r="C346" s="11" t="str">
        <f t="shared" si="5"/>
        <v>01</v>
      </c>
      <c r="D346" s="11" t="s">
        <v>7</v>
      </c>
      <c r="E346" s="11" t="s">
        <v>8</v>
      </c>
      <c r="F346" s="11" t="str">
        <f>"李庚芯"</f>
        <v>李庚芯</v>
      </c>
      <c r="G346" s="12" t="s">
        <v>332</v>
      </c>
    </row>
    <row r="347" s="1" customFormat="1" spans="2:7">
      <c r="B347" s="10">
        <v>344</v>
      </c>
      <c r="C347" s="11" t="str">
        <f t="shared" si="5"/>
        <v>01</v>
      </c>
      <c r="D347" s="11" t="s">
        <v>7</v>
      </c>
      <c r="E347" s="11" t="s">
        <v>8</v>
      </c>
      <c r="F347" s="11" t="str">
        <f>"钟海燕"</f>
        <v>钟海燕</v>
      </c>
      <c r="G347" s="12" t="s">
        <v>333</v>
      </c>
    </row>
    <row r="348" s="1" customFormat="1" spans="2:7">
      <c r="B348" s="10">
        <v>345</v>
      </c>
      <c r="C348" s="11" t="str">
        <f t="shared" si="5"/>
        <v>01</v>
      </c>
      <c r="D348" s="11" t="s">
        <v>7</v>
      </c>
      <c r="E348" s="11" t="s">
        <v>8</v>
      </c>
      <c r="F348" s="11" t="str">
        <f>"苏惠伦"</f>
        <v>苏惠伦</v>
      </c>
      <c r="G348" s="12" t="s">
        <v>334</v>
      </c>
    </row>
    <row r="349" s="1" customFormat="1" spans="2:7">
      <c r="B349" s="10">
        <v>346</v>
      </c>
      <c r="C349" s="11" t="str">
        <f t="shared" si="5"/>
        <v>01</v>
      </c>
      <c r="D349" s="11" t="s">
        <v>7</v>
      </c>
      <c r="E349" s="11" t="s">
        <v>8</v>
      </c>
      <c r="F349" s="11" t="str">
        <f>"陈静"</f>
        <v>陈静</v>
      </c>
      <c r="G349" s="12" t="s">
        <v>335</v>
      </c>
    </row>
    <row r="350" s="1" customFormat="1" spans="2:7">
      <c r="B350" s="10">
        <v>347</v>
      </c>
      <c r="C350" s="11" t="str">
        <f t="shared" si="5"/>
        <v>01</v>
      </c>
      <c r="D350" s="11" t="s">
        <v>7</v>
      </c>
      <c r="E350" s="11" t="s">
        <v>8</v>
      </c>
      <c r="F350" s="11" t="str">
        <f>"郭雨薇"</f>
        <v>郭雨薇</v>
      </c>
      <c r="G350" s="12" t="s">
        <v>336</v>
      </c>
    </row>
    <row r="351" s="1" customFormat="1" spans="2:7">
      <c r="B351" s="10">
        <v>348</v>
      </c>
      <c r="C351" s="11" t="str">
        <f t="shared" si="5"/>
        <v>01</v>
      </c>
      <c r="D351" s="11" t="s">
        <v>7</v>
      </c>
      <c r="E351" s="11" t="s">
        <v>8</v>
      </c>
      <c r="F351" s="11" t="str">
        <f>"傅人杰"</f>
        <v>傅人杰</v>
      </c>
      <c r="G351" s="12" t="s">
        <v>337</v>
      </c>
    </row>
    <row r="352" s="1" customFormat="1" spans="2:7">
      <c r="B352" s="10">
        <v>349</v>
      </c>
      <c r="C352" s="11" t="str">
        <f t="shared" si="5"/>
        <v>01</v>
      </c>
      <c r="D352" s="11" t="s">
        <v>7</v>
      </c>
      <c r="E352" s="11" t="s">
        <v>8</v>
      </c>
      <c r="F352" s="11" t="str">
        <f>"李小芳"</f>
        <v>李小芳</v>
      </c>
      <c r="G352" s="12" t="s">
        <v>338</v>
      </c>
    </row>
    <row r="353" s="1" customFormat="1" spans="2:7">
      <c r="B353" s="10">
        <v>350</v>
      </c>
      <c r="C353" s="11" t="str">
        <f t="shared" si="5"/>
        <v>01</v>
      </c>
      <c r="D353" s="11" t="s">
        <v>7</v>
      </c>
      <c r="E353" s="11" t="s">
        <v>8</v>
      </c>
      <c r="F353" s="11" t="str">
        <f>"王茹婷"</f>
        <v>王茹婷</v>
      </c>
      <c r="G353" s="12" t="s">
        <v>339</v>
      </c>
    </row>
    <row r="354" s="1" customFormat="1" spans="2:7">
      <c r="B354" s="10">
        <v>351</v>
      </c>
      <c r="C354" s="11" t="str">
        <f t="shared" si="5"/>
        <v>01</v>
      </c>
      <c r="D354" s="11" t="s">
        <v>7</v>
      </c>
      <c r="E354" s="11" t="s">
        <v>8</v>
      </c>
      <c r="F354" s="11" t="str">
        <f>"梁金桃"</f>
        <v>梁金桃</v>
      </c>
      <c r="G354" s="12" t="s">
        <v>340</v>
      </c>
    </row>
    <row r="355" s="1" customFormat="1" spans="2:7">
      <c r="B355" s="10">
        <v>352</v>
      </c>
      <c r="C355" s="11" t="str">
        <f t="shared" si="5"/>
        <v>01</v>
      </c>
      <c r="D355" s="11" t="s">
        <v>7</v>
      </c>
      <c r="E355" s="11" t="s">
        <v>8</v>
      </c>
      <c r="F355" s="11" t="str">
        <f>"李引兰"</f>
        <v>李引兰</v>
      </c>
      <c r="G355" s="12" t="s">
        <v>341</v>
      </c>
    </row>
    <row r="356" s="1" customFormat="1" spans="2:7">
      <c r="B356" s="10">
        <v>353</v>
      </c>
      <c r="C356" s="11" t="str">
        <f t="shared" si="5"/>
        <v>01</v>
      </c>
      <c r="D356" s="11" t="s">
        <v>7</v>
      </c>
      <c r="E356" s="11" t="s">
        <v>8</v>
      </c>
      <c r="F356" s="11" t="str">
        <f>"李娇"</f>
        <v>李娇</v>
      </c>
      <c r="G356" s="12" t="s">
        <v>342</v>
      </c>
    </row>
    <row r="357" s="1" customFormat="1" spans="2:7">
      <c r="B357" s="10">
        <v>354</v>
      </c>
      <c r="C357" s="11" t="str">
        <f t="shared" si="5"/>
        <v>01</v>
      </c>
      <c r="D357" s="11" t="s">
        <v>7</v>
      </c>
      <c r="E357" s="11" t="s">
        <v>8</v>
      </c>
      <c r="F357" s="11" t="str">
        <f>"钟紫藤"</f>
        <v>钟紫藤</v>
      </c>
      <c r="G357" s="12" t="s">
        <v>343</v>
      </c>
    </row>
    <row r="358" s="1" customFormat="1" spans="2:7">
      <c r="B358" s="10">
        <v>355</v>
      </c>
      <c r="C358" s="11" t="str">
        <f t="shared" si="5"/>
        <v>01</v>
      </c>
      <c r="D358" s="11" t="s">
        <v>7</v>
      </c>
      <c r="E358" s="11" t="s">
        <v>8</v>
      </c>
      <c r="F358" s="11" t="str">
        <f>"史艾妹"</f>
        <v>史艾妹</v>
      </c>
      <c r="G358" s="12" t="s">
        <v>344</v>
      </c>
    </row>
    <row r="359" s="1" customFormat="1" spans="2:7">
      <c r="B359" s="10">
        <v>356</v>
      </c>
      <c r="C359" s="11" t="str">
        <f t="shared" si="5"/>
        <v>01</v>
      </c>
      <c r="D359" s="11" t="s">
        <v>7</v>
      </c>
      <c r="E359" s="11" t="s">
        <v>8</v>
      </c>
      <c r="F359" s="11" t="str">
        <f>"陈婧"</f>
        <v>陈婧</v>
      </c>
      <c r="G359" s="12" t="s">
        <v>345</v>
      </c>
    </row>
    <row r="360" s="1" customFormat="1" spans="2:7">
      <c r="B360" s="10">
        <v>357</v>
      </c>
      <c r="C360" s="11" t="str">
        <f t="shared" si="5"/>
        <v>01</v>
      </c>
      <c r="D360" s="11" t="s">
        <v>7</v>
      </c>
      <c r="E360" s="11" t="s">
        <v>8</v>
      </c>
      <c r="F360" s="11" t="str">
        <f>"唐婧"</f>
        <v>唐婧</v>
      </c>
      <c r="G360" s="12" t="s">
        <v>346</v>
      </c>
    </row>
    <row r="361" s="1" customFormat="1" spans="2:7">
      <c r="B361" s="10">
        <v>358</v>
      </c>
      <c r="C361" s="11" t="str">
        <f t="shared" si="5"/>
        <v>01</v>
      </c>
      <c r="D361" s="11" t="s">
        <v>7</v>
      </c>
      <c r="E361" s="11" t="s">
        <v>8</v>
      </c>
      <c r="F361" s="11" t="str">
        <f>"文一娇"</f>
        <v>文一娇</v>
      </c>
      <c r="G361" s="12" t="s">
        <v>347</v>
      </c>
    </row>
    <row r="362" s="1" customFormat="1" spans="2:7">
      <c r="B362" s="10">
        <v>359</v>
      </c>
      <c r="C362" s="11" t="str">
        <f t="shared" si="5"/>
        <v>01</v>
      </c>
      <c r="D362" s="11" t="s">
        <v>7</v>
      </c>
      <c r="E362" s="11" t="s">
        <v>8</v>
      </c>
      <c r="F362" s="11" t="str">
        <f>"陈晓"</f>
        <v>陈晓</v>
      </c>
      <c r="G362" s="12" t="s">
        <v>131</v>
      </c>
    </row>
    <row r="363" s="1" customFormat="1" spans="2:7">
      <c r="B363" s="10">
        <v>360</v>
      </c>
      <c r="C363" s="11" t="str">
        <f t="shared" si="5"/>
        <v>01</v>
      </c>
      <c r="D363" s="11" t="s">
        <v>7</v>
      </c>
      <c r="E363" s="11" t="s">
        <v>8</v>
      </c>
      <c r="F363" s="11" t="str">
        <f>"黄宏斌"</f>
        <v>黄宏斌</v>
      </c>
      <c r="G363" s="12" t="s">
        <v>348</v>
      </c>
    </row>
    <row r="364" s="1" customFormat="1" spans="2:7">
      <c r="B364" s="10">
        <v>361</v>
      </c>
      <c r="C364" s="11" t="str">
        <f t="shared" si="5"/>
        <v>01</v>
      </c>
      <c r="D364" s="11" t="s">
        <v>7</v>
      </c>
      <c r="E364" s="11" t="s">
        <v>8</v>
      </c>
      <c r="F364" s="11" t="str">
        <f>"王欣然"</f>
        <v>王欣然</v>
      </c>
      <c r="G364" s="12" t="s">
        <v>349</v>
      </c>
    </row>
    <row r="365" s="1" customFormat="1" spans="2:7">
      <c r="B365" s="10">
        <v>362</v>
      </c>
      <c r="C365" s="11" t="str">
        <f t="shared" si="5"/>
        <v>01</v>
      </c>
      <c r="D365" s="11" t="s">
        <v>7</v>
      </c>
      <c r="E365" s="11" t="s">
        <v>8</v>
      </c>
      <c r="F365" s="11" t="str">
        <f>"王惠妹"</f>
        <v>王惠妹</v>
      </c>
      <c r="G365" s="12" t="s">
        <v>279</v>
      </c>
    </row>
    <row r="366" s="1" customFormat="1" spans="2:7">
      <c r="B366" s="10">
        <v>363</v>
      </c>
      <c r="C366" s="11" t="str">
        <f t="shared" si="5"/>
        <v>01</v>
      </c>
      <c r="D366" s="11" t="s">
        <v>7</v>
      </c>
      <c r="E366" s="11" t="s">
        <v>8</v>
      </c>
      <c r="F366" s="11" t="str">
        <f>"周良鸳"</f>
        <v>周良鸳</v>
      </c>
      <c r="G366" s="12" t="s">
        <v>350</v>
      </c>
    </row>
    <row r="367" s="1" customFormat="1" spans="2:7">
      <c r="B367" s="10">
        <v>364</v>
      </c>
      <c r="C367" s="11" t="str">
        <f t="shared" si="5"/>
        <v>01</v>
      </c>
      <c r="D367" s="11" t="s">
        <v>7</v>
      </c>
      <c r="E367" s="11" t="s">
        <v>8</v>
      </c>
      <c r="F367" s="11" t="str">
        <f>"吴苗"</f>
        <v>吴苗</v>
      </c>
      <c r="G367" s="12" t="s">
        <v>351</v>
      </c>
    </row>
    <row r="368" s="1" customFormat="1" spans="2:7">
      <c r="B368" s="10">
        <v>365</v>
      </c>
      <c r="C368" s="11" t="str">
        <f t="shared" si="5"/>
        <v>01</v>
      </c>
      <c r="D368" s="11" t="s">
        <v>7</v>
      </c>
      <c r="E368" s="11" t="s">
        <v>8</v>
      </c>
      <c r="F368" s="11" t="str">
        <f>"孟春爽"</f>
        <v>孟春爽</v>
      </c>
      <c r="G368" s="12" t="s">
        <v>352</v>
      </c>
    </row>
    <row r="369" s="1" customFormat="1" spans="2:7">
      <c r="B369" s="10">
        <v>366</v>
      </c>
      <c r="C369" s="11" t="str">
        <f t="shared" si="5"/>
        <v>01</v>
      </c>
      <c r="D369" s="11" t="s">
        <v>7</v>
      </c>
      <c r="E369" s="11" t="s">
        <v>8</v>
      </c>
      <c r="F369" s="11" t="str">
        <f>"王玉"</f>
        <v>王玉</v>
      </c>
      <c r="G369" s="12" t="s">
        <v>353</v>
      </c>
    </row>
    <row r="370" s="1" customFormat="1" spans="2:7">
      <c r="B370" s="10">
        <v>367</v>
      </c>
      <c r="C370" s="11" t="str">
        <f t="shared" si="5"/>
        <v>01</v>
      </c>
      <c r="D370" s="11" t="s">
        <v>7</v>
      </c>
      <c r="E370" s="11" t="s">
        <v>8</v>
      </c>
      <c r="F370" s="11" t="str">
        <f>"何妮"</f>
        <v>何妮</v>
      </c>
      <c r="G370" s="12" t="s">
        <v>354</v>
      </c>
    </row>
    <row r="371" s="1" customFormat="1" spans="2:7">
      <c r="B371" s="10">
        <v>368</v>
      </c>
      <c r="C371" s="11" t="str">
        <f t="shared" si="5"/>
        <v>01</v>
      </c>
      <c r="D371" s="11" t="s">
        <v>7</v>
      </c>
      <c r="E371" s="11" t="s">
        <v>8</v>
      </c>
      <c r="F371" s="11" t="str">
        <f>"李欣"</f>
        <v>李欣</v>
      </c>
      <c r="G371" s="12" t="s">
        <v>355</v>
      </c>
    </row>
    <row r="372" s="1" customFormat="1" spans="2:7">
      <c r="B372" s="10">
        <v>369</v>
      </c>
      <c r="C372" s="11" t="str">
        <f t="shared" si="5"/>
        <v>01</v>
      </c>
      <c r="D372" s="11" t="s">
        <v>7</v>
      </c>
      <c r="E372" s="11" t="s">
        <v>8</v>
      </c>
      <c r="F372" s="11" t="str">
        <f>"王智能"</f>
        <v>王智能</v>
      </c>
      <c r="G372" s="12" t="s">
        <v>356</v>
      </c>
    </row>
    <row r="373" s="1" customFormat="1" spans="2:7">
      <c r="B373" s="10">
        <v>370</v>
      </c>
      <c r="C373" s="11" t="str">
        <f t="shared" si="5"/>
        <v>01</v>
      </c>
      <c r="D373" s="11" t="s">
        <v>7</v>
      </c>
      <c r="E373" s="11" t="s">
        <v>8</v>
      </c>
      <c r="F373" s="11" t="str">
        <f>"彭冬岚"</f>
        <v>彭冬岚</v>
      </c>
      <c r="G373" s="12" t="s">
        <v>357</v>
      </c>
    </row>
    <row r="374" s="1" customFormat="1" spans="2:7">
      <c r="B374" s="10">
        <v>371</v>
      </c>
      <c r="C374" s="11" t="str">
        <f t="shared" si="5"/>
        <v>01</v>
      </c>
      <c r="D374" s="11" t="s">
        <v>7</v>
      </c>
      <c r="E374" s="11" t="s">
        <v>8</v>
      </c>
      <c r="F374" s="11" t="str">
        <f>"钟尊欣"</f>
        <v>钟尊欣</v>
      </c>
      <c r="G374" s="12" t="s">
        <v>358</v>
      </c>
    </row>
    <row r="375" s="1" customFormat="1" spans="2:7">
      <c r="B375" s="10">
        <v>372</v>
      </c>
      <c r="C375" s="11" t="str">
        <f t="shared" si="5"/>
        <v>01</v>
      </c>
      <c r="D375" s="11" t="s">
        <v>7</v>
      </c>
      <c r="E375" s="11" t="s">
        <v>8</v>
      </c>
      <c r="F375" s="11" t="str">
        <f>"孙钰颖"</f>
        <v>孙钰颖</v>
      </c>
      <c r="G375" s="12" t="s">
        <v>359</v>
      </c>
    </row>
    <row r="376" s="1" customFormat="1" spans="2:7">
      <c r="B376" s="10">
        <v>373</v>
      </c>
      <c r="C376" s="11" t="str">
        <f t="shared" si="5"/>
        <v>01</v>
      </c>
      <c r="D376" s="11" t="s">
        <v>7</v>
      </c>
      <c r="E376" s="11" t="s">
        <v>8</v>
      </c>
      <c r="F376" s="11" t="str">
        <f>"陈恩妮"</f>
        <v>陈恩妮</v>
      </c>
      <c r="G376" s="12" t="s">
        <v>360</v>
      </c>
    </row>
    <row r="377" s="1" customFormat="1" spans="2:7">
      <c r="B377" s="10">
        <v>374</v>
      </c>
      <c r="C377" s="11" t="str">
        <f t="shared" si="5"/>
        <v>01</v>
      </c>
      <c r="D377" s="11" t="s">
        <v>7</v>
      </c>
      <c r="E377" s="11" t="s">
        <v>8</v>
      </c>
      <c r="F377" s="11" t="str">
        <f>"颜妍"</f>
        <v>颜妍</v>
      </c>
      <c r="G377" s="12" t="s">
        <v>361</v>
      </c>
    </row>
    <row r="378" s="1" customFormat="1" spans="2:7">
      <c r="B378" s="10">
        <v>375</v>
      </c>
      <c r="C378" s="11" t="str">
        <f t="shared" si="5"/>
        <v>01</v>
      </c>
      <c r="D378" s="11" t="s">
        <v>7</v>
      </c>
      <c r="E378" s="11" t="s">
        <v>8</v>
      </c>
      <c r="F378" s="11" t="str">
        <f>"黄雅莹"</f>
        <v>黄雅莹</v>
      </c>
      <c r="G378" s="12" t="s">
        <v>362</v>
      </c>
    </row>
    <row r="379" s="1" customFormat="1" spans="2:7">
      <c r="B379" s="10">
        <v>376</v>
      </c>
      <c r="C379" s="11" t="str">
        <f t="shared" si="5"/>
        <v>01</v>
      </c>
      <c r="D379" s="11" t="s">
        <v>7</v>
      </c>
      <c r="E379" s="11" t="s">
        <v>8</v>
      </c>
      <c r="F379" s="11" t="str">
        <f>"王润月"</f>
        <v>王润月</v>
      </c>
      <c r="G379" s="12" t="s">
        <v>363</v>
      </c>
    </row>
    <row r="380" s="1" customFormat="1" spans="2:7">
      <c r="B380" s="10">
        <v>377</v>
      </c>
      <c r="C380" s="11" t="str">
        <f t="shared" si="5"/>
        <v>01</v>
      </c>
      <c r="D380" s="11" t="s">
        <v>7</v>
      </c>
      <c r="E380" s="11" t="s">
        <v>8</v>
      </c>
      <c r="F380" s="11" t="str">
        <f>"官祯钰"</f>
        <v>官祯钰</v>
      </c>
      <c r="G380" s="12" t="s">
        <v>364</v>
      </c>
    </row>
    <row r="381" s="1" customFormat="1" spans="2:7">
      <c r="B381" s="10">
        <v>378</v>
      </c>
      <c r="C381" s="11" t="str">
        <f t="shared" si="5"/>
        <v>01</v>
      </c>
      <c r="D381" s="11" t="s">
        <v>7</v>
      </c>
      <c r="E381" s="11" t="s">
        <v>8</v>
      </c>
      <c r="F381" s="11" t="str">
        <f>"吴多美"</f>
        <v>吴多美</v>
      </c>
      <c r="G381" s="12" t="s">
        <v>365</v>
      </c>
    </row>
    <row r="382" s="1" customFormat="1" spans="2:7">
      <c r="B382" s="10">
        <v>379</v>
      </c>
      <c r="C382" s="11" t="str">
        <f t="shared" si="5"/>
        <v>01</v>
      </c>
      <c r="D382" s="11" t="s">
        <v>7</v>
      </c>
      <c r="E382" s="11" t="s">
        <v>8</v>
      </c>
      <c r="F382" s="11" t="str">
        <f>"刘渊丽"</f>
        <v>刘渊丽</v>
      </c>
      <c r="G382" s="12" t="s">
        <v>44</v>
      </c>
    </row>
    <row r="383" s="1" customFormat="1" spans="2:7">
      <c r="B383" s="10">
        <v>380</v>
      </c>
      <c r="C383" s="11" t="str">
        <f t="shared" si="5"/>
        <v>01</v>
      </c>
      <c r="D383" s="11" t="s">
        <v>7</v>
      </c>
      <c r="E383" s="11" t="s">
        <v>8</v>
      </c>
      <c r="F383" s="11" t="str">
        <f>"王燕燕"</f>
        <v>王燕燕</v>
      </c>
      <c r="G383" s="12" t="s">
        <v>366</v>
      </c>
    </row>
    <row r="384" s="1" customFormat="1" spans="2:7">
      <c r="B384" s="10">
        <v>381</v>
      </c>
      <c r="C384" s="11" t="str">
        <f t="shared" si="5"/>
        <v>01</v>
      </c>
      <c r="D384" s="11" t="s">
        <v>7</v>
      </c>
      <c r="E384" s="11" t="s">
        <v>8</v>
      </c>
      <c r="F384" s="11" t="str">
        <f>"温馨"</f>
        <v>温馨</v>
      </c>
      <c r="G384" s="12" t="s">
        <v>227</v>
      </c>
    </row>
    <row r="385" s="1" customFormat="1" spans="2:7">
      <c r="B385" s="10">
        <v>382</v>
      </c>
      <c r="C385" s="11" t="str">
        <f t="shared" si="5"/>
        <v>01</v>
      </c>
      <c r="D385" s="11" t="s">
        <v>7</v>
      </c>
      <c r="E385" s="11" t="s">
        <v>8</v>
      </c>
      <c r="F385" s="11" t="str">
        <f>"王彩云"</f>
        <v>王彩云</v>
      </c>
      <c r="G385" s="12" t="s">
        <v>367</v>
      </c>
    </row>
    <row r="386" s="1" customFormat="1" spans="2:7">
      <c r="B386" s="10">
        <v>383</v>
      </c>
      <c r="C386" s="11" t="str">
        <f t="shared" si="5"/>
        <v>01</v>
      </c>
      <c r="D386" s="11" t="s">
        <v>7</v>
      </c>
      <c r="E386" s="11" t="s">
        <v>8</v>
      </c>
      <c r="F386" s="11" t="str">
        <f>"羊带香"</f>
        <v>羊带香</v>
      </c>
      <c r="G386" s="12" t="s">
        <v>368</v>
      </c>
    </row>
    <row r="387" s="1" customFormat="1" spans="2:7">
      <c r="B387" s="10">
        <v>384</v>
      </c>
      <c r="C387" s="11" t="str">
        <f t="shared" si="5"/>
        <v>01</v>
      </c>
      <c r="D387" s="11" t="s">
        <v>7</v>
      </c>
      <c r="E387" s="11" t="s">
        <v>8</v>
      </c>
      <c r="F387" s="11" t="str">
        <f>"李广娟"</f>
        <v>李广娟</v>
      </c>
      <c r="G387" s="12" t="s">
        <v>369</v>
      </c>
    </row>
    <row r="388" s="1" customFormat="1" spans="2:7">
      <c r="B388" s="10">
        <v>385</v>
      </c>
      <c r="C388" s="11" t="str">
        <f t="shared" ref="C388:C451" si="6">"01"</f>
        <v>01</v>
      </c>
      <c r="D388" s="11" t="s">
        <v>7</v>
      </c>
      <c r="E388" s="11" t="s">
        <v>8</v>
      </c>
      <c r="F388" s="11" t="str">
        <f>"洪晓丹"</f>
        <v>洪晓丹</v>
      </c>
      <c r="G388" s="12" t="s">
        <v>370</v>
      </c>
    </row>
    <row r="389" s="1" customFormat="1" spans="2:7">
      <c r="B389" s="10">
        <v>386</v>
      </c>
      <c r="C389" s="11" t="str">
        <f t="shared" si="6"/>
        <v>01</v>
      </c>
      <c r="D389" s="11" t="s">
        <v>7</v>
      </c>
      <c r="E389" s="11" t="s">
        <v>8</v>
      </c>
      <c r="F389" s="11" t="str">
        <f>"黄圆圆"</f>
        <v>黄圆圆</v>
      </c>
      <c r="G389" s="12" t="s">
        <v>371</v>
      </c>
    </row>
    <row r="390" s="1" customFormat="1" spans="2:7">
      <c r="B390" s="10">
        <v>387</v>
      </c>
      <c r="C390" s="11" t="str">
        <f t="shared" si="6"/>
        <v>01</v>
      </c>
      <c r="D390" s="11" t="s">
        <v>7</v>
      </c>
      <c r="E390" s="11" t="s">
        <v>8</v>
      </c>
      <c r="F390" s="11" t="str">
        <f>"杨蕾"</f>
        <v>杨蕾</v>
      </c>
      <c r="G390" s="12" t="s">
        <v>372</v>
      </c>
    </row>
    <row r="391" s="1" customFormat="1" spans="2:7">
      <c r="B391" s="10">
        <v>388</v>
      </c>
      <c r="C391" s="11" t="str">
        <f t="shared" si="6"/>
        <v>01</v>
      </c>
      <c r="D391" s="11" t="s">
        <v>7</v>
      </c>
      <c r="E391" s="11" t="s">
        <v>8</v>
      </c>
      <c r="F391" s="11" t="str">
        <f>"黄海珍"</f>
        <v>黄海珍</v>
      </c>
      <c r="G391" s="12" t="s">
        <v>373</v>
      </c>
    </row>
    <row r="392" s="1" customFormat="1" spans="2:7">
      <c r="B392" s="10">
        <v>389</v>
      </c>
      <c r="C392" s="11" t="str">
        <f t="shared" si="6"/>
        <v>01</v>
      </c>
      <c r="D392" s="11" t="s">
        <v>7</v>
      </c>
      <c r="E392" s="11" t="s">
        <v>8</v>
      </c>
      <c r="F392" s="11" t="str">
        <f>"王海林"</f>
        <v>王海林</v>
      </c>
      <c r="G392" s="12" t="s">
        <v>374</v>
      </c>
    </row>
    <row r="393" s="1" customFormat="1" spans="2:7">
      <c r="B393" s="10">
        <v>390</v>
      </c>
      <c r="C393" s="11" t="str">
        <f t="shared" si="6"/>
        <v>01</v>
      </c>
      <c r="D393" s="11" t="s">
        <v>7</v>
      </c>
      <c r="E393" s="11" t="s">
        <v>8</v>
      </c>
      <c r="F393" s="11" t="str">
        <f>"朱彩娟"</f>
        <v>朱彩娟</v>
      </c>
      <c r="G393" s="12" t="s">
        <v>375</v>
      </c>
    </row>
    <row r="394" s="1" customFormat="1" spans="2:7">
      <c r="B394" s="10">
        <v>391</v>
      </c>
      <c r="C394" s="11" t="str">
        <f t="shared" si="6"/>
        <v>01</v>
      </c>
      <c r="D394" s="11" t="s">
        <v>7</v>
      </c>
      <c r="E394" s="11" t="s">
        <v>8</v>
      </c>
      <c r="F394" s="11" t="str">
        <f>"李香"</f>
        <v>李香</v>
      </c>
      <c r="G394" s="12" t="s">
        <v>376</v>
      </c>
    </row>
    <row r="395" s="1" customFormat="1" spans="2:7">
      <c r="B395" s="10">
        <v>392</v>
      </c>
      <c r="C395" s="11" t="str">
        <f t="shared" si="6"/>
        <v>01</v>
      </c>
      <c r="D395" s="11" t="s">
        <v>7</v>
      </c>
      <c r="E395" s="11" t="s">
        <v>8</v>
      </c>
      <c r="F395" s="11" t="str">
        <f>"顾一凡"</f>
        <v>顾一凡</v>
      </c>
      <c r="G395" s="12" t="s">
        <v>65</v>
      </c>
    </row>
    <row r="396" s="1" customFormat="1" spans="2:7">
      <c r="B396" s="10">
        <v>393</v>
      </c>
      <c r="C396" s="11" t="str">
        <f t="shared" si="6"/>
        <v>01</v>
      </c>
      <c r="D396" s="11" t="s">
        <v>7</v>
      </c>
      <c r="E396" s="11" t="s">
        <v>8</v>
      </c>
      <c r="F396" s="11" t="str">
        <f>"符蕊"</f>
        <v>符蕊</v>
      </c>
      <c r="G396" s="12" t="s">
        <v>377</v>
      </c>
    </row>
    <row r="397" s="1" customFormat="1" spans="2:7">
      <c r="B397" s="10">
        <v>394</v>
      </c>
      <c r="C397" s="11" t="str">
        <f t="shared" si="6"/>
        <v>01</v>
      </c>
      <c r="D397" s="11" t="s">
        <v>7</v>
      </c>
      <c r="E397" s="11" t="s">
        <v>8</v>
      </c>
      <c r="F397" s="11" t="str">
        <f>"苏其娜"</f>
        <v>苏其娜</v>
      </c>
      <c r="G397" s="12" t="s">
        <v>378</v>
      </c>
    </row>
    <row r="398" s="1" customFormat="1" spans="2:7">
      <c r="B398" s="10">
        <v>395</v>
      </c>
      <c r="C398" s="11" t="str">
        <f t="shared" si="6"/>
        <v>01</v>
      </c>
      <c r="D398" s="11" t="s">
        <v>7</v>
      </c>
      <c r="E398" s="11" t="s">
        <v>8</v>
      </c>
      <c r="F398" s="11" t="str">
        <f>"刘淑娟"</f>
        <v>刘淑娟</v>
      </c>
      <c r="G398" s="12" t="s">
        <v>379</v>
      </c>
    </row>
    <row r="399" s="1" customFormat="1" spans="2:7">
      <c r="B399" s="10">
        <v>396</v>
      </c>
      <c r="C399" s="11" t="str">
        <f t="shared" si="6"/>
        <v>01</v>
      </c>
      <c r="D399" s="11" t="s">
        <v>7</v>
      </c>
      <c r="E399" s="11" t="s">
        <v>8</v>
      </c>
      <c r="F399" s="11" t="str">
        <f>"骆秀川"</f>
        <v>骆秀川</v>
      </c>
      <c r="G399" s="12" t="s">
        <v>380</v>
      </c>
    </row>
    <row r="400" s="1" customFormat="1" spans="2:7">
      <c r="B400" s="10">
        <v>397</v>
      </c>
      <c r="C400" s="11" t="str">
        <f t="shared" si="6"/>
        <v>01</v>
      </c>
      <c r="D400" s="11" t="s">
        <v>7</v>
      </c>
      <c r="E400" s="11" t="s">
        <v>8</v>
      </c>
      <c r="F400" s="11" t="str">
        <f>"叶梦娟"</f>
        <v>叶梦娟</v>
      </c>
      <c r="G400" s="12" t="s">
        <v>325</v>
      </c>
    </row>
    <row r="401" s="1" customFormat="1" spans="2:7">
      <c r="B401" s="10">
        <v>398</v>
      </c>
      <c r="C401" s="11" t="str">
        <f t="shared" si="6"/>
        <v>01</v>
      </c>
      <c r="D401" s="11" t="s">
        <v>7</v>
      </c>
      <c r="E401" s="11" t="s">
        <v>8</v>
      </c>
      <c r="F401" s="11" t="str">
        <f>"刘换彩"</f>
        <v>刘换彩</v>
      </c>
      <c r="G401" s="12" t="s">
        <v>381</v>
      </c>
    </row>
    <row r="402" s="1" customFormat="1" spans="2:7">
      <c r="B402" s="10">
        <v>399</v>
      </c>
      <c r="C402" s="11" t="str">
        <f t="shared" si="6"/>
        <v>01</v>
      </c>
      <c r="D402" s="11" t="s">
        <v>7</v>
      </c>
      <c r="E402" s="11" t="s">
        <v>8</v>
      </c>
      <c r="F402" s="11" t="str">
        <f>"邱康丽"</f>
        <v>邱康丽</v>
      </c>
      <c r="G402" s="12" t="s">
        <v>382</v>
      </c>
    </row>
    <row r="403" s="1" customFormat="1" spans="2:7">
      <c r="B403" s="10">
        <v>400</v>
      </c>
      <c r="C403" s="11" t="str">
        <f t="shared" si="6"/>
        <v>01</v>
      </c>
      <c r="D403" s="11" t="s">
        <v>7</v>
      </c>
      <c r="E403" s="11" t="s">
        <v>8</v>
      </c>
      <c r="F403" s="11" t="str">
        <f>"符玉秀"</f>
        <v>符玉秀</v>
      </c>
      <c r="G403" s="12" t="s">
        <v>383</v>
      </c>
    </row>
    <row r="404" s="1" customFormat="1" spans="2:7">
      <c r="B404" s="10">
        <v>401</v>
      </c>
      <c r="C404" s="11" t="str">
        <f t="shared" si="6"/>
        <v>01</v>
      </c>
      <c r="D404" s="11" t="s">
        <v>7</v>
      </c>
      <c r="E404" s="11" t="s">
        <v>8</v>
      </c>
      <c r="F404" s="11" t="str">
        <f>"汪鑫宏"</f>
        <v>汪鑫宏</v>
      </c>
      <c r="G404" s="12" t="s">
        <v>384</v>
      </c>
    </row>
    <row r="405" s="1" customFormat="1" spans="2:7">
      <c r="B405" s="10">
        <v>402</v>
      </c>
      <c r="C405" s="11" t="str">
        <f t="shared" si="6"/>
        <v>01</v>
      </c>
      <c r="D405" s="11" t="s">
        <v>7</v>
      </c>
      <c r="E405" s="11" t="s">
        <v>8</v>
      </c>
      <c r="F405" s="11" t="str">
        <f>"夏高玉"</f>
        <v>夏高玉</v>
      </c>
      <c r="G405" s="12" t="s">
        <v>385</v>
      </c>
    </row>
    <row r="406" s="1" customFormat="1" spans="2:7">
      <c r="B406" s="10">
        <v>403</v>
      </c>
      <c r="C406" s="11" t="str">
        <f t="shared" si="6"/>
        <v>01</v>
      </c>
      <c r="D406" s="11" t="s">
        <v>7</v>
      </c>
      <c r="E406" s="11" t="s">
        <v>8</v>
      </c>
      <c r="F406" s="11" t="str">
        <f>"王欢"</f>
        <v>王欢</v>
      </c>
      <c r="G406" s="12" t="s">
        <v>386</v>
      </c>
    </row>
    <row r="407" s="1" customFormat="1" spans="2:7">
      <c r="B407" s="10">
        <v>404</v>
      </c>
      <c r="C407" s="11" t="str">
        <f t="shared" si="6"/>
        <v>01</v>
      </c>
      <c r="D407" s="11" t="s">
        <v>7</v>
      </c>
      <c r="E407" s="11" t="s">
        <v>8</v>
      </c>
      <c r="F407" s="11" t="str">
        <f>"陈荣诗"</f>
        <v>陈荣诗</v>
      </c>
      <c r="G407" s="12" t="s">
        <v>387</v>
      </c>
    </row>
    <row r="408" s="1" customFormat="1" spans="2:7">
      <c r="B408" s="10">
        <v>405</v>
      </c>
      <c r="C408" s="11" t="str">
        <f t="shared" si="6"/>
        <v>01</v>
      </c>
      <c r="D408" s="11" t="s">
        <v>7</v>
      </c>
      <c r="E408" s="11" t="s">
        <v>8</v>
      </c>
      <c r="F408" s="11" t="str">
        <f>"潘伊彬"</f>
        <v>潘伊彬</v>
      </c>
      <c r="G408" s="12" t="s">
        <v>388</v>
      </c>
    </row>
    <row r="409" s="1" customFormat="1" spans="2:7">
      <c r="B409" s="10">
        <v>406</v>
      </c>
      <c r="C409" s="11" t="str">
        <f t="shared" si="6"/>
        <v>01</v>
      </c>
      <c r="D409" s="11" t="s">
        <v>7</v>
      </c>
      <c r="E409" s="11" t="s">
        <v>8</v>
      </c>
      <c r="F409" s="11" t="str">
        <f>"林梦"</f>
        <v>林梦</v>
      </c>
      <c r="G409" s="12" t="s">
        <v>389</v>
      </c>
    </row>
    <row r="410" s="1" customFormat="1" spans="2:7">
      <c r="B410" s="10">
        <v>407</v>
      </c>
      <c r="C410" s="11" t="str">
        <f t="shared" si="6"/>
        <v>01</v>
      </c>
      <c r="D410" s="11" t="s">
        <v>7</v>
      </c>
      <c r="E410" s="11" t="s">
        <v>8</v>
      </c>
      <c r="F410" s="11" t="str">
        <f>"赵一然"</f>
        <v>赵一然</v>
      </c>
      <c r="G410" s="12" t="s">
        <v>390</v>
      </c>
    </row>
    <row r="411" s="1" customFormat="1" spans="2:7">
      <c r="B411" s="10">
        <v>408</v>
      </c>
      <c r="C411" s="11" t="str">
        <f t="shared" si="6"/>
        <v>01</v>
      </c>
      <c r="D411" s="11" t="s">
        <v>7</v>
      </c>
      <c r="E411" s="11" t="s">
        <v>8</v>
      </c>
      <c r="F411" s="11" t="str">
        <f>"王翠云"</f>
        <v>王翠云</v>
      </c>
      <c r="G411" s="12" t="s">
        <v>391</v>
      </c>
    </row>
    <row r="412" s="1" customFormat="1" spans="2:7">
      <c r="B412" s="10">
        <v>409</v>
      </c>
      <c r="C412" s="11" t="str">
        <f t="shared" si="6"/>
        <v>01</v>
      </c>
      <c r="D412" s="11" t="s">
        <v>7</v>
      </c>
      <c r="E412" s="11" t="s">
        <v>8</v>
      </c>
      <c r="F412" s="11" t="str">
        <f>"陈嘉艺"</f>
        <v>陈嘉艺</v>
      </c>
      <c r="G412" s="12" t="s">
        <v>326</v>
      </c>
    </row>
    <row r="413" s="1" customFormat="1" spans="2:7">
      <c r="B413" s="10">
        <v>410</v>
      </c>
      <c r="C413" s="11" t="str">
        <f t="shared" si="6"/>
        <v>01</v>
      </c>
      <c r="D413" s="11" t="s">
        <v>7</v>
      </c>
      <c r="E413" s="11" t="s">
        <v>8</v>
      </c>
      <c r="F413" s="11" t="str">
        <f>"王小青"</f>
        <v>王小青</v>
      </c>
      <c r="G413" s="12" t="s">
        <v>392</v>
      </c>
    </row>
    <row r="414" s="1" customFormat="1" spans="2:7">
      <c r="B414" s="10">
        <v>411</v>
      </c>
      <c r="C414" s="11" t="str">
        <f t="shared" si="6"/>
        <v>01</v>
      </c>
      <c r="D414" s="11" t="s">
        <v>7</v>
      </c>
      <c r="E414" s="11" t="s">
        <v>8</v>
      </c>
      <c r="F414" s="11" t="str">
        <f>"吴海菊"</f>
        <v>吴海菊</v>
      </c>
      <c r="G414" s="12" t="s">
        <v>393</v>
      </c>
    </row>
    <row r="415" s="1" customFormat="1" spans="2:7">
      <c r="B415" s="10">
        <v>412</v>
      </c>
      <c r="C415" s="11" t="str">
        <f t="shared" si="6"/>
        <v>01</v>
      </c>
      <c r="D415" s="11" t="s">
        <v>7</v>
      </c>
      <c r="E415" s="11" t="s">
        <v>8</v>
      </c>
      <c r="F415" s="11" t="str">
        <f>"张惠姿"</f>
        <v>张惠姿</v>
      </c>
      <c r="G415" s="12" t="s">
        <v>394</v>
      </c>
    </row>
    <row r="416" s="1" customFormat="1" spans="2:7">
      <c r="B416" s="10">
        <v>413</v>
      </c>
      <c r="C416" s="11" t="str">
        <f t="shared" si="6"/>
        <v>01</v>
      </c>
      <c r="D416" s="11" t="s">
        <v>7</v>
      </c>
      <c r="E416" s="11" t="s">
        <v>8</v>
      </c>
      <c r="F416" s="11" t="str">
        <f>"张新玲"</f>
        <v>张新玲</v>
      </c>
      <c r="G416" s="12" t="s">
        <v>395</v>
      </c>
    </row>
    <row r="417" s="1" customFormat="1" spans="2:7">
      <c r="B417" s="10">
        <v>414</v>
      </c>
      <c r="C417" s="11" t="str">
        <f t="shared" si="6"/>
        <v>01</v>
      </c>
      <c r="D417" s="11" t="s">
        <v>7</v>
      </c>
      <c r="E417" s="11" t="s">
        <v>8</v>
      </c>
      <c r="F417" s="11" t="str">
        <f>"吴静"</f>
        <v>吴静</v>
      </c>
      <c r="G417" s="12" t="s">
        <v>396</v>
      </c>
    </row>
    <row r="418" s="1" customFormat="1" spans="2:7">
      <c r="B418" s="10">
        <v>415</v>
      </c>
      <c r="C418" s="11" t="str">
        <f t="shared" si="6"/>
        <v>01</v>
      </c>
      <c r="D418" s="11" t="s">
        <v>7</v>
      </c>
      <c r="E418" s="11" t="s">
        <v>8</v>
      </c>
      <c r="F418" s="11" t="str">
        <f>"吴清丽"</f>
        <v>吴清丽</v>
      </c>
      <c r="G418" s="12" t="s">
        <v>397</v>
      </c>
    </row>
    <row r="419" s="1" customFormat="1" spans="2:7">
      <c r="B419" s="10">
        <v>416</v>
      </c>
      <c r="C419" s="11" t="str">
        <f t="shared" si="6"/>
        <v>01</v>
      </c>
      <c r="D419" s="11" t="s">
        <v>7</v>
      </c>
      <c r="E419" s="11" t="s">
        <v>8</v>
      </c>
      <c r="F419" s="11" t="str">
        <f>"吕娇丹"</f>
        <v>吕娇丹</v>
      </c>
      <c r="G419" s="12" t="s">
        <v>398</v>
      </c>
    </row>
    <row r="420" s="1" customFormat="1" spans="2:7">
      <c r="B420" s="10">
        <v>417</v>
      </c>
      <c r="C420" s="11" t="str">
        <f t="shared" si="6"/>
        <v>01</v>
      </c>
      <c r="D420" s="11" t="s">
        <v>7</v>
      </c>
      <c r="E420" s="11" t="s">
        <v>8</v>
      </c>
      <c r="F420" s="11" t="str">
        <f>"王金玲"</f>
        <v>王金玲</v>
      </c>
      <c r="G420" s="12" t="s">
        <v>399</v>
      </c>
    </row>
    <row r="421" s="1" customFormat="1" spans="2:7">
      <c r="B421" s="10">
        <v>418</v>
      </c>
      <c r="C421" s="11" t="str">
        <f t="shared" si="6"/>
        <v>01</v>
      </c>
      <c r="D421" s="11" t="s">
        <v>7</v>
      </c>
      <c r="E421" s="11" t="s">
        <v>8</v>
      </c>
      <c r="F421" s="11" t="str">
        <f>"李娉婷"</f>
        <v>李娉婷</v>
      </c>
      <c r="G421" s="12" t="s">
        <v>273</v>
      </c>
    </row>
    <row r="422" s="1" customFormat="1" spans="2:7">
      <c r="B422" s="10">
        <v>419</v>
      </c>
      <c r="C422" s="11" t="str">
        <f t="shared" si="6"/>
        <v>01</v>
      </c>
      <c r="D422" s="11" t="s">
        <v>7</v>
      </c>
      <c r="E422" s="11" t="s">
        <v>8</v>
      </c>
      <c r="F422" s="11" t="str">
        <f>"钟冰"</f>
        <v>钟冰</v>
      </c>
      <c r="G422" s="12" t="s">
        <v>400</v>
      </c>
    </row>
    <row r="423" s="1" customFormat="1" spans="2:7">
      <c r="B423" s="10">
        <v>420</v>
      </c>
      <c r="C423" s="11" t="str">
        <f t="shared" si="6"/>
        <v>01</v>
      </c>
      <c r="D423" s="11" t="s">
        <v>7</v>
      </c>
      <c r="E423" s="11" t="s">
        <v>8</v>
      </c>
      <c r="F423" s="11" t="str">
        <f>"陈有善"</f>
        <v>陈有善</v>
      </c>
      <c r="G423" s="12" t="s">
        <v>252</v>
      </c>
    </row>
    <row r="424" s="1" customFormat="1" spans="2:7">
      <c r="B424" s="10">
        <v>421</v>
      </c>
      <c r="C424" s="11" t="str">
        <f t="shared" si="6"/>
        <v>01</v>
      </c>
      <c r="D424" s="11" t="s">
        <v>7</v>
      </c>
      <c r="E424" s="11" t="s">
        <v>8</v>
      </c>
      <c r="F424" s="11" t="str">
        <f>"符文倩"</f>
        <v>符文倩</v>
      </c>
      <c r="G424" s="12" t="s">
        <v>401</v>
      </c>
    </row>
    <row r="425" s="1" customFormat="1" spans="2:7">
      <c r="B425" s="10">
        <v>422</v>
      </c>
      <c r="C425" s="11" t="str">
        <f t="shared" si="6"/>
        <v>01</v>
      </c>
      <c r="D425" s="11" t="s">
        <v>7</v>
      </c>
      <c r="E425" s="11" t="s">
        <v>8</v>
      </c>
      <c r="F425" s="11" t="str">
        <f>"黄诗雨"</f>
        <v>黄诗雨</v>
      </c>
      <c r="G425" s="12" t="s">
        <v>402</v>
      </c>
    </row>
    <row r="426" s="1" customFormat="1" spans="2:7">
      <c r="B426" s="10">
        <v>423</v>
      </c>
      <c r="C426" s="11" t="str">
        <f t="shared" si="6"/>
        <v>01</v>
      </c>
      <c r="D426" s="11" t="s">
        <v>7</v>
      </c>
      <c r="E426" s="11" t="s">
        <v>8</v>
      </c>
      <c r="F426" s="11" t="str">
        <f>"沈俊宏"</f>
        <v>沈俊宏</v>
      </c>
      <c r="G426" s="12" t="s">
        <v>403</v>
      </c>
    </row>
    <row r="427" s="1" customFormat="1" spans="2:7">
      <c r="B427" s="10">
        <v>424</v>
      </c>
      <c r="C427" s="11" t="str">
        <f t="shared" si="6"/>
        <v>01</v>
      </c>
      <c r="D427" s="11" t="s">
        <v>7</v>
      </c>
      <c r="E427" s="11" t="s">
        <v>8</v>
      </c>
      <c r="F427" s="11" t="str">
        <f>"张秋香"</f>
        <v>张秋香</v>
      </c>
      <c r="G427" s="12" t="s">
        <v>404</v>
      </c>
    </row>
    <row r="428" s="1" customFormat="1" spans="2:7">
      <c r="B428" s="10">
        <v>425</v>
      </c>
      <c r="C428" s="11" t="str">
        <f t="shared" si="6"/>
        <v>01</v>
      </c>
      <c r="D428" s="11" t="s">
        <v>7</v>
      </c>
      <c r="E428" s="11" t="s">
        <v>8</v>
      </c>
      <c r="F428" s="11" t="str">
        <f>"符仙"</f>
        <v>符仙</v>
      </c>
      <c r="G428" s="12" t="s">
        <v>405</v>
      </c>
    </row>
    <row r="429" s="1" customFormat="1" spans="2:7">
      <c r="B429" s="10">
        <v>426</v>
      </c>
      <c r="C429" s="11" t="str">
        <f t="shared" si="6"/>
        <v>01</v>
      </c>
      <c r="D429" s="11" t="s">
        <v>7</v>
      </c>
      <c r="E429" s="11" t="s">
        <v>8</v>
      </c>
      <c r="F429" s="11" t="str">
        <f>"陈春芳"</f>
        <v>陈春芳</v>
      </c>
      <c r="G429" s="12" t="s">
        <v>406</v>
      </c>
    </row>
    <row r="430" s="1" customFormat="1" spans="2:7">
      <c r="B430" s="10">
        <v>427</v>
      </c>
      <c r="C430" s="11" t="str">
        <f t="shared" si="6"/>
        <v>01</v>
      </c>
      <c r="D430" s="11" t="s">
        <v>7</v>
      </c>
      <c r="E430" s="11" t="s">
        <v>8</v>
      </c>
      <c r="F430" s="11" t="str">
        <f>"麦桂月"</f>
        <v>麦桂月</v>
      </c>
      <c r="G430" s="12" t="s">
        <v>407</v>
      </c>
    </row>
    <row r="431" s="1" customFormat="1" spans="2:7">
      <c r="B431" s="10">
        <v>428</v>
      </c>
      <c r="C431" s="11" t="str">
        <f t="shared" si="6"/>
        <v>01</v>
      </c>
      <c r="D431" s="11" t="s">
        <v>7</v>
      </c>
      <c r="E431" s="11" t="s">
        <v>8</v>
      </c>
      <c r="F431" s="11" t="str">
        <f>"吴雪娟"</f>
        <v>吴雪娟</v>
      </c>
      <c r="G431" s="12" t="s">
        <v>408</v>
      </c>
    </row>
    <row r="432" s="1" customFormat="1" spans="2:7">
      <c r="B432" s="10">
        <v>429</v>
      </c>
      <c r="C432" s="11" t="str">
        <f t="shared" si="6"/>
        <v>01</v>
      </c>
      <c r="D432" s="11" t="s">
        <v>7</v>
      </c>
      <c r="E432" s="11" t="s">
        <v>8</v>
      </c>
      <c r="F432" s="11" t="str">
        <f>"王积英"</f>
        <v>王积英</v>
      </c>
      <c r="G432" s="12" t="s">
        <v>409</v>
      </c>
    </row>
    <row r="433" s="1" customFormat="1" spans="2:7">
      <c r="B433" s="10">
        <v>430</v>
      </c>
      <c r="C433" s="11" t="str">
        <f t="shared" si="6"/>
        <v>01</v>
      </c>
      <c r="D433" s="11" t="s">
        <v>7</v>
      </c>
      <c r="E433" s="11" t="s">
        <v>8</v>
      </c>
      <c r="F433" s="11" t="str">
        <f>"黄小芬"</f>
        <v>黄小芬</v>
      </c>
      <c r="G433" s="12" t="s">
        <v>410</v>
      </c>
    </row>
    <row r="434" s="1" customFormat="1" spans="2:7">
      <c r="B434" s="10">
        <v>431</v>
      </c>
      <c r="C434" s="11" t="str">
        <f t="shared" si="6"/>
        <v>01</v>
      </c>
      <c r="D434" s="11" t="s">
        <v>7</v>
      </c>
      <c r="E434" s="11" t="s">
        <v>8</v>
      </c>
      <c r="F434" s="11" t="str">
        <f>"陈小琪"</f>
        <v>陈小琪</v>
      </c>
      <c r="G434" s="12" t="s">
        <v>411</v>
      </c>
    </row>
    <row r="435" s="1" customFormat="1" spans="2:7">
      <c r="B435" s="10">
        <v>432</v>
      </c>
      <c r="C435" s="11" t="str">
        <f t="shared" si="6"/>
        <v>01</v>
      </c>
      <c r="D435" s="11" t="s">
        <v>7</v>
      </c>
      <c r="E435" s="11" t="s">
        <v>8</v>
      </c>
      <c r="F435" s="11" t="str">
        <f>"林晓娜"</f>
        <v>林晓娜</v>
      </c>
      <c r="G435" s="12" t="s">
        <v>412</v>
      </c>
    </row>
    <row r="436" s="1" customFormat="1" spans="2:7">
      <c r="B436" s="10">
        <v>433</v>
      </c>
      <c r="C436" s="11" t="str">
        <f t="shared" si="6"/>
        <v>01</v>
      </c>
      <c r="D436" s="11" t="s">
        <v>7</v>
      </c>
      <c r="E436" s="11" t="s">
        <v>8</v>
      </c>
      <c r="F436" s="11" t="str">
        <f>"赵茂青"</f>
        <v>赵茂青</v>
      </c>
      <c r="G436" s="12" t="s">
        <v>413</v>
      </c>
    </row>
    <row r="437" s="1" customFormat="1" spans="2:7">
      <c r="B437" s="10">
        <v>434</v>
      </c>
      <c r="C437" s="11" t="str">
        <f t="shared" si="6"/>
        <v>01</v>
      </c>
      <c r="D437" s="11" t="s">
        <v>7</v>
      </c>
      <c r="E437" s="11" t="s">
        <v>8</v>
      </c>
      <c r="F437" s="11" t="str">
        <f>"李雪婷"</f>
        <v>李雪婷</v>
      </c>
      <c r="G437" s="12" t="s">
        <v>414</v>
      </c>
    </row>
    <row r="438" s="1" customFormat="1" spans="2:7">
      <c r="B438" s="10">
        <v>435</v>
      </c>
      <c r="C438" s="11" t="str">
        <f t="shared" si="6"/>
        <v>01</v>
      </c>
      <c r="D438" s="11" t="s">
        <v>7</v>
      </c>
      <c r="E438" s="11" t="s">
        <v>8</v>
      </c>
      <c r="F438" s="11" t="str">
        <f>"钟琼雪"</f>
        <v>钟琼雪</v>
      </c>
      <c r="G438" s="12" t="s">
        <v>415</v>
      </c>
    </row>
    <row r="439" s="1" customFormat="1" spans="2:7">
      <c r="B439" s="10">
        <v>436</v>
      </c>
      <c r="C439" s="11" t="str">
        <f t="shared" si="6"/>
        <v>01</v>
      </c>
      <c r="D439" s="11" t="s">
        <v>7</v>
      </c>
      <c r="E439" s="11" t="s">
        <v>8</v>
      </c>
      <c r="F439" s="11" t="str">
        <f>"陈小芳"</f>
        <v>陈小芳</v>
      </c>
      <c r="G439" s="12" t="s">
        <v>416</v>
      </c>
    </row>
    <row r="440" s="1" customFormat="1" spans="2:7">
      <c r="B440" s="10">
        <v>437</v>
      </c>
      <c r="C440" s="11" t="str">
        <f t="shared" si="6"/>
        <v>01</v>
      </c>
      <c r="D440" s="11" t="s">
        <v>7</v>
      </c>
      <c r="E440" s="11" t="s">
        <v>8</v>
      </c>
      <c r="F440" s="11" t="str">
        <f>"符佳艳"</f>
        <v>符佳艳</v>
      </c>
      <c r="G440" s="12" t="s">
        <v>417</v>
      </c>
    </row>
    <row r="441" s="1" customFormat="1" spans="2:7">
      <c r="B441" s="10">
        <v>438</v>
      </c>
      <c r="C441" s="11" t="str">
        <f t="shared" si="6"/>
        <v>01</v>
      </c>
      <c r="D441" s="11" t="s">
        <v>7</v>
      </c>
      <c r="E441" s="11" t="s">
        <v>8</v>
      </c>
      <c r="F441" s="11" t="str">
        <f>"吴琼花"</f>
        <v>吴琼花</v>
      </c>
      <c r="G441" s="12" t="s">
        <v>418</v>
      </c>
    </row>
    <row r="442" s="1" customFormat="1" spans="2:7">
      <c r="B442" s="10">
        <v>439</v>
      </c>
      <c r="C442" s="11" t="str">
        <f t="shared" si="6"/>
        <v>01</v>
      </c>
      <c r="D442" s="11" t="s">
        <v>7</v>
      </c>
      <c r="E442" s="11" t="s">
        <v>8</v>
      </c>
      <c r="F442" s="11" t="str">
        <f>"林秀君"</f>
        <v>林秀君</v>
      </c>
      <c r="G442" s="12" t="s">
        <v>289</v>
      </c>
    </row>
    <row r="443" s="1" customFormat="1" spans="2:7">
      <c r="B443" s="10">
        <v>440</v>
      </c>
      <c r="C443" s="11" t="str">
        <f t="shared" si="6"/>
        <v>01</v>
      </c>
      <c r="D443" s="11" t="s">
        <v>7</v>
      </c>
      <c r="E443" s="11" t="s">
        <v>8</v>
      </c>
      <c r="F443" s="11" t="str">
        <f>"吴雄彩"</f>
        <v>吴雄彩</v>
      </c>
      <c r="G443" s="12" t="s">
        <v>419</v>
      </c>
    </row>
    <row r="444" s="1" customFormat="1" spans="2:7">
      <c r="B444" s="10">
        <v>441</v>
      </c>
      <c r="C444" s="11" t="str">
        <f t="shared" si="6"/>
        <v>01</v>
      </c>
      <c r="D444" s="11" t="s">
        <v>7</v>
      </c>
      <c r="E444" s="11" t="s">
        <v>8</v>
      </c>
      <c r="F444" s="11" t="str">
        <f>"韩佳杉"</f>
        <v>韩佳杉</v>
      </c>
      <c r="G444" s="12" t="s">
        <v>420</v>
      </c>
    </row>
    <row r="445" s="1" customFormat="1" spans="2:7">
      <c r="B445" s="10">
        <v>442</v>
      </c>
      <c r="C445" s="11" t="str">
        <f t="shared" si="6"/>
        <v>01</v>
      </c>
      <c r="D445" s="11" t="s">
        <v>7</v>
      </c>
      <c r="E445" s="11" t="s">
        <v>8</v>
      </c>
      <c r="F445" s="11" t="str">
        <f>"陈林娟"</f>
        <v>陈林娟</v>
      </c>
      <c r="G445" s="12" t="s">
        <v>421</v>
      </c>
    </row>
    <row r="446" s="1" customFormat="1" spans="2:7">
      <c r="B446" s="10">
        <v>443</v>
      </c>
      <c r="C446" s="11" t="str">
        <f t="shared" si="6"/>
        <v>01</v>
      </c>
      <c r="D446" s="11" t="s">
        <v>7</v>
      </c>
      <c r="E446" s="11" t="s">
        <v>8</v>
      </c>
      <c r="F446" s="11" t="str">
        <f>"符迈心"</f>
        <v>符迈心</v>
      </c>
      <c r="G446" s="12" t="s">
        <v>422</v>
      </c>
    </row>
    <row r="447" s="1" customFormat="1" spans="2:7">
      <c r="B447" s="10">
        <v>444</v>
      </c>
      <c r="C447" s="11" t="str">
        <f t="shared" si="6"/>
        <v>01</v>
      </c>
      <c r="D447" s="11" t="s">
        <v>7</v>
      </c>
      <c r="E447" s="11" t="s">
        <v>8</v>
      </c>
      <c r="F447" s="11" t="str">
        <f>"符益金"</f>
        <v>符益金</v>
      </c>
      <c r="G447" s="12" t="s">
        <v>423</v>
      </c>
    </row>
    <row r="448" s="1" customFormat="1" spans="2:7">
      <c r="B448" s="10">
        <v>445</v>
      </c>
      <c r="C448" s="11" t="str">
        <f t="shared" si="6"/>
        <v>01</v>
      </c>
      <c r="D448" s="11" t="s">
        <v>7</v>
      </c>
      <c r="E448" s="11" t="s">
        <v>8</v>
      </c>
      <c r="F448" s="11" t="str">
        <f>"陈仙雨"</f>
        <v>陈仙雨</v>
      </c>
      <c r="G448" s="12" t="s">
        <v>131</v>
      </c>
    </row>
    <row r="449" s="1" customFormat="1" spans="2:7">
      <c r="B449" s="10">
        <v>446</v>
      </c>
      <c r="C449" s="11" t="str">
        <f t="shared" si="6"/>
        <v>01</v>
      </c>
      <c r="D449" s="11" t="s">
        <v>7</v>
      </c>
      <c r="E449" s="11" t="s">
        <v>8</v>
      </c>
      <c r="F449" s="11" t="str">
        <f>"赵承素"</f>
        <v>赵承素</v>
      </c>
      <c r="G449" s="12" t="s">
        <v>424</v>
      </c>
    </row>
    <row r="450" s="1" customFormat="1" spans="2:7">
      <c r="B450" s="10">
        <v>447</v>
      </c>
      <c r="C450" s="11" t="str">
        <f t="shared" si="6"/>
        <v>01</v>
      </c>
      <c r="D450" s="11" t="s">
        <v>7</v>
      </c>
      <c r="E450" s="11" t="s">
        <v>8</v>
      </c>
      <c r="F450" s="11" t="str">
        <f>"王凤莲"</f>
        <v>王凤莲</v>
      </c>
      <c r="G450" s="12" t="s">
        <v>425</v>
      </c>
    </row>
    <row r="451" s="1" customFormat="1" spans="2:7">
      <c r="B451" s="10">
        <v>448</v>
      </c>
      <c r="C451" s="11" t="str">
        <f t="shared" si="6"/>
        <v>01</v>
      </c>
      <c r="D451" s="11" t="s">
        <v>7</v>
      </c>
      <c r="E451" s="11" t="s">
        <v>8</v>
      </c>
      <c r="F451" s="11" t="str">
        <f>"许艳环"</f>
        <v>许艳环</v>
      </c>
      <c r="G451" s="12" t="s">
        <v>426</v>
      </c>
    </row>
    <row r="452" s="1" customFormat="1" spans="2:7">
      <c r="B452" s="10">
        <v>449</v>
      </c>
      <c r="C452" s="11" t="str">
        <f t="shared" ref="C452:C515" si="7">"01"</f>
        <v>01</v>
      </c>
      <c r="D452" s="11" t="s">
        <v>7</v>
      </c>
      <c r="E452" s="11" t="s">
        <v>8</v>
      </c>
      <c r="F452" s="11" t="str">
        <f>"杨婷"</f>
        <v>杨婷</v>
      </c>
      <c r="G452" s="12" t="s">
        <v>427</v>
      </c>
    </row>
    <row r="453" s="1" customFormat="1" spans="2:7">
      <c r="B453" s="10">
        <v>450</v>
      </c>
      <c r="C453" s="11" t="str">
        <f t="shared" si="7"/>
        <v>01</v>
      </c>
      <c r="D453" s="11" t="s">
        <v>7</v>
      </c>
      <c r="E453" s="11" t="s">
        <v>8</v>
      </c>
      <c r="F453" s="11" t="str">
        <f>"王萍"</f>
        <v>王萍</v>
      </c>
      <c r="G453" s="12" t="s">
        <v>428</v>
      </c>
    </row>
    <row r="454" s="1" customFormat="1" spans="2:7">
      <c r="B454" s="10">
        <v>451</v>
      </c>
      <c r="C454" s="11" t="str">
        <f t="shared" si="7"/>
        <v>01</v>
      </c>
      <c r="D454" s="11" t="s">
        <v>7</v>
      </c>
      <c r="E454" s="11" t="s">
        <v>8</v>
      </c>
      <c r="F454" s="11" t="str">
        <f>"陈志琳"</f>
        <v>陈志琳</v>
      </c>
      <c r="G454" s="12" t="s">
        <v>429</v>
      </c>
    </row>
    <row r="455" s="1" customFormat="1" spans="2:7">
      <c r="B455" s="10">
        <v>452</v>
      </c>
      <c r="C455" s="11" t="str">
        <f t="shared" si="7"/>
        <v>01</v>
      </c>
      <c r="D455" s="11" t="s">
        <v>7</v>
      </c>
      <c r="E455" s="11" t="s">
        <v>8</v>
      </c>
      <c r="F455" s="11" t="str">
        <f>"覃朝霞"</f>
        <v>覃朝霞</v>
      </c>
      <c r="G455" s="12" t="s">
        <v>430</v>
      </c>
    </row>
    <row r="456" s="1" customFormat="1" spans="2:7">
      <c r="B456" s="10">
        <v>453</v>
      </c>
      <c r="C456" s="11" t="str">
        <f t="shared" si="7"/>
        <v>01</v>
      </c>
      <c r="D456" s="11" t="s">
        <v>7</v>
      </c>
      <c r="E456" s="11" t="s">
        <v>8</v>
      </c>
      <c r="F456" s="11" t="str">
        <f>"王明禧"</f>
        <v>王明禧</v>
      </c>
      <c r="G456" s="12" t="s">
        <v>431</v>
      </c>
    </row>
    <row r="457" s="1" customFormat="1" spans="2:7">
      <c r="B457" s="10">
        <v>454</v>
      </c>
      <c r="C457" s="11" t="str">
        <f t="shared" si="7"/>
        <v>01</v>
      </c>
      <c r="D457" s="11" t="s">
        <v>7</v>
      </c>
      <c r="E457" s="11" t="s">
        <v>8</v>
      </c>
      <c r="F457" s="11" t="str">
        <f>"蔡琼慧"</f>
        <v>蔡琼慧</v>
      </c>
      <c r="G457" s="12" t="s">
        <v>432</v>
      </c>
    </row>
    <row r="458" s="1" customFormat="1" spans="2:7">
      <c r="B458" s="10">
        <v>455</v>
      </c>
      <c r="C458" s="11" t="str">
        <f t="shared" si="7"/>
        <v>01</v>
      </c>
      <c r="D458" s="11" t="s">
        <v>7</v>
      </c>
      <c r="E458" s="11" t="s">
        <v>8</v>
      </c>
      <c r="F458" s="11" t="str">
        <f>"邢丽红"</f>
        <v>邢丽红</v>
      </c>
      <c r="G458" s="12" t="s">
        <v>433</v>
      </c>
    </row>
    <row r="459" s="1" customFormat="1" spans="2:7">
      <c r="B459" s="10">
        <v>456</v>
      </c>
      <c r="C459" s="11" t="str">
        <f t="shared" si="7"/>
        <v>01</v>
      </c>
      <c r="D459" s="11" t="s">
        <v>7</v>
      </c>
      <c r="E459" s="11" t="s">
        <v>8</v>
      </c>
      <c r="F459" s="11" t="str">
        <f>"吕亮伶"</f>
        <v>吕亮伶</v>
      </c>
      <c r="G459" s="12" t="s">
        <v>434</v>
      </c>
    </row>
    <row r="460" s="1" customFormat="1" spans="2:7">
      <c r="B460" s="10">
        <v>457</v>
      </c>
      <c r="C460" s="11" t="str">
        <f t="shared" si="7"/>
        <v>01</v>
      </c>
      <c r="D460" s="11" t="s">
        <v>7</v>
      </c>
      <c r="E460" s="11" t="s">
        <v>8</v>
      </c>
      <c r="F460" s="11" t="str">
        <f>"唐静"</f>
        <v>唐静</v>
      </c>
      <c r="G460" s="12" t="s">
        <v>381</v>
      </c>
    </row>
    <row r="461" s="1" customFormat="1" spans="2:7">
      <c r="B461" s="10">
        <v>458</v>
      </c>
      <c r="C461" s="11" t="str">
        <f t="shared" si="7"/>
        <v>01</v>
      </c>
      <c r="D461" s="11" t="s">
        <v>7</v>
      </c>
      <c r="E461" s="11" t="s">
        <v>8</v>
      </c>
      <c r="F461" s="11" t="str">
        <f>"李向玲"</f>
        <v>李向玲</v>
      </c>
      <c r="G461" s="12" t="s">
        <v>435</v>
      </c>
    </row>
    <row r="462" s="1" customFormat="1" spans="2:7">
      <c r="B462" s="10">
        <v>459</v>
      </c>
      <c r="C462" s="11" t="str">
        <f t="shared" si="7"/>
        <v>01</v>
      </c>
      <c r="D462" s="11" t="s">
        <v>7</v>
      </c>
      <c r="E462" s="11" t="s">
        <v>8</v>
      </c>
      <c r="F462" s="11" t="str">
        <f>"王苑颖"</f>
        <v>王苑颖</v>
      </c>
      <c r="G462" s="12" t="s">
        <v>436</v>
      </c>
    </row>
    <row r="463" s="1" customFormat="1" spans="2:7">
      <c r="B463" s="10">
        <v>460</v>
      </c>
      <c r="C463" s="11" t="str">
        <f t="shared" si="7"/>
        <v>01</v>
      </c>
      <c r="D463" s="11" t="s">
        <v>7</v>
      </c>
      <c r="E463" s="11" t="s">
        <v>8</v>
      </c>
      <c r="F463" s="11" t="str">
        <f>"林宇"</f>
        <v>林宇</v>
      </c>
      <c r="G463" s="12" t="s">
        <v>437</v>
      </c>
    </row>
    <row r="464" s="1" customFormat="1" spans="2:7">
      <c r="B464" s="10">
        <v>461</v>
      </c>
      <c r="C464" s="11" t="str">
        <f t="shared" si="7"/>
        <v>01</v>
      </c>
      <c r="D464" s="11" t="s">
        <v>7</v>
      </c>
      <c r="E464" s="11" t="s">
        <v>8</v>
      </c>
      <c r="F464" s="11" t="str">
        <f>"王玉婷"</f>
        <v>王玉婷</v>
      </c>
      <c r="G464" s="12" t="s">
        <v>438</v>
      </c>
    </row>
    <row r="465" s="1" customFormat="1" spans="2:7">
      <c r="B465" s="10">
        <v>462</v>
      </c>
      <c r="C465" s="11" t="str">
        <f t="shared" si="7"/>
        <v>01</v>
      </c>
      <c r="D465" s="11" t="s">
        <v>7</v>
      </c>
      <c r="E465" s="11" t="s">
        <v>8</v>
      </c>
      <c r="F465" s="11" t="str">
        <f>"王小琴"</f>
        <v>王小琴</v>
      </c>
      <c r="G465" s="12" t="s">
        <v>439</v>
      </c>
    </row>
    <row r="466" s="1" customFormat="1" spans="2:7">
      <c r="B466" s="10">
        <v>463</v>
      </c>
      <c r="C466" s="11" t="str">
        <f t="shared" si="7"/>
        <v>01</v>
      </c>
      <c r="D466" s="11" t="s">
        <v>7</v>
      </c>
      <c r="E466" s="11" t="s">
        <v>8</v>
      </c>
      <c r="F466" s="11" t="str">
        <f>"黄丽婷"</f>
        <v>黄丽婷</v>
      </c>
      <c r="G466" s="12" t="s">
        <v>440</v>
      </c>
    </row>
    <row r="467" s="1" customFormat="1" spans="2:7">
      <c r="B467" s="10">
        <v>464</v>
      </c>
      <c r="C467" s="11" t="str">
        <f t="shared" si="7"/>
        <v>01</v>
      </c>
      <c r="D467" s="11" t="s">
        <v>7</v>
      </c>
      <c r="E467" s="11" t="s">
        <v>8</v>
      </c>
      <c r="F467" s="11" t="str">
        <f>"卓琼霞"</f>
        <v>卓琼霞</v>
      </c>
      <c r="G467" s="12" t="s">
        <v>441</v>
      </c>
    </row>
    <row r="468" s="1" customFormat="1" spans="2:7">
      <c r="B468" s="10">
        <v>465</v>
      </c>
      <c r="C468" s="11" t="str">
        <f t="shared" si="7"/>
        <v>01</v>
      </c>
      <c r="D468" s="11" t="s">
        <v>7</v>
      </c>
      <c r="E468" s="11" t="s">
        <v>8</v>
      </c>
      <c r="F468" s="11" t="str">
        <f>"谢蕊"</f>
        <v>谢蕊</v>
      </c>
      <c r="G468" s="12" t="s">
        <v>442</v>
      </c>
    </row>
    <row r="469" s="1" customFormat="1" spans="2:7">
      <c r="B469" s="10">
        <v>466</v>
      </c>
      <c r="C469" s="11" t="str">
        <f t="shared" si="7"/>
        <v>01</v>
      </c>
      <c r="D469" s="11" t="s">
        <v>7</v>
      </c>
      <c r="E469" s="11" t="s">
        <v>8</v>
      </c>
      <c r="F469" s="11" t="str">
        <f>"林少余"</f>
        <v>林少余</v>
      </c>
      <c r="G469" s="12" t="s">
        <v>443</v>
      </c>
    </row>
    <row r="470" s="1" customFormat="1" spans="2:7">
      <c r="B470" s="10">
        <v>467</v>
      </c>
      <c r="C470" s="11" t="str">
        <f t="shared" si="7"/>
        <v>01</v>
      </c>
      <c r="D470" s="11" t="s">
        <v>7</v>
      </c>
      <c r="E470" s="11" t="s">
        <v>8</v>
      </c>
      <c r="F470" s="11" t="str">
        <f>"薛玉燕"</f>
        <v>薛玉燕</v>
      </c>
      <c r="G470" s="12" t="s">
        <v>444</v>
      </c>
    </row>
    <row r="471" s="1" customFormat="1" spans="2:7">
      <c r="B471" s="10">
        <v>468</v>
      </c>
      <c r="C471" s="11" t="str">
        <f t="shared" si="7"/>
        <v>01</v>
      </c>
      <c r="D471" s="11" t="s">
        <v>7</v>
      </c>
      <c r="E471" s="11" t="s">
        <v>8</v>
      </c>
      <c r="F471" s="11" t="str">
        <f>"高彩虹"</f>
        <v>高彩虹</v>
      </c>
      <c r="G471" s="12" t="s">
        <v>189</v>
      </c>
    </row>
    <row r="472" s="1" customFormat="1" spans="2:7">
      <c r="B472" s="10">
        <v>469</v>
      </c>
      <c r="C472" s="11" t="str">
        <f t="shared" si="7"/>
        <v>01</v>
      </c>
      <c r="D472" s="11" t="s">
        <v>7</v>
      </c>
      <c r="E472" s="11" t="s">
        <v>8</v>
      </c>
      <c r="F472" s="11" t="str">
        <f>"王妃妃"</f>
        <v>王妃妃</v>
      </c>
      <c r="G472" s="12" t="s">
        <v>445</v>
      </c>
    </row>
    <row r="473" s="1" customFormat="1" spans="2:7">
      <c r="B473" s="10">
        <v>470</v>
      </c>
      <c r="C473" s="11" t="str">
        <f t="shared" si="7"/>
        <v>01</v>
      </c>
      <c r="D473" s="11" t="s">
        <v>7</v>
      </c>
      <c r="E473" s="11" t="s">
        <v>8</v>
      </c>
      <c r="F473" s="11" t="str">
        <f>"龙濡"</f>
        <v>龙濡</v>
      </c>
      <c r="G473" s="12" t="s">
        <v>446</v>
      </c>
    </row>
    <row r="474" s="1" customFormat="1" spans="2:7">
      <c r="B474" s="10">
        <v>471</v>
      </c>
      <c r="C474" s="11" t="str">
        <f t="shared" si="7"/>
        <v>01</v>
      </c>
      <c r="D474" s="11" t="s">
        <v>7</v>
      </c>
      <c r="E474" s="11" t="s">
        <v>8</v>
      </c>
      <c r="F474" s="11" t="str">
        <f>"蔡小妹"</f>
        <v>蔡小妹</v>
      </c>
      <c r="G474" s="12" t="s">
        <v>447</v>
      </c>
    </row>
    <row r="475" s="1" customFormat="1" spans="2:7">
      <c r="B475" s="10">
        <v>472</v>
      </c>
      <c r="C475" s="11" t="str">
        <f t="shared" si="7"/>
        <v>01</v>
      </c>
      <c r="D475" s="11" t="s">
        <v>7</v>
      </c>
      <c r="E475" s="11" t="s">
        <v>8</v>
      </c>
      <c r="F475" s="11" t="str">
        <f>"唐素丽"</f>
        <v>唐素丽</v>
      </c>
      <c r="G475" s="12" t="s">
        <v>448</v>
      </c>
    </row>
    <row r="476" s="1" customFormat="1" spans="2:7">
      <c r="B476" s="10">
        <v>473</v>
      </c>
      <c r="C476" s="11" t="str">
        <f t="shared" si="7"/>
        <v>01</v>
      </c>
      <c r="D476" s="11" t="s">
        <v>7</v>
      </c>
      <c r="E476" s="11" t="s">
        <v>8</v>
      </c>
      <c r="F476" s="11" t="str">
        <f>"谢伟丹"</f>
        <v>谢伟丹</v>
      </c>
      <c r="G476" s="12" t="s">
        <v>449</v>
      </c>
    </row>
    <row r="477" s="1" customFormat="1" spans="2:7">
      <c r="B477" s="10">
        <v>474</v>
      </c>
      <c r="C477" s="11" t="str">
        <f t="shared" si="7"/>
        <v>01</v>
      </c>
      <c r="D477" s="11" t="s">
        <v>7</v>
      </c>
      <c r="E477" s="11" t="s">
        <v>8</v>
      </c>
      <c r="F477" s="11" t="str">
        <f>"陈欣怡"</f>
        <v>陈欣怡</v>
      </c>
      <c r="G477" s="12" t="s">
        <v>450</v>
      </c>
    </row>
    <row r="478" s="1" customFormat="1" spans="2:7">
      <c r="B478" s="10">
        <v>475</v>
      </c>
      <c r="C478" s="11" t="str">
        <f t="shared" si="7"/>
        <v>01</v>
      </c>
      <c r="D478" s="11" t="s">
        <v>7</v>
      </c>
      <c r="E478" s="11" t="s">
        <v>8</v>
      </c>
      <c r="F478" s="11" t="str">
        <f>"郑雅心"</f>
        <v>郑雅心</v>
      </c>
      <c r="G478" s="12" t="s">
        <v>131</v>
      </c>
    </row>
    <row r="479" s="1" customFormat="1" spans="2:7">
      <c r="B479" s="10">
        <v>476</v>
      </c>
      <c r="C479" s="11" t="str">
        <f t="shared" si="7"/>
        <v>01</v>
      </c>
      <c r="D479" s="11" t="s">
        <v>7</v>
      </c>
      <c r="E479" s="11" t="s">
        <v>8</v>
      </c>
      <c r="F479" s="11" t="str">
        <f>"杨小丽"</f>
        <v>杨小丽</v>
      </c>
      <c r="G479" s="12" t="s">
        <v>178</v>
      </c>
    </row>
    <row r="480" s="1" customFormat="1" spans="2:7">
      <c r="B480" s="10">
        <v>477</v>
      </c>
      <c r="C480" s="11" t="str">
        <f t="shared" si="7"/>
        <v>01</v>
      </c>
      <c r="D480" s="11" t="s">
        <v>7</v>
      </c>
      <c r="E480" s="11" t="s">
        <v>8</v>
      </c>
      <c r="F480" s="11" t="str">
        <f>"王燕玉"</f>
        <v>王燕玉</v>
      </c>
      <c r="G480" s="12" t="s">
        <v>389</v>
      </c>
    </row>
    <row r="481" s="1" customFormat="1" spans="2:7">
      <c r="B481" s="10">
        <v>478</v>
      </c>
      <c r="C481" s="11" t="str">
        <f t="shared" si="7"/>
        <v>01</v>
      </c>
      <c r="D481" s="11" t="s">
        <v>7</v>
      </c>
      <c r="E481" s="11" t="s">
        <v>8</v>
      </c>
      <c r="F481" s="11" t="str">
        <f>"王美心"</f>
        <v>王美心</v>
      </c>
      <c r="G481" s="12" t="s">
        <v>11</v>
      </c>
    </row>
    <row r="482" s="1" customFormat="1" spans="2:7">
      <c r="B482" s="10">
        <v>479</v>
      </c>
      <c r="C482" s="11" t="str">
        <f t="shared" si="7"/>
        <v>01</v>
      </c>
      <c r="D482" s="11" t="s">
        <v>7</v>
      </c>
      <c r="E482" s="11" t="s">
        <v>8</v>
      </c>
      <c r="F482" s="11" t="str">
        <f>"黄玉"</f>
        <v>黄玉</v>
      </c>
      <c r="G482" s="12" t="s">
        <v>451</v>
      </c>
    </row>
    <row r="483" s="1" customFormat="1" spans="2:7">
      <c r="B483" s="10">
        <v>480</v>
      </c>
      <c r="C483" s="11" t="str">
        <f t="shared" si="7"/>
        <v>01</v>
      </c>
      <c r="D483" s="11" t="s">
        <v>7</v>
      </c>
      <c r="E483" s="11" t="s">
        <v>8</v>
      </c>
      <c r="F483" s="11" t="str">
        <f>"吴海容"</f>
        <v>吴海容</v>
      </c>
      <c r="G483" s="12" t="s">
        <v>452</v>
      </c>
    </row>
    <row r="484" s="1" customFormat="1" spans="2:7">
      <c r="B484" s="10">
        <v>481</v>
      </c>
      <c r="C484" s="11" t="str">
        <f t="shared" si="7"/>
        <v>01</v>
      </c>
      <c r="D484" s="11" t="s">
        <v>7</v>
      </c>
      <c r="E484" s="11" t="s">
        <v>8</v>
      </c>
      <c r="F484" s="11" t="str">
        <f>"周冬格"</f>
        <v>周冬格</v>
      </c>
      <c r="G484" s="12" t="s">
        <v>453</v>
      </c>
    </row>
    <row r="485" s="1" customFormat="1" spans="2:7">
      <c r="B485" s="10">
        <v>482</v>
      </c>
      <c r="C485" s="11" t="str">
        <f t="shared" si="7"/>
        <v>01</v>
      </c>
      <c r="D485" s="11" t="s">
        <v>7</v>
      </c>
      <c r="E485" s="11" t="s">
        <v>8</v>
      </c>
      <c r="F485" s="11" t="str">
        <f>"王梦芸"</f>
        <v>王梦芸</v>
      </c>
      <c r="G485" s="12" t="s">
        <v>454</v>
      </c>
    </row>
    <row r="486" s="1" customFormat="1" spans="2:7">
      <c r="B486" s="10">
        <v>483</v>
      </c>
      <c r="C486" s="11" t="str">
        <f t="shared" si="7"/>
        <v>01</v>
      </c>
      <c r="D486" s="11" t="s">
        <v>7</v>
      </c>
      <c r="E486" s="11" t="s">
        <v>8</v>
      </c>
      <c r="F486" s="11" t="str">
        <f>"黄倩倩"</f>
        <v>黄倩倩</v>
      </c>
      <c r="G486" s="12" t="s">
        <v>455</v>
      </c>
    </row>
    <row r="487" s="1" customFormat="1" spans="2:7">
      <c r="B487" s="10">
        <v>484</v>
      </c>
      <c r="C487" s="11" t="str">
        <f t="shared" si="7"/>
        <v>01</v>
      </c>
      <c r="D487" s="11" t="s">
        <v>7</v>
      </c>
      <c r="E487" s="11" t="s">
        <v>8</v>
      </c>
      <c r="F487" s="11" t="str">
        <f>"王榕"</f>
        <v>王榕</v>
      </c>
      <c r="G487" s="12" t="s">
        <v>456</v>
      </c>
    </row>
    <row r="488" s="1" customFormat="1" spans="2:7">
      <c r="B488" s="10">
        <v>485</v>
      </c>
      <c r="C488" s="11" t="str">
        <f t="shared" si="7"/>
        <v>01</v>
      </c>
      <c r="D488" s="11" t="s">
        <v>7</v>
      </c>
      <c r="E488" s="11" t="s">
        <v>8</v>
      </c>
      <c r="F488" s="11" t="str">
        <f>"陈光彩"</f>
        <v>陈光彩</v>
      </c>
      <c r="G488" s="12" t="s">
        <v>457</v>
      </c>
    </row>
    <row r="489" s="1" customFormat="1" spans="2:7">
      <c r="B489" s="10">
        <v>486</v>
      </c>
      <c r="C489" s="11" t="str">
        <f t="shared" si="7"/>
        <v>01</v>
      </c>
      <c r="D489" s="11" t="s">
        <v>7</v>
      </c>
      <c r="E489" s="11" t="s">
        <v>8</v>
      </c>
      <c r="F489" s="11" t="str">
        <f>"朱慧龄"</f>
        <v>朱慧龄</v>
      </c>
      <c r="G489" s="12" t="s">
        <v>325</v>
      </c>
    </row>
    <row r="490" s="1" customFormat="1" spans="2:7">
      <c r="B490" s="10">
        <v>487</v>
      </c>
      <c r="C490" s="11" t="str">
        <f t="shared" si="7"/>
        <v>01</v>
      </c>
      <c r="D490" s="11" t="s">
        <v>7</v>
      </c>
      <c r="E490" s="11" t="s">
        <v>8</v>
      </c>
      <c r="F490" s="11" t="str">
        <f>"周辉英"</f>
        <v>周辉英</v>
      </c>
      <c r="G490" s="12" t="s">
        <v>458</v>
      </c>
    </row>
    <row r="491" s="1" customFormat="1" spans="2:7">
      <c r="B491" s="10">
        <v>488</v>
      </c>
      <c r="C491" s="11" t="str">
        <f t="shared" si="7"/>
        <v>01</v>
      </c>
      <c r="D491" s="11" t="s">
        <v>7</v>
      </c>
      <c r="E491" s="11" t="s">
        <v>8</v>
      </c>
      <c r="F491" s="11" t="str">
        <f>"陈雪诺"</f>
        <v>陈雪诺</v>
      </c>
      <c r="G491" s="12" t="s">
        <v>70</v>
      </c>
    </row>
    <row r="492" s="1" customFormat="1" spans="2:7">
      <c r="B492" s="10">
        <v>489</v>
      </c>
      <c r="C492" s="11" t="str">
        <f t="shared" si="7"/>
        <v>01</v>
      </c>
      <c r="D492" s="11" t="s">
        <v>7</v>
      </c>
      <c r="E492" s="11" t="s">
        <v>8</v>
      </c>
      <c r="F492" s="11" t="str">
        <f>"符小梨"</f>
        <v>符小梨</v>
      </c>
      <c r="G492" s="12" t="s">
        <v>459</v>
      </c>
    </row>
    <row r="493" s="1" customFormat="1" spans="2:7">
      <c r="B493" s="10">
        <v>490</v>
      </c>
      <c r="C493" s="11" t="str">
        <f t="shared" si="7"/>
        <v>01</v>
      </c>
      <c r="D493" s="11" t="s">
        <v>7</v>
      </c>
      <c r="E493" s="11" t="s">
        <v>8</v>
      </c>
      <c r="F493" s="11" t="str">
        <f>"梁玉"</f>
        <v>梁玉</v>
      </c>
      <c r="G493" s="12" t="s">
        <v>460</v>
      </c>
    </row>
    <row r="494" s="1" customFormat="1" spans="2:7">
      <c r="B494" s="10">
        <v>491</v>
      </c>
      <c r="C494" s="11" t="str">
        <f t="shared" si="7"/>
        <v>01</v>
      </c>
      <c r="D494" s="11" t="s">
        <v>7</v>
      </c>
      <c r="E494" s="11" t="s">
        <v>8</v>
      </c>
      <c r="F494" s="11" t="str">
        <f>"符鑫"</f>
        <v>符鑫</v>
      </c>
      <c r="G494" s="12" t="s">
        <v>461</v>
      </c>
    </row>
    <row r="495" s="1" customFormat="1" spans="2:7">
      <c r="B495" s="10">
        <v>492</v>
      </c>
      <c r="C495" s="11" t="str">
        <f t="shared" si="7"/>
        <v>01</v>
      </c>
      <c r="D495" s="11" t="s">
        <v>7</v>
      </c>
      <c r="E495" s="11" t="s">
        <v>8</v>
      </c>
      <c r="F495" s="11" t="str">
        <f>"蔡丽萍"</f>
        <v>蔡丽萍</v>
      </c>
      <c r="G495" s="12" t="s">
        <v>462</v>
      </c>
    </row>
    <row r="496" s="1" customFormat="1" spans="2:7">
      <c r="B496" s="10">
        <v>493</v>
      </c>
      <c r="C496" s="11" t="str">
        <f t="shared" si="7"/>
        <v>01</v>
      </c>
      <c r="D496" s="11" t="s">
        <v>7</v>
      </c>
      <c r="E496" s="11" t="s">
        <v>8</v>
      </c>
      <c r="F496" s="11" t="str">
        <f>"罗小虹"</f>
        <v>罗小虹</v>
      </c>
      <c r="G496" s="12" t="s">
        <v>463</v>
      </c>
    </row>
    <row r="497" s="1" customFormat="1" spans="2:7">
      <c r="B497" s="10">
        <v>494</v>
      </c>
      <c r="C497" s="11" t="str">
        <f t="shared" si="7"/>
        <v>01</v>
      </c>
      <c r="D497" s="11" t="s">
        <v>7</v>
      </c>
      <c r="E497" s="11" t="s">
        <v>8</v>
      </c>
      <c r="F497" s="11" t="str">
        <f>"李晨晨"</f>
        <v>李晨晨</v>
      </c>
      <c r="G497" s="12" t="s">
        <v>464</v>
      </c>
    </row>
    <row r="498" s="1" customFormat="1" spans="2:7">
      <c r="B498" s="10">
        <v>495</v>
      </c>
      <c r="C498" s="11" t="str">
        <f t="shared" si="7"/>
        <v>01</v>
      </c>
      <c r="D498" s="11" t="s">
        <v>7</v>
      </c>
      <c r="E498" s="11" t="s">
        <v>8</v>
      </c>
      <c r="F498" s="11" t="str">
        <f>"杨雨思"</f>
        <v>杨雨思</v>
      </c>
      <c r="G498" s="12" t="s">
        <v>388</v>
      </c>
    </row>
    <row r="499" s="1" customFormat="1" spans="2:7">
      <c r="B499" s="10">
        <v>496</v>
      </c>
      <c r="C499" s="11" t="str">
        <f t="shared" si="7"/>
        <v>01</v>
      </c>
      <c r="D499" s="11" t="s">
        <v>7</v>
      </c>
      <c r="E499" s="11" t="s">
        <v>8</v>
      </c>
      <c r="F499" s="11" t="str">
        <f>"李学姬"</f>
        <v>李学姬</v>
      </c>
      <c r="G499" s="12" t="s">
        <v>465</v>
      </c>
    </row>
    <row r="500" s="1" customFormat="1" spans="2:7">
      <c r="B500" s="10">
        <v>497</v>
      </c>
      <c r="C500" s="11" t="str">
        <f t="shared" si="7"/>
        <v>01</v>
      </c>
      <c r="D500" s="11" t="s">
        <v>7</v>
      </c>
      <c r="E500" s="11" t="s">
        <v>8</v>
      </c>
      <c r="F500" s="11" t="str">
        <f>"符小翠"</f>
        <v>符小翠</v>
      </c>
      <c r="G500" s="12" t="s">
        <v>466</v>
      </c>
    </row>
    <row r="501" s="1" customFormat="1" spans="2:7">
      <c r="B501" s="10">
        <v>498</v>
      </c>
      <c r="C501" s="11" t="str">
        <f t="shared" si="7"/>
        <v>01</v>
      </c>
      <c r="D501" s="11" t="s">
        <v>7</v>
      </c>
      <c r="E501" s="11" t="s">
        <v>8</v>
      </c>
      <c r="F501" s="11" t="str">
        <f>"叶玉蝶"</f>
        <v>叶玉蝶</v>
      </c>
      <c r="G501" s="12" t="s">
        <v>467</v>
      </c>
    </row>
    <row r="502" s="1" customFormat="1" spans="2:7">
      <c r="B502" s="10">
        <v>499</v>
      </c>
      <c r="C502" s="11" t="str">
        <f t="shared" si="7"/>
        <v>01</v>
      </c>
      <c r="D502" s="11" t="s">
        <v>7</v>
      </c>
      <c r="E502" s="11" t="s">
        <v>8</v>
      </c>
      <c r="F502" s="11" t="str">
        <f>"庞嫚"</f>
        <v>庞嫚</v>
      </c>
      <c r="G502" s="12" t="s">
        <v>468</v>
      </c>
    </row>
    <row r="503" s="1" customFormat="1" spans="2:7">
      <c r="B503" s="10">
        <v>500</v>
      </c>
      <c r="C503" s="11" t="str">
        <f t="shared" si="7"/>
        <v>01</v>
      </c>
      <c r="D503" s="11" t="s">
        <v>7</v>
      </c>
      <c r="E503" s="11" t="s">
        <v>8</v>
      </c>
      <c r="F503" s="11" t="str">
        <f>"羊妹妹"</f>
        <v>羊妹妹</v>
      </c>
      <c r="G503" s="12" t="s">
        <v>469</v>
      </c>
    </row>
    <row r="504" s="1" customFormat="1" spans="2:7">
      <c r="B504" s="10">
        <v>501</v>
      </c>
      <c r="C504" s="11" t="str">
        <f t="shared" si="7"/>
        <v>01</v>
      </c>
      <c r="D504" s="11" t="s">
        <v>7</v>
      </c>
      <c r="E504" s="11" t="s">
        <v>8</v>
      </c>
      <c r="F504" s="11" t="str">
        <f>"郭育婷"</f>
        <v>郭育婷</v>
      </c>
      <c r="G504" s="12" t="s">
        <v>470</v>
      </c>
    </row>
    <row r="505" s="1" customFormat="1" spans="2:7">
      <c r="B505" s="10">
        <v>502</v>
      </c>
      <c r="C505" s="11" t="str">
        <f t="shared" si="7"/>
        <v>01</v>
      </c>
      <c r="D505" s="11" t="s">
        <v>7</v>
      </c>
      <c r="E505" s="11" t="s">
        <v>8</v>
      </c>
      <c r="F505" s="11" t="str">
        <f>"陈梅暖"</f>
        <v>陈梅暖</v>
      </c>
      <c r="G505" s="12" t="s">
        <v>471</v>
      </c>
    </row>
    <row r="506" s="1" customFormat="1" spans="2:7">
      <c r="B506" s="10">
        <v>503</v>
      </c>
      <c r="C506" s="11" t="str">
        <f t="shared" si="7"/>
        <v>01</v>
      </c>
      <c r="D506" s="11" t="s">
        <v>7</v>
      </c>
      <c r="E506" s="11" t="s">
        <v>8</v>
      </c>
      <c r="F506" s="11" t="str">
        <f>"李明霞"</f>
        <v>李明霞</v>
      </c>
      <c r="G506" s="12" t="s">
        <v>172</v>
      </c>
    </row>
    <row r="507" s="1" customFormat="1" spans="2:7">
      <c r="B507" s="10">
        <v>504</v>
      </c>
      <c r="C507" s="11" t="str">
        <f t="shared" si="7"/>
        <v>01</v>
      </c>
      <c r="D507" s="11" t="s">
        <v>7</v>
      </c>
      <c r="E507" s="11" t="s">
        <v>8</v>
      </c>
      <c r="F507" s="11" t="str">
        <f>"曾孟婷"</f>
        <v>曾孟婷</v>
      </c>
      <c r="G507" s="12" t="s">
        <v>472</v>
      </c>
    </row>
    <row r="508" s="1" customFormat="1" spans="2:7">
      <c r="B508" s="10">
        <v>505</v>
      </c>
      <c r="C508" s="11" t="str">
        <f t="shared" si="7"/>
        <v>01</v>
      </c>
      <c r="D508" s="11" t="s">
        <v>7</v>
      </c>
      <c r="E508" s="11" t="s">
        <v>8</v>
      </c>
      <c r="F508" s="11" t="str">
        <f>"周艳"</f>
        <v>周艳</v>
      </c>
      <c r="G508" s="12" t="s">
        <v>473</v>
      </c>
    </row>
    <row r="509" s="1" customFormat="1" spans="2:7">
      <c r="B509" s="10">
        <v>506</v>
      </c>
      <c r="C509" s="11" t="str">
        <f t="shared" si="7"/>
        <v>01</v>
      </c>
      <c r="D509" s="11" t="s">
        <v>7</v>
      </c>
      <c r="E509" s="11" t="s">
        <v>8</v>
      </c>
      <c r="F509" s="11" t="str">
        <f>"郑优丝"</f>
        <v>郑优丝</v>
      </c>
      <c r="G509" s="12" t="s">
        <v>474</v>
      </c>
    </row>
    <row r="510" s="1" customFormat="1" spans="2:7">
      <c r="B510" s="10">
        <v>507</v>
      </c>
      <c r="C510" s="11" t="str">
        <f t="shared" si="7"/>
        <v>01</v>
      </c>
      <c r="D510" s="11" t="s">
        <v>7</v>
      </c>
      <c r="E510" s="11" t="s">
        <v>8</v>
      </c>
      <c r="F510" s="11" t="str">
        <f>"蓝晓月"</f>
        <v>蓝晓月</v>
      </c>
      <c r="G510" s="12" t="s">
        <v>475</v>
      </c>
    </row>
    <row r="511" s="1" customFormat="1" spans="2:7">
      <c r="B511" s="10">
        <v>508</v>
      </c>
      <c r="C511" s="11" t="str">
        <f t="shared" si="7"/>
        <v>01</v>
      </c>
      <c r="D511" s="11" t="s">
        <v>7</v>
      </c>
      <c r="E511" s="11" t="s">
        <v>8</v>
      </c>
      <c r="F511" s="11" t="str">
        <f>"吉家静"</f>
        <v>吉家静</v>
      </c>
      <c r="G511" s="12" t="s">
        <v>476</v>
      </c>
    </row>
    <row r="512" s="1" customFormat="1" spans="2:7">
      <c r="B512" s="10">
        <v>509</v>
      </c>
      <c r="C512" s="11" t="str">
        <f t="shared" si="7"/>
        <v>01</v>
      </c>
      <c r="D512" s="11" t="s">
        <v>7</v>
      </c>
      <c r="E512" s="11" t="s">
        <v>8</v>
      </c>
      <c r="F512" s="11" t="str">
        <f>"黄丽琼"</f>
        <v>黄丽琼</v>
      </c>
      <c r="G512" s="12" t="s">
        <v>477</v>
      </c>
    </row>
    <row r="513" s="1" customFormat="1" spans="2:7">
      <c r="B513" s="10">
        <v>510</v>
      </c>
      <c r="C513" s="11" t="str">
        <f t="shared" si="7"/>
        <v>01</v>
      </c>
      <c r="D513" s="11" t="s">
        <v>7</v>
      </c>
      <c r="E513" s="11" t="s">
        <v>8</v>
      </c>
      <c r="F513" s="11" t="str">
        <f>"谢雄杰"</f>
        <v>谢雄杰</v>
      </c>
      <c r="G513" s="12" t="s">
        <v>478</v>
      </c>
    </row>
    <row r="514" s="1" customFormat="1" spans="2:7">
      <c r="B514" s="10">
        <v>511</v>
      </c>
      <c r="C514" s="11" t="str">
        <f t="shared" si="7"/>
        <v>01</v>
      </c>
      <c r="D514" s="11" t="s">
        <v>7</v>
      </c>
      <c r="E514" s="11" t="s">
        <v>8</v>
      </c>
      <c r="F514" s="11" t="str">
        <f>"黄丽丽"</f>
        <v>黄丽丽</v>
      </c>
      <c r="G514" s="12" t="s">
        <v>479</v>
      </c>
    </row>
    <row r="515" s="1" customFormat="1" spans="2:7">
      <c r="B515" s="10">
        <v>512</v>
      </c>
      <c r="C515" s="11" t="str">
        <f t="shared" si="7"/>
        <v>01</v>
      </c>
      <c r="D515" s="11" t="s">
        <v>7</v>
      </c>
      <c r="E515" s="11" t="s">
        <v>8</v>
      </c>
      <c r="F515" s="11" t="str">
        <f>"王彩玉"</f>
        <v>王彩玉</v>
      </c>
      <c r="G515" s="12" t="s">
        <v>480</v>
      </c>
    </row>
    <row r="516" s="1" customFormat="1" spans="2:7">
      <c r="B516" s="10">
        <v>513</v>
      </c>
      <c r="C516" s="11" t="str">
        <f t="shared" ref="C516:C579" si="8">"01"</f>
        <v>01</v>
      </c>
      <c r="D516" s="11" t="s">
        <v>7</v>
      </c>
      <c r="E516" s="11" t="s">
        <v>8</v>
      </c>
      <c r="F516" s="11" t="str">
        <f>"黎秀尾"</f>
        <v>黎秀尾</v>
      </c>
      <c r="G516" s="12" t="s">
        <v>151</v>
      </c>
    </row>
    <row r="517" s="1" customFormat="1" spans="2:7">
      <c r="B517" s="10">
        <v>514</v>
      </c>
      <c r="C517" s="11" t="str">
        <f t="shared" si="8"/>
        <v>01</v>
      </c>
      <c r="D517" s="11" t="s">
        <v>7</v>
      </c>
      <c r="E517" s="11" t="s">
        <v>8</v>
      </c>
      <c r="F517" s="11" t="str">
        <f>"陈秀满"</f>
        <v>陈秀满</v>
      </c>
      <c r="G517" s="12" t="s">
        <v>481</v>
      </c>
    </row>
    <row r="518" s="1" customFormat="1" spans="2:7">
      <c r="B518" s="10">
        <v>515</v>
      </c>
      <c r="C518" s="11" t="str">
        <f t="shared" si="8"/>
        <v>01</v>
      </c>
      <c r="D518" s="11" t="s">
        <v>7</v>
      </c>
      <c r="E518" s="11" t="s">
        <v>8</v>
      </c>
      <c r="F518" s="11" t="str">
        <f>"陈柏利"</f>
        <v>陈柏利</v>
      </c>
      <c r="G518" s="12" t="s">
        <v>482</v>
      </c>
    </row>
    <row r="519" s="1" customFormat="1" spans="2:7">
      <c r="B519" s="10">
        <v>516</v>
      </c>
      <c r="C519" s="11" t="str">
        <f t="shared" si="8"/>
        <v>01</v>
      </c>
      <c r="D519" s="11" t="s">
        <v>7</v>
      </c>
      <c r="E519" s="11" t="s">
        <v>8</v>
      </c>
      <c r="F519" s="11" t="str">
        <f>"王诗彤"</f>
        <v>王诗彤</v>
      </c>
      <c r="G519" s="12" t="s">
        <v>483</v>
      </c>
    </row>
    <row r="520" s="1" customFormat="1" spans="2:7">
      <c r="B520" s="10">
        <v>517</v>
      </c>
      <c r="C520" s="11" t="str">
        <f t="shared" si="8"/>
        <v>01</v>
      </c>
      <c r="D520" s="11" t="s">
        <v>7</v>
      </c>
      <c r="E520" s="11" t="s">
        <v>8</v>
      </c>
      <c r="F520" s="11" t="str">
        <f>"高紊鑫"</f>
        <v>高紊鑫</v>
      </c>
      <c r="G520" s="12" t="s">
        <v>400</v>
      </c>
    </row>
    <row r="521" s="1" customFormat="1" spans="2:7">
      <c r="B521" s="10">
        <v>518</v>
      </c>
      <c r="C521" s="11" t="str">
        <f t="shared" si="8"/>
        <v>01</v>
      </c>
      <c r="D521" s="11" t="s">
        <v>7</v>
      </c>
      <c r="E521" s="11" t="s">
        <v>8</v>
      </c>
      <c r="F521" s="11" t="str">
        <f>"陈虹"</f>
        <v>陈虹</v>
      </c>
      <c r="G521" s="12" t="s">
        <v>484</v>
      </c>
    </row>
    <row r="522" s="1" customFormat="1" spans="2:7">
      <c r="B522" s="10">
        <v>519</v>
      </c>
      <c r="C522" s="11" t="str">
        <f t="shared" si="8"/>
        <v>01</v>
      </c>
      <c r="D522" s="11" t="s">
        <v>7</v>
      </c>
      <c r="E522" s="11" t="s">
        <v>8</v>
      </c>
      <c r="F522" s="11" t="str">
        <f>"文霞"</f>
        <v>文霞</v>
      </c>
      <c r="G522" s="12" t="s">
        <v>485</v>
      </c>
    </row>
    <row r="523" s="1" customFormat="1" spans="2:7">
      <c r="B523" s="10">
        <v>520</v>
      </c>
      <c r="C523" s="11" t="str">
        <f t="shared" si="8"/>
        <v>01</v>
      </c>
      <c r="D523" s="11" t="s">
        <v>7</v>
      </c>
      <c r="E523" s="11" t="s">
        <v>8</v>
      </c>
      <c r="F523" s="11" t="str">
        <f>"纪新泉"</f>
        <v>纪新泉</v>
      </c>
      <c r="G523" s="12" t="s">
        <v>486</v>
      </c>
    </row>
    <row r="524" s="1" customFormat="1" spans="2:7">
      <c r="B524" s="10">
        <v>521</v>
      </c>
      <c r="C524" s="11" t="str">
        <f t="shared" si="8"/>
        <v>01</v>
      </c>
      <c r="D524" s="11" t="s">
        <v>7</v>
      </c>
      <c r="E524" s="11" t="s">
        <v>8</v>
      </c>
      <c r="F524" s="11" t="str">
        <f>"陈弥端"</f>
        <v>陈弥端</v>
      </c>
      <c r="G524" s="12" t="s">
        <v>487</v>
      </c>
    </row>
    <row r="525" s="1" customFormat="1" spans="2:7">
      <c r="B525" s="10">
        <v>522</v>
      </c>
      <c r="C525" s="11" t="str">
        <f t="shared" si="8"/>
        <v>01</v>
      </c>
      <c r="D525" s="11" t="s">
        <v>7</v>
      </c>
      <c r="E525" s="11" t="s">
        <v>8</v>
      </c>
      <c r="F525" s="11" t="str">
        <f>"杨一娇"</f>
        <v>杨一娇</v>
      </c>
      <c r="G525" s="12" t="s">
        <v>385</v>
      </c>
    </row>
    <row r="526" s="1" customFormat="1" spans="2:7">
      <c r="B526" s="10">
        <v>523</v>
      </c>
      <c r="C526" s="11" t="str">
        <f t="shared" si="8"/>
        <v>01</v>
      </c>
      <c r="D526" s="11" t="s">
        <v>7</v>
      </c>
      <c r="E526" s="11" t="s">
        <v>8</v>
      </c>
      <c r="F526" s="11" t="str">
        <f>"陈瑶娥"</f>
        <v>陈瑶娥</v>
      </c>
      <c r="G526" s="12" t="s">
        <v>488</v>
      </c>
    </row>
    <row r="527" s="1" customFormat="1" spans="2:7">
      <c r="B527" s="10">
        <v>524</v>
      </c>
      <c r="C527" s="11" t="str">
        <f t="shared" si="8"/>
        <v>01</v>
      </c>
      <c r="D527" s="11" t="s">
        <v>7</v>
      </c>
      <c r="E527" s="11" t="s">
        <v>8</v>
      </c>
      <c r="F527" s="11" t="str">
        <f>"文叶群"</f>
        <v>文叶群</v>
      </c>
      <c r="G527" s="12" t="s">
        <v>489</v>
      </c>
    </row>
    <row r="528" s="1" customFormat="1" spans="2:7">
      <c r="B528" s="10">
        <v>525</v>
      </c>
      <c r="C528" s="11" t="str">
        <f t="shared" si="8"/>
        <v>01</v>
      </c>
      <c r="D528" s="11" t="s">
        <v>7</v>
      </c>
      <c r="E528" s="11" t="s">
        <v>8</v>
      </c>
      <c r="F528" s="11" t="str">
        <f>"李颜晞"</f>
        <v>李颜晞</v>
      </c>
      <c r="G528" s="12" t="s">
        <v>490</v>
      </c>
    </row>
    <row r="529" s="1" customFormat="1" spans="2:7">
      <c r="B529" s="10">
        <v>526</v>
      </c>
      <c r="C529" s="11" t="str">
        <f t="shared" si="8"/>
        <v>01</v>
      </c>
      <c r="D529" s="11" t="s">
        <v>7</v>
      </c>
      <c r="E529" s="11" t="s">
        <v>8</v>
      </c>
      <c r="F529" s="11" t="str">
        <f>"林风带"</f>
        <v>林风带</v>
      </c>
      <c r="G529" s="12" t="s">
        <v>491</v>
      </c>
    </row>
    <row r="530" s="1" customFormat="1" spans="2:7">
      <c r="B530" s="10">
        <v>527</v>
      </c>
      <c r="C530" s="11" t="str">
        <f t="shared" si="8"/>
        <v>01</v>
      </c>
      <c r="D530" s="11" t="s">
        <v>7</v>
      </c>
      <c r="E530" s="11" t="s">
        <v>8</v>
      </c>
      <c r="F530" s="11" t="str">
        <f>"李蓓"</f>
        <v>李蓓</v>
      </c>
      <c r="G530" s="12" t="s">
        <v>492</v>
      </c>
    </row>
    <row r="531" s="1" customFormat="1" spans="2:7">
      <c r="B531" s="10">
        <v>528</v>
      </c>
      <c r="C531" s="11" t="str">
        <f t="shared" si="8"/>
        <v>01</v>
      </c>
      <c r="D531" s="11" t="s">
        <v>7</v>
      </c>
      <c r="E531" s="11" t="s">
        <v>8</v>
      </c>
      <c r="F531" s="11" t="str">
        <f>"李有川"</f>
        <v>李有川</v>
      </c>
      <c r="G531" s="12" t="s">
        <v>493</v>
      </c>
    </row>
    <row r="532" s="1" customFormat="1" spans="2:7">
      <c r="B532" s="10">
        <v>529</v>
      </c>
      <c r="C532" s="11" t="str">
        <f t="shared" si="8"/>
        <v>01</v>
      </c>
      <c r="D532" s="11" t="s">
        <v>7</v>
      </c>
      <c r="E532" s="11" t="s">
        <v>8</v>
      </c>
      <c r="F532" s="11" t="str">
        <f>"王曼"</f>
        <v>王曼</v>
      </c>
      <c r="G532" s="12" t="s">
        <v>494</v>
      </c>
    </row>
    <row r="533" s="1" customFormat="1" spans="2:7">
      <c r="B533" s="10">
        <v>530</v>
      </c>
      <c r="C533" s="11" t="str">
        <f t="shared" si="8"/>
        <v>01</v>
      </c>
      <c r="D533" s="11" t="s">
        <v>7</v>
      </c>
      <c r="E533" s="11" t="s">
        <v>8</v>
      </c>
      <c r="F533" s="11" t="str">
        <f>"施亚丹"</f>
        <v>施亚丹</v>
      </c>
      <c r="G533" s="12" t="s">
        <v>495</v>
      </c>
    </row>
    <row r="534" s="1" customFormat="1" spans="2:7">
      <c r="B534" s="10">
        <v>531</v>
      </c>
      <c r="C534" s="11" t="str">
        <f t="shared" si="8"/>
        <v>01</v>
      </c>
      <c r="D534" s="11" t="s">
        <v>7</v>
      </c>
      <c r="E534" s="11" t="s">
        <v>8</v>
      </c>
      <c r="F534" s="11" t="str">
        <f>"胡金虹"</f>
        <v>胡金虹</v>
      </c>
      <c r="G534" s="12" t="s">
        <v>496</v>
      </c>
    </row>
    <row r="535" s="1" customFormat="1" spans="2:7">
      <c r="B535" s="10">
        <v>532</v>
      </c>
      <c r="C535" s="11" t="str">
        <f t="shared" si="8"/>
        <v>01</v>
      </c>
      <c r="D535" s="11" t="s">
        <v>7</v>
      </c>
      <c r="E535" s="11" t="s">
        <v>8</v>
      </c>
      <c r="F535" s="11" t="str">
        <f>"黄秋燕"</f>
        <v>黄秋燕</v>
      </c>
      <c r="G535" s="12" t="s">
        <v>497</v>
      </c>
    </row>
    <row r="536" s="1" customFormat="1" spans="2:7">
      <c r="B536" s="10">
        <v>533</v>
      </c>
      <c r="C536" s="11" t="str">
        <f t="shared" si="8"/>
        <v>01</v>
      </c>
      <c r="D536" s="11" t="s">
        <v>7</v>
      </c>
      <c r="E536" s="11" t="s">
        <v>8</v>
      </c>
      <c r="F536" s="11" t="str">
        <f>"李玲"</f>
        <v>李玲</v>
      </c>
      <c r="G536" s="12" t="s">
        <v>498</v>
      </c>
    </row>
    <row r="537" s="1" customFormat="1" spans="2:7">
      <c r="B537" s="10">
        <v>534</v>
      </c>
      <c r="C537" s="11" t="str">
        <f t="shared" si="8"/>
        <v>01</v>
      </c>
      <c r="D537" s="11" t="s">
        <v>7</v>
      </c>
      <c r="E537" s="11" t="s">
        <v>8</v>
      </c>
      <c r="F537" s="11" t="str">
        <f>"覃小幸"</f>
        <v>覃小幸</v>
      </c>
      <c r="G537" s="12" t="s">
        <v>499</v>
      </c>
    </row>
    <row r="538" s="1" customFormat="1" spans="2:7">
      <c r="B538" s="10">
        <v>535</v>
      </c>
      <c r="C538" s="11" t="str">
        <f t="shared" si="8"/>
        <v>01</v>
      </c>
      <c r="D538" s="11" t="s">
        <v>7</v>
      </c>
      <c r="E538" s="11" t="s">
        <v>8</v>
      </c>
      <c r="F538" s="11" t="str">
        <f>"王可妹"</f>
        <v>王可妹</v>
      </c>
      <c r="G538" s="12" t="s">
        <v>500</v>
      </c>
    </row>
    <row r="539" s="1" customFormat="1" spans="2:7">
      <c r="B539" s="10">
        <v>536</v>
      </c>
      <c r="C539" s="11" t="str">
        <f t="shared" si="8"/>
        <v>01</v>
      </c>
      <c r="D539" s="11" t="s">
        <v>7</v>
      </c>
      <c r="E539" s="11" t="s">
        <v>8</v>
      </c>
      <c r="F539" s="11" t="str">
        <f>"张亚莹"</f>
        <v>张亚莹</v>
      </c>
      <c r="G539" s="12" t="s">
        <v>501</v>
      </c>
    </row>
    <row r="540" s="1" customFormat="1" spans="2:7">
      <c r="B540" s="10">
        <v>537</v>
      </c>
      <c r="C540" s="11" t="str">
        <f t="shared" si="8"/>
        <v>01</v>
      </c>
      <c r="D540" s="11" t="s">
        <v>7</v>
      </c>
      <c r="E540" s="11" t="s">
        <v>8</v>
      </c>
      <c r="F540" s="11" t="str">
        <f>"何凤仪"</f>
        <v>何凤仪</v>
      </c>
      <c r="G540" s="12" t="s">
        <v>502</v>
      </c>
    </row>
    <row r="541" s="1" customFormat="1" spans="2:7">
      <c r="B541" s="10">
        <v>538</v>
      </c>
      <c r="C541" s="11" t="str">
        <f t="shared" si="8"/>
        <v>01</v>
      </c>
      <c r="D541" s="11" t="s">
        <v>7</v>
      </c>
      <c r="E541" s="11" t="s">
        <v>8</v>
      </c>
      <c r="F541" s="11" t="str">
        <f>"严小艳"</f>
        <v>严小艳</v>
      </c>
      <c r="G541" s="12" t="s">
        <v>503</v>
      </c>
    </row>
    <row r="542" s="1" customFormat="1" spans="2:7">
      <c r="B542" s="10">
        <v>539</v>
      </c>
      <c r="C542" s="11" t="str">
        <f t="shared" si="8"/>
        <v>01</v>
      </c>
      <c r="D542" s="11" t="s">
        <v>7</v>
      </c>
      <c r="E542" s="11" t="s">
        <v>8</v>
      </c>
      <c r="F542" s="11" t="str">
        <f>"韦亚靖"</f>
        <v>韦亚靖</v>
      </c>
      <c r="G542" s="12" t="s">
        <v>504</v>
      </c>
    </row>
    <row r="543" s="1" customFormat="1" spans="2:7">
      <c r="B543" s="10">
        <v>540</v>
      </c>
      <c r="C543" s="11" t="str">
        <f t="shared" si="8"/>
        <v>01</v>
      </c>
      <c r="D543" s="11" t="s">
        <v>7</v>
      </c>
      <c r="E543" s="11" t="s">
        <v>8</v>
      </c>
      <c r="F543" s="11" t="str">
        <f>"范春婉"</f>
        <v>范春婉</v>
      </c>
      <c r="G543" s="12" t="s">
        <v>505</v>
      </c>
    </row>
    <row r="544" s="1" customFormat="1" spans="2:7">
      <c r="B544" s="10">
        <v>541</v>
      </c>
      <c r="C544" s="11" t="str">
        <f t="shared" si="8"/>
        <v>01</v>
      </c>
      <c r="D544" s="11" t="s">
        <v>7</v>
      </c>
      <c r="E544" s="11" t="s">
        <v>8</v>
      </c>
      <c r="F544" s="11" t="str">
        <f>"曾金蓉"</f>
        <v>曾金蓉</v>
      </c>
      <c r="G544" s="12" t="s">
        <v>506</v>
      </c>
    </row>
    <row r="545" s="1" customFormat="1" spans="2:7">
      <c r="B545" s="10">
        <v>542</v>
      </c>
      <c r="C545" s="11" t="str">
        <f t="shared" si="8"/>
        <v>01</v>
      </c>
      <c r="D545" s="11" t="s">
        <v>7</v>
      </c>
      <c r="E545" s="11" t="s">
        <v>8</v>
      </c>
      <c r="F545" s="11" t="str">
        <f>"辜春喜"</f>
        <v>辜春喜</v>
      </c>
      <c r="G545" s="12" t="s">
        <v>507</v>
      </c>
    </row>
    <row r="546" s="1" customFormat="1" spans="2:7">
      <c r="B546" s="10">
        <v>543</v>
      </c>
      <c r="C546" s="11" t="str">
        <f t="shared" si="8"/>
        <v>01</v>
      </c>
      <c r="D546" s="11" t="s">
        <v>7</v>
      </c>
      <c r="E546" s="11" t="s">
        <v>8</v>
      </c>
      <c r="F546" s="11" t="str">
        <f>"王亚伦"</f>
        <v>王亚伦</v>
      </c>
      <c r="G546" s="12" t="s">
        <v>508</v>
      </c>
    </row>
    <row r="547" s="1" customFormat="1" spans="2:7">
      <c r="B547" s="10">
        <v>544</v>
      </c>
      <c r="C547" s="11" t="str">
        <f t="shared" si="8"/>
        <v>01</v>
      </c>
      <c r="D547" s="11" t="s">
        <v>7</v>
      </c>
      <c r="E547" s="11" t="s">
        <v>8</v>
      </c>
      <c r="F547" s="11" t="str">
        <f>"王声玲"</f>
        <v>王声玲</v>
      </c>
      <c r="G547" s="12" t="s">
        <v>174</v>
      </c>
    </row>
    <row r="548" s="1" customFormat="1" spans="2:7">
      <c r="B548" s="10">
        <v>545</v>
      </c>
      <c r="C548" s="11" t="str">
        <f t="shared" si="8"/>
        <v>01</v>
      </c>
      <c r="D548" s="11" t="s">
        <v>7</v>
      </c>
      <c r="E548" s="11" t="s">
        <v>8</v>
      </c>
      <c r="F548" s="11" t="str">
        <f>"符壮丽"</f>
        <v>符壮丽</v>
      </c>
      <c r="G548" s="12" t="s">
        <v>509</v>
      </c>
    </row>
    <row r="549" s="1" customFormat="1" spans="2:7">
      <c r="B549" s="10">
        <v>546</v>
      </c>
      <c r="C549" s="11" t="str">
        <f t="shared" si="8"/>
        <v>01</v>
      </c>
      <c r="D549" s="11" t="s">
        <v>7</v>
      </c>
      <c r="E549" s="11" t="s">
        <v>8</v>
      </c>
      <c r="F549" s="11" t="str">
        <f>"陈静"</f>
        <v>陈静</v>
      </c>
      <c r="G549" s="12" t="s">
        <v>510</v>
      </c>
    </row>
    <row r="550" s="1" customFormat="1" spans="2:7">
      <c r="B550" s="10">
        <v>547</v>
      </c>
      <c r="C550" s="11" t="str">
        <f t="shared" si="8"/>
        <v>01</v>
      </c>
      <c r="D550" s="11" t="s">
        <v>7</v>
      </c>
      <c r="E550" s="11" t="s">
        <v>8</v>
      </c>
      <c r="F550" s="11" t="str">
        <f>"蒲联容"</f>
        <v>蒲联容</v>
      </c>
      <c r="G550" s="12" t="s">
        <v>511</v>
      </c>
    </row>
    <row r="551" s="1" customFormat="1" spans="2:7">
      <c r="B551" s="10">
        <v>548</v>
      </c>
      <c r="C551" s="11" t="str">
        <f t="shared" si="8"/>
        <v>01</v>
      </c>
      <c r="D551" s="11" t="s">
        <v>7</v>
      </c>
      <c r="E551" s="11" t="s">
        <v>8</v>
      </c>
      <c r="F551" s="11" t="str">
        <f>"薛娇"</f>
        <v>薛娇</v>
      </c>
      <c r="G551" s="12" t="s">
        <v>512</v>
      </c>
    </row>
    <row r="552" s="1" customFormat="1" spans="2:7">
      <c r="B552" s="10">
        <v>549</v>
      </c>
      <c r="C552" s="11" t="str">
        <f t="shared" si="8"/>
        <v>01</v>
      </c>
      <c r="D552" s="11" t="s">
        <v>7</v>
      </c>
      <c r="E552" s="11" t="s">
        <v>8</v>
      </c>
      <c r="F552" s="11" t="str">
        <f>"刘金秀"</f>
        <v>刘金秀</v>
      </c>
      <c r="G552" s="12" t="s">
        <v>513</v>
      </c>
    </row>
    <row r="553" s="1" customFormat="1" spans="2:7">
      <c r="B553" s="10">
        <v>550</v>
      </c>
      <c r="C553" s="11" t="str">
        <f t="shared" si="8"/>
        <v>01</v>
      </c>
      <c r="D553" s="11" t="s">
        <v>7</v>
      </c>
      <c r="E553" s="11" t="s">
        <v>8</v>
      </c>
      <c r="F553" s="11" t="str">
        <f>"颜娇"</f>
        <v>颜娇</v>
      </c>
      <c r="G553" s="12" t="s">
        <v>514</v>
      </c>
    </row>
    <row r="554" s="1" customFormat="1" spans="2:7">
      <c r="B554" s="10">
        <v>551</v>
      </c>
      <c r="C554" s="11" t="str">
        <f t="shared" si="8"/>
        <v>01</v>
      </c>
      <c r="D554" s="11" t="s">
        <v>7</v>
      </c>
      <c r="E554" s="11" t="s">
        <v>8</v>
      </c>
      <c r="F554" s="11" t="str">
        <f>"陈俊桦"</f>
        <v>陈俊桦</v>
      </c>
      <c r="G554" s="12" t="s">
        <v>515</v>
      </c>
    </row>
    <row r="555" s="1" customFormat="1" spans="2:7">
      <c r="B555" s="10">
        <v>552</v>
      </c>
      <c r="C555" s="11" t="str">
        <f t="shared" si="8"/>
        <v>01</v>
      </c>
      <c r="D555" s="11" t="s">
        <v>7</v>
      </c>
      <c r="E555" s="11" t="s">
        <v>8</v>
      </c>
      <c r="F555" s="11" t="str">
        <f>"谭静"</f>
        <v>谭静</v>
      </c>
      <c r="G555" s="12" t="s">
        <v>458</v>
      </c>
    </row>
    <row r="556" s="1" customFormat="1" spans="2:7">
      <c r="B556" s="10">
        <v>553</v>
      </c>
      <c r="C556" s="11" t="str">
        <f t="shared" si="8"/>
        <v>01</v>
      </c>
      <c r="D556" s="11" t="s">
        <v>7</v>
      </c>
      <c r="E556" s="11" t="s">
        <v>8</v>
      </c>
      <c r="F556" s="11" t="str">
        <f>"林达妹"</f>
        <v>林达妹</v>
      </c>
      <c r="G556" s="12" t="s">
        <v>516</v>
      </c>
    </row>
    <row r="557" s="1" customFormat="1" spans="2:7">
      <c r="B557" s="10">
        <v>554</v>
      </c>
      <c r="C557" s="11" t="str">
        <f t="shared" si="8"/>
        <v>01</v>
      </c>
      <c r="D557" s="11" t="s">
        <v>7</v>
      </c>
      <c r="E557" s="11" t="s">
        <v>8</v>
      </c>
      <c r="F557" s="11" t="str">
        <f>"李叶嘉"</f>
        <v>李叶嘉</v>
      </c>
      <c r="G557" s="12" t="s">
        <v>517</v>
      </c>
    </row>
    <row r="558" s="1" customFormat="1" spans="2:7">
      <c r="B558" s="10">
        <v>555</v>
      </c>
      <c r="C558" s="11" t="str">
        <f t="shared" si="8"/>
        <v>01</v>
      </c>
      <c r="D558" s="11" t="s">
        <v>7</v>
      </c>
      <c r="E558" s="11" t="s">
        <v>8</v>
      </c>
      <c r="F558" s="11" t="str">
        <f>"方惠雪"</f>
        <v>方惠雪</v>
      </c>
      <c r="G558" s="12" t="s">
        <v>518</v>
      </c>
    </row>
    <row r="559" s="1" customFormat="1" spans="2:7">
      <c r="B559" s="10">
        <v>556</v>
      </c>
      <c r="C559" s="11" t="str">
        <f t="shared" si="8"/>
        <v>01</v>
      </c>
      <c r="D559" s="11" t="s">
        <v>7</v>
      </c>
      <c r="E559" s="11" t="s">
        <v>8</v>
      </c>
      <c r="F559" s="11" t="str">
        <f>"庞娜娜"</f>
        <v>庞娜娜</v>
      </c>
      <c r="G559" s="12" t="s">
        <v>519</v>
      </c>
    </row>
    <row r="560" s="1" customFormat="1" spans="2:7">
      <c r="B560" s="10">
        <v>557</v>
      </c>
      <c r="C560" s="11" t="str">
        <f t="shared" si="8"/>
        <v>01</v>
      </c>
      <c r="D560" s="11" t="s">
        <v>7</v>
      </c>
      <c r="E560" s="11" t="s">
        <v>8</v>
      </c>
      <c r="F560" s="11" t="str">
        <f>"林南燕"</f>
        <v>林南燕</v>
      </c>
      <c r="G560" s="12" t="s">
        <v>520</v>
      </c>
    </row>
    <row r="561" s="1" customFormat="1" spans="2:7">
      <c r="B561" s="10">
        <v>558</v>
      </c>
      <c r="C561" s="11" t="str">
        <f t="shared" si="8"/>
        <v>01</v>
      </c>
      <c r="D561" s="11" t="s">
        <v>7</v>
      </c>
      <c r="E561" s="11" t="s">
        <v>8</v>
      </c>
      <c r="F561" s="11" t="str">
        <f>"蔡菊茹"</f>
        <v>蔡菊茹</v>
      </c>
      <c r="G561" s="12" t="s">
        <v>521</v>
      </c>
    </row>
    <row r="562" s="1" customFormat="1" spans="2:7">
      <c r="B562" s="10">
        <v>559</v>
      </c>
      <c r="C562" s="11" t="str">
        <f t="shared" si="8"/>
        <v>01</v>
      </c>
      <c r="D562" s="11" t="s">
        <v>7</v>
      </c>
      <c r="E562" s="11" t="s">
        <v>8</v>
      </c>
      <c r="F562" s="11" t="str">
        <f>"李娜"</f>
        <v>李娜</v>
      </c>
      <c r="G562" s="12" t="s">
        <v>522</v>
      </c>
    </row>
    <row r="563" s="1" customFormat="1" spans="2:7">
      <c r="B563" s="10">
        <v>560</v>
      </c>
      <c r="C563" s="11" t="str">
        <f t="shared" si="8"/>
        <v>01</v>
      </c>
      <c r="D563" s="11" t="s">
        <v>7</v>
      </c>
      <c r="E563" s="11" t="s">
        <v>8</v>
      </c>
      <c r="F563" s="11" t="str">
        <f>"麦海丽"</f>
        <v>麦海丽</v>
      </c>
      <c r="G563" s="12" t="s">
        <v>523</v>
      </c>
    </row>
    <row r="564" s="1" customFormat="1" spans="2:7">
      <c r="B564" s="10">
        <v>561</v>
      </c>
      <c r="C564" s="11" t="str">
        <f t="shared" si="8"/>
        <v>01</v>
      </c>
      <c r="D564" s="11" t="s">
        <v>7</v>
      </c>
      <c r="E564" s="11" t="s">
        <v>8</v>
      </c>
      <c r="F564" s="11" t="str">
        <f>"蔡诗琳"</f>
        <v>蔡诗琳</v>
      </c>
      <c r="G564" s="12" t="s">
        <v>517</v>
      </c>
    </row>
    <row r="565" s="1" customFormat="1" spans="2:7">
      <c r="B565" s="10">
        <v>562</v>
      </c>
      <c r="C565" s="11" t="str">
        <f t="shared" si="8"/>
        <v>01</v>
      </c>
      <c r="D565" s="11" t="s">
        <v>7</v>
      </c>
      <c r="E565" s="11" t="s">
        <v>8</v>
      </c>
      <c r="F565" s="11" t="str">
        <f>"杨莲"</f>
        <v>杨莲</v>
      </c>
      <c r="G565" s="12" t="s">
        <v>524</v>
      </c>
    </row>
    <row r="566" s="1" customFormat="1" spans="2:7">
      <c r="B566" s="10">
        <v>563</v>
      </c>
      <c r="C566" s="11" t="str">
        <f t="shared" si="8"/>
        <v>01</v>
      </c>
      <c r="D566" s="11" t="s">
        <v>7</v>
      </c>
      <c r="E566" s="11" t="s">
        <v>8</v>
      </c>
      <c r="F566" s="11" t="str">
        <f>"陈琼坤"</f>
        <v>陈琼坤</v>
      </c>
      <c r="G566" s="12" t="s">
        <v>525</v>
      </c>
    </row>
    <row r="567" s="1" customFormat="1" spans="2:7">
      <c r="B567" s="10">
        <v>564</v>
      </c>
      <c r="C567" s="11" t="str">
        <f t="shared" si="8"/>
        <v>01</v>
      </c>
      <c r="D567" s="11" t="s">
        <v>7</v>
      </c>
      <c r="E567" s="11" t="s">
        <v>8</v>
      </c>
      <c r="F567" s="11" t="str">
        <f>"宋丰慧"</f>
        <v>宋丰慧</v>
      </c>
      <c r="G567" s="12" t="s">
        <v>526</v>
      </c>
    </row>
    <row r="568" s="1" customFormat="1" spans="2:7">
      <c r="B568" s="10">
        <v>565</v>
      </c>
      <c r="C568" s="11" t="str">
        <f t="shared" si="8"/>
        <v>01</v>
      </c>
      <c r="D568" s="11" t="s">
        <v>7</v>
      </c>
      <c r="E568" s="11" t="s">
        <v>8</v>
      </c>
      <c r="F568" s="11" t="str">
        <f>"李艺虹"</f>
        <v>李艺虹</v>
      </c>
      <c r="G568" s="12" t="s">
        <v>527</v>
      </c>
    </row>
    <row r="569" s="1" customFormat="1" spans="2:7">
      <c r="B569" s="10">
        <v>566</v>
      </c>
      <c r="C569" s="11" t="str">
        <f t="shared" si="8"/>
        <v>01</v>
      </c>
      <c r="D569" s="11" t="s">
        <v>7</v>
      </c>
      <c r="E569" s="11" t="s">
        <v>8</v>
      </c>
      <c r="F569" s="11" t="str">
        <f>"熊吉苗"</f>
        <v>熊吉苗</v>
      </c>
      <c r="G569" s="12" t="s">
        <v>528</v>
      </c>
    </row>
    <row r="570" s="1" customFormat="1" spans="2:7">
      <c r="B570" s="10">
        <v>567</v>
      </c>
      <c r="C570" s="11" t="str">
        <f t="shared" si="8"/>
        <v>01</v>
      </c>
      <c r="D570" s="11" t="s">
        <v>7</v>
      </c>
      <c r="E570" s="11" t="s">
        <v>8</v>
      </c>
      <c r="F570" s="11" t="str">
        <f>"张姗娜"</f>
        <v>张姗娜</v>
      </c>
      <c r="G570" s="12" t="s">
        <v>529</v>
      </c>
    </row>
    <row r="571" s="1" customFormat="1" spans="2:7">
      <c r="B571" s="10">
        <v>568</v>
      </c>
      <c r="C571" s="11" t="str">
        <f t="shared" si="8"/>
        <v>01</v>
      </c>
      <c r="D571" s="11" t="s">
        <v>7</v>
      </c>
      <c r="E571" s="11" t="s">
        <v>8</v>
      </c>
      <c r="F571" s="11" t="str">
        <f>"杨慧"</f>
        <v>杨慧</v>
      </c>
      <c r="G571" s="12" t="s">
        <v>82</v>
      </c>
    </row>
    <row r="572" s="1" customFormat="1" spans="2:7">
      <c r="B572" s="10">
        <v>569</v>
      </c>
      <c r="C572" s="11" t="str">
        <f t="shared" si="8"/>
        <v>01</v>
      </c>
      <c r="D572" s="11" t="s">
        <v>7</v>
      </c>
      <c r="E572" s="11" t="s">
        <v>8</v>
      </c>
      <c r="F572" s="11" t="str">
        <f>"赵敏"</f>
        <v>赵敏</v>
      </c>
      <c r="G572" s="12" t="s">
        <v>530</v>
      </c>
    </row>
    <row r="573" s="1" customFormat="1" spans="2:7">
      <c r="B573" s="10">
        <v>570</v>
      </c>
      <c r="C573" s="11" t="str">
        <f t="shared" si="8"/>
        <v>01</v>
      </c>
      <c r="D573" s="11" t="s">
        <v>7</v>
      </c>
      <c r="E573" s="11" t="s">
        <v>8</v>
      </c>
      <c r="F573" s="11" t="str">
        <f>"黄丽凤"</f>
        <v>黄丽凤</v>
      </c>
      <c r="G573" s="12" t="s">
        <v>531</v>
      </c>
    </row>
    <row r="574" s="1" customFormat="1" spans="2:7">
      <c r="B574" s="10">
        <v>571</v>
      </c>
      <c r="C574" s="11" t="str">
        <f t="shared" si="8"/>
        <v>01</v>
      </c>
      <c r="D574" s="11" t="s">
        <v>7</v>
      </c>
      <c r="E574" s="11" t="s">
        <v>8</v>
      </c>
      <c r="F574" s="11" t="str">
        <f>"梁黑女"</f>
        <v>梁黑女</v>
      </c>
      <c r="G574" s="12" t="s">
        <v>532</v>
      </c>
    </row>
    <row r="575" s="1" customFormat="1" spans="2:7">
      <c r="B575" s="10">
        <v>572</v>
      </c>
      <c r="C575" s="11" t="str">
        <f t="shared" si="8"/>
        <v>01</v>
      </c>
      <c r="D575" s="11" t="s">
        <v>7</v>
      </c>
      <c r="E575" s="11" t="s">
        <v>8</v>
      </c>
      <c r="F575" s="11" t="str">
        <f>"李现爱"</f>
        <v>李现爱</v>
      </c>
      <c r="G575" s="12" t="s">
        <v>533</v>
      </c>
    </row>
    <row r="576" s="1" customFormat="1" spans="2:7">
      <c r="B576" s="10">
        <v>573</v>
      </c>
      <c r="C576" s="11" t="str">
        <f t="shared" si="8"/>
        <v>01</v>
      </c>
      <c r="D576" s="11" t="s">
        <v>7</v>
      </c>
      <c r="E576" s="11" t="s">
        <v>8</v>
      </c>
      <c r="F576" s="11" t="str">
        <f>"廖婷婷"</f>
        <v>廖婷婷</v>
      </c>
      <c r="G576" s="12" t="s">
        <v>534</v>
      </c>
    </row>
    <row r="577" s="1" customFormat="1" spans="2:7">
      <c r="B577" s="10">
        <v>574</v>
      </c>
      <c r="C577" s="11" t="str">
        <f t="shared" si="8"/>
        <v>01</v>
      </c>
      <c r="D577" s="11" t="s">
        <v>7</v>
      </c>
      <c r="E577" s="11" t="s">
        <v>8</v>
      </c>
      <c r="F577" s="11" t="str">
        <f>"何井保"</f>
        <v>何井保</v>
      </c>
      <c r="G577" s="12" t="s">
        <v>535</v>
      </c>
    </row>
    <row r="578" s="1" customFormat="1" spans="2:7">
      <c r="B578" s="10">
        <v>575</v>
      </c>
      <c r="C578" s="11" t="str">
        <f t="shared" si="8"/>
        <v>01</v>
      </c>
      <c r="D578" s="11" t="s">
        <v>7</v>
      </c>
      <c r="E578" s="11" t="s">
        <v>8</v>
      </c>
      <c r="F578" s="11" t="str">
        <f>"陈微"</f>
        <v>陈微</v>
      </c>
      <c r="G578" s="12" t="s">
        <v>536</v>
      </c>
    </row>
    <row r="579" s="1" customFormat="1" spans="2:7">
      <c r="B579" s="10">
        <v>576</v>
      </c>
      <c r="C579" s="11" t="str">
        <f t="shared" si="8"/>
        <v>01</v>
      </c>
      <c r="D579" s="11" t="s">
        <v>7</v>
      </c>
      <c r="E579" s="11" t="s">
        <v>8</v>
      </c>
      <c r="F579" s="11" t="str">
        <f>"王春晓"</f>
        <v>王春晓</v>
      </c>
      <c r="G579" s="12" t="s">
        <v>537</v>
      </c>
    </row>
    <row r="580" s="1" customFormat="1" spans="2:7">
      <c r="B580" s="10">
        <v>577</v>
      </c>
      <c r="C580" s="11" t="str">
        <f t="shared" ref="C580:C643" si="9">"01"</f>
        <v>01</v>
      </c>
      <c r="D580" s="11" t="s">
        <v>7</v>
      </c>
      <c r="E580" s="11" t="s">
        <v>8</v>
      </c>
      <c r="F580" s="11" t="str">
        <f>"林冰"</f>
        <v>林冰</v>
      </c>
      <c r="G580" s="12" t="s">
        <v>538</v>
      </c>
    </row>
    <row r="581" s="1" customFormat="1" spans="2:7">
      <c r="B581" s="10">
        <v>578</v>
      </c>
      <c r="C581" s="11" t="str">
        <f t="shared" si="9"/>
        <v>01</v>
      </c>
      <c r="D581" s="11" t="s">
        <v>7</v>
      </c>
      <c r="E581" s="11" t="s">
        <v>8</v>
      </c>
      <c r="F581" s="11" t="str">
        <f>"方馨"</f>
        <v>方馨</v>
      </c>
      <c r="G581" s="12" t="s">
        <v>539</v>
      </c>
    </row>
    <row r="582" s="1" customFormat="1" spans="2:7">
      <c r="B582" s="10">
        <v>579</v>
      </c>
      <c r="C582" s="11" t="str">
        <f t="shared" si="9"/>
        <v>01</v>
      </c>
      <c r="D582" s="11" t="s">
        <v>7</v>
      </c>
      <c r="E582" s="11" t="s">
        <v>8</v>
      </c>
      <c r="F582" s="11" t="str">
        <f>"唐晓霞"</f>
        <v>唐晓霞</v>
      </c>
      <c r="G582" s="12" t="s">
        <v>540</v>
      </c>
    </row>
    <row r="583" s="1" customFormat="1" spans="2:7">
      <c r="B583" s="10">
        <v>580</v>
      </c>
      <c r="C583" s="11" t="str">
        <f t="shared" si="9"/>
        <v>01</v>
      </c>
      <c r="D583" s="11" t="s">
        <v>7</v>
      </c>
      <c r="E583" s="11" t="s">
        <v>8</v>
      </c>
      <c r="F583" s="11" t="str">
        <f>"邱超"</f>
        <v>邱超</v>
      </c>
      <c r="G583" s="12" t="s">
        <v>541</v>
      </c>
    </row>
    <row r="584" s="1" customFormat="1" spans="2:7">
      <c r="B584" s="10">
        <v>581</v>
      </c>
      <c r="C584" s="11" t="str">
        <f t="shared" si="9"/>
        <v>01</v>
      </c>
      <c r="D584" s="11" t="s">
        <v>7</v>
      </c>
      <c r="E584" s="11" t="s">
        <v>8</v>
      </c>
      <c r="F584" s="11" t="str">
        <f>"林晶晶"</f>
        <v>林晶晶</v>
      </c>
      <c r="G584" s="12" t="s">
        <v>542</v>
      </c>
    </row>
    <row r="585" s="1" customFormat="1" spans="2:7">
      <c r="B585" s="10">
        <v>582</v>
      </c>
      <c r="C585" s="11" t="str">
        <f t="shared" si="9"/>
        <v>01</v>
      </c>
      <c r="D585" s="11" t="s">
        <v>7</v>
      </c>
      <c r="E585" s="11" t="s">
        <v>8</v>
      </c>
      <c r="F585" s="11" t="str">
        <f>"林声花"</f>
        <v>林声花</v>
      </c>
      <c r="G585" s="12" t="s">
        <v>543</v>
      </c>
    </row>
    <row r="586" s="1" customFormat="1" spans="2:7">
      <c r="B586" s="10">
        <v>583</v>
      </c>
      <c r="C586" s="11" t="str">
        <f t="shared" si="9"/>
        <v>01</v>
      </c>
      <c r="D586" s="11" t="s">
        <v>7</v>
      </c>
      <c r="E586" s="11" t="s">
        <v>8</v>
      </c>
      <c r="F586" s="11" t="str">
        <f>"林玉雪"</f>
        <v>林玉雪</v>
      </c>
      <c r="G586" s="12" t="s">
        <v>544</v>
      </c>
    </row>
    <row r="587" s="1" customFormat="1" spans="2:7">
      <c r="B587" s="10">
        <v>584</v>
      </c>
      <c r="C587" s="11" t="str">
        <f t="shared" si="9"/>
        <v>01</v>
      </c>
      <c r="D587" s="11" t="s">
        <v>7</v>
      </c>
      <c r="E587" s="11" t="s">
        <v>8</v>
      </c>
      <c r="F587" s="11" t="str">
        <f>"陈显雯"</f>
        <v>陈显雯</v>
      </c>
      <c r="G587" s="12" t="s">
        <v>545</v>
      </c>
    </row>
    <row r="588" s="1" customFormat="1" spans="2:7">
      <c r="B588" s="10">
        <v>585</v>
      </c>
      <c r="C588" s="11" t="str">
        <f t="shared" si="9"/>
        <v>01</v>
      </c>
      <c r="D588" s="11" t="s">
        <v>7</v>
      </c>
      <c r="E588" s="11" t="s">
        <v>8</v>
      </c>
      <c r="F588" s="11" t="str">
        <f>"覃玉祺"</f>
        <v>覃玉祺</v>
      </c>
      <c r="G588" s="12" t="s">
        <v>546</v>
      </c>
    </row>
    <row r="589" s="1" customFormat="1" spans="2:7">
      <c r="B589" s="10">
        <v>586</v>
      </c>
      <c r="C589" s="11" t="str">
        <f t="shared" si="9"/>
        <v>01</v>
      </c>
      <c r="D589" s="11" t="s">
        <v>7</v>
      </c>
      <c r="E589" s="11" t="s">
        <v>8</v>
      </c>
      <c r="F589" s="11" t="str">
        <f>"郑忠艳"</f>
        <v>郑忠艳</v>
      </c>
      <c r="G589" s="12" t="s">
        <v>547</v>
      </c>
    </row>
    <row r="590" s="1" customFormat="1" spans="2:7">
      <c r="B590" s="10">
        <v>587</v>
      </c>
      <c r="C590" s="11" t="str">
        <f t="shared" si="9"/>
        <v>01</v>
      </c>
      <c r="D590" s="11" t="s">
        <v>7</v>
      </c>
      <c r="E590" s="11" t="s">
        <v>8</v>
      </c>
      <c r="F590" s="11" t="str">
        <f>"何嘉慧"</f>
        <v>何嘉慧</v>
      </c>
      <c r="G590" s="12" t="s">
        <v>548</v>
      </c>
    </row>
    <row r="591" s="1" customFormat="1" spans="2:7">
      <c r="B591" s="10">
        <v>588</v>
      </c>
      <c r="C591" s="11" t="str">
        <f t="shared" si="9"/>
        <v>01</v>
      </c>
      <c r="D591" s="11" t="s">
        <v>7</v>
      </c>
      <c r="E591" s="11" t="s">
        <v>8</v>
      </c>
      <c r="F591" s="11" t="str">
        <f>"谢桃星"</f>
        <v>谢桃星</v>
      </c>
      <c r="G591" s="12" t="s">
        <v>549</v>
      </c>
    </row>
    <row r="592" s="1" customFormat="1" spans="2:7">
      <c r="B592" s="10">
        <v>589</v>
      </c>
      <c r="C592" s="11" t="str">
        <f t="shared" si="9"/>
        <v>01</v>
      </c>
      <c r="D592" s="11" t="s">
        <v>7</v>
      </c>
      <c r="E592" s="11" t="s">
        <v>8</v>
      </c>
      <c r="F592" s="11" t="str">
        <f>"李梅成"</f>
        <v>李梅成</v>
      </c>
      <c r="G592" s="12" t="s">
        <v>550</v>
      </c>
    </row>
    <row r="593" s="1" customFormat="1" spans="2:7">
      <c r="B593" s="10">
        <v>590</v>
      </c>
      <c r="C593" s="11" t="str">
        <f t="shared" si="9"/>
        <v>01</v>
      </c>
      <c r="D593" s="11" t="s">
        <v>7</v>
      </c>
      <c r="E593" s="11" t="s">
        <v>8</v>
      </c>
      <c r="F593" s="11" t="str">
        <f>"潘艳虹"</f>
        <v>潘艳虹</v>
      </c>
      <c r="G593" s="12" t="s">
        <v>551</v>
      </c>
    </row>
    <row r="594" s="1" customFormat="1" spans="2:7">
      <c r="B594" s="10">
        <v>591</v>
      </c>
      <c r="C594" s="11" t="str">
        <f t="shared" si="9"/>
        <v>01</v>
      </c>
      <c r="D594" s="11" t="s">
        <v>7</v>
      </c>
      <c r="E594" s="11" t="s">
        <v>8</v>
      </c>
      <c r="F594" s="11" t="str">
        <f>"曾福英"</f>
        <v>曾福英</v>
      </c>
      <c r="G594" s="12" t="s">
        <v>552</v>
      </c>
    </row>
    <row r="595" s="1" customFormat="1" spans="2:7">
      <c r="B595" s="10">
        <v>592</v>
      </c>
      <c r="C595" s="11" t="str">
        <f t="shared" si="9"/>
        <v>01</v>
      </c>
      <c r="D595" s="11" t="s">
        <v>7</v>
      </c>
      <c r="E595" s="11" t="s">
        <v>8</v>
      </c>
      <c r="F595" s="11" t="str">
        <f>"李琼妍"</f>
        <v>李琼妍</v>
      </c>
      <c r="G595" s="12" t="s">
        <v>553</v>
      </c>
    </row>
    <row r="596" s="1" customFormat="1" spans="2:7">
      <c r="B596" s="10">
        <v>593</v>
      </c>
      <c r="C596" s="11" t="str">
        <f t="shared" si="9"/>
        <v>01</v>
      </c>
      <c r="D596" s="11" t="s">
        <v>7</v>
      </c>
      <c r="E596" s="11" t="s">
        <v>8</v>
      </c>
      <c r="F596" s="11" t="str">
        <f>"林文英"</f>
        <v>林文英</v>
      </c>
      <c r="G596" s="12" t="s">
        <v>554</v>
      </c>
    </row>
    <row r="597" s="1" customFormat="1" spans="2:7">
      <c r="B597" s="10">
        <v>594</v>
      </c>
      <c r="C597" s="11" t="str">
        <f t="shared" si="9"/>
        <v>01</v>
      </c>
      <c r="D597" s="11" t="s">
        <v>7</v>
      </c>
      <c r="E597" s="11" t="s">
        <v>8</v>
      </c>
      <c r="F597" s="11" t="str">
        <f>"吴树花"</f>
        <v>吴树花</v>
      </c>
      <c r="G597" s="12" t="s">
        <v>555</v>
      </c>
    </row>
    <row r="598" s="1" customFormat="1" spans="2:7">
      <c r="B598" s="10">
        <v>595</v>
      </c>
      <c r="C598" s="11" t="str">
        <f t="shared" si="9"/>
        <v>01</v>
      </c>
      <c r="D598" s="11" t="s">
        <v>7</v>
      </c>
      <c r="E598" s="11" t="s">
        <v>8</v>
      </c>
      <c r="F598" s="11" t="str">
        <f>"黄小蓉"</f>
        <v>黄小蓉</v>
      </c>
      <c r="G598" s="12" t="s">
        <v>556</v>
      </c>
    </row>
    <row r="599" s="1" customFormat="1" spans="2:7">
      <c r="B599" s="10">
        <v>596</v>
      </c>
      <c r="C599" s="11" t="str">
        <f t="shared" si="9"/>
        <v>01</v>
      </c>
      <c r="D599" s="11" t="s">
        <v>7</v>
      </c>
      <c r="E599" s="11" t="s">
        <v>8</v>
      </c>
      <c r="F599" s="11" t="str">
        <f>"许治敏"</f>
        <v>许治敏</v>
      </c>
      <c r="G599" s="12" t="s">
        <v>557</v>
      </c>
    </row>
    <row r="600" s="1" customFormat="1" spans="2:7">
      <c r="B600" s="10">
        <v>597</v>
      </c>
      <c r="C600" s="11" t="str">
        <f t="shared" si="9"/>
        <v>01</v>
      </c>
      <c r="D600" s="11" t="s">
        <v>7</v>
      </c>
      <c r="E600" s="11" t="s">
        <v>8</v>
      </c>
      <c r="F600" s="11" t="str">
        <f>"黄敏"</f>
        <v>黄敏</v>
      </c>
      <c r="G600" s="12" t="s">
        <v>558</v>
      </c>
    </row>
    <row r="601" s="1" customFormat="1" spans="2:7">
      <c r="B601" s="10">
        <v>598</v>
      </c>
      <c r="C601" s="11" t="str">
        <f t="shared" si="9"/>
        <v>01</v>
      </c>
      <c r="D601" s="11" t="s">
        <v>7</v>
      </c>
      <c r="E601" s="11" t="s">
        <v>8</v>
      </c>
      <c r="F601" s="11" t="str">
        <f>"张妍"</f>
        <v>张妍</v>
      </c>
      <c r="G601" s="12" t="s">
        <v>559</v>
      </c>
    </row>
    <row r="602" s="1" customFormat="1" spans="2:7">
      <c r="B602" s="10">
        <v>599</v>
      </c>
      <c r="C602" s="11" t="str">
        <f t="shared" si="9"/>
        <v>01</v>
      </c>
      <c r="D602" s="11" t="s">
        <v>7</v>
      </c>
      <c r="E602" s="11" t="s">
        <v>8</v>
      </c>
      <c r="F602" s="11" t="str">
        <f>"陈梦蝾"</f>
        <v>陈梦蝾</v>
      </c>
      <c r="G602" s="12" t="s">
        <v>560</v>
      </c>
    </row>
    <row r="603" s="1" customFormat="1" spans="2:7">
      <c r="B603" s="10">
        <v>600</v>
      </c>
      <c r="C603" s="11" t="str">
        <f t="shared" si="9"/>
        <v>01</v>
      </c>
      <c r="D603" s="11" t="s">
        <v>7</v>
      </c>
      <c r="E603" s="11" t="s">
        <v>8</v>
      </c>
      <c r="F603" s="11" t="str">
        <f>"符晓冰"</f>
        <v>符晓冰</v>
      </c>
      <c r="G603" s="12" t="s">
        <v>561</v>
      </c>
    </row>
    <row r="604" s="1" customFormat="1" spans="2:7">
      <c r="B604" s="10">
        <v>601</v>
      </c>
      <c r="C604" s="11" t="str">
        <f t="shared" si="9"/>
        <v>01</v>
      </c>
      <c r="D604" s="11" t="s">
        <v>7</v>
      </c>
      <c r="E604" s="11" t="s">
        <v>8</v>
      </c>
      <c r="F604" s="11" t="str">
        <f>"吴海荣"</f>
        <v>吴海荣</v>
      </c>
      <c r="G604" s="12" t="s">
        <v>562</v>
      </c>
    </row>
    <row r="605" s="1" customFormat="1" spans="2:7">
      <c r="B605" s="10">
        <v>602</v>
      </c>
      <c r="C605" s="11" t="str">
        <f t="shared" si="9"/>
        <v>01</v>
      </c>
      <c r="D605" s="11" t="s">
        <v>7</v>
      </c>
      <c r="E605" s="11" t="s">
        <v>8</v>
      </c>
      <c r="F605" s="11" t="str">
        <f>"杨晶"</f>
        <v>杨晶</v>
      </c>
      <c r="G605" s="12" t="s">
        <v>563</v>
      </c>
    </row>
    <row r="606" s="1" customFormat="1" spans="2:7">
      <c r="B606" s="10">
        <v>603</v>
      </c>
      <c r="C606" s="11" t="str">
        <f t="shared" si="9"/>
        <v>01</v>
      </c>
      <c r="D606" s="11" t="s">
        <v>7</v>
      </c>
      <c r="E606" s="11" t="s">
        <v>8</v>
      </c>
      <c r="F606" s="11" t="str">
        <f>"谢洁"</f>
        <v>谢洁</v>
      </c>
      <c r="G606" s="12" t="s">
        <v>564</v>
      </c>
    </row>
    <row r="607" s="1" customFormat="1" spans="2:7">
      <c r="B607" s="10">
        <v>604</v>
      </c>
      <c r="C607" s="11" t="str">
        <f t="shared" si="9"/>
        <v>01</v>
      </c>
      <c r="D607" s="11" t="s">
        <v>7</v>
      </c>
      <c r="E607" s="11" t="s">
        <v>8</v>
      </c>
      <c r="F607" s="11" t="str">
        <f>"余彩霞"</f>
        <v>余彩霞</v>
      </c>
      <c r="G607" s="12" t="s">
        <v>565</v>
      </c>
    </row>
    <row r="608" s="1" customFormat="1" spans="2:7">
      <c r="B608" s="10">
        <v>605</v>
      </c>
      <c r="C608" s="11" t="str">
        <f t="shared" si="9"/>
        <v>01</v>
      </c>
      <c r="D608" s="11" t="s">
        <v>7</v>
      </c>
      <c r="E608" s="11" t="s">
        <v>8</v>
      </c>
      <c r="F608" s="11" t="str">
        <f>"莫欣欣"</f>
        <v>莫欣欣</v>
      </c>
      <c r="G608" s="12" t="s">
        <v>566</v>
      </c>
    </row>
    <row r="609" s="1" customFormat="1" spans="2:7">
      <c r="B609" s="10">
        <v>606</v>
      </c>
      <c r="C609" s="11" t="str">
        <f t="shared" si="9"/>
        <v>01</v>
      </c>
      <c r="D609" s="11" t="s">
        <v>7</v>
      </c>
      <c r="E609" s="11" t="s">
        <v>8</v>
      </c>
      <c r="F609" s="11" t="str">
        <f>"杨春苗"</f>
        <v>杨春苗</v>
      </c>
      <c r="G609" s="12" t="s">
        <v>567</v>
      </c>
    </row>
    <row r="610" s="1" customFormat="1" spans="2:7">
      <c r="B610" s="10">
        <v>607</v>
      </c>
      <c r="C610" s="11" t="str">
        <f t="shared" si="9"/>
        <v>01</v>
      </c>
      <c r="D610" s="11" t="s">
        <v>7</v>
      </c>
      <c r="E610" s="11" t="s">
        <v>8</v>
      </c>
      <c r="F610" s="11" t="str">
        <f>"李紫瑜"</f>
        <v>李紫瑜</v>
      </c>
      <c r="G610" s="12" t="s">
        <v>568</v>
      </c>
    </row>
    <row r="611" s="1" customFormat="1" spans="2:7">
      <c r="B611" s="10">
        <v>608</v>
      </c>
      <c r="C611" s="11" t="str">
        <f t="shared" si="9"/>
        <v>01</v>
      </c>
      <c r="D611" s="11" t="s">
        <v>7</v>
      </c>
      <c r="E611" s="11" t="s">
        <v>8</v>
      </c>
      <c r="F611" s="11" t="str">
        <f>"朱秀月"</f>
        <v>朱秀月</v>
      </c>
      <c r="G611" s="12" t="s">
        <v>569</v>
      </c>
    </row>
    <row r="612" s="1" customFormat="1" spans="2:7">
      <c r="B612" s="10">
        <v>609</v>
      </c>
      <c r="C612" s="11" t="str">
        <f t="shared" si="9"/>
        <v>01</v>
      </c>
      <c r="D612" s="11" t="s">
        <v>7</v>
      </c>
      <c r="E612" s="11" t="s">
        <v>8</v>
      </c>
      <c r="F612" s="11" t="str">
        <f>"吴金妹"</f>
        <v>吴金妹</v>
      </c>
      <c r="G612" s="12" t="s">
        <v>570</v>
      </c>
    </row>
    <row r="613" s="1" customFormat="1" spans="2:7">
      <c r="B613" s="10">
        <v>610</v>
      </c>
      <c r="C613" s="11" t="str">
        <f t="shared" si="9"/>
        <v>01</v>
      </c>
      <c r="D613" s="11" t="s">
        <v>7</v>
      </c>
      <c r="E613" s="11" t="s">
        <v>8</v>
      </c>
      <c r="F613" s="11" t="str">
        <f>"温蕾"</f>
        <v>温蕾</v>
      </c>
      <c r="G613" s="12" t="s">
        <v>571</v>
      </c>
    </row>
    <row r="614" s="1" customFormat="1" spans="2:7">
      <c r="B614" s="10">
        <v>611</v>
      </c>
      <c r="C614" s="11" t="str">
        <f t="shared" si="9"/>
        <v>01</v>
      </c>
      <c r="D614" s="11" t="s">
        <v>7</v>
      </c>
      <c r="E614" s="11" t="s">
        <v>8</v>
      </c>
      <c r="F614" s="11" t="str">
        <f>"张石恩"</f>
        <v>张石恩</v>
      </c>
      <c r="G614" s="12" t="s">
        <v>572</v>
      </c>
    </row>
    <row r="615" s="1" customFormat="1" spans="2:7">
      <c r="B615" s="10">
        <v>612</v>
      </c>
      <c r="C615" s="11" t="str">
        <f t="shared" si="9"/>
        <v>01</v>
      </c>
      <c r="D615" s="11" t="s">
        <v>7</v>
      </c>
      <c r="E615" s="11" t="s">
        <v>8</v>
      </c>
      <c r="F615" s="11" t="str">
        <f>"郑月宛"</f>
        <v>郑月宛</v>
      </c>
      <c r="G615" s="12" t="s">
        <v>573</v>
      </c>
    </row>
    <row r="616" s="1" customFormat="1" spans="2:7">
      <c r="B616" s="10">
        <v>613</v>
      </c>
      <c r="C616" s="11" t="str">
        <f t="shared" si="9"/>
        <v>01</v>
      </c>
      <c r="D616" s="11" t="s">
        <v>7</v>
      </c>
      <c r="E616" s="11" t="s">
        <v>8</v>
      </c>
      <c r="F616" s="11" t="str">
        <f>"陈春宇"</f>
        <v>陈春宇</v>
      </c>
      <c r="G616" s="12" t="s">
        <v>574</v>
      </c>
    </row>
    <row r="617" s="1" customFormat="1" spans="2:7">
      <c r="B617" s="10">
        <v>614</v>
      </c>
      <c r="C617" s="11" t="str">
        <f t="shared" si="9"/>
        <v>01</v>
      </c>
      <c r="D617" s="11" t="s">
        <v>7</v>
      </c>
      <c r="E617" s="11" t="s">
        <v>8</v>
      </c>
      <c r="F617" s="11" t="str">
        <f>"陈丽红"</f>
        <v>陈丽红</v>
      </c>
      <c r="G617" s="12" t="s">
        <v>575</v>
      </c>
    </row>
    <row r="618" s="1" customFormat="1" spans="2:7">
      <c r="B618" s="10">
        <v>615</v>
      </c>
      <c r="C618" s="11" t="str">
        <f t="shared" si="9"/>
        <v>01</v>
      </c>
      <c r="D618" s="11" t="s">
        <v>7</v>
      </c>
      <c r="E618" s="11" t="s">
        <v>8</v>
      </c>
      <c r="F618" s="11" t="str">
        <f>"吴晶女"</f>
        <v>吴晶女</v>
      </c>
      <c r="G618" s="12" t="s">
        <v>576</v>
      </c>
    </row>
    <row r="619" s="1" customFormat="1" spans="2:7">
      <c r="B619" s="10">
        <v>616</v>
      </c>
      <c r="C619" s="11" t="str">
        <f t="shared" si="9"/>
        <v>01</v>
      </c>
      <c r="D619" s="11" t="s">
        <v>7</v>
      </c>
      <c r="E619" s="11" t="s">
        <v>8</v>
      </c>
      <c r="F619" s="11" t="str">
        <f>"庞建萍"</f>
        <v>庞建萍</v>
      </c>
      <c r="G619" s="12" t="s">
        <v>577</v>
      </c>
    </row>
    <row r="620" s="1" customFormat="1" spans="2:7">
      <c r="B620" s="10">
        <v>617</v>
      </c>
      <c r="C620" s="11" t="str">
        <f t="shared" si="9"/>
        <v>01</v>
      </c>
      <c r="D620" s="11" t="s">
        <v>7</v>
      </c>
      <c r="E620" s="11" t="s">
        <v>8</v>
      </c>
      <c r="F620" s="11" t="str">
        <f>"陈若云"</f>
        <v>陈若云</v>
      </c>
      <c r="G620" s="12" t="s">
        <v>578</v>
      </c>
    </row>
    <row r="621" s="1" customFormat="1" spans="2:7">
      <c r="B621" s="10">
        <v>618</v>
      </c>
      <c r="C621" s="11" t="str">
        <f t="shared" si="9"/>
        <v>01</v>
      </c>
      <c r="D621" s="11" t="s">
        <v>7</v>
      </c>
      <c r="E621" s="11" t="s">
        <v>8</v>
      </c>
      <c r="F621" s="11" t="str">
        <f>"林小花"</f>
        <v>林小花</v>
      </c>
      <c r="G621" s="12" t="s">
        <v>579</v>
      </c>
    </row>
    <row r="622" s="1" customFormat="1" spans="2:7">
      <c r="B622" s="10">
        <v>619</v>
      </c>
      <c r="C622" s="11" t="str">
        <f t="shared" si="9"/>
        <v>01</v>
      </c>
      <c r="D622" s="11" t="s">
        <v>7</v>
      </c>
      <c r="E622" s="11" t="s">
        <v>8</v>
      </c>
      <c r="F622" s="11" t="str">
        <f>"林春梅"</f>
        <v>林春梅</v>
      </c>
      <c r="G622" s="12" t="s">
        <v>580</v>
      </c>
    </row>
    <row r="623" s="1" customFormat="1" spans="2:7">
      <c r="B623" s="10">
        <v>620</v>
      </c>
      <c r="C623" s="11" t="str">
        <f t="shared" si="9"/>
        <v>01</v>
      </c>
      <c r="D623" s="11" t="s">
        <v>7</v>
      </c>
      <c r="E623" s="11" t="s">
        <v>8</v>
      </c>
      <c r="F623" s="11" t="str">
        <f>"王秀芬"</f>
        <v>王秀芬</v>
      </c>
      <c r="G623" s="12" t="s">
        <v>581</v>
      </c>
    </row>
    <row r="624" s="1" customFormat="1" spans="2:7">
      <c r="B624" s="10">
        <v>621</v>
      </c>
      <c r="C624" s="11" t="str">
        <f t="shared" si="9"/>
        <v>01</v>
      </c>
      <c r="D624" s="11" t="s">
        <v>7</v>
      </c>
      <c r="E624" s="11" t="s">
        <v>8</v>
      </c>
      <c r="F624" s="11" t="str">
        <f>"赵春娜"</f>
        <v>赵春娜</v>
      </c>
      <c r="G624" s="12" t="s">
        <v>582</v>
      </c>
    </row>
    <row r="625" s="1" customFormat="1" spans="2:7">
      <c r="B625" s="10">
        <v>622</v>
      </c>
      <c r="C625" s="11" t="str">
        <f t="shared" si="9"/>
        <v>01</v>
      </c>
      <c r="D625" s="11" t="s">
        <v>7</v>
      </c>
      <c r="E625" s="11" t="s">
        <v>8</v>
      </c>
      <c r="F625" s="11" t="str">
        <f>"张淑娴"</f>
        <v>张淑娴</v>
      </c>
      <c r="G625" s="12" t="s">
        <v>583</v>
      </c>
    </row>
    <row r="626" s="1" customFormat="1" spans="2:7">
      <c r="B626" s="10">
        <v>623</v>
      </c>
      <c r="C626" s="11" t="str">
        <f t="shared" si="9"/>
        <v>01</v>
      </c>
      <c r="D626" s="11" t="s">
        <v>7</v>
      </c>
      <c r="E626" s="11" t="s">
        <v>8</v>
      </c>
      <c r="F626" s="11" t="str">
        <f>"苏晓霞"</f>
        <v>苏晓霞</v>
      </c>
      <c r="G626" s="12" t="s">
        <v>584</v>
      </c>
    </row>
    <row r="627" s="1" customFormat="1" spans="2:7">
      <c r="B627" s="10">
        <v>624</v>
      </c>
      <c r="C627" s="11" t="str">
        <f t="shared" si="9"/>
        <v>01</v>
      </c>
      <c r="D627" s="11" t="s">
        <v>7</v>
      </c>
      <c r="E627" s="11" t="s">
        <v>8</v>
      </c>
      <c r="F627" s="11" t="str">
        <f>"钟一媚"</f>
        <v>钟一媚</v>
      </c>
      <c r="G627" s="12" t="s">
        <v>585</v>
      </c>
    </row>
    <row r="628" s="1" customFormat="1" spans="2:7">
      <c r="B628" s="10">
        <v>625</v>
      </c>
      <c r="C628" s="11" t="str">
        <f t="shared" si="9"/>
        <v>01</v>
      </c>
      <c r="D628" s="11" t="s">
        <v>7</v>
      </c>
      <c r="E628" s="11" t="s">
        <v>8</v>
      </c>
      <c r="F628" s="11" t="str">
        <f>"李沿铮"</f>
        <v>李沿铮</v>
      </c>
      <c r="G628" s="12" t="s">
        <v>586</v>
      </c>
    </row>
    <row r="629" s="1" customFormat="1" spans="2:7">
      <c r="B629" s="10">
        <v>626</v>
      </c>
      <c r="C629" s="11" t="str">
        <f t="shared" si="9"/>
        <v>01</v>
      </c>
      <c r="D629" s="11" t="s">
        <v>7</v>
      </c>
      <c r="E629" s="11" t="s">
        <v>8</v>
      </c>
      <c r="F629" s="11" t="str">
        <f>"冯迷迷"</f>
        <v>冯迷迷</v>
      </c>
      <c r="G629" s="12" t="s">
        <v>587</v>
      </c>
    </row>
    <row r="630" s="1" customFormat="1" spans="2:7">
      <c r="B630" s="10">
        <v>627</v>
      </c>
      <c r="C630" s="11" t="str">
        <f t="shared" si="9"/>
        <v>01</v>
      </c>
      <c r="D630" s="11" t="s">
        <v>7</v>
      </c>
      <c r="E630" s="11" t="s">
        <v>8</v>
      </c>
      <c r="F630" s="11" t="str">
        <f>"薛丽妃"</f>
        <v>薛丽妃</v>
      </c>
      <c r="G630" s="12" t="s">
        <v>588</v>
      </c>
    </row>
    <row r="631" s="1" customFormat="1" spans="2:7">
      <c r="B631" s="10">
        <v>628</v>
      </c>
      <c r="C631" s="11" t="str">
        <f t="shared" si="9"/>
        <v>01</v>
      </c>
      <c r="D631" s="11" t="s">
        <v>7</v>
      </c>
      <c r="E631" s="11" t="s">
        <v>8</v>
      </c>
      <c r="F631" s="11" t="str">
        <f>"周慧"</f>
        <v>周慧</v>
      </c>
      <c r="G631" s="12" t="s">
        <v>589</v>
      </c>
    </row>
    <row r="632" s="1" customFormat="1" spans="2:7">
      <c r="B632" s="10">
        <v>629</v>
      </c>
      <c r="C632" s="11" t="str">
        <f t="shared" si="9"/>
        <v>01</v>
      </c>
      <c r="D632" s="11" t="s">
        <v>7</v>
      </c>
      <c r="E632" s="11" t="s">
        <v>8</v>
      </c>
      <c r="F632" s="11" t="str">
        <f>"陈杨岩"</f>
        <v>陈杨岩</v>
      </c>
      <c r="G632" s="12" t="s">
        <v>590</v>
      </c>
    </row>
    <row r="633" s="1" customFormat="1" spans="2:7">
      <c r="B633" s="10">
        <v>630</v>
      </c>
      <c r="C633" s="11" t="str">
        <f t="shared" si="9"/>
        <v>01</v>
      </c>
      <c r="D633" s="11" t="s">
        <v>7</v>
      </c>
      <c r="E633" s="11" t="s">
        <v>8</v>
      </c>
      <c r="F633" s="11" t="str">
        <f>"周清竹"</f>
        <v>周清竹</v>
      </c>
      <c r="G633" s="12" t="s">
        <v>591</v>
      </c>
    </row>
    <row r="634" s="1" customFormat="1" spans="2:7">
      <c r="B634" s="10">
        <v>631</v>
      </c>
      <c r="C634" s="11" t="str">
        <f t="shared" si="9"/>
        <v>01</v>
      </c>
      <c r="D634" s="11" t="s">
        <v>7</v>
      </c>
      <c r="E634" s="11" t="s">
        <v>8</v>
      </c>
      <c r="F634" s="11" t="str">
        <f>"陈丽女"</f>
        <v>陈丽女</v>
      </c>
      <c r="G634" s="12" t="s">
        <v>592</v>
      </c>
    </row>
    <row r="635" s="1" customFormat="1" spans="2:7">
      <c r="B635" s="10">
        <v>632</v>
      </c>
      <c r="C635" s="11" t="str">
        <f t="shared" si="9"/>
        <v>01</v>
      </c>
      <c r="D635" s="11" t="s">
        <v>7</v>
      </c>
      <c r="E635" s="11" t="s">
        <v>8</v>
      </c>
      <c r="F635" s="11" t="str">
        <f>"陈婷婷"</f>
        <v>陈婷婷</v>
      </c>
      <c r="G635" s="12" t="s">
        <v>593</v>
      </c>
    </row>
    <row r="636" s="1" customFormat="1" spans="2:7">
      <c r="B636" s="10">
        <v>633</v>
      </c>
      <c r="C636" s="11" t="str">
        <f t="shared" si="9"/>
        <v>01</v>
      </c>
      <c r="D636" s="11" t="s">
        <v>7</v>
      </c>
      <c r="E636" s="11" t="s">
        <v>8</v>
      </c>
      <c r="F636" s="11" t="str">
        <f>"许晓蕊"</f>
        <v>许晓蕊</v>
      </c>
      <c r="G636" s="12" t="s">
        <v>594</v>
      </c>
    </row>
    <row r="637" s="1" customFormat="1" spans="2:7">
      <c r="B637" s="10">
        <v>634</v>
      </c>
      <c r="C637" s="11" t="str">
        <f t="shared" si="9"/>
        <v>01</v>
      </c>
      <c r="D637" s="11" t="s">
        <v>7</v>
      </c>
      <c r="E637" s="11" t="s">
        <v>8</v>
      </c>
      <c r="F637" s="11" t="str">
        <f>"王恒选"</f>
        <v>王恒选</v>
      </c>
      <c r="G637" s="12" t="s">
        <v>595</v>
      </c>
    </row>
    <row r="638" s="1" customFormat="1" spans="2:7">
      <c r="B638" s="10">
        <v>635</v>
      </c>
      <c r="C638" s="11" t="str">
        <f t="shared" si="9"/>
        <v>01</v>
      </c>
      <c r="D638" s="11" t="s">
        <v>7</v>
      </c>
      <c r="E638" s="11" t="s">
        <v>8</v>
      </c>
      <c r="F638" s="11" t="str">
        <f>"林燕青"</f>
        <v>林燕青</v>
      </c>
      <c r="G638" s="12" t="s">
        <v>596</v>
      </c>
    </row>
    <row r="639" s="1" customFormat="1" spans="2:7">
      <c r="B639" s="10">
        <v>636</v>
      </c>
      <c r="C639" s="11" t="str">
        <f t="shared" si="9"/>
        <v>01</v>
      </c>
      <c r="D639" s="11" t="s">
        <v>7</v>
      </c>
      <c r="E639" s="11" t="s">
        <v>8</v>
      </c>
      <c r="F639" s="11" t="str">
        <f>"曾艳"</f>
        <v>曾艳</v>
      </c>
      <c r="G639" s="12" t="s">
        <v>558</v>
      </c>
    </row>
    <row r="640" s="1" customFormat="1" spans="2:7">
      <c r="B640" s="10">
        <v>637</v>
      </c>
      <c r="C640" s="11" t="str">
        <f t="shared" si="9"/>
        <v>01</v>
      </c>
      <c r="D640" s="11" t="s">
        <v>7</v>
      </c>
      <c r="E640" s="11" t="s">
        <v>8</v>
      </c>
      <c r="F640" s="11" t="str">
        <f>"蔡教女"</f>
        <v>蔡教女</v>
      </c>
      <c r="G640" s="12" t="s">
        <v>482</v>
      </c>
    </row>
    <row r="641" s="1" customFormat="1" spans="2:7">
      <c r="B641" s="10">
        <v>638</v>
      </c>
      <c r="C641" s="11" t="str">
        <f t="shared" si="9"/>
        <v>01</v>
      </c>
      <c r="D641" s="11" t="s">
        <v>7</v>
      </c>
      <c r="E641" s="11" t="s">
        <v>8</v>
      </c>
      <c r="F641" s="11" t="str">
        <f>"谢珠艳"</f>
        <v>谢珠艳</v>
      </c>
      <c r="G641" s="12" t="s">
        <v>242</v>
      </c>
    </row>
    <row r="642" s="1" customFormat="1" spans="2:7">
      <c r="B642" s="10">
        <v>639</v>
      </c>
      <c r="C642" s="11" t="str">
        <f t="shared" si="9"/>
        <v>01</v>
      </c>
      <c r="D642" s="11" t="s">
        <v>7</v>
      </c>
      <c r="E642" s="11" t="s">
        <v>8</v>
      </c>
      <c r="F642" s="11" t="str">
        <f>"梁佳"</f>
        <v>梁佳</v>
      </c>
      <c r="G642" s="12" t="s">
        <v>597</v>
      </c>
    </row>
    <row r="643" s="1" customFormat="1" spans="2:7">
      <c r="B643" s="10">
        <v>640</v>
      </c>
      <c r="C643" s="11" t="str">
        <f t="shared" si="9"/>
        <v>01</v>
      </c>
      <c r="D643" s="11" t="s">
        <v>7</v>
      </c>
      <c r="E643" s="11" t="s">
        <v>8</v>
      </c>
      <c r="F643" s="11" t="str">
        <f>"李秋兑"</f>
        <v>李秋兑</v>
      </c>
      <c r="G643" s="12" t="s">
        <v>598</v>
      </c>
    </row>
    <row r="644" s="1" customFormat="1" spans="2:7">
      <c r="B644" s="10">
        <v>641</v>
      </c>
      <c r="C644" s="11" t="str">
        <f t="shared" ref="C644:C707" si="10">"01"</f>
        <v>01</v>
      </c>
      <c r="D644" s="11" t="s">
        <v>7</v>
      </c>
      <c r="E644" s="11" t="s">
        <v>8</v>
      </c>
      <c r="F644" s="11" t="str">
        <f>"李孟南"</f>
        <v>李孟南</v>
      </c>
      <c r="G644" s="12" t="s">
        <v>599</v>
      </c>
    </row>
    <row r="645" s="1" customFormat="1" spans="2:7">
      <c r="B645" s="10">
        <v>642</v>
      </c>
      <c r="C645" s="11" t="str">
        <f t="shared" si="10"/>
        <v>01</v>
      </c>
      <c r="D645" s="11" t="s">
        <v>7</v>
      </c>
      <c r="E645" s="11" t="s">
        <v>8</v>
      </c>
      <c r="F645" s="11" t="str">
        <f>"黄姣"</f>
        <v>黄姣</v>
      </c>
      <c r="G645" s="12" t="s">
        <v>17</v>
      </c>
    </row>
    <row r="646" s="1" customFormat="1" spans="2:7">
      <c r="B646" s="10">
        <v>643</v>
      </c>
      <c r="C646" s="11" t="str">
        <f t="shared" si="10"/>
        <v>01</v>
      </c>
      <c r="D646" s="11" t="s">
        <v>7</v>
      </c>
      <c r="E646" s="11" t="s">
        <v>8</v>
      </c>
      <c r="F646" s="11" t="str">
        <f>"侯圆圆"</f>
        <v>侯圆圆</v>
      </c>
      <c r="G646" s="12" t="s">
        <v>91</v>
      </c>
    </row>
    <row r="647" s="1" customFormat="1" spans="2:7">
      <c r="B647" s="10">
        <v>644</v>
      </c>
      <c r="C647" s="11" t="str">
        <f t="shared" si="10"/>
        <v>01</v>
      </c>
      <c r="D647" s="11" t="s">
        <v>7</v>
      </c>
      <c r="E647" s="11" t="s">
        <v>8</v>
      </c>
      <c r="F647" s="11" t="str">
        <f>"郭盈"</f>
        <v>郭盈</v>
      </c>
      <c r="G647" s="12" t="s">
        <v>600</v>
      </c>
    </row>
    <row r="648" s="1" customFormat="1" spans="2:7">
      <c r="B648" s="10">
        <v>645</v>
      </c>
      <c r="C648" s="11" t="str">
        <f t="shared" si="10"/>
        <v>01</v>
      </c>
      <c r="D648" s="11" t="s">
        <v>7</v>
      </c>
      <c r="E648" s="11" t="s">
        <v>8</v>
      </c>
      <c r="F648" s="11" t="str">
        <f>"何靖昀"</f>
        <v>何靖昀</v>
      </c>
      <c r="G648" s="12" t="s">
        <v>601</v>
      </c>
    </row>
    <row r="649" s="1" customFormat="1" spans="2:7">
      <c r="B649" s="10">
        <v>646</v>
      </c>
      <c r="C649" s="11" t="str">
        <f t="shared" si="10"/>
        <v>01</v>
      </c>
      <c r="D649" s="11" t="s">
        <v>7</v>
      </c>
      <c r="E649" s="11" t="s">
        <v>8</v>
      </c>
      <c r="F649" s="11" t="str">
        <f>"王海燕"</f>
        <v>王海燕</v>
      </c>
      <c r="G649" s="12" t="s">
        <v>602</v>
      </c>
    </row>
    <row r="650" s="1" customFormat="1" spans="2:7">
      <c r="B650" s="10">
        <v>647</v>
      </c>
      <c r="C650" s="11" t="str">
        <f t="shared" si="10"/>
        <v>01</v>
      </c>
      <c r="D650" s="11" t="s">
        <v>7</v>
      </c>
      <c r="E650" s="11" t="s">
        <v>8</v>
      </c>
      <c r="F650" s="11" t="str">
        <f>"韩鸿"</f>
        <v>韩鸿</v>
      </c>
      <c r="G650" s="12" t="s">
        <v>603</v>
      </c>
    </row>
    <row r="651" s="1" customFormat="1" spans="2:7">
      <c r="B651" s="10">
        <v>648</v>
      </c>
      <c r="C651" s="11" t="str">
        <f t="shared" si="10"/>
        <v>01</v>
      </c>
      <c r="D651" s="11" t="s">
        <v>7</v>
      </c>
      <c r="E651" s="11" t="s">
        <v>8</v>
      </c>
      <c r="F651" s="11" t="str">
        <f>"郑侠云"</f>
        <v>郑侠云</v>
      </c>
      <c r="G651" s="12" t="s">
        <v>604</v>
      </c>
    </row>
    <row r="652" s="1" customFormat="1" spans="2:7">
      <c r="B652" s="10">
        <v>649</v>
      </c>
      <c r="C652" s="11" t="str">
        <f t="shared" si="10"/>
        <v>01</v>
      </c>
      <c r="D652" s="11" t="s">
        <v>7</v>
      </c>
      <c r="E652" s="11" t="s">
        <v>8</v>
      </c>
      <c r="F652" s="11" t="str">
        <f>"陈秋帆"</f>
        <v>陈秋帆</v>
      </c>
      <c r="G652" s="12" t="s">
        <v>605</v>
      </c>
    </row>
    <row r="653" s="1" customFormat="1" spans="2:7">
      <c r="B653" s="10">
        <v>650</v>
      </c>
      <c r="C653" s="11" t="str">
        <f t="shared" si="10"/>
        <v>01</v>
      </c>
      <c r="D653" s="11" t="s">
        <v>7</v>
      </c>
      <c r="E653" s="11" t="s">
        <v>8</v>
      </c>
      <c r="F653" s="11" t="str">
        <f>"戴琼旦"</f>
        <v>戴琼旦</v>
      </c>
      <c r="G653" s="12" t="s">
        <v>606</v>
      </c>
    </row>
    <row r="654" s="1" customFormat="1" spans="2:7">
      <c r="B654" s="10">
        <v>651</v>
      </c>
      <c r="C654" s="11" t="str">
        <f t="shared" si="10"/>
        <v>01</v>
      </c>
      <c r="D654" s="11" t="s">
        <v>7</v>
      </c>
      <c r="E654" s="11" t="s">
        <v>8</v>
      </c>
      <c r="F654" s="11" t="str">
        <f>"钟壮川"</f>
        <v>钟壮川</v>
      </c>
      <c r="G654" s="12" t="s">
        <v>607</v>
      </c>
    </row>
    <row r="655" s="1" customFormat="1" spans="2:7">
      <c r="B655" s="10">
        <v>652</v>
      </c>
      <c r="C655" s="11" t="str">
        <f t="shared" si="10"/>
        <v>01</v>
      </c>
      <c r="D655" s="11" t="s">
        <v>7</v>
      </c>
      <c r="E655" s="11" t="s">
        <v>8</v>
      </c>
      <c r="F655" s="11" t="str">
        <f>"陆干恩"</f>
        <v>陆干恩</v>
      </c>
      <c r="G655" s="12" t="s">
        <v>608</v>
      </c>
    </row>
    <row r="656" s="1" customFormat="1" spans="2:7">
      <c r="B656" s="10">
        <v>653</v>
      </c>
      <c r="C656" s="11" t="str">
        <f t="shared" si="10"/>
        <v>01</v>
      </c>
      <c r="D656" s="11" t="s">
        <v>7</v>
      </c>
      <c r="E656" s="11" t="s">
        <v>8</v>
      </c>
      <c r="F656" s="11" t="str">
        <f>"许石丽"</f>
        <v>许石丽</v>
      </c>
      <c r="G656" s="12" t="s">
        <v>609</v>
      </c>
    </row>
    <row r="657" s="1" customFormat="1" spans="2:7">
      <c r="B657" s="10">
        <v>654</v>
      </c>
      <c r="C657" s="11" t="str">
        <f t="shared" si="10"/>
        <v>01</v>
      </c>
      <c r="D657" s="11" t="s">
        <v>7</v>
      </c>
      <c r="E657" s="11" t="s">
        <v>8</v>
      </c>
      <c r="F657" s="11" t="str">
        <f>"林泽娥"</f>
        <v>林泽娥</v>
      </c>
      <c r="G657" s="12" t="s">
        <v>610</v>
      </c>
    </row>
    <row r="658" s="1" customFormat="1" spans="2:7">
      <c r="B658" s="10">
        <v>655</v>
      </c>
      <c r="C658" s="11" t="str">
        <f t="shared" si="10"/>
        <v>01</v>
      </c>
      <c r="D658" s="11" t="s">
        <v>7</v>
      </c>
      <c r="E658" s="11" t="s">
        <v>8</v>
      </c>
      <c r="F658" s="11" t="str">
        <f>"杨婷钰"</f>
        <v>杨婷钰</v>
      </c>
      <c r="G658" s="12" t="s">
        <v>611</v>
      </c>
    </row>
    <row r="659" s="1" customFormat="1" spans="2:7">
      <c r="B659" s="10">
        <v>656</v>
      </c>
      <c r="C659" s="11" t="str">
        <f t="shared" si="10"/>
        <v>01</v>
      </c>
      <c r="D659" s="11" t="s">
        <v>7</v>
      </c>
      <c r="E659" s="11" t="s">
        <v>8</v>
      </c>
      <c r="F659" s="11" t="str">
        <f>"朱丹芳"</f>
        <v>朱丹芳</v>
      </c>
      <c r="G659" s="12" t="s">
        <v>612</v>
      </c>
    </row>
    <row r="660" s="1" customFormat="1" spans="2:7">
      <c r="B660" s="10">
        <v>657</v>
      </c>
      <c r="C660" s="11" t="str">
        <f t="shared" si="10"/>
        <v>01</v>
      </c>
      <c r="D660" s="11" t="s">
        <v>7</v>
      </c>
      <c r="E660" s="11" t="s">
        <v>8</v>
      </c>
      <c r="F660" s="11" t="str">
        <f>"林原"</f>
        <v>林原</v>
      </c>
      <c r="G660" s="12" t="s">
        <v>613</v>
      </c>
    </row>
    <row r="661" s="1" customFormat="1" spans="2:7">
      <c r="B661" s="10">
        <v>658</v>
      </c>
      <c r="C661" s="11" t="str">
        <f t="shared" si="10"/>
        <v>01</v>
      </c>
      <c r="D661" s="11" t="s">
        <v>7</v>
      </c>
      <c r="E661" s="11" t="s">
        <v>8</v>
      </c>
      <c r="F661" s="11" t="str">
        <f>"韩妮婷"</f>
        <v>韩妮婷</v>
      </c>
      <c r="G661" s="12" t="s">
        <v>614</v>
      </c>
    </row>
    <row r="662" s="1" customFormat="1" spans="2:7">
      <c r="B662" s="10">
        <v>659</v>
      </c>
      <c r="C662" s="11" t="str">
        <f t="shared" si="10"/>
        <v>01</v>
      </c>
      <c r="D662" s="11" t="s">
        <v>7</v>
      </c>
      <c r="E662" s="11" t="s">
        <v>8</v>
      </c>
      <c r="F662" s="11" t="str">
        <f>"许彩菊"</f>
        <v>许彩菊</v>
      </c>
      <c r="G662" s="12" t="s">
        <v>615</v>
      </c>
    </row>
    <row r="663" s="1" customFormat="1" spans="2:7">
      <c r="B663" s="10">
        <v>660</v>
      </c>
      <c r="C663" s="11" t="str">
        <f t="shared" si="10"/>
        <v>01</v>
      </c>
      <c r="D663" s="11" t="s">
        <v>7</v>
      </c>
      <c r="E663" s="11" t="s">
        <v>8</v>
      </c>
      <c r="F663" s="11" t="str">
        <f>"梁译允"</f>
        <v>梁译允</v>
      </c>
      <c r="G663" s="12" t="s">
        <v>347</v>
      </c>
    </row>
    <row r="664" s="1" customFormat="1" spans="2:7">
      <c r="B664" s="10">
        <v>661</v>
      </c>
      <c r="C664" s="11" t="str">
        <f t="shared" si="10"/>
        <v>01</v>
      </c>
      <c r="D664" s="11" t="s">
        <v>7</v>
      </c>
      <c r="E664" s="11" t="s">
        <v>8</v>
      </c>
      <c r="F664" s="11" t="str">
        <f>"郑俏丽"</f>
        <v>郑俏丽</v>
      </c>
      <c r="G664" s="12" t="s">
        <v>616</v>
      </c>
    </row>
    <row r="665" s="1" customFormat="1" spans="2:7">
      <c r="B665" s="10">
        <v>662</v>
      </c>
      <c r="C665" s="11" t="str">
        <f t="shared" si="10"/>
        <v>01</v>
      </c>
      <c r="D665" s="11" t="s">
        <v>7</v>
      </c>
      <c r="E665" s="11" t="s">
        <v>8</v>
      </c>
      <c r="F665" s="11" t="str">
        <f>"蔡娇洁"</f>
        <v>蔡娇洁</v>
      </c>
      <c r="G665" s="12" t="s">
        <v>617</v>
      </c>
    </row>
    <row r="666" s="1" customFormat="1" spans="2:7">
      <c r="B666" s="10">
        <v>663</v>
      </c>
      <c r="C666" s="11" t="str">
        <f t="shared" si="10"/>
        <v>01</v>
      </c>
      <c r="D666" s="11" t="s">
        <v>7</v>
      </c>
      <c r="E666" s="11" t="s">
        <v>8</v>
      </c>
      <c r="F666" s="11" t="str">
        <f>"卢启燕"</f>
        <v>卢启燕</v>
      </c>
      <c r="G666" s="12" t="s">
        <v>618</v>
      </c>
    </row>
    <row r="667" s="1" customFormat="1" spans="2:7">
      <c r="B667" s="10">
        <v>664</v>
      </c>
      <c r="C667" s="11" t="str">
        <f t="shared" si="10"/>
        <v>01</v>
      </c>
      <c r="D667" s="11" t="s">
        <v>7</v>
      </c>
      <c r="E667" s="11" t="s">
        <v>8</v>
      </c>
      <c r="F667" s="11" t="str">
        <f>"吕飞阳"</f>
        <v>吕飞阳</v>
      </c>
      <c r="G667" s="12" t="s">
        <v>619</v>
      </c>
    </row>
    <row r="668" s="1" customFormat="1" spans="2:7">
      <c r="B668" s="10">
        <v>665</v>
      </c>
      <c r="C668" s="11" t="str">
        <f t="shared" si="10"/>
        <v>01</v>
      </c>
      <c r="D668" s="11" t="s">
        <v>7</v>
      </c>
      <c r="E668" s="11" t="s">
        <v>8</v>
      </c>
      <c r="F668" s="11" t="str">
        <f>"苏巧智"</f>
        <v>苏巧智</v>
      </c>
      <c r="G668" s="12" t="s">
        <v>620</v>
      </c>
    </row>
    <row r="669" s="1" customFormat="1" spans="2:7">
      <c r="B669" s="10">
        <v>666</v>
      </c>
      <c r="C669" s="11" t="str">
        <f t="shared" si="10"/>
        <v>01</v>
      </c>
      <c r="D669" s="11" t="s">
        <v>7</v>
      </c>
      <c r="E669" s="11" t="s">
        <v>8</v>
      </c>
      <c r="F669" s="11" t="str">
        <f>"许红豆"</f>
        <v>许红豆</v>
      </c>
      <c r="G669" s="12" t="s">
        <v>621</v>
      </c>
    </row>
    <row r="670" s="1" customFormat="1" spans="2:7">
      <c r="B670" s="10">
        <v>667</v>
      </c>
      <c r="C670" s="11" t="str">
        <f t="shared" si="10"/>
        <v>01</v>
      </c>
      <c r="D670" s="11" t="s">
        <v>7</v>
      </c>
      <c r="E670" s="11" t="s">
        <v>8</v>
      </c>
      <c r="F670" s="11" t="str">
        <f>"管婷婷"</f>
        <v>管婷婷</v>
      </c>
      <c r="G670" s="12" t="s">
        <v>622</v>
      </c>
    </row>
    <row r="671" s="1" customFormat="1" spans="2:7">
      <c r="B671" s="10">
        <v>668</v>
      </c>
      <c r="C671" s="11" t="str">
        <f t="shared" si="10"/>
        <v>01</v>
      </c>
      <c r="D671" s="11" t="s">
        <v>7</v>
      </c>
      <c r="E671" s="11" t="s">
        <v>8</v>
      </c>
      <c r="F671" s="11" t="str">
        <f>"陈礼意"</f>
        <v>陈礼意</v>
      </c>
      <c r="G671" s="12" t="s">
        <v>623</v>
      </c>
    </row>
    <row r="672" s="1" customFormat="1" spans="2:7">
      <c r="B672" s="10">
        <v>669</v>
      </c>
      <c r="C672" s="11" t="str">
        <f t="shared" si="10"/>
        <v>01</v>
      </c>
      <c r="D672" s="11" t="s">
        <v>7</v>
      </c>
      <c r="E672" s="11" t="s">
        <v>8</v>
      </c>
      <c r="F672" s="11" t="str">
        <f>"戴姑荣"</f>
        <v>戴姑荣</v>
      </c>
      <c r="G672" s="12" t="s">
        <v>624</v>
      </c>
    </row>
    <row r="673" s="1" customFormat="1" spans="2:7">
      <c r="B673" s="10">
        <v>670</v>
      </c>
      <c r="C673" s="11" t="str">
        <f t="shared" si="10"/>
        <v>01</v>
      </c>
      <c r="D673" s="11" t="s">
        <v>7</v>
      </c>
      <c r="E673" s="11" t="s">
        <v>8</v>
      </c>
      <c r="F673" s="11" t="str">
        <f>"吴家妙"</f>
        <v>吴家妙</v>
      </c>
      <c r="G673" s="12" t="s">
        <v>625</v>
      </c>
    </row>
    <row r="674" s="1" customFormat="1" spans="2:7">
      <c r="B674" s="10">
        <v>671</v>
      </c>
      <c r="C674" s="11" t="str">
        <f t="shared" si="10"/>
        <v>01</v>
      </c>
      <c r="D674" s="11" t="s">
        <v>7</v>
      </c>
      <c r="E674" s="11" t="s">
        <v>8</v>
      </c>
      <c r="F674" s="11" t="str">
        <f>"黄雅幸"</f>
        <v>黄雅幸</v>
      </c>
      <c r="G674" s="12" t="s">
        <v>626</v>
      </c>
    </row>
    <row r="675" s="1" customFormat="1" spans="2:7">
      <c r="B675" s="10">
        <v>672</v>
      </c>
      <c r="C675" s="11" t="str">
        <f t="shared" si="10"/>
        <v>01</v>
      </c>
      <c r="D675" s="11" t="s">
        <v>7</v>
      </c>
      <c r="E675" s="11" t="s">
        <v>8</v>
      </c>
      <c r="F675" s="11" t="str">
        <f>"邱文婷"</f>
        <v>邱文婷</v>
      </c>
      <c r="G675" s="12" t="s">
        <v>627</v>
      </c>
    </row>
    <row r="676" s="1" customFormat="1" spans="2:7">
      <c r="B676" s="10">
        <v>673</v>
      </c>
      <c r="C676" s="11" t="str">
        <f t="shared" si="10"/>
        <v>01</v>
      </c>
      <c r="D676" s="11" t="s">
        <v>7</v>
      </c>
      <c r="E676" s="11" t="s">
        <v>8</v>
      </c>
      <c r="F676" s="11" t="str">
        <f>"范夏莹"</f>
        <v>范夏莹</v>
      </c>
      <c r="G676" s="12" t="s">
        <v>628</v>
      </c>
    </row>
    <row r="677" s="1" customFormat="1" spans="2:7">
      <c r="B677" s="10">
        <v>674</v>
      </c>
      <c r="C677" s="11" t="str">
        <f t="shared" si="10"/>
        <v>01</v>
      </c>
      <c r="D677" s="11" t="s">
        <v>7</v>
      </c>
      <c r="E677" s="11" t="s">
        <v>8</v>
      </c>
      <c r="F677" s="11" t="str">
        <f>"吴琪"</f>
        <v>吴琪</v>
      </c>
      <c r="G677" s="12" t="s">
        <v>629</v>
      </c>
    </row>
    <row r="678" s="1" customFormat="1" spans="2:7">
      <c r="B678" s="10">
        <v>675</v>
      </c>
      <c r="C678" s="11" t="str">
        <f t="shared" si="10"/>
        <v>01</v>
      </c>
      <c r="D678" s="11" t="s">
        <v>7</v>
      </c>
      <c r="E678" s="11" t="s">
        <v>8</v>
      </c>
      <c r="F678" s="11" t="str">
        <f>"邓刘琼"</f>
        <v>邓刘琼</v>
      </c>
      <c r="G678" s="12" t="s">
        <v>630</v>
      </c>
    </row>
    <row r="679" s="1" customFormat="1" spans="2:7">
      <c r="B679" s="10">
        <v>676</v>
      </c>
      <c r="C679" s="11" t="str">
        <f t="shared" si="10"/>
        <v>01</v>
      </c>
      <c r="D679" s="11" t="s">
        <v>7</v>
      </c>
      <c r="E679" s="11" t="s">
        <v>8</v>
      </c>
      <c r="F679" s="11" t="str">
        <f>"王美珠"</f>
        <v>王美珠</v>
      </c>
      <c r="G679" s="12" t="s">
        <v>95</v>
      </c>
    </row>
    <row r="680" s="1" customFormat="1" spans="2:7">
      <c r="B680" s="10">
        <v>677</v>
      </c>
      <c r="C680" s="11" t="str">
        <f t="shared" si="10"/>
        <v>01</v>
      </c>
      <c r="D680" s="11" t="s">
        <v>7</v>
      </c>
      <c r="E680" s="11" t="s">
        <v>8</v>
      </c>
      <c r="F680" s="11" t="str">
        <f>"殷星娇"</f>
        <v>殷星娇</v>
      </c>
      <c r="G680" s="12" t="s">
        <v>631</v>
      </c>
    </row>
    <row r="681" s="1" customFormat="1" spans="2:7">
      <c r="B681" s="10">
        <v>678</v>
      </c>
      <c r="C681" s="11" t="str">
        <f t="shared" si="10"/>
        <v>01</v>
      </c>
      <c r="D681" s="11" t="s">
        <v>7</v>
      </c>
      <c r="E681" s="11" t="s">
        <v>8</v>
      </c>
      <c r="F681" s="11" t="str">
        <f>"文小静"</f>
        <v>文小静</v>
      </c>
      <c r="G681" s="12" t="s">
        <v>632</v>
      </c>
    </row>
    <row r="682" s="1" customFormat="1" spans="2:7">
      <c r="B682" s="10">
        <v>679</v>
      </c>
      <c r="C682" s="11" t="str">
        <f t="shared" si="10"/>
        <v>01</v>
      </c>
      <c r="D682" s="11" t="s">
        <v>7</v>
      </c>
      <c r="E682" s="11" t="s">
        <v>8</v>
      </c>
      <c r="F682" s="11" t="str">
        <f>"谢静宜"</f>
        <v>谢静宜</v>
      </c>
      <c r="G682" s="12" t="s">
        <v>54</v>
      </c>
    </row>
    <row r="683" s="1" customFormat="1" spans="2:7">
      <c r="B683" s="10">
        <v>680</v>
      </c>
      <c r="C683" s="11" t="str">
        <f t="shared" si="10"/>
        <v>01</v>
      </c>
      <c r="D683" s="11" t="s">
        <v>7</v>
      </c>
      <c r="E683" s="11" t="s">
        <v>8</v>
      </c>
      <c r="F683" s="11" t="str">
        <f>"曾小曼"</f>
        <v>曾小曼</v>
      </c>
      <c r="G683" s="12" t="s">
        <v>633</v>
      </c>
    </row>
    <row r="684" s="1" customFormat="1" spans="2:7">
      <c r="B684" s="10">
        <v>681</v>
      </c>
      <c r="C684" s="11" t="str">
        <f t="shared" si="10"/>
        <v>01</v>
      </c>
      <c r="D684" s="11" t="s">
        <v>7</v>
      </c>
      <c r="E684" s="11" t="s">
        <v>8</v>
      </c>
      <c r="F684" s="11" t="str">
        <f>"黄海霞"</f>
        <v>黄海霞</v>
      </c>
      <c r="G684" s="12" t="s">
        <v>186</v>
      </c>
    </row>
    <row r="685" s="1" customFormat="1" spans="2:7">
      <c r="B685" s="10">
        <v>682</v>
      </c>
      <c r="C685" s="11" t="str">
        <f t="shared" si="10"/>
        <v>01</v>
      </c>
      <c r="D685" s="11" t="s">
        <v>7</v>
      </c>
      <c r="E685" s="11" t="s">
        <v>8</v>
      </c>
      <c r="F685" s="11" t="str">
        <f>"王孟珍"</f>
        <v>王孟珍</v>
      </c>
      <c r="G685" s="12" t="s">
        <v>634</v>
      </c>
    </row>
    <row r="686" s="1" customFormat="1" spans="2:7">
      <c r="B686" s="10">
        <v>683</v>
      </c>
      <c r="C686" s="11" t="str">
        <f t="shared" si="10"/>
        <v>01</v>
      </c>
      <c r="D686" s="11" t="s">
        <v>7</v>
      </c>
      <c r="E686" s="11" t="s">
        <v>8</v>
      </c>
      <c r="F686" s="11" t="str">
        <f>"曾敏"</f>
        <v>曾敏</v>
      </c>
      <c r="G686" s="12" t="s">
        <v>635</v>
      </c>
    </row>
    <row r="687" s="1" customFormat="1" spans="2:7">
      <c r="B687" s="10">
        <v>684</v>
      </c>
      <c r="C687" s="11" t="str">
        <f t="shared" si="10"/>
        <v>01</v>
      </c>
      <c r="D687" s="11" t="s">
        <v>7</v>
      </c>
      <c r="E687" s="11" t="s">
        <v>8</v>
      </c>
      <c r="F687" s="11" t="str">
        <f>"陈艳艳"</f>
        <v>陈艳艳</v>
      </c>
      <c r="G687" s="12" t="s">
        <v>636</v>
      </c>
    </row>
    <row r="688" s="1" customFormat="1" spans="2:7">
      <c r="B688" s="10">
        <v>685</v>
      </c>
      <c r="C688" s="11" t="str">
        <f t="shared" si="10"/>
        <v>01</v>
      </c>
      <c r="D688" s="11" t="s">
        <v>7</v>
      </c>
      <c r="E688" s="11" t="s">
        <v>8</v>
      </c>
      <c r="F688" s="11" t="str">
        <f>"孙如新"</f>
        <v>孙如新</v>
      </c>
      <c r="G688" s="12" t="s">
        <v>637</v>
      </c>
    </row>
    <row r="689" s="1" customFormat="1" spans="2:7">
      <c r="B689" s="10">
        <v>686</v>
      </c>
      <c r="C689" s="11" t="str">
        <f t="shared" si="10"/>
        <v>01</v>
      </c>
      <c r="D689" s="11" t="s">
        <v>7</v>
      </c>
      <c r="E689" s="11" t="s">
        <v>8</v>
      </c>
      <c r="F689" s="11" t="str">
        <f>"何倩"</f>
        <v>何倩</v>
      </c>
      <c r="G689" s="12" t="s">
        <v>638</v>
      </c>
    </row>
    <row r="690" s="1" customFormat="1" spans="2:7">
      <c r="B690" s="10">
        <v>687</v>
      </c>
      <c r="C690" s="11" t="str">
        <f t="shared" si="10"/>
        <v>01</v>
      </c>
      <c r="D690" s="11" t="s">
        <v>7</v>
      </c>
      <c r="E690" s="11" t="s">
        <v>8</v>
      </c>
      <c r="F690" s="11" t="str">
        <f>"左海聪"</f>
        <v>左海聪</v>
      </c>
      <c r="G690" s="12" t="s">
        <v>639</v>
      </c>
    </row>
    <row r="691" s="1" customFormat="1" spans="2:7">
      <c r="B691" s="10">
        <v>688</v>
      </c>
      <c r="C691" s="11" t="str">
        <f t="shared" si="10"/>
        <v>01</v>
      </c>
      <c r="D691" s="11" t="s">
        <v>7</v>
      </c>
      <c r="E691" s="11" t="s">
        <v>8</v>
      </c>
      <c r="F691" s="11" t="str">
        <f>"陈桂菊"</f>
        <v>陈桂菊</v>
      </c>
      <c r="G691" s="12" t="s">
        <v>640</v>
      </c>
    </row>
    <row r="692" s="1" customFormat="1" spans="2:7">
      <c r="B692" s="10">
        <v>689</v>
      </c>
      <c r="C692" s="11" t="str">
        <f t="shared" si="10"/>
        <v>01</v>
      </c>
      <c r="D692" s="11" t="s">
        <v>7</v>
      </c>
      <c r="E692" s="11" t="s">
        <v>8</v>
      </c>
      <c r="F692" s="11" t="str">
        <f>"蔡孟丽"</f>
        <v>蔡孟丽</v>
      </c>
      <c r="G692" s="12" t="s">
        <v>641</v>
      </c>
    </row>
    <row r="693" s="1" customFormat="1" spans="2:7">
      <c r="B693" s="10">
        <v>690</v>
      </c>
      <c r="C693" s="11" t="str">
        <f t="shared" si="10"/>
        <v>01</v>
      </c>
      <c r="D693" s="11" t="s">
        <v>7</v>
      </c>
      <c r="E693" s="11" t="s">
        <v>8</v>
      </c>
      <c r="F693" s="11" t="str">
        <f>"陈彩祯"</f>
        <v>陈彩祯</v>
      </c>
      <c r="G693" s="12" t="s">
        <v>642</v>
      </c>
    </row>
    <row r="694" s="1" customFormat="1" spans="2:7">
      <c r="B694" s="10">
        <v>691</v>
      </c>
      <c r="C694" s="11" t="str">
        <f t="shared" si="10"/>
        <v>01</v>
      </c>
      <c r="D694" s="11" t="s">
        <v>7</v>
      </c>
      <c r="E694" s="11" t="s">
        <v>8</v>
      </c>
      <c r="F694" s="11" t="str">
        <f>"陈婆保"</f>
        <v>陈婆保</v>
      </c>
      <c r="G694" s="12" t="s">
        <v>643</v>
      </c>
    </row>
    <row r="695" s="1" customFormat="1" spans="2:7">
      <c r="B695" s="10">
        <v>692</v>
      </c>
      <c r="C695" s="11" t="str">
        <f t="shared" si="10"/>
        <v>01</v>
      </c>
      <c r="D695" s="11" t="s">
        <v>7</v>
      </c>
      <c r="E695" s="11" t="s">
        <v>8</v>
      </c>
      <c r="F695" s="11" t="str">
        <f>"罗晶"</f>
        <v>罗晶</v>
      </c>
      <c r="G695" s="12" t="s">
        <v>644</v>
      </c>
    </row>
    <row r="696" s="1" customFormat="1" spans="2:7">
      <c r="B696" s="10">
        <v>693</v>
      </c>
      <c r="C696" s="11" t="str">
        <f t="shared" si="10"/>
        <v>01</v>
      </c>
      <c r="D696" s="11" t="s">
        <v>7</v>
      </c>
      <c r="E696" s="11" t="s">
        <v>8</v>
      </c>
      <c r="F696" s="11" t="str">
        <f>"吴莉花"</f>
        <v>吴莉花</v>
      </c>
      <c r="G696" s="12" t="s">
        <v>645</v>
      </c>
    </row>
    <row r="697" s="1" customFormat="1" spans="2:7">
      <c r="B697" s="10">
        <v>694</v>
      </c>
      <c r="C697" s="11" t="str">
        <f t="shared" si="10"/>
        <v>01</v>
      </c>
      <c r="D697" s="11" t="s">
        <v>7</v>
      </c>
      <c r="E697" s="11" t="s">
        <v>8</v>
      </c>
      <c r="F697" s="11" t="str">
        <f>"陈颖"</f>
        <v>陈颖</v>
      </c>
      <c r="G697" s="12" t="s">
        <v>646</v>
      </c>
    </row>
    <row r="698" s="1" customFormat="1" spans="2:7">
      <c r="B698" s="10">
        <v>695</v>
      </c>
      <c r="C698" s="11" t="str">
        <f t="shared" si="10"/>
        <v>01</v>
      </c>
      <c r="D698" s="11" t="s">
        <v>7</v>
      </c>
      <c r="E698" s="11" t="s">
        <v>8</v>
      </c>
      <c r="F698" s="11" t="str">
        <f>"麦孟娟"</f>
        <v>麦孟娟</v>
      </c>
      <c r="G698" s="12" t="s">
        <v>647</v>
      </c>
    </row>
    <row r="699" s="1" customFormat="1" spans="2:7">
      <c r="B699" s="10">
        <v>696</v>
      </c>
      <c r="C699" s="11" t="str">
        <f t="shared" si="10"/>
        <v>01</v>
      </c>
      <c r="D699" s="11" t="s">
        <v>7</v>
      </c>
      <c r="E699" s="11" t="s">
        <v>8</v>
      </c>
      <c r="F699" s="11" t="str">
        <f>"邢妙满"</f>
        <v>邢妙满</v>
      </c>
      <c r="G699" s="12" t="s">
        <v>648</v>
      </c>
    </row>
    <row r="700" s="1" customFormat="1" spans="2:7">
      <c r="B700" s="10">
        <v>697</v>
      </c>
      <c r="C700" s="11" t="str">
        <f t="shared" si="10"/>
        <v>01</v>
      </c>
      <c r="D700" s="11" t="s">
        <v>7</v>
      </c>
      <c r="E700" s="11" t="s">
        <v>8</v>
      </c>
      <c r="F700" s="11" t="str">
        <f>"钟彩雯"</f>
        <v>钟彩雯</v>
      </c>
      <c r="G700" s="12" t="s">
        <v>649</v>
      </c>
    </row>
    <row r="701" s="1" customFormat="1" spans="2:7">
      <c r="B701" s="10">
        <v>698</v>
      </c>
      <c r="C701" s="11" t="str">
        <f t="shared" si="10"/>
        <v>01</v>
      </c>
      <c r="D701" s="11" t="s">
        <v>7</v>
      </c>
      <c r="E701" s="11" t="s">
        <v>8</v>
      </c>
      <c r="F701" s="11" t="str">
        <f>"欧春余"</f>
        <v>欧春余</v>
      </c>
      <c r="G701" s="12" t="s">
        <v>650</v>
      </c>
    </row>
    <row r="702" s="1" customFormat="1" spans="2:7">
      <c r="B702" s="10">
        <v>699</v>
      </c>
      <c r="C702" s="11" t="str">
        <f t="shared" si="10"/>
        <v>01</v>
      </c>
      <c r="D702" s="11" t="s">
        <v>7</v>
      </c>
      <c r="E702" s="11" t="s">
        <v>8</v>
      </c>
      <c r="F702" s="11" t="str">
        <f>"陈思凡"</f>
        <v>陈思凡</v>
      </c>
      <c r="G702" s="12" t="s">
        <v>651</v>
      </c>
    </row>
    <row r="703" s="1" customFormat="1" spans="2:7">
      <c r="B703" s="10">
        <v>700</v>
      </c>
      <c r="C703" s="11" t="str">
        <f t="shared" si="10"/>
        <v>01</v>
      </c>
      <c r="D703" s="11" t="s">
        <v>7</v>
      </c>
      <c r="E703" s="11" t="s">
        <v>8</v>
      </c>
      <c r="F703" s="11" t="str">
        <f>"朱丹丹"</f>
        <v>朱丹丹</v>
      </c>
      <c r="G703" s="12" t="s">
        <v>652</v>
      </c>
    </row>
    <row r="704" s="1" customFormat="1" spans="2:7">
      <c r="B704" s="10">
        <v>701</v>
      </c>
      <c r="C704" s="11" t="str">
        <f t="shared" si="10"/>
        <v>01</v>
      </c>
      <c r="D704" s="11" t="s">
        <v>7</v>
      </c>
      <c r="E704" s="11" t="s">
        <v>8</v>
      </c>
      <c r="F704" s="11" t="str">
        <f>"冯海珠"</f>
        <v>冯海珠</v>
      </c>
      <c r="G704" s="12" t="s">
        <v>653</v>
      </c>
    </row>
    <row r="705" s="1" customFormat="1" spans="2:7">
      <c r="B705" s="10">
        <v>702</v>
      </c>
      <c r="C705" s="11" t="str">
        <f t="shared" si="10"/>
        <v>01</v>
      </c>
      <c r="D705" s="11" t="s">
        <v>7</v>
      </c>
      <c r="E705" s="11" t="s">
        <v>8</v>
      </c>
      <c r="F705" s="11" t="str">
        <f>"朱莹"</f>
        <v>朱莹</v>
      </c>
      <c r="G705" s="12" t="s">
        <v>654</v>
      </c>
    </row>
    <row r="706" s="1" customFormat="1" spans="2:7">
      <c r="B706" s="10">
        <v>703</v>
      </c>
      <c r="C706" s="11" t="str">
        <f t="shared" si="10"/>
        <v>01</v>
      </c>
      <c r="D706" s="11" t="s">
        <v>7</v>
      </c>
      <c r="E706" s="11" t="s">
        <v>8</v>
      </c>
      <c r="F706" s="11" t="str">
        <f>"沈仁曼"</f>
        <v>沈仁曼</v>
      </c>
      <c r="G706" s="12" t="s">
        <v>359</v>
      </c>
    </row>
    <row r="707" s="1" customFormat="1" spans="2:7">
      <c r="B707" s="10">
        <v>704</v>
      </c>
      <c r="C707" s="11" t="str">
        <f t="shared" si="10"/>
        <v>01</v>
      </c>
      <c r="D707" s="11" t="s">
        <v>7</v>
      </c>
      <c r="E707" s="11" t="s">
        <v>8</v>
      </c>
      <c r="F707" s="11" t="str">
        <f>"钟海滨"</f>
        <v>钟海滨</v>
      </c>
      <c r="G707" s="12" t="s">
        <v>655</v>
      </c>
    </row>
    <row r="708" s="1" customFormat="1" spans="2:7">
      <c r="B708" s="10">
        <v>705</v>
      </c>
      <c r="C708" s="11" t="str">
        <f t="shared" ref="C708:C771" si="11">"01"</f>
        <v>01</v>
      </c>
      <c r="D708" s="11" t="s">
        <v>7</v>
      </c>
      <c r="E708" s="11" t="s">
        <v>8</v>
      </c>
      <c r="F708" s="11" t="str">
        <f>"王嘉仪"</f>
        <v>王嘉仪</v>
      </c>
      <c r="G708" s="12" t="s">
        <v>656</v>
      </c>
    </row>
    <row r="709" s="1" customFormat="1" spans="2:7">
      <c r="B709" s="10">
        <v>706</v>
      </c>
      <c r="C709" s="11" t="str">
        <f t="shared" si="11"/>
        <v>01</v>
      </c>
      <c r="D709" s="11" t="s">
        <v>7</v>
      </c>
      <c r="E709" s="11" t="s">
        <v>8</v>
      </c>
      <c r="F709" s="11" t="str">
        <f>"卓行娜"</f>
        <v>卓行娜</v>
      </c>
      <c r="G709" s="12" t="s">
        <v>657</v>
      </c>
    </row>
    <row r="710" s="1" customFormat="1" spans="2:7">
      <c r="B710" s="10">
        <v>707</v>
      </c>
      <c r="C710" s="11" t="str">
        <f t="shared" si="11"/>
        <v>01</v>
      </c>
      <c r="D710" s="11" t="s">
        <v>7</v>
      </c>
      <c r="E710" s="11" t="s">
        <v>8</v>
      </c>
      <c r="F710" s="11" t="str">
        <f>"黄娇丽"</f>
        <v>黄娇丽</v>
      </c>
      <c r="G710" s="12" t="s">
        <v>658</v>
      </c>
    </row>
    <row r="711" s="1" customFormat="1" spans="2:7">
      <c r="B711" s="10">
        <v>708</v>
      </c>
      <c r="C711" s="11" t="str">
        <f t="shared" si="11"/>
        <v>01</v>
      </c>
      <c r="D711" s="11" t="s">
        <v>7</v>
      </c>
      <c r="E711" s="11" t="s">
        <v>8</v>
      </c>
      <c r="F711" s="11" t="str">
        <f>"王琼玉"</f>
        <v>王琼玉</v>
      </c>
      <c r="G711" s="12" t="s">
        <v>659</v>
      </c>
    </row>
    <row r="712" s="1" customFormat="1" spans="2:7">
      <c r="B712" s="10">
        <v>709</v>
      </c>
      <c r="C712" s="11" t="str">
        <f t="shared" si="11"/>
        <v>01</v>
      </c>
      <c r="D712" s="11" t="s">
        <v>7</v>
      </c>
      <c r="E712" s="11" t="s">
        <v>8</v>
      </c>
      <c r="F712" s="11" t="str">
        <f>"梁菁菁"</f>
        <v>梁菁菁</v>
      </c>
      <c r="G712" s="12" t="s">
        <v>409</v>
      </c>
    </row>
    <row r="713" s="1" customFormat="1" spans="2:7">
      <c r="B713" s="10">
        <v>710</v>
      </c>
      <c r="C713" s="11" t="str">
        <f t="shared" si="11"/>
        <v>01</v>
      </c>
      <c r="D713" s="11" t="s">
        <v>7</v>
      </c>
      <c r="E713" s="11" t="s">
        <v>8</v>
      </c>
      <c r="F713" s="11" t="str">
        <f>"王雅"</f>
        <v>王雅</v>
      </c>
      <c r="G713" s="12" t="s">
        <v>660</v>
      </c>
    </row>
    <row r="714" s="1" customFormat="1" spans="2:7">
      <c r="B714" s="10">
        <v>711</v>
      </c>
      <c r="C714" s="11" t="str">
        <f t="shared" si="11"/>
        <v>01</v>
      </c>
      <c r="D714" s="11" t="s">
        <v>7</v>
      </c>
      <c r="E714" s="11" t="s">
        <v>8</v>
      </c>
      <c r="F714" s="11" t="str">
        <f>"刘平"</f>
        <v>刘平</v>
      </c>
      <c r="G714" s="12" t="s">
        <v>661</v>
      </c>
    </row>
    <row r="715" s="1" customFormat="1" spans="2:7">
      <c r="B715" s="10">
        <v>712</v>
      </c>
      <c r="C715" s="11" t="str">
        <f t="shared" si="11"/>
        <v>01</v>
      </c>
      <c r="D715" s="11" t="s">
        <v>7</v>
      </c>
      <c r="E715" s="11" t="s">
        <v>8</v>
      </c>
      <c r="F715" s="11" t="str">
        <f>"刘俊情 "</f>
        <v>刘俊情 </v>
      </c>
      <c r="G715" s="12" t="s">
        <v>662</v>
      </c>
    </row>
    <row r="716" s="1" customFormat="1" spans="2:7">
      <c r="B716" s="10">
        <v>713</v>
      </c>
      <c r="C716" s="11" t="str">
        <f t="shared" si="11"/>
        <v>01</v>
      </c>
      <c r="D716" s="11" t="s">
        <v>7</v>
      </c>
      <c r="E716" s="11" t="s">
        <v>8</v>
      </c>
      <c r="F716" s="11" t="str">
        <f>"黄云岚"</f>
        <v>黄云岚</v>
      </c>
      <c r="G716" s="12" t="s">
        <v>663</v>
      </c>
    </row>
    <row r="717" s="1" customFormat="1" spans="2:7">
      <c r="B717" s="10">
        <v>714</v>
      </c>
      <c r="C717" s="11" t="str">
        <f t="shared" si="11"/>
        <v>01</v>
      </c>
      <c r="D717" s="11" t="s">
        <v>7</v>
      </c>
      <c r="E717" s="11" t="s">
        <v>8</v>
      </c>
      <c r="F717" s="11" t="str">
        <f>"莫莉娟"</f>
        <v>莫莉娟</v>
      </c>
      <c r="G717" s="12" t="s">
        <v>664</v>
      </c>
    </row>
    <row r="718" s="1" customFormat="1" spans="2:7">
      <c r="B718" s="10">
        <v>715</v>
      </c>
      <c r="C718" s="11" t="str">
        <f t="shared" si="11"/>
        <v>01</v>
      </c>
      <c r="D718" s="11" t="s">
        <v>7</v>
      </c>
      <c r="E718" s="11" t="s">
        <v>8</v>
      </c>
      <c r="F718" s="11" t="str">
        <f>"麦星"</f>
        <v>麦星</v>
      </c>
      <c r="G718" s="12" t="s">
        <v>665</v>
      </c>
    </row>
    <row r="719" s="1" customFormat="1" spans="2:7">
      <c r="B719" s="10">
        <v>716</v>
      </c>
      <c r="C719" s="11" t="str">
        <f t="shared" si="11"/>
        <v>01</v>
      </c>
      <c r="D719" s="11" t="s">
        <v>7</v>
      </c>
      <c r="E719" s="11" t="s">
        <v>8</v>
      </c>
      <c r="F719" s="11" t="str">
        <f>"林娇艳"</f>
        <v>林娇艳</v>
      </c>
      <c r="G719" s="12" t="s">
        <v>666</v>
      </c>
    </row>
    <row r="720" s="1" customFormat="1" spans="2:7">
      <c r="B720" s="10">
        <v>717</v>
      </c>
      <c r="C720" s="11" t="str">
        <f t="shared" si="11"/>
        <v>01</v>
      </c>
      <c r="D720" s="11" t="s">
        <v>7</v>
      </c>
      <c r="E720" s="11" t="s">
        <v>8</v>
      </c>
      <c r="F720" s="11" t="str">
        <f>"杨晓静"</f>
        <v>杨晓静</v>
      </c>
      <c r="G720" s="12" t="s">
        <v>253</v>
      </c>
    </row>
    <row r="721" s="1" customFormat="1" spans="2:7">
      <c r="B721" s="10">
        <v>718</v>
      </c>
      <c r="C721" s="11" t="str">
        <f t="shared" si="11"/>
        <v>01</v>
      </c>
      <c r="D721" s="11" t="s">
        <v>7</v>
      </c>
      <c r="E721" s="11" t="s">
        <v>8</v>
      </c>
      <c r="F721" s="11" t="str">
        <f>"陈晓慧"</f>
        <v>陈晓慧</v>
      </c>
      <c r="G721" s="12" t="s">
        <v>667</v>
      </c>
    </row>
    <row r="722" s="1" customFormat="1" spans="2:7">
      <c r="B722" s="10">
        <v>719</v>
      </c>
      <c r="C722" s="11" t="str">
        <f t="shared" si="11"/>
        <v>01</v>
      </c>
      <c r="D722" s="11" t="s">
        <v>7</v>
      </c>
      <c r="E722" s="11" t="s">
        <v>8</v>
      </c>
      <c r="F722" s="11" t="str">
        <f>"石丽川"</f>
        <v>石丽川</v>
      </c>
      <c r="G722" s="12" t="s">
        <v>668</v>
      </c>
    </row>
    <row r="723" s="1" customFormat="1" spans="2:7">
      <c r="B723" s="10">
        <v>720</v>
      </c>
      <c r="C723" s="11" t="str">
        <f t="shared" si="11"/>
        <v>01</v>
      </c>
      <c r="D723" s="11" t="s">
        <v>7</v>
      </c>
      <c r="E723" s="11" t="s">
        <v>8</v>
      </c>
      <c r="F723" s="11" t="str">
        <f>"王曼"</f>
        <v>王曼</v>
      </c>
      <c r="G723" s="12" t="s">
        <v>351</v>
      </c>
    </row>
    <row r="724" s="1" customFormat="1" spans="2:7">
      <c r="B724" s="10">
        <v>721</v>
      </c>
      <c r="C724" s="11" t="str">
        <f t="shared" si="11"/>
        <v>01</v>
      </c>
      <c r="D724" s="11" t="s">
        <v>7</v>
      </c>
      <c r="E724" s="11" t="s">
        <v>8</v>
      </c>
      <c r="F724" s="11" t="str">
        <f>"彭一羚"</f>
        <v>彭一羚</v>
      </c>
      <c r="G724" s="12" t="s">
        <v>669</v>
      </c>
    </row>
    <row r="725" s="1" customFormat="1" spans="2:7">
      <c r="B725" s="10">
        <v>722</v>
      </c>
      <c r="C725" s="11" t="str">
        <f t="shared" si="11"/>
        <v>01</v>
      </c>
      <c r="D725" s="11" t="s">
        <v>7</v>
      </c>
      <c r="E725" s="11" t="s">
        <v>8</v>
      </c>
      <c r="F725" s="11" t="str">
        <f>"赵开磊"</f>
        <v>赵开磊</v>
      </c>
      <c r="G725" s="12" t="s">
        <v>670</v>
      </c>
    </row>
    <row r="726" s="1" customFormat="1" spans="2:7">
      <c r="B726" s="10">
        <v>723</v>
      </c>
      <c r="C726" s="11" t="str">
        <f t="shared" si="11"/>
        <v>01</v>
      </c>
      <c r="D726" s="11" t="s">
        <v>7</v>
      </c>
      <c r="E726" s="11" t="s">
        <v>8</v>
      </c>
      <c r="F726" s="11" t="str">
        <f>"陈永艳"</f>
        <v>陈永艳</v>
      </c>
      <c r="G726" s="12" t="s">
        <v>671</v>
      </c>
    </row>
    <row r="727" s="1" customFormat="1" spans="2:7">
      <c r="B727" s="10">
        <v>724</v>
      </c>
      <c r="C727" s="11" t="str">
        <f t="shared" si="11"/>
        <v>01</v>
      </c>
      <c r="D727" s="11" t="s">
        <v>7</v>
      </c>
      <c r="E727" s="11" t="s">
        <v>8</v>
      </c>
      <c r="F727" s="11" t="str">
        <f>"羊飘香"</f>
        <v>羊飘香</v>
      </c>
      <c r="G727" s="12" t="s">
        <v>672</v>
      </c>
    </row>
    <row r="728" s="1" customFormat="1" spans="2:7">
      <c r="B728" s="10">
        <v>725</v>
      </c>
      <c r="C728" s="11" t="str">
        <f t="shared" si="11"/>
        <v>01</v>
      </c>
      <c r="D728" s="11" t="s">
        <v>7</v>
      </c>
      <c r="E728" s="11" t="s">
        <v>8</v>
      </c>
      <c r="F728" s="11" t="str">
        <f>"林妙柔"</f>
        <v>林妙柔</v>
      </c>
      <c r="G728" s="12" t="s">
        <v>673</v>
      </c>
    </row>
    <row r="729" s="1" customFormat="1" spans="2:7">
      <c r="B729" s="10">
        <v>726</v>
      </c>
      <c r="C729" s="11" t="str">
        <f t="shared" si="11"/>
        <v>01</v>
      </c>
      <c r="D729" s="11" t="s">
        <v>7</v>
      </c>
      <c r="E729" s="11" t="s">
        <v>8</v>
      </c>
      <c r="F729" s="11" t="str">
        <f>"李秀红"</f>
        <v>李秀红</v>
      </c>
      <c r="G729" s="12" t="s">
        <v>674</v>
      </c>
    </row>
    <row r="730" s="1" customFormat="1" spans="2:7">
      <c r="B730" s="10">
        <v>727</v>
      </c>
      <c r="C730" s="11" t="str">
        <f t="shared" si="11"/>
        <v>01</v>
      </c>
      <c r="D730" s="11" t="s">
        <v>7</v>
      </c>
      <c r="E730" s="11" t="s">
        <v>8</v>
      </c>
      <c r="F730" s="11" t="str">
        <f>"林虹亨"</f>
        <v>林虹亨</v>
      </c>
      <c r="G730" s="12" t="s">
        <v>675</v>
      </c>
    </row>
    <row r="731" s="1" customFormat="1" spans="2:7">
      <c r="B731" s="10">
        <v>728</v>
      </c>
      <c r="C731" s="11" t="str">
        <f t="shared" si="11"/>
        <v>01</v>
      </c>
      <c r="D731" s="11" t="s">
        <v>7</v>
      </c>
      <c r="E731" s="11" t="s">
        <v>8</v>
      </c>
      <c r="F731" s="11" t="str">
        <f>"林明慧"</f>
        <v>林明慧</v>
      </c>
      <c r="G731" s="12" t="s">
        <v>676</v>
      </c>
    </row>
    <row r="732" s="1" customFormat="1" spans="2:7">
      <c r="B732" s="10">
        <v>729</v>
      </c>
      <c r="C732" s="11" t="str">
        <f t="shared" si="11"/>
        <v>01</v>
      </c>
      <c r="D732" s="11" t="s">
        <v>7</v>
      </c>
      <c r="E732" s="11" t="s">
        <v>8</v>
      </c>
      <c r="F732" s="11" t="str">
        <f>"王雪欣"</f>
        <v>王雪欣</v>
      </c>
      <c r="G732" s="12" t="s">
        <v>99</v>
      </c>
    </row>
    <row r="733" s="1" customFormat="1" spans="2:7">
      <c r="B733" s="10">
        <v>730</v>
      </c>
      <c r="C733" s="11" t="str">
        <f t="shared" si="11"/>
        <v>01</v>
      </c>
      <c r="D733" s="11" t="s">
        <v>7</v>
      </c>
      <c r="E733" s="11" t="s">
        <v>8</v>
      </c>
      <c r="F733" s="11" t="str">
        <f>"王淑英"</f>
        <v>王淑英</v>
      </c>
      <c r="G733" s="12" t="s">
        <v>677</v>
      </c>
    </row>
    <row r="734" s="1" customFormat="1" spans="2:7">
      <c r="B734" s="10">
        <v>731</v>
      </c>
      <c r="C734" s="11" t="str">
        <f t="shared" si="11"/>
        <v>01</v>
      </c>
      <c r="D734" s="11" t="s">
        <v>7</v>
      </c>
      <c r="E734" s="11" t="s">
        <v>8</v>
      </c>
      <c r="F734" s="11" t="str">
        <f>"陈秋菊"</f>
        <v>陈秋菊</v>
      </c>
      <c r="G734" s="12" t="s">
        <v>678</v>
      </c>
    </row>
    <row r="735" s="1" customFormat="1" spans="2:7">
      <c r="B735" s="10">
        <v>732</v>
      </c>
      <c r="C735" s="11" t="str">
        <f t="shared" si="11"/>
        <v>01</v>
      </c>
      <c r="D735" s="11" t="s">
        <v>7</v>
      </c>
      <c r="E735" s="11" t="s">
        <v>8</v>
      </c>
      <c r="F735" s="11" t="str">
        <f>"李琼香"</f>
        <v>李琼香</v>
      </c>
      <c r="G735" s="12" t="s">
        <v>679</v>
      </c>
    </row>
    <row r="736" s="1" customFormat="1" spans="2:7">
      <c r="B736" s="10">
        <v>733</v>
      </c>
      <c r="C736" s="11" t="str">
        <f t="shared" si="11"/>
        <v>01</v>
      </c>
      <c r="D736" s="11" t="s">
        <v>7</v>
      </c>
      <c r="E736" s="11" t="s">
        <v>8</v>
      </c>
      <c r="F736" s="11" t="str">
        <f>"钟喜莲"</f>
        <v>钟喜莲</v>
      </c>
      <c r="G736" s="12" t="s">
        <v>680</v>
      </c>
    </row>
    <row r="737" s="1" customFormat="1" spans="2:7">
      <c r="B737" s="10">
        <v>734</v>
      </c>
      <c r="C737" s="11" t="str">
        <f t="shared" si="11"/>
        <v>01</v>
      </c>
      <c r="D737" s="11" t="s">
        <v>7</v>
      </c>
      <c r="E737" s="11" t="s">
        <v>8</v>
      </c>
      <c r="F737" s="11" t="str">
        <f>"谢丽"</f>
        <v>谢丽</v>
      </c>
      <c r="G737" s="12" t="s">
        <v>681</v>
      </c>
    </row>
    <row r="738" s="1" customFormat="1" spans="2:7">
      <c r="B738" s="10">
        <v>735</v>
      </c>
      <c r="C738" s="11" t="str">
        <f t="shared" si="11"/>
        <v>01</v>
      </c>
      <c r="D738" s="11" t="s">
        <v>7</v>
      </c>
      <c r="E738" s="11" t="s">
        <v>8</v>
      </c>
      <c r="F738" s="11" t="str">
        <f>"黄和庆"</f>
        <v>黄和庆</v>
      </c>
      <c r="G738" s="12" t="s">
        <v>682</v>
      </c>
    </row>
    <row r="739" s="1" customFormat="1" spans="2:7">
      <c r="B739" s="10">
        <v>736</v>
      </c>
      <c r="C739" s="11" t="str">
        <f t="shared" si="11"/>
        <v>01</v>
      </c>
      <c r="D739" s="11" t="s">
        <v>7</v>
      </c>
      <c r="E739" s="11" t="s">
        <v>8</v>
      </c>
      <c r="F739" s="11" t="str">
        <f>"周思萌"</f>
        <v>周思萌</v>
      </c>
      <c r="G739" s="12" t="s">
        <v>683</v>
      </c>
    </row>
    <row r="740" s="1" customFormat="1" spans="2:7">
      <c r="B740" s="10">
        <v>737</v>
      </c>
      <c r="C740" s="11" t="str">
        <f t="shared" si="11"/>
        <v>01</v>
      </c>
      <c r="D740" s="11" t="s">
        <v>7</v>
      </c>
      <c r="E740" s="11" t="s">
        <v>8</v>
      </c>
      <c r="F740" s="11" t="str">
        <f>"周文娜"</f>
        <v>周文娜</v>
      </c>
      <c r="G740" s="12" t="s">
        <v>684</v>
      </c>
    </row>
    <row r="741" s="1" customFormat="1" spans="2:7">
      <c r="B741" s="10">
        <v>738</v>
      </c>
      <c r="C741" s="11" t="str">
        <f t="shared" si="11"/>
        <v>01</v>
      </c>
      <c r="D741" s="11" t="s">
        <v>7</v>
      </c>
      <c r="E741" s="11" t="s">
        <v>8</v>
      </c>
      <c r="F741" s="11" t="str">
        <f>"林舒婷"</f>
        <v>林舒婷</v>
      </c>
      <c r="G741" s="12" t="s">
        <v>685</v>
      </c>
    </row>
    <row r="742" s="1" customFormat="1" spans="2:7">
      <c r="B742" s="10">
        <v>739</v>
      </c>
      <c r="C742" s="11" t="str">
        <f t="shared" si="11"/>
        <v>01</v>
      </c>
      <c r="D742" s="11" t="s">
        <v>7</v>
      </c>
      <c r="E742" s="11" t="s">
        <v>8</v>
      </c>
      <c r="F742" s="11" t="str">
        <f>"符景柳"</f>
        <v>符景柳</v>
      </c>
      <c r="G742" s="12" t="s">
        <v>686</v>
      </c>
    </row>
    <row r="743" s="1" customFormat="1" spans="2:7">
      <c r="B743" s="10">
        <v>740</v>
      </c>
      <c r="C743" s="11" t="str">
        <f t="shared" si="11"/>
        <v>01</v>
      </c>
      <c r="D743" s="11" t="s">
        <v>7</v>
      </c>
      <c r="E743" s="11" t="s">
        <v>8</v>
      </c>
      <c r="F743" s="11" t="str">
        <f>"吴丹"</f>
        <v>吴丹</v>
      </c>
      <c r="G743" s="12" t="s">
        <v>687</v>
      </c>
    </row>
    <row r="744" s="1" customFormat="1" spans="2:7">
      <c r="B744" s="10">
        <v>741</v>
      </c>
      <c r="C744" s="11" t="str">
        <f t="shared" si="11"/>
        <v>01</v>
      </c>
      <c r="D744" s="11" t="s">
        <v>7</v>
      </c>
      <c r="E744" s="11" t="s">
        <v>8</v>
      </c>
      <c r="F744" s="11" t="str">
        <f>"李真"</f>
        <v>李真</v>
      </c>
      <c r="G744" s="12" t="s">
        <v>688</v>
      </c>
    </row>
    <row r="745" s="1" customFormat="1" spans="2:7">
      <c r="B745" s="10">
        <v>742</v>
      </c>
      <c r="C745" s="11" t="str">
        <f t="shared" si="11"/>
        <v>01</v>
      </c>
      <c r="D745" s="11" t="s">
        <v>7</v>
      </c>
      <c r="E745" s="11" t="s">
        <v>8</v>
      </c>
      <c r="F745" s="11" t="str">
        <f>"蔡丽炳"</f>
        <v>蔡丽炳</v>
      </c>
      <c r="G745" s="12" t="s">
        <v>689</v>
      </c>
    </row>
    <row r="746" s="1" customFormat="1" spans="2:7">
      <c r="B746" s="10">
        <v>743</v>
      </c>
      <c r="C746" s="11" t="str">
        <f t="shared" si="11"/>
        <v>01</v>
      </c>
      <c r="D746" s="11" t="s">
        <v>7</v>
      </c>
      <c r="E746" s="11" t="s">
        <v>8</v>
      </c>
      <c r="F746" s="11" t="str">
        <f>"吴石月"</f>
        <v>吴石月</v>
      </c>
      <c r="G746" s="12" t="s">
        <v>570</v>
      </c>
    </row>
    <row r="747" s="1" customFormat="1" spans="2:7">
      <c r="B747" s="10">
        <v>744</v>
      </c>
      <c r="C747" s="11" t="str">
        <f t="shared" si="11"/>
        <v>01</v>
      </c>
      <c r="D747" s="11" t="s">
        <v>7</v>
      </c>
      <c r="E747" s="11" t="s">
        <v>8</v>
      </c>
      <c r="F747" s="11" t="str">
        <f>"于洪跃"</f>
        <v>于洪跃</v>
      </c>
      <c r="G747" s="12" t="s">
        <v>690</v>
      </c>
    </row>
    <row r="748" s="1" customFormat="1" spans="2:7">
      <c r="B748" s="10">
        <v>745</v>
      </c>
      <c r="C748" s="11" t="str">
        <f t="shared" si="11"/>
        <v>01</v>
      </c>
      <c r="D748" s="11" t="s">
        <v>7</v>
      </c>
      <c r="E748" s="11" t="s">
        <v>8</v>
      </c>
      <c r="F748" s="11" t="str">
        <f>"吴海丽"</f>
        <v>吴海丽</v>
      </c>
      <c r="G748" s="12" t="s">
        <v>691</v>
      </c>
    </row>
    <row r="749" s="1" customFormat="1" spans="2:7">
      <c r="B749" s="10">
        <v>746</v>
      </c>
      <c r="C749" s="11" t="str">
        <f t="shared" si="11"/>
        <v>01</v>
      </c>
      <c r="D749" s="11" t="s">
        <v>7</v>
      </c>
      <c r="E749" s="11" t="s">
        <v>8</v>
      </c>
      <c r="F749" s="11" t="str">
        <f>"王淇"</f>
        <v>王淇</v>
      </c>
      <c r="G749" s="12" t="s">
        <v>692</v>
      </c>
    </row>
    <row r="750" s="1" customFormat="1" spans="2:7">
      <c r="B750" s="10">
        <v>747</v>
      </c>
      <c r="C750" s="11" t="str">
        <f t="shared" si="11"/>
        <v>01</v>
      </c>
      <c r="D750" s="11" t="s">
        <v>7</v>
      </c>
      <c r="E750" s="11" t="s">
        <v>8</v>
      </c>
      <c r="F750" s="11" t="str">
        <f>"林莉"</f>
        <v>林莉</v>
      </c>
      <c r="G750" s="12" t="s">
        <v>693</v>
      </c>
    </row>
    <row r="751" s="1" customFormat="1" spans="2:7">
      <c r="B751" s="10">
        <v>748</v>
      </c>
      <c r="C751" s="11" t="str">
        <f t="shared" si="11"/>
        <v>01</v>
      </c>
      <c r="D751" s="11" t="s">
        <v>7</v>
      </c>
      <c r="E751" s="11" t="s">
        <v>8</v>
      </c>
      <c r="F751" s="11" t="str">
        <f>"陈莉"</f>
        <v>陈莉</v>
      </c>
      <c r="G751" s="12" t="s">
        <v>694</v>
      </c>
    </row>
    <row r="752" s="1" customFormat="1" spans="2:7">
      <c r="B752" s="10">
        <v>749</v>
      </c>
      <c r="C752" s="11" t="str">
        <f t="shared" si="11"/>
        <v>01</v>
      </c>
      <c r="D752" s="11" t="s">
        <v>7</v>
      </c>
      <c r="E752" s="11" t="s">
        <v>8</v>
      </c>
      <c r="F752" s="11" t="str">
        <f>"符巧巧"</f>
        <v>符巧巧</v>
      </c>
      <c r="G752" s="12" t="s">
        <v>695</v>
      </c>
    </row>
    <row r="753" s="1" customFormat="1" spans="2:7">
      <c r="B753" s="10">
        <v>750</v>
      </c>
      <c r="C753" s="11" t="str">
        <f t="shared" si="11"/>
        <v>01</v>
      </c>
      <c r="D753" s="11" t="s">
        <v>7</v>
      </c>
      <c r="E753" s="11" t="s">
        <v>8</v>
      </c>
      <c r="F753" s="11" t="str">
        <f>"王智莲"</f>
        <v>王智莲</v>
      </c>
      <c r="G753" s="12" t="s">
        <v>696</v>
      </c>
    </row>
    <row r="754" s="1" customFormat="1" spans="2:7">
      <c r="B754" s="10">
        <v>751</v>
      </c>
      <c r="C754" s="11" t="str">
        <f t="shared" si="11"/>
        <v>01</v>
      </c>
      <c r="D754" s="11" t="s">
        <v>7</v>
      </c>
      <c r="E754" s="11" t="s">
        <v>8</v>
      </c>
      <c r="F754" s="11" t="str">
        <f>"莫财先"</f>
        <v>莫财先</v>
      </c>
      <c r="G754" s="12" t="s">
        <v>697</v>
      </c>
    </row>
    <row r="755" s="1" customFormat="1" spans="2:7">
      <c r="B755" s="10">
        <v>752</v>
      </c>
      <c r="C755" s="11" t="str">
        <f t="shared" si="11"/>
        <v>01</v>
      </c>
      <c r="D755" s="11" t="s">
        <v>7</v>
      </c>
      <c r="E755" s="11" t="s">
        <v>8</v>
      </c>
      <c r="F755" s="11" t="str">
        <f>"吴珍"</f>
        <v>吴珍</v>
      </c>
      <c r="G755" s="12" t="s">
        <v>698</v>
      </c>
    </row>
    <row r="756" s="1" customFormat="1" spans="2:7">
      <c r="B756" s="10">
        <v>753</v>
      </c>
      <c r="C756" s="11" t="str">
        <f t="shared" si="11"/>
        <v>01</v>
      </c>
      <c r="D756" s="11" t="s">
        <v>7</v>
      </c>
      <c r="E756" s="11" t="s">
        <v>8</v>
      </c>
      <c r="F756" s="11" t="str">
        <f>"黄欣亲"</f>
        <v>黄欣亲</v>
      </c>
      <c r="G756" s="12" t="s">
        <v>699</v>
      </c>
    </row>
    <row r="757" s="1" customFormat="1" spans="2:7">
      <c r="B757" s="10">
        <v>754</v>
      </c>
      <c r="C757" s="11" t="str">
        <f t="shared" si="11"/>
        <v>01</v>
      </c>
      <c r="D757" s="11" t="s">
        <v>7</v>
      </c>
      <c r="E757" s="11" t="s">
        <v>8</v>
      </c>
      <c r="F757" s="11" t="str">
        <f>"吴彩云"</f>
        <v>吴彩云</v>
      </c>
      <c r="G757" s="12" t="s">
        <v>700</v>
      </c>
    </row>
    <row r="758" s="1" customFormat="1" spans="2:7">
      <c r="B758" s="10">
        <v>755</v>
      </c>
      <c r="C758" s="11" t="str">
        <f t="shared" si="11"/>
        <v>01</v>
      </c>
      <c r="D758" s="11" t="s">
        <v>7</v>
      </c>
      <c r="E758" s="11" t="s">
        <v>8</v>
      </c>
      <c r="F758" s="11" t="str">
        <f>"黄少"</f>
        <v>黄少</v>
      </c>
      <c r="G758" s="12" t="s">
        <v>701</v>
      </c>
    </row>
    <row r="759" s="1" customFormat="1" spans="2:7">
      <c r="B759" s="10">
        <v>756</v>
      </c>
      <c r="C759" s="11" t="str">
        <f t="shared" si="11"/>
        <v>01</v>
      </c>
      <c r="D759" s="11" t="s">
        <v>7</v>
      </c>
      <c r="E759" s="11" t="s">
        <v>8</v>
      </c>
      <c r="F759" s="11" t="str">
        <f>"王美静"</f>
        <v>王美静</v>
      </c>
      <c r="G759" s="12" t="s">
        <v>702</v>
      </c>
    </row>
    <row r="760" s="1" customFormat="1" spans="2:7">
      <c r="B760" s="10">
        <v>757</v>
      </c>
      <c r="C760" s="11" t="str">
        <f t="shared" si="11"/>
        <v>01</v>
      </c>
      <c r="D760" s="11" t="s">
        <v>7</v>
      </c>
      <c r="E760" s="11" t="s">
        <v>8</v>
      </c>
      <c r="F760" s="11" t="str">
        <f>"黄杜娟"</f>
        <v>黄杜娟</v>
      </c>
      <c r="G760" s="12" t="s">
        <v>703</v>
      </c>
    </row>
    <row r="761" s="1" customFormat="1" spans="2:7">
      <c r="B761" s="10">
        <v>758</v>
      </c>
      <c r="C761" s="11" t="str">
        <f t="shared" si="11"/>
        <v>01</v>
      </c>
      <c r="D761" s="11" t="s">
        <v>7</v>
      </c>
      <c r="E761" s="11" t="s">
        <v>8</v>
      </c>
      <c r="F761" s="11" t="str">
        <f>"刘楚仪"</f>
        <v>刘楚仪</v>
      </c>
      <c r="G761" s="12" t="s">
        <v>659</v>
      </c>
    </row>
    <row r="762" s="1" customFormat="1" spans="2:7">
      <c r="B762" s="10">
        <v>759</v>
      </c>
      <c r="C762" s="11" t="str">
        <f t="shared" si="11"/>
        <v>01</v>
      </c>
      <c r="D762" s="11" t="s">
        <v>7</v>
      </c>
      <c r="E762" s="11" t="s">
        <v>8</v>
      </c>
      <c r="F762" s="11" t="str">
        <f>"陈妹女"</f>
        <v>陈妹女</v>
      </c>
      <c r="G762" s="12" t="s">
        <v>704</v>
      </c>
    </row>
    <row r="763" s="1" customFormat="1" spans="2:7">
      <c r="B763" s="10">
        <v>760</v>
      </c>
      <c r="C763" s="11" t="str">
        <f t="shared" si="11"/>
        <v>01</v>
      </c>
      <c r="D763" s="11" t="s">
        <v>7</v>
      </c>
      <c r="E763" s="11" t="s">
        <v>8</v>
      </c>
      <c r="F763" s="11" t="str">
        <f>"陈壹琳"</f>
        <v>陈壹琳</v>
      </c>
      <c r="G763" s="12" t="s">
        <v>705</v>
      </c>
    </row>
    <row r="764" s="1" customFormat="1" spans="2:7">
      <c r="B764" s="10">
        <v>761</v>
      </c>
      <c r="C764" s="11" t="str">
        <f t="shared" si="11"/>
        <v>01</v>
      </c>
      <c r="D764" s="11" t="s">
        <v>7</v>
      </c>
      <c r="E764" s="11" t="s">
        <v>8</v>
      </c>
      <c r="F764" s="11" t="str">
        <f>"王春颖"</f>
        <v>王春颖</v>
      </c>
      <c r="G764" s="12" t="s">
        <v>706</v>
      </c>
    </row>
    <row r="765" s="1" customFormat="1" spans="2:7">
      <c r="B765" s="10">
        <v>762</v>
      </c>
      <c r="C765" s="11" t="str">
        <f t="shared" si="11"/>
        <v>01</v>
      </c>
      <c r="D765" s="11" t="s">
        <v>7</v>
      </c>
      <c r="E765" s="11" t="s">
        <v>8</v>
      </c>
      <c r="F765" s="11" t="str">
        <f>"韩桂荣"</f>
        <v>韩桂荣</v>
      </c>
      <c r="G765" s="12" t="s">
        <v>707</v>
      </c>
    </row>
    <row r="766" s="1" customFormat="1" spans="2:7">
      <c r="B766" s="10">
        <v>763</v>
      </c>
      <c r="C766" s="11" t="str">
        <f t="shared" si="11"/>
        <v>01</v>
      </c>
      <c r="D766" s="11" t="s">
        <v>7</v>
      </c>
      <c r="E766" s="11" t="s">
        <v>8</v>
      </c>
      <c r="F766" s="11" t="str">
        <f>"王花"</f>
        <v>王花</v>
      </c>
      <c r="G766" s="12" t="s">
        <v>708</v>
      </c>
    </row>
    <row r="767" s="1" customFormat="1" spans="2:7">
      <c r="B767" s="10">
        <v>764</v>
      </c>
      <c r="C767" s="11" t="str">
        <f t="shared" si="11"/>
        <v>01</v>
      </c>
      <c r="D767" s="11" t="s">
        <v>7</v>
      </c>
      <c r="E767" s="11" t="s">
        <v>8</v>
      </c>
      <c r="F767" s="11" t="str">
        <f>"谢春"</f>
        <v>谢春</v>
      </c>
      <c r="G767" s="12" t="s">
        <v>709</v>
      </c>
    </row>
    <row r="768" s="1" customFormat="1" spans="2:7">
      <c r="B768" s="10">
        <v>765</v>
      </c>
      <c r="C768" s="11" t="str">
        <f t="shared" si="11"/>
        <v>01</v>
      </c>
      <c r="D768" s="11" t="s">
        <v>7</v>
      </c>
      <c r="E768" s="11" t="s">
        <v>8</v>
      </c>
      <c r="F768" s="11" t="str">
        <f>"唐淑娴"</f>
        <v>唐淑娴</v>
      </c>
      <c r="G768" s="12" t="s">
        <v>710</v>
      </c>
    </row>
    <row r="769" s="1" customFormat="1" spans="2:7">
      <c r="B769" s="10">
        <v>766</v>
      </c>
      <c r="C769" s="11" t="str">
        <f t="shared" si="11"/>
        <v>01</v>
      </c>
      <c r="D769" s="11" t="s">
        <v>7</v>
      </c>
      <c r="E769" s="11" t="s">
        <v>8</v>
      </c>
      <c r="F769" s="11" t="str">
        <f>"李宋君"</f>
        <v>李宋君</v>
      </c>
      <c r="G769" s="12" t="s">
        <v>711</v>
      </c>
    </row>
    <row r="770" s="1" customFormat="1" spans="2:7">
      <c r="B770" s="10">
        <v>767</v>
      </c>
      <c r="C770" s="11" t="str">
        <f t="shared" si="11"/>
        <v>01</v>
      </c>
      <c r="D770" s="11" t="s">
        <v>7</v>
      </c>
      <c r="E770" s="11" t="s">
        <v>8</v>
      </c>
      <c r="F770" s="11" t="str">
        <f>"谢美玉"</f>
        <v>谢美玉</v>
      </c>
      <c r="G770" s="12" t="s">
        <v>712</v>
      </c>
    </row>
    <row r="771" s="1" customFormat="1" spans="2:7">
      <c r="B771" s="10">
        <v>768</v>
      </c>
      <c r="C771" s="11" t="str">
        <f t="shared" si="11"/>
        <v>01</v>
      </c>
      <c r="D771" s="11" t="s">
        <v>7</v>
      </c>
      <c r="E771" s="11" t="s">
        <v>8</v>
      </c>
      <c r="F771" s="11" t="str">
        <f>"潘雪影"</f>
        <v>潘雪影</v>
      </c>
      <c r="G771" s="12" t="s">
        <v>713</v>
      </c>
    </row>
    <row r="772" s="1" customFormat="1" spans="2:7">
      <c r="B772" s="10">
        <v>769</v>
      </c>
      <c r="C772" s="11" t="str">
        <f t="shared" ref="C772:C835" si="12">"01"</f>
        <v>01</v>
      </c>
      <c r="D772" s="11" t="s">
        <v>7</v>
      </c>
      <c r="E772" s="11" t="s">
        <v>8</v>
      </c>
      <c r="F772" s="11" t="str">
        <f>"余秋婷"</f>
        <v>余秋婷</v>
      </c>
      <c r="G772" s="12" t="s">
        <v>714</v>
      </c>
    </row>
    <row r="773" s="1" customFormat="1" spans="2:7">
      <c r="B773" s="10">
        <v>770</v>
      </c>
      <c r="C773" s="11" t="str">
        <f t="shared" si="12"/>
        <v>01</v>
      </c>
      <c r="D773" s="11" t="s">
        <v>7</v>
      </c>
      <c r="E773" s="11" t="s">
        <v>8</v>
      </c>
      <c r="F773" s="11" t="str">
        <f>"覃朝玲"</f>
        <v>覃朝玲</v>
      </c>
      <c r="G773" s="12" t="s">
        <v>715</v>
      </c>
    </row>
    <row r="774" s="1" customFormat="1" spans="2:7">
      <c r="B774" s="10">
        <v>771</v>
      </c>
      <c r="C774" s="11" t="str">
        <f t="shared" si="12"/>
        <v>01</v>
      </c>
      <c r="D774" s="11" t="s">
        <v>7</v>
      </c>
      <c r="E774" s="11" t="s">
        <v>8</v>
      </c>
      <c r="F774" s="11" t="str">
        <f>"林默青"</f>
        <v>林默青</v>
      </c>
      <c r="G774" s="12" t="s">
        <v>716</v>
      </c>
    </row>
    <row r="775" s="1" customFormat="1" spans="2:7">
      <c r="B775" s="10">
        <v>772</v>
      </c>
      <c r="C775" s="11" t="str">
        <f t="shared" si="12"/>
        <v>01</v>
      </c>
      <c r="D775" s="11" t="s">
        <v>7</v>
      </c>
      <c r="E775" s="11" t="s">
        <v>8</v>
      </c>
      <c r="F775" s="11" t="str">
        <f>"朱多丽"</f>
        <v>朱多丽</v>
      </c>
      <c r="G775" s="12" t="s">
        <v>717</v>
      </c>
    </row>
    <row r="776" s="1" customFormat="1" spans="2:7">
      <c r="B776" s="10">
        <v>773</v>
      </c>
      <c r="C776" s="11" t="str">
        <f t="shared" si="12"/>
        <v>01</v>
      </c>
      <c r="D776" s="11" t="s">
        <v>7</v>
      </c>
      <c r="E776" s="11" t="s">
        <v>8</v>
      </c>
      <c r="F776" s="11" t="str">
        <f>"符泳珠"</f>
        <v>符泳珠</v>
      </c>
      <c r="G776" s="12" t="s">
        <v>718</v>
      </c>
    </row>
    <row r="777" s="1" customFormat="1" spans="2:7">
      <c r="B777" s="10">
        <v>774</v>
      </c>
      <c r="C777" s="11" t="str">
        <f t="shared" si="12"/>
        <v>01</v>
      </c>
      <c r="D777" s="11" t="s">
        <v>7</v>
      </c>
      <c r="E777" s="11" t="s">
        <v>8</v>
      </c>
      <c r="F777" s="11" t="str">
        <f>"符锡萱"</f>
        <v>符锡萱</v>
      </c>
      <c r="G777" s="12" t="s">
        <v>719</v>
      </c>
    </row>
    <row r="778" s="1" customFormat="1" spans="2:7">
      <c r="B778" s="10">
        <v>775</v>
      </c>
      <c r="C778" s="11" t="str">
        <f t="shared" si="12"/>
        <v>01</v>
      </c>
      <c r="D778" s="11" t="s">
        <v>7</v>
      </c>
      <c r="E778" s="11" t="s">
        <v>8</v>
      </c>
      <c r="F778" s="11" t="str">
        <f>"张秀花"</f>
        <v>张秀花</v>
      </c>
      <c r="G778" s="12" t="s">
        <v>720</v>
      </c>
    </row>
    <row r="779" s="1" customFormat="1" spans="2:7">
      <c r="B779" s="10">
        <v>776</v>
      </c>
      <c r="C779" s="11" t="str">
        <f t="shared" si="12"/>
        <v>01</v>
      </c>
      <c r="D779" s="11" t="s">
        <v>7</v>
      </c>
      <c r="E779" s="11" t="s">
        <v>8</v>
      </c>
      <c r="F779" s="11" t="str">
        <f>"林淑芳"</f>
        <v>林淑芳</v>
      </c>
      <c r="G779" s="12" t="s">
        <v>107</v>
      </c>
    </row>
    <row r="780" s="1" customFormat="1" spans="2:7">
      <c r="B780" s="10">
        <v>777</v>
      </c>
      <c r="C780" s="11" t="str">
        <f t="shared" si="12"/>
        <v>01</v>
      </c>
      <c r="D780" s="11" t="s">
        <v>7</v>
      </c>
      <c r="E780" s="11" t="s">
        <v>8</v>
      </c>
      <c r="F780" s="11" t="str">
        <f>"陈雅雯"</f>
        <v>陈雅雯</v>
      </c>
      <c r="G780" s="12" t="s">
        <v>721</v>
      </c>
    </row>
    <row r="781" s="1" customFormat="1" spans="2:7">
      <c r="B781" s="10">
        <v>778</v>
      </c>
      <c r="C781" s="11" t="str">
        <f t="shared" si="12"/>
        <v>01</v>
      </c>
      <c r="D781" s="11" t="s">
        <v>7</v>
      </c>
      <c r="E781" s="11" t="s">
        <v>8</v>
      </c>
      <c r="F781" s="11" t="str">
        <f>"吴枫"</f>
        <v>吴枫</v>
      </c>
      <c r="G781" s="12" t="s">
        <v>112</v>
      </c>
    </row>
    <row r="782" s="1" customFormat="1" spans="2:7">
      <c r="B782" s="10">
        <v>779</v>
      </c>
      <c r="C782" s="11" t="str">
        <f t="shared" si="12"/>
        <v>01</v>
      </c>
      <c r="D782" s="11" t="s">
        <v>7</v>
      </c>
      <c r="E782" s="11" t="s">
        <v>8</v>
      </c>
      <c r="F782" s="11" t="str">
        <f>"蔡燕萍"</f>
        <v>蔡燕萍</v>
      </c>
      <c r="G782" s="12" t="s">
        <v>722</v>
      </c>
    </row>
    <row r="783" s="1" customFormat="1" spans="2:7">
      <c r="B783" s="10">
        <v>780</v>
      </c>
      <c r="C783" s="11" t="str">
        <f t="shared" si="12"/>
        <v>01</v>
      </c>
      <c r="D783" s="11" t="s">
        <v>7</v>
      </c>
      <c r="E783" s="11" t="s">
        <v>8</v>
      </c>
      <c r="F783" s="11" t="str">
        <f>"符彩玲"</f>
        <v>符彩玲</v>
      </c>
      <c r="G783" s="12" t="s">
        <v>723</v>
      </c>
    </row>
    <row r="784" s="1" customFormat="1" spans="2:7">
      <c r="B784" s="10">
        <v>781</v>
      </c>
      <c r="C784" s="11" t="str">
        <f t="shared" si="12"/>
        <v>01</v>
      </c>
      <c r="D784" s="11" t="s">
        <v>7</v>
      </c>
      <c r="E784" s="11" t="s">
        <v>8</v>
      </c>
      <c r="F784" s="11" t="str">
        <f>"许春玲"</f>
        <v>许春玲</v>
      </c>
      <c r="G784" s="12" t="s">
        <v>724</v>
      </c>
    </row>
    <row r="785" s="1" customFormat="1" spans="2:7">
      <c r="B785" s="10">
        <v>782</v>
      </c>
      <c r="C785" s="11" t="str">
        <f t="shared" si="12"/>
        <v>01</v>
      </c>
      <c r="D785" s="11" t="s">
        <v>7</v>
      </c>
      <c r="E785" s="11" t="s">
        <v>8</v>
      </c>
      <c r="F785" s="11" t="str">
        <f>"符镫云"</f>
        <v>符镫云</v>
      </c>
      <c r="G785" s="12" t="s">
        <v>725</v>
      </c>
    </row>
    <row r="786" s="1" customFormat="1" spans="2:7">
      <c r="B786" s="10">
        <v>783</v>
      </c>
      <c r="C786" s="11" t="str">
        <f t="shared" si="12"/>
        <v>01</v>
      </c>
      <c r="D786" s="11" t="s">
        <v>7</v>
      </c>
      <c r="E786" s="11" t="s">
        <v>8</v>
      </c>
      <c r="F786" s="11" t="str">
        <f>"高冬利"</f>
        <v>高冬利</v>
      </c>
      <c r="G786" s="12" t="s">
        <v>726</v>
      </c>
    </row>
    <row r="787" s="1" customFormat="1" spans="2:7">
      <c r="B787" s="10">
        <v>784</v>
      </c>
      <c r="C787" s="11" t="str">
        <f t="shared" si="12"/>
        <v>01</v>
      </c>
      <c r="D787" s="11" t="s">
        <v>7</v>
      </c>
      <c r="E787" s="11" t="s">
        <v>8</v>
      </c>
      <c r="F787" s="11" t="str">
        <f>"吴家丽"</f>
        <v>吴家丽</v>
      </c>
      <c r="G787" s="12" t="s">
        <v>727</v>
      </c>
    </row>
    <row r="788" s="1" customFormat="1" spans="2:7">
      <c r="B788" s="10">
        <v>785</v>
      </c>
      <c r="C788" s="11" t="str">
        <f t="shared" si="12"/>
        <v>01</v>
      </c>
      <c r="D788" s="11" t="s">
        <v>7</v>
      </c>
      <c r="E788" s="11" t="s">
        <v>8</v>
      </c>
      <c r="F788" s="11" t="str">
        <f>"谢黄娇"</f>
        <v>谢黄娇</v>
      </c>
      <c r="G788" s="12" t="s">
        <v>728</v>
      </c>
    </row>
    <row r="789" s="1" customFormat="1" spans="2:7">
      <c r="B789" s="10">
        <v>786</v>
      </c>
      <c r="C789" s="11" t="str">
        <f t="shared" si="12"/>
        <v>01</v>
      </c>
      <c r="D789" s="11" t="s">
        <v>7</v>
      </c>
      <c r="E789" s="11" t="s">
        <v>8</v>
      </c>
      <c r="F789" s="11" t="str">
        <f>"黄娜"</f>
        <v>黄娜</v>
      </c>
      <c r="G789" s="12" t="s">
        <v>729</v>
      </c>
    </row>
    <row r="790" s="1" customFormat="1" spans="2:7">
      <c r="B790" s="10">
        <v>787</v>
      </c>
      <c r="C790" s="11" t="str">
        <f t="shared" si="12"/>
        <v>01</v>
      </c>
      <c r="D790" s="11" t="s">
        <v>7</v>
      </c>
      <c r="E790" s="11" t="s">
        <v>8</v>
      </c>
      <c r="F790" s="11" t="str">
        <f>"黄金齐"</f>
        <v>黄金齐</v>
      </c>
      <c r="G790" s="12" t="s">
        <v>730</v>
      </c>
    </row>
    <row r="791" s="1" customFormat="1" spans="2:7">
      <c r="B791" s="10">
        <v>788</v>
      </c>
      <c r="C791" s="11" t="str">
        <f t="shared" si="12"/>
        <v>01</v>
      </c>
      <c r="D791" s="11" t="s">
        <v>7</v>
      </c>
      <c r="E791" s="11" t="s">
        <v>8</v>
      </c>
      <c r="F791" s="11" t="str">
        <f>"李鹏"</f>
        <v>李鹏</v>
      </c>
      <c r="G791" s="12" t="s">
        <v>731</v>
      </c>
    </row>
    <row r="792" s="1" customFormat="1" spans="2:7">
      <c r="B792" s="10">
        <v>789</v>
      </c>
      <c r="C792" s="11" t="str">
        <f t="shared" si="12"/>
        <v>01</v>
      </c>
      <c r="D792" s="11" t="s">
        <v>7</v>
      </c>
      <c r="E792" s="11" t="s">
        <v>8</v>
      </c>
      <c r="F792" s="11" t="str">
        <f>"张丽霞"</f>
        <v>张丽霞</v>
      </c>
      <c r="G792" s="12" t="s">
        <v>732</v>
      </c>
    </row>
    <row r="793" s="1" customFormat="1" spans="2:7">
      <c r="B793" s="10">
        <v>790</v>
      </c>
      <c r="C793" s="11" t="str">
        <f t="shared" si="12"/>
        <v>01</v>
      </c>
      <c r="D793" s="11" t="s">
        <v>7</v>
      </c>
      <c r="E793" s="11" t="s">
        <v>8</v>
      </c>
      <c r="F793" s="11" t="str">
        <f>"杜海芬"</f>
        <v>杜海芬</v>
      </c>
      <c r="G793" s="12" t="s">
        <v>733</v>
      </c>
    </row>
    <row r="794" s="1" customFormat="1" spans="2:7">
      <c r="B794" s="10">
        <v>791</v>
      </c>
      <c r="C794" s="11" t="str">
        <f t="shared" si="12"/>
        <v>01</v>
      </c>
      <c r="D794" s="11" t="s">
        <v>7</v>
      </c>
      <c r="E794" s="11" t="s">
        <v>8</v>
      </c>
      <c r="F794" s="11" t="str">
        <f>"林小艳"</f>
        <v>林小艳</v>
      </c>
      <c r="G794" s="12" t="s">
        <v>734</v>
      </c>
    </row>
    <row r="795" s="1" customFormat="1" spans="2:7">
      <c r="B795" s="10">
        <v>792</v>
      </c>
      <c r="C795" s="11" t="str">
        <f t="shared" si="12"/>
        <v>01</v>
      </c>
      <c r="D795" s="11" t="s">
        <v>7</v>
      </c>
      <c r="E795" s="11" t="s">
        <v>8</v>
      </c>
      <c r="F795" s="11" t="str">
        <f>"文丹"</f>
        <v>文丹</v>
      </c>
      <c r="G795" s="12" t="s">
        <v>735</v>
      </c>
    </row>
    <row r="796" s="1" customFormat="1" spans="2:7">
      <c r="B796" s="10">
        <v>793</v>
      </c>
      <c r="C796" s="11" t="str">
        <f t="shared" si="12"/>
        <v>01</v>
      </c>
      <c r="D796" s="11" t="s">
        <v>7</v>
      </c>
      <c r="E796" s="11" t="s">
        <v>8</v>
      </c>
      <c r="F796" s="11" t="str">
        <f>"黄蓉"</f>
        <v>黄蓉</v>
      </c>
      <c r="G796" s="12" t="s">
        <v>736</v>
      </c>
    </row>
    <row r="797" s="1" customFormat="1" spans="2:7">
      <c r="B797" s="10">
        <v>794</v>
      </c>
      <c r="C797" s="11" t="str">
        <f t="shared" si="12"/>
        <v>01</v>
      </c>
      <c r="D797" s="11" t="s">
        <v>7</v>
      </c>
      <c r="E797" s="11" t="s">
        <v>8</v>
      </c>
      <c r="F797" s="11" t="str">
        <f>"陈应秀"</f>
        <v>陈应秀</v>
      </c>
      <c r="G797" s="12" t="s">
        <v>737</v>
      </c>
    </row>
    <row r="798" s="1" customFormat="1" spans="2:7">
      <c r="B798" s="10">
        <v>795</v>
      </c>
      <c r="C798" s="11" t="str">
        <f t="shared" si="12"/>
        <v>01</v>
      </c>
      <c r="D798" s="11" t="s">
        <v>7</v>
      </c>
      <c r="E798" s="11" t="s">
        <v>8</v>
      </c>
      <c r="F798" s="11" t="str">
        <f>"陈桃菊"</f>
        <v>陈桃菊</v>
      </c>
      <c r="G798" s="12" t="s">
        <v>738</v>
      </c>
    </row>
    <row r="799" s="1" customFormat="1" spans="2:7">
      <c r="B799" s="10">
        <v>796</v>
      </c>
      <c r="C799" s="11" t="str">
        <f t="shared" si="12"/>
        <v>01</v>
      </c>
      <c r="D799" s="11" t="s">
        <v>7</v>
      </c>
      <c r="E799" s="11" t="s">
        <v>8</v>
      </c>
      <c r="F799" s="11" t="str">
        <f>"冯玉玲"</f>
        <v>冯玉玲</v>
      </c>
      <c r="G799" s="12" t="s">
        <v>174</v>
      </c>
    </row>
    <row r="800" s="1" customFormat="1" spans="2:7">
      <c r="B800" s="10">
        <v>797</v>
      </c>
      <c r="C800" s="11" t="str">
        <f t="shared" si="12"/>
        <v>01</v>
      </c>
      <c r="D800" s="11" t="s">
        <v>7</v>
      </c>
      <c r="E800" s="11" t="s">
        <v>8</v>
      </c>
      <c r="F800" s="11" t="str">
        <f>"邱月星"</f>
        <v>邱月星</v>
      </c>
      <c r="G800" s="12" t="s">
        <v>538</v>
      </c>
    </row>
    <row r="801" s="1" customFormat="1" spans="2:7">
      <c r="B801" s="10">
        <v>798</v>
      </c>
      <c r="C801" s="11" t="str">
        <f t="shared" si="12"/>
        <v>01</v>
      </c>
      <c r="D801" s="11" t="s">
        <v>7</v>
      </c>
      <c r="E801" s="11" t="s">
        <v>8</v>
      </c>
      <c r="F801" s="11" t="str">
        <f>"吴朝美"</f>
        <v>吴朝美</v>
      </c>
      <c r="G801" s="12" t="s">
        <v>225</v>
      </c>
    </row>
    <row r="802" s="1" customFormat="1" spans="2:7">
      <c r="B802" s="10">
        <v>799</v>
      </c>
      <c r="C802" s="11" t="str">
        <f t="shared" si="12"/>
        <v>01</v>
      </c>
      <c r="D802" s="11" t="s">
        <v>7</v>
      </c>
      <c r="E802" s="11" t="s">
        <v>8</v>
      </c>
      <c r="F802" s="11" t="str">
        <f>"陈东妹"</f>
        <v>陈东妹</v>
      </c>
      <c r="G802" s="12" t="s">
        <v>739</v>
      </c>
    </row>
    <row r="803" s="1" customFormat="1" spans="2:7">
      <c r="B803" s="10">
        <v>800</v>
      </c>
      <c r="C803" s="11" t="str">
        <f t="shared" si="12"/>
        <v>01</v>
      </c>
      <c r="D803" s="11" t="s">
        <v>7</v>
      </c>
      <c r="E803" s="11" t="s">
        <v>8</v>
      </c>
      <c r="F803" s="11" t="str">
        <f>"黄丽"</f>
        <v>黄丽</v>
      </c>
      <c r="G803" s="12" t="s">
        <v>740</v>
      </c>
    </row>
    <row r="804" s="1" customFormat="1" spans="2:7">
      <c r="B804" s="10">
        <v>801</v>
      </c>
      <c r="C804" s="11" t="str">
        <f t="shared" si="12"/>
        <v>01</v>
      </c>
      <c r="D804" s="11" t="s">
        <v>7</v>
      </c>
      <c r="E804" s="11" t="s">
        <v>8</v>
      </c>
      <c r="F804" s="11" t="str">
        <f>"吉财丽"</f>
        <v>吉财丽</v>
      </c>
      <c r="G804" s="12" t="s">
        <v>395</v>
      </c>
    </row>
    <row r="805" s="1" customFormat="1" spans="2:7">
      <c r="B805" s="10">
        <v>802</v>
      </c>
      <c r="C805" s="11" t="str">
        <f t="shared" si="12"/>
        <v>01</v>
      </c>
      <c r="D805" s="11" t="s">
        <v>7</v>
      </c>
      <c r="E805" s="11" t="s">
        <v>8</v>
      </c>
      <c r="F805" s="11" t="str">
        <f>"符祝女"</f>
        <v>符祝女</v>
      </c>
      <c r="G805" s="12" t="s">
        <v>741</v>
      </c>
    </row>
    <row r="806" s="1" customFormat="1" spans="2:7">
      <c r="B806" s="10">
        <v>803</v>
      </c>
      <c r="C806" s="11" t="str">
        <f t="shared" si="12"/>
        <v>01</v>
      </c>
      <c r="D806" s="11" t="s">
        <v>7</v>
      </c>
      <c r="E806" s="11" t="s">
        <v>8</v>
      </c>
      <c r="F806" s="11" t="str">
        <f>"杨骐蔚"</f>
        <v>杨骐蔚</v>
      </c>
      <c r="G806" s="12" t="s">
        <v>742</v>
      </c>
    </row>
    <row r="807" s="1" customFormat="1" spans="2:7">
      <c r="B807" s="10">
        <v>804</v>
      </c>
      <c r="C807" s="11" t="str">
        <f t="shared" si="12"/>
        <v>01</v>
      </c>
      <c r="D807" s="11" t="s">
        <v>7</v>
      </c>
      <c r="E807" s="11" t="s">
        <v>8</v>
      </c>
      <c r="F807" s="11" t="str">
        <f>"纪欢桐"</f>
        <v>纪欢桐</v>
      </c>
      <c r="G807" s="12" t="s">
        <v>743</v>
      </c>
    </row>
    <row r="808" s="1" customFormat="1" spans="2:7">
      <c r="B808" s="10">
        <v>805</v>
      </c>
      <c r="C808" s="11" t="str">
        <f t="shared" si="12"/>
        <v>01</v>
      </c>
      <c r="D808" s="11" t="s">
        <v>7</v>
      </c>
      <c r="E808" s="11" t="s">
        <v>8</v>
      </c>
      <c r="F808" s="11" t="str">
        <f>"苏虹虹"</f>
        <v>苏虹虹</v>
      </c>
      <c r="G808" s="12" t="s">
        <v>744</v>
      </c>
    </row>
    <row r="809" s="1" customFormat="1" spans="2:7">
      <c r="B809" s="10">
        <v>806</v>
      </c>
      <c r="C809" s="11" t="str">
        <f t="shared" si="12"/>
        <v>01</v>
      </c>
      <c r="D809" s="11" t="s">
        <v>7</v>
      </c>
      <c r="E809" s="11" t="s">
        <v>8</v>
      </c>
      <c r="F809" s="11" t="str">
        <f>"陈红荣"</f>
        <v>陈红荣</v>
      </c>
      <c r="G809" s="12" t="s">
        <v>745</v>
      </c>
    </row>
    <row r="810" s="1" customFormat="1" spans="2:7">
      <c r="B810" s="10">
        <v>807</v>
      </c>
      <c r="C810" s="11" t="str">
        <f t="shared" si="12"/>
        <v>01</v>
      </c>
      <c r="D810" s="11" t="s">
        <v>7</v>
      </c>
      <c r="E810" s="11" t="s">
        <v>8</v>
      </c>
      <c r="F810" s="11" t="str">
        <f>"张爱姣"</f>
        <v>张爱姣</v>
      </c>
      <c r="G810" s="12" t="s">
        <v>746</v>
      </c>
    </row>
    <row r="811" s="1" customFormat="1" spans="2:7">
      <c r="B811" s="10">
        <v>808</v>
      </c>
      <c r="C811" s="11" t="str">
        <f t="shared" si="12"/>
        <v>01</v>
      </c>
      <c r="D811" s="11" t="s">
        <v>7</v>
      </c>
      <c r="E811" s="11" t="s">
        <v>8</v>
      </c>
      <c r="F811" s="11" t="str">
        <f>"王玉斌"</f>
        <v>王玉斌</v>
      </c>
      <c r="G811" s="12" t="s">
        <v>747</v>
      </c>
    </row>
    <row r="812" s="1" customFormat="1" spans="2:7">
      <c r="B812" s="10">
        <v>809</v>
      </c>
      <c r="C812" s="11" t="str">
        <f t="shared" si="12"/>
        <v>01</v>
      </c>
      <c r="D812" s="11" t="s">
        <v>7</v>
      </c>
      <c r="E812" s="11" t="s">
        <v>8</v>
      </c>
      <c r="F812" s="11" t="str">
        <f>"杨平雅"</f>
        <v>杨平雅</v>
      </c>
      <c r="G812" s="12" t="s">
        <v>748</v>
      </c>
    </row>
    <row r="813" s="1" customFormat="1" spans="2:7">
      <c r="B813" s="10">
        <v>810</v>
      </c>
      <c r="C813" s="11" t="str">
        <f t="shared" si="12"/>
        <v>01</v>
      </c>
      <c r="D813" s="11" t="s">
        <v>7</v>
      </c>
      <c r="E813" s="11" t="s">
        <v>8</v>
      </c>
      <c r="F813" s="11" t="str">
        <f>"曾彩雪"</f>
        <v>曾彩雪</v>
      </c>
      <c r="G813" s="12" t="s">
        <v>749</v>
      </c>
    </row>
    <row r="814" s="1" customFormat="1" spans="2:7">
      <c r="B814" s="10">
        <v>811</v>
      </c>
      <c r="C814" s="11" t="str">
        <f t="shared" si="12"/>
        <v>01</v>
      </c>
      <c r="D814" s="11" t="s">
        <v>7</v>
      </c>
      <c r="E814" s="11" t="s">
        <v>8</v>
      </c>
      <c r="F814" s="11" t="str">
        <f>"卢娇娜"</f>
        <v>卢娇娜</v>
      </c>
      <c r="G814" s="12" t="s">
        <v>750</v>
      </c>
    </row>
    <row r="815" s="1" customFormat="1" spans="2:7">
      <c r="B815" s="10">
        <v>812</v>
      </c>
      <c r="C815" s="11" t="str">
        <f t="shared" si="12"/>
        <v>01</v>
      </c>
      <c r="D815" s="11" t="s">
        <v>7</v>
      </c>
      <c r="E815" s="11" t="s">
        <v>8</v>
      </c>
      <c r="F815" s="11" t="str">
        <f>"谭钰涵"</f>
        <v>谭钰涵</v>
      </c>
      <c r="G815" s="12" t="s">
        <v>751</v>
      </c>
    </row>
    <row r="816" s="1" customFormat="1" spans="2:7">
      <c r="B816" s="10">
        <v>813</v>
      </c>
      <c r="C816" s="11" t="str">
        <f t="shared" si="12"/>
        <v>01</v>
      </c>
      <c r="D816" s="11" t="s">
        <v>7</v>
      </c>
      <c r="E816" s="11" t="s">
        <v>8</v>
      </c>
      <c r="F816" s="11" t="str">
        <f>"庞苑之"</f>
        <v>庞苑之</v>
      </c>
      <c r="G816" s="12" t="s">
        <v>752</v>
      </c>
    </row>
    <row r="817" s="1" customFormat="1" spans="2:7">
      <c r="B817" s="10">
        <v>814</v>
      </c>
      <c r="C817" s="11" t="str">
        <f t="shared" si="12"/>
        <v>01</v>
      </c>
      <c r="D817" s="11" t="s">
        <v>7</v>
      </c>
      <c r="E817" s="11" t="s">
        <v>8</v>
      </c>
      <c r="F817" s="11" t="str">
        <f>"温玉婷"</f>
        <v>温玉婷</v>
      </c>
      <c r="G817" s="12" t="s">
        <v>753</v>
      </c>
    </row>
    <row r="818" s="1" customFormat="1" spans="2:7">
      <c r="B818" s="10">
        <v>815</v>
      </c>
      <c r="C818" s="11" t="str">
        <f t="shared" si="12"/>
        <v>01</v>
      </c>
      <c r="D818" s="11" t="s">
        <v>7</v>
      </c>
      <c r="E818" s="11" t="s">
        <v>8</v>
      </c>
      <c r="F818" s="11" t="str">
        <f>"赵小玲"</f>
        <v>赵小玲</v>
      </c>
      <c r="G818" s="12" t="s">
        <v>754</v>
      </c>
    </row>
    <row r="819" s="1" customFormat="1" spans="2:7">
      <c r="B819" s="10">
        <v>816</v>
      </c>
      <c r="C819" s="11" t="str">
        <f t="shared" si="12"/>
        <v>01</v>
      </c>
      <c r="D819" s="11" t="s">
        <v>7</v>
      </c>
      <c r="E819" s="11" t="s">
        <v>8</v>
      </c>
      <c r="F819" s="11" t="str">
        <f>"甘小霞"</f>
        <v>甘小霞</v>
      </c>
      <c r="G819" s="12" t="s">
        <v>755</v>
      </c>
    </row>
    <row r="820" s="1" customFormat="1" spans="2:7">
      <c r="B820" s="10">
        <v>817</v>
      </c>
      <c r="C820" s="11" t="str">
        <f t="shared" si="12"/>
        <v>01</v>
      </c>
      <c r="D820" s="11" t="s">
        <v>7</v>
      </c>
      <c r="E820" s="11" t="s">
        <v>8</v>
      </c>
      <c r="F820" s="11" t="str">
        <f>"陈德嫒"</f>
        <v>陈德嫒</v>
      </c>
      <c r="G820" s="12" t="s">
        <v>756</v>
      </c>
    </row>
    <row r="821" s="1" customFormat="1" spans="2:7">
      <c r="B821" s="10">
        <v>818</v>
      </c>
      <c r="C821" s="11" t="str">
        <f t="shared" si="12"/>
        <v>01</v>
      </c>
      <c r="D821" s="11" t="s">
        <v>7</v>
      </c>
      <c r="E821" s="11" t="s">
        <v>8</v>
      </c>
      <c r="F821" s="11" t="str">
        <f>"李萍"</f>
        <v>李萍</v>
      </c>
      <c r="G821" s="12" t="s">
        <v>138</v>
      </c>
    </row>
    <row r="822" s="1" customFormat="1" spans="2:7">
      <c r="B822" s="10">
        <v>819</v>
      </c>
      <c r="C822" s="11" t="str">
        <f t="shared" si="12"/>
        <v>01</v>
      </c>
      <c r="D822" s="11" t="s">
        <v>7</v>
      </c>
      <c r="E822" s="11" t="s">
        <v>8</v>
      </c>
      <c r="F822" s="11" t="str">
        <f>"陈夏琳"</f>
        <v>陈夏琳</v>
      </c>
      <c r="G822" s="12" t="s">
        <v>757</v>
      </c>
    </row>
    <row r="823" s="1" customFormat="1" spans="2:7">
      <c r="B823" s="10">
        <v>820</v>
      </c>
      <c r="C823" s="11" t="str">
        <f t="shared" si="12"/>
        <v>01</v>
      </c>
      <c r="D823" s="11" t="s">
        <v>7</v>
      </c>
      <c r="E823" s="11" t="s">
        <v>8</v>
      </c>
      <c r="F823" s="11" t="str">
        <f>"蓝夕雅"</f>
        <v>蓝夕雅</v>
      </c>
      <c r="G823" s="12" t="s">
        <v>347</v>
      </c>
    </row>
    <row r="824" s="1" customFormat="1" spans="2:7">
      <c r="B824" s="10">
        <v>821</v>
      </c>
      <c r="C824" s="11" t="str">
        <f t="shared" si="12"/>
        <v>01</v>
      </c>
      <c r="D824" s="11" t="s">
        <v>7</v>
      </c>
      <c r="E824" s="11" t="s">
        <v>8</v>
      </c>
      <c r="F824" s="11" t="str">
        <f>"李珑"</f>
        <v>李珑</v>
      </c>
      <c r="G824" s="12" t="s">
        <v>758</v>
      </c>
    </row>
    <row r="825" s="1" customFormat="1" spans="2:7">
      <c r="B825" s="10">
        <v>822</v>
      </c>
      <c r="C825" s="11" t="str">
        <f t="shared" si="12"/>
        <v>01</v>
      </c>
      <c r="D825" s="11" t="s">
        <v>7</v>
      </c>
      <c r="E825" s="11" t="s">
        <v>8</v>
      </c>
      <c r="F825" s="11" t="str">
        <f>"李吉砂"</f>
        <v>李吉砂</v>
      </c>
      <c r="G825" s="12" t="s">
        <v>759</v>
      </c>
    </row>
    <row r="826" s="1" customFormat="1" spans="2:7">
      <c r="B826" s="10">
        <v>823</v>
      </c>
      <c r="C826" s="11" t="str">
        <f t="shared" si="12"/>
        <v>01</v>
      </c>
      <c r="D826" s="11" t="s">
        <v>7</v>
      </c>
      <c r="E826" s="11" t="s">
        <v>8</v>
      </c>
      <c r="F826" s="11" t="str">
        <f>"蔡娇婷"</f>
        <v>蔡娇婷</v>
      </c>
      <c r="G826" s="12" t="s">
        <v>760</v>
      </c>
    </row>
    <row r="827" s="1" customFormat="1" spans="2:7">
      <c r="B827" s="10">
        <v>824</v>
      </c>
      <c r="C827" s="11" t="str">
        <f t="shared" si="12"/>
        <v>01</v>
      </c>
      <c r="D827" s="11" t="s">
        <v>7</v>
      </c>
      <c r="E827" s="11" t="s">
        <v>8</v>
      </c>
      <c r="F827" s="11" t="str">
        <f>"陈柳彤"</f>
        <v>陈柳彤</v>
      </c>
      <c r="G827" s="12" t="s">
        <v>278</v>
      </c>
    </row>
    <row r="828" s="1" customFormat="1" spans="2:7">
      <c r="B828" s="10">
        <v>825</v>
      </c>
      <c r="C828" s="11" t="str">
        <f t="shared" si="12"/>
        <v>01</v>
      </c>
      <c r="D828" s="11" t="s">
        <v>7</v>
      </c>
      <c r="E828" s="11" t="s">
        <v>8</v>
      </c>
      <c r="F828" s="11" t="str">
        <f>"刘小秀"</f>
        <v>刘小秀</v>
      </c>
      <c r="G828" s="12" t="s">
        <v>761</v>
      </c>
    </row>
    <row r="829" s="1" customFormat="1" spans="2:7">
      <c r="B829" s="10">
        <v>826</v>
      </c>
      <c r="C829" s="11" t="str">
        <f t="shared" si="12"/>
        <v>01</v>
      </c>
      <c r="D829" s="11" t="s">
        <v>7</v>
      </c>
      <c r="E829" s="11" t="s">
        <v>8</v>
      </c>
      <c r="F829" s="11" t="str">
        <f>"韦娟娟"</f>
        <v>韦娟娟</v>
      </c>
      <c r="G829" s="12" t="s">
        <v>762</v>
      </c>
    </row>
    <row r="830" s="1" customFormat="1" spans="2:7">
      <c r="B830" s="10">
        <v>827</v>
      </c>
      <c r="C830" s="11" t="str">
        <f t="shared" si="12"/>
        <v>01</v>
      </c>
      <c r="D830" s="11" t="s">
        <v>7</v>
      </c>
      <c r="E830" s="11" t="s">
        <v>8</v>
      </c>
      <c r="F830" s="11" t="str">
        <f>"符永花"</f>
        <v>符永花</v>
      </c>
      <c r="G830" s="12" t="s">
        <v>763</v>
      </c>
    </row>
    <row r="831" s="1" customFormat="1" spans="2:7">
      <c r="B831" s="10">
        <v>828</v>
      </c>
      <c r="C831" s="11" t="str">
        <f t="shared" si="12"/>
        <v>01</v>
      </c>
      <c r="D831" s="11" t="s">
        <v>7</v>
      </c>
      <c r="E831" s="11" t="s">
        <v>8</v>
      </c>
      <c r="F831" s="11" t="str">
        <f>"李建丹"</f>
        <v>李建丹</v>
      </c>
      <c r="G831" s="12" t="s">
        <v>764</v>
      </c>
    </row>
    <row r="832" s="1" customFormat="1" spans="2:7">
      <c r="B832" s="10">
        <v>829</v>
      </c>
      <c r="C832" s="11" t="str">
        <f t="shared" si="12"/>
        <v>01</v>
      </c>
      <c r="D832" s="11" t="s">
        <v>7</v>
      </c>
      <c r="E832" s="11" t="s">
        <v>8</v>
      </c>
      <c r="F832" s="11" t="str">
        <f>"钟婷婷"</f>
        <v>钟婷婷</v>
      </c>
      <c r="G832" s="12" t="s">
        <v>765</v>
      </c>
    </row>
    <row r="833" s="1" customFormat="1" spans="2:7">
      <c r="B833" s="10">
        <v>830</v>
      </c>
      <c r="C833" s="11" t="str">
        <f t="shared" si="12"/>
        <v>01</v>
      </c>
      <c r="D833" s="11" t="s">
        <v>7</v>
      </c>
      <c r="E833" s="11" t="s">
        <v>8</v>
      </c>
      <c r="F833" s="11" t="str">
        <f>"王秋英"</f>
        <v>王秋英</v>
      </c>
      <c r="G833" s="12" t="s">
        <v>766</v>
      </c>
    </row>
    <row r="834" s="1" customFormat="1" spans="2:7">
      <c r="B834" s="10">
        <v>831</v>
      </c>
      <c r="C834" s="11" t="str">
        <f t="shared" si="12"/>
        <v>01</v>
      </c>
      <c r="D834" s="11" t="s">
        <v>7</v>
      </c>
      <c r="E834" s="11" t="s">
        <v>8</v>
      </c>
      <c r="F834" s="11" t="str">
        <f>"吉丽菊"</f>
        <v>吉丽菊</v>
      </c>
      <c r="G834" s="12" t="s">
        <v>767</v>
      </c>
    </row>
    <row r="835" s="1" customFormat="1" spans="2:7">
      <c r="B835" s="10">
        <v>832</v>
      </c>
      <c r="C835" s="11" t="str">
        <f t="shared" si="12"/>
        <v>01</v>
      </c>
      <c r="D835" s="11" t="s">
        <v>7</v>
      </c>
      <c r="E835" s="11" t="s">
        <v>8</v>
      </c>
      <c r="F835" s="11" t="str">
        <f>"杨淑云"</f>
        <v>杨淑云</v>
      </c>
      <c r="G835" s="12" t="s">
        <v>768</v>
      </c>
    </row>
    <row r="836" s="1" customFormat="1" spans="2:7">
      <c r="B836" s="10">
        <v>833</v>
      </c>
      <c r="C836" s="11" t="str">
        <f t="shared" ref="C836:C899" si="13">"01"</f>
        <v>01</v>
      </c>
      <c r="D836" s="11" t="s">
        <v>7</v>
      </c>
      <c r="E836" s="11" t="s">
        <v>8</v>
      </c>
      <c r="F836" s="11" t="str">
        <f>"张春妮"</f>
        <v>张春妮</v>
      </c>
      <c r="G836" s="12" t="s">
        <v>769</v>
      </c>
    </row>
    <row r="837" s="1" customFormat="1" spans="2:7">
      <c r="B837" s="10">
        <v>834</v>
      </c>
      <c r="C837" s="11" t="str">
        <f t="shared" si="13"/>
        <v>01</v>
      </c>
      <c r="D837" s="11" t="s">
        <v>7</v>
      </c>
      <c r="E837" s="11" t="s">
        <v>8</v>
      </c>
      <c r="F837" s="11" t="str">
        <f>"李雪萍"</f>
        <v>李雪萍</v>
      </c>
      <c r="G837" s="12" t="s">
        <v>770</v>
      </c>
    </row>
    <row r="838" s="1" customFormat="1" spans="2:7">
      <c r="B838" s="10">
        <v>835</v>
      </c>
      <c r="C838" s="11" t="str">
        <f t="shared" si="13"/>
        <v>01</v>
      </c>
      <c r="D838" s="11" t="s">
        <v>7</v>
      </c>
      <c r="E838" s="11" t="s">
        <v>8</v>
      </c>
      <c r="F838" s="11" t="str">
        <f>"陈紫依"</f>
        <v>陈紫依</v>
      </c>
      <c r="G838" s="12" t="s">
        <v>771</v>
      </c>
    </row>
    <row r="839" s="1" customFormat="1" spans="2:7">
      <c r="B839" s="10">
        <v>836</v>
      </c>
      <c r="C839" s="11" t="str">
        <f t="shared" si="13"/>
        <v>01</v>
      </c>
      <c r="D839" s="11" t="s">
        <v>7</v>
      </c>
      <c r="E839" s="11" t="s">
        <v>8</v>
      </c>
      <c r="F839" s="11" t="str">
        <f>"陈莹莹"</f>
        <v>陈莹莹</v>
      </c>
      <c r="G839" s="12" t="s">
        <v>429</v>
      </c>
    </row>
    <row r="840" s="1" customFormat="1" spans="2:7">
      <c r="B840" s="10">
        <v>837</v>
      </c>
      <c r="C840" s="11" t="str">
        <f t="shared" si="13"/>
        <v>01</v>
      </c>
      <c r="D840" s="11" t="s">
        <v>7</v>
      </c>
      <c r="E840" s="11" t="s">
        <v>8</v>
      </c>
      <c r="F840" s="11" t="str">
        <f>"黄珊"</f>
        <v>黄珊</v>
      </c>
      <c r="G840" s="12" t="s">
        <v>772</v>
      </c>
    </row>
    <row r="841" s="1" customFormat="1" spans="2:7">
      <c r="B841" s="10">
        <v>838</v>
      </c>
      <c r="C841" s="11" t="str">
        <f t="shared" si="13"/>
        <v>01</v>
      </c>
      <c r="D841" s="11" t="s">
        <v>7</v>
      </c>
      <c r="E841" s="11" t="s">
        <v>8</v>
      </c>
      <c r="F841" s="11" t="str">
        <f>"何金彦"</f>
        <v>何金彦</v>
      </c>
      <c r="G841" s="12" t="s">
        <v>773</v>
      </c>
    </row>
    <row r="842" s="1" customFormat="1" spans="2:7">
      <c r="B842" s="10">
        <v>839</v>
      </c>
      <c r="C842" s="11" t="str">
        <f t="shared" si="13"/>
        <v>01</v>
      </c>
      <c r="D842" s="11" t="s">
        <v>7</v>
      </c>
      <c r="E842" s="11" t="s">
        <v>8</v>
      </c>
      <c r="F842" s="11" t="str">
        <f>"孙静"</f>
        <v>孙静</v>
      </c>
      <c r="G842" s="12" t="s">
        <v>774</v>
      </c>
    </row>
    <row r="843" s="1" customFormat="1" spans="2:7">
      <c r="B843" s="10">
        <v>840</v>
      </c>
      <c r="C843" s="11" t="str">
        <f t="shared" si="13"/>
        <v>01</v>
      </c>
      <c r="D843" s="11" t="s">
        <v>7</v>
      </c>
      <c r="E843" s="11" t="s">
        <v>8</v>
      </c>
      <c r="F843" s="11" t="str">
        <f>"黄宝"</f>
        <v>黄宝</v>
      </c>
      <c r="G843" s="12" t="s">
        <v>641</v>
      </c>
    </row>
    <row r="844" s="1" customFormat="1" spans="2:7">
      <c r="B844" s="10">
        <v>841</v>
      </c>
      <c r="C844" s="11" t="str">
        <f t="shared" si="13"/>
        <v>01</v>
      </c>
      <c r="D844" s="11" t="s">
        <v>7</v>
      </c>
      <c r="E844" s="11" t="s">
        <v>8</v>
      </c>
      <c r="F844" s="11" t="str">
        <f>"羊丽霞"</f>
        <v>羊丽霞</v>
      </c>
      <c r="G844" s="12" t="s">
        <v>775</v>
      </c>
    </row>
    <row r="845" s="1" customFormat="1" spans="2:7">
      <c r="B845" s="10">
        <v>842</v>
      </c>
      <c r="C845" s="11" t="str">
        <f t="shared" si="13"/>
        <v>01</v>
      </c>
      <c r="D845" s="11" t="s">
        <v>7</v>
      </c>
      <c r="E845" s="11" t="s">
        <v>8</v>
      </c>
      <c r="F845" s="11" t="str">
        <f>"吴俊秀"</f>
        <v>吴俊秀</v>
      </c>
      <c r="G845" s="12" t="s">
        <v>776</v>
      </c>
    </row>
    <row r="846" s="1" customFormat="1" spans="2:7">
      <c r="B846" s="10">
        <v>843</v>
      </c>
      <c r="C846" s="11" t="str">
        <f t="shared" si="13"/>
        <v>01</v>
      </c>
      <c r="D846" s="11" t="s">
        <v>7</v>
      </c>
      <c r="E846" s="11" t="s">
        <v>8</v>
      </c>
      <c r="F846" s="11" t="str">
        <f>"李春雨"</f>
        <v>李春雨</v>
      </c>
      <c r="G846" s="12" t="s">
        <v>777</v>
      </c>
    </row>
    <row r="847" s="1" customFormat="1" spans="2:7">
      <c r="B847" s="10">
        <v>844</v>
      </c>
      <c r="C847" s="11" t="str">
        <f t="shared" si="13"/>
        <v>01</v>
      </c>
      <c r="D847" s="11" t="s">
        <v>7</v>
      </c>
      <c r="E847" s="11" t="s">
        <v>8</v>
      </c>
      <c r="F847" s="11" t="str">
        <f>"王雪霞"</f>
        <v>王雪霞</v>
      </c>
      <c r="G847" s="12" t="s">
        <v>778</v>
      </c>
    </row>
    <row r="848" s="1" customFormat="1" spans="2:7">
      <c r="B848" s="10">
        <v>845</v>
      </c>
      <c r="C848" s="11" t="str">
        <f t="shared" si="13"/>
        <v>01</v>
      </c>
      <c r="D848" s="11" t="s">
        <v>7</v>
      </c>
      <c r="E848" s="11" t="s">
        <v>8</v>
      </c>
      <c r="F848" s="11" t="str">
        <f>"李梅九"</f>
        <v>李梅九</v>
      </c>
      <c r="G848" s="12" t="s">
        <v>779</v>
      </c>
    </row>
    <row r="849" s="1" customFormat="1" spans="2:7">
      <c r="B849" s="10">
        <v>846</v>
      </c>
      <c r="C849" s="11" t="str">
        <f t="shared" si="13"/>
        <v>01</v>
      </c>
      <c r="D849" s="11" t="s">
        <v>7</v>
      </c>
      <c r="E849" s="11" t="s">
        <v>8</v>
      </c>
      <c r="F849" s="11" t="str">
        <f>"符梅喜"</f>
        <v>符梅喜</v>
      </c>
      <c r="G849" s="12" t="s">
        <v>780</v>
      </c>
    </row>
    <row r="850" s="1" customFormat="1" spans="2:7">
      <c r="B850" s="10">
        <v>847</v>
      </c>
      <c r="C850" s="11" t="str">
        <f t="shared" si="13"/>
        <v>01</v>
      </c>
      <c r="D850" s="11" t="s">
        <v>7</v>
      </c>
      <c r="E850" s="11" t="s">
        <v>8</v>
      </c>
      <c r="F850" s="11" t="str">
        <f>"林春珍"</f>
        <v>林春珍</v>
      </c>
      <c r="G850" s="12" t="s">
        <v>781</v>
      </c>
    </row>
    <row r="851" s="1" customFormat="1" spans="2:7">
      <c r="B851" s="10">
        <v>848</v>
      </c>
      <c r="C851" s="11" t="str">
        <f t="shared" si="13"/>
        <v>01</v>
      </c>
      <c r="D851" s="11" t="s">
        <v>7</v>
      </c>
      <c r="E851" s="11" t="s">
        <v>8</v>
      </c>
      <c r="F851" s="11" t="str">
        <f>"吴青云"</f>
        <v>吴青云</v>
      </c>
      <c r="G851" s="12" t="s">
        <v>782</v>
      </c>
    </row>
    <row r="852" s="1" customFormat="1" spans="2:7">
      <c r="B852" s="10">
        <v>849</v>
      </c>
      <c r="C852" s="11" t="str">
        <f t="shared" si="13"/>
        <v>01</v>
      </c>
      <c r="D852" s="11" t="s">
        <v>7</v>
      </c>
      <c r="E852" s="11" t="s">
        <v>8</v>
      </c>
      <c r="F852" s="11" t="str">
        <f>"曾美玲"</f>
        <v>曾美玲</v>
      </c>
      <c r="G852" s="12" t="s">
        <v>783</v>
      </c>
    </row>
    <row r="853" s="1" customFormat="1" spans="2:7">
      <c r="B853" s="10">
        <v>850</v>
      </c>
      <c r="C853" s="11" t="str">
        <f t="shared" si="13"/>
        <v>01</v>
      </c>
      <c r="D853" s="11" t="s">
        <v>7</v>
      </c>
      <c r="E853" s="11" t="s">
        <v>8</v>
      </c>
      <c r="F853" s="11" t="str">
        <f>"叶庆鸟"</f>
        <v>叶庆鸟</v>
      </c>
      <c r="G853" s="12" t="s">
        <v>784</v>
      </c>
    </row>
    <row r="854" s="1" customFormat="1" spans="2:7">
      <c r="B854" s="10">
        <v>851</v>
      </c>
      <c r="C854" s="11" t="str">
        <f t="shared" si="13"/>
        <v>01</v>
      </c>
      <c r="D854" s="11" t="s">
        <v>7</v>
      </c>
      <c r="E854" s="11" t="s">
        <v>8</v>
      </c>
      <c r="F854" s="11" t="str">
        <f>"许振妹"</f>
        <v>许振妹</v>
      </c>
      <c r="G854" s="12" t="s">
        <v>785</v>
      </c>
    </row>
    <row r="855" s="1" customFormat="1" spans="2:7">
      <c r="B855" s="10">
        <v>852</v>
      </c>
      <c r="C855" s="11" t="str">
        <f t="shared" si="13"/>
        <v>01</v>
      </c>
      <c r="D855" s="11" t="s">
        <v>7</v>
      </c>
      <c r="E855" s="11" t="s">
        <v>8</v>
      </c>
      <c r="F855" s="11" t="str">
        <f>"陈映丹"</f>
        <v>陈映丹</v>
      </c>
      <c r="G855" s="12" t="s">
        <v>786</v>
      </c>
    </row>
    <row r="856" s="1" customFormat="1" spans="2:7">
      <c r="B856" s="10">
        <v>853</v>
      </c>
      <c r="C856" s="11" t="str">
        <f t="shared" si="13"/>
        <v>01</v>
      </c>
      <c r="D856" s="11" t="s">
        <v>7</v>
      </c>
      <c r="E856" s="11" t="s">
        <v>8</v>
      </c>
      <c r="F856" s="11" t="str">
        <f>"符雪晶"</f>
        <v>符雪晶</v>
      </c>
      <c r="G856" s="12" t="s">
        <v>787</v>
      </c>
    </row>
    <row r="857" s="1" customFormat="1" spans="2:7">
      <c r="B857" s="10">
        <v>854</v>
      </c>
      <c r="C857" s="11" t="str">
        <f t="shared" si="13"/>
        <v>01</v>
      </c>
      <c r="D857" s="11" t="s">
        <v>7</v>
      </c>
      <c r="E857" s="11" t="s">
        <v>8</v>
      </c>
      <c r="F857" s="11" t="str">
        <f>"王海燕"</f>
        <v>王海燕</v>
      </c>
      <c r="G857" s="12" t="s">
        <v>788</v>
      </c>
    </row>
    <row r="858" s="1" customFormat="1" spans="2:7">
      <c r="B858" s="10">
        <v>855</v>
      </c>
      <c r="C858" s="11" t="str">
        <f t="shared" si="13"/>
        <v>01</v>
      </c>
      <c r="D858" s="11" t="s">
        <v>7</v>
      </c>
      <c r="E858" s="11" t="s">
        <v>8</v>
      </c>
      <c r="F858" s="11" t="str">
        <f>"王丹红"</f>
        <v>王丹红</v>
      </c>
      <c r="G858" s="12" t="s">
        <v>789</v>
      </c>
    </row>
    <row r="859" s="1" customFormat="1" spans="2:7">
      <c r="B859" s="10">
        <v>856</v>
      </c>
      <c r="C859" s="11" t="str">
        <f t="shared" si="13"/>
        <v>01</v>
      </c>
      <c r="D859" s="11" t="s">
        <v>7</v>
      </c>
      <c r="E859" s="11" t="s">
        <v>8</v>
      </c>
      <c r="F859" s="11" t="str">
        <f>"钟唐静"</f>
        <v>钟唐静</v>
      </c>
      <c r="G859" s="12" t="s">
        <v>790</v>
      </c>
    </row>
    <row r="860" s="1" customFormat="1" spans="2:7">
      <c r="B860" s="10">
        <v>857</v>
      </c>
      <c r="C860" s="11" t="str">
        <f t="shared" si="13"/>
        <v>01</v>
      </c>
      <c r="D860" s="11" t="s">
        <v>7</v>
      </c>
      <c r="E860" s="11" t="s">
        <v>8</v>
      </c>
      <c r="F860" s="11" t="str">
        <f>"庄潇"</f>
        <v>庄潇</v>
      </c>
      <c r="G860" s="12" t="s">
        <v>791</v>
      </c>
    </row>
    <row r="861" s="1" customFormat="1" spans="2:7">
      <c r="B861" s="10">
        <v>858</v>
      </c>
      <c r="C861" s="11" t="str">
        <f t="shared" si="13"/>
        <v>01</v>
      </c>
      <c r="D861" s="11" t="s">
        <v>7</v>
      </c>
      <c r="E861" s="11" t="s">
        <v>8</v>
      </c>
      <c r="F861" s="11" t="str">
        <f>"叶才泰"</f>
        <v>叶才泰</v>
      </c>
      <c r="G861" s="12" t="s">
        <v>792</v>
      </c>
    </row>
    <row r="862" s="1" customFormat="1" spans="2:7">
      <c r="B862" s="10">
        <v>859</v>
      </c>
      <c r="C862" s="11" t="str">
        <f t="shared" si="13"/>
        <v>01</v>
      </c>
      <c r="D862" s="11" t="s">
        <v>7</v>
      </c>
      <c r="E862" s="11" t="s">
        <v>8</v>
      </c>
      <c r="F862" s="11" t="str">
        <f>"卢豪旎"</f>
        <v>卢豪旎</v>
      </c>
      <c r="G862" s="12" t="s">
        <v>793</v>
      </c>
    </row>
    <row r="863" s="1" customFormat="1" spans="2:7">
      <c r="B863" s="10">
        <v>860</v>
      </c>
      <c r="C863" s="11" t="str">
        <f t="shared" si="13"/>
        <v>01</v>
      </c>
      <c r="D863" s="11" t="s">
        <v>7</v>
      </c>
      <c r="E863" s="11" t="s">
        <v>8</v>
      </c>
      <c r="F863" s="11" t="str">
        <f>"吴兴益"</f>
        <v>吴兴益</v>
      </c>
      <c r="G863" s="12" t="s">
        <v>18</v>
      </c>
    </row>
    <row r="864" s="1" customFormat="1" spans="2:7">
      <c r="B864" s="10">
        <v>861</v>
      </c>
      <c r="C864" s="11" t="str">
        <f t="shared" si="13"/>
        <v>01</v>
      </c>
      <c r="D864" s="11" t="s">
        <v>7</v>
      </c>
      <c r="E864" s="11" t="s">
        <v>8</v>
      </c>
      <c r="F864" s="11" t="str">
        <f>"吴敏"</f>
        <v>吴敏</v>
      </c>
      <c r="G864" s="12" t="s">
        <v>794</v>
      </c>
    </row>
    <row r="865" s="1" customFormat="1" spans="2:7">
      <c r="B865" s="10">
        <v>862</v>
      </c>
      <c r="C865" s="11" t="str">
        <f t="shared" si="13"/>
        <v>01</v>
      </c>
      <c r="D865" s="11" t="s">
        <v>7</v>
      </c>
      <c r="E865" s="11" t="s">
        <v>8</v>
      </c>
      <c r="F865" s="11" t="str">
        <f>"邓婷梦"</f>
        <v>邓婷梦</v>
      </c>
      <c r="G865" s="12" t="s">
        <v>795</v>
      </c>
    </row>
    <row r="866" s="1" customFormat="1" spans="2:7">
      <c r="B866" s="10">
        <v>863</v>
      </c>
      <c r="C866" s="11" t="str">
        <f t="shared" si="13"/>
        <v>01</v>
      </c>
      <c r="D866" s="11" t="s">
        <v>7</v>
      </c>
      <c r="E866" s="11" t="s">
        <v>8</v>
      </c>
      <c r="F866" s="11" t="str">
        <f>"苏培"</f>
        <v>苏培</v>
      </c>
      <c r="G866" s="12" t="s">
        <v>796</v>
      </c>
    </row>
    <row r="867" s="1" customFormat="1" spans="2:7">
      <c r="B867" s="10">
        <v>864</v>
      </c>
      <c r="C867" s="11" t="str">
        <f t="shared" si="13"/>
        <v>01</v>
      </c>
      <c r="D867" s="11" t="s">
        <v>7</v>
      </c>
      <c r="E867" s="11" t="s">
        <v>8</v>
      </c>
      <c r="F867" s="11" t="str">
        <f>"符冠亮"</f>
        <v>符冠亮</v>
      </c>
      <c r="G867" s="12" t="s">
        <v>797</v>
      </c>
    </row>
    <row r="868" s="1" customFormat="1" spans="2:7">
      <c r="B868" s="10">
        <v>865</v>
      </c>
      <c r="C868" s="11" t="str">
        <f t="shared" si="13"/>
        <v>01</v>
      </c>
      <c r="D868" s="11" t="s">
        <v>7</v>
      </c>
      <c r="E868" s="11" t="s">
        <v>8</v>
      </c>
      <c r="F868" s="11" t="str">
        <f>"徐明慧"</f>
        <v>徐明慧</v>
      </c>
      <c r="G868" s="12" t="s">
        <v>798</v>
      </c>
    </row>
    <row r="869" s="1" customFormat="1" spans="2:7">
      <c r="B869" s="10">
        <v>866</v>
      </c>
      <c r="C869" s="11" t="str">
        <f t="shared" si="13"/>
        <v>01</v>
      </c>
      <c r="D869" s="11" t="s">
        <v>7</v>
      </c>
      <c r="E869" s="11" t="s">
        <v>8</v>
      </c>
      <c r="F869" s="11" t="str">
        <f>"王艺铮"</f>
        <v>王艺铮</v>
      </c>
      <c r="G869" s="12" t="s">
        <v>22</v>
      </c>
    </row>
    <row r="870" s="1" customFormat="1" spans="2:7">
      <c r="B870" s="10">
        <v>867</v>
      </c>
      <c r="C870" s="11" t="str">
        <f t="shared" si="13"/>
        <v>01</v>
      </c>
      <c r="D870" s="11" t="s">
        <v>7</v>
      </c>
      <c r="E870" s="11" t="s">
        <v>8</v>
      </c>
      <c r="F870" s="11" t="str">
        <f>"周水玲"</f>
        <v>周水玲</v>
      </c>
      <c r="G870" s="12" t="s">
        <v>799</v>
      </c>
    </row>
    <row r="871" s="1" customFormat="1" spans="2:7">
      <c r="B871" s="10">
        <v>868</v>
      </c>
      <c r="C871" s="11" t="str">
        <f t="shared" si="13"/>
        <v>01</v>
      </c>
      <c r="D871" s="11" t="s">
        <v>7</v>
      </c>
      <c r="E871" s="11" t="s">
        <v>8</v>
      </c>
      <c r="F871" s="11" t="str">
        <f>"王冶平"</f>
        <v>王冶平</v>
      </c>
      <c r="G871" s="12" t="s">
        <v>800</v>
      </c>
    </row>
    <row r="872" s="1" customFormat="1" spans="2:7">
      <c r="B872" s="10">
        <v>869</v>
      </c>
      <c r="C872" s="11" t="str">
        <f t="shared" si="13"/>
        <v>01</v>
      </c>
      <c r="D872" s="11" t="s">
        <v>7</v>
      </c>
      <c r="E872" s="11" t="s">
        <v>8</v>
      </c>
      <c r="F872" s="11" t="str">
        <f>"谢雅诗"</f>
        <v>谢雅诗</v>
      </c>
      <c r="G872" s="12" t="s">
        <v>801</v>
      </c>
    </row>
    <row r="873" s="1" customFormat="1" spans="2:7">
      <c r="B873" s="10">
        <v>870</v>
      </c>
      <c r="C873" s="11" t="str">
        <f t="shared" si="13"/>
        <v>01</v>
      </c>
      <c r="D873" s="11" t="s">
        <v>7</v>
      </c>
      <c r="E873" s="11" t="s">
        <v>8</v>
      </c>
      <c r="F873" s="11" t="str">
        <f>"曾婷"</f>
        <v>曾婷</v>
      </c>
      <c r="G873" s="12" t="s">
        <v>802</v>
      </c>
    </row>
    <row r="874" s="1" customFormat="1" spans="2:7">
      <c r="B874" s="10">
        <v>871</v>
      </c>
      <c r="C874" s="11" t="str">
        <f t="shared" si="13"/>
        <v>01</v>
      </c>
      <c r="D874" s="11" t="s">
        <v>7</v>
      </c>
      <c r="E874" s="11" t="s">
        <v>8</v>
      </c>
      <c r="F874" s="11" t="str">
        <f>"陈巧娜"</f>
        <v>陈巧娜</v>
      </c>
      <c r="G874" s="12" t="s">
        <v>803</v>
      </c>
    </row>
    <row r="875" s="1" customFormat="1" spans="2:7">
      <c r="B875" s="10">
        <v>872</v>
      </c>
      <c r="C875" s="11" t="str">
        <f t="shared" si="13"/>
        <v>01</v>
      </c>
      <c r="D875" s="11" t="s">
        <v>7</v>
      </c>
      <c r="E875" s="11" t="s">
        <v>8</v>
      </c>
      <c r="F875" s="11" t="str">
        <f>"杨双霞"</f>
        <v>杨双霞</v>
      </c>
      <c r="G875" s="12" t="s">
        <v>804</v>
      </c>
    </row>
    <row r="876" s="1" customFormat="1" spans="2:7">
      <c r="B876" s="10">
        <v>873</v>
      </c>
      <c r="C876" s="11" t="str">
        <f t="shared" si="13"/>
        <v>01</v>
      </c>
      <c r="D876" s="11" t="s">
        <v>7</v>
      </c>
      <c r="E876" s="11" t="s">
        <v>8</v>
      </c>
      <c r="F876" s="11" t="str">
        <f>"吴恋"</f>
        <v>吴恋</v>
      </c>
      <c r="G876" s="12" t="s">
        <v>805</v>
      </c>
    </row>
    <row r="877" s="1" customFormat="1" spans="2:7">
      <c r="B877" s="10">
        <v>874</v>
      </c>
      <c r="C877" s="11" t="str">
        <f t="shared" si="13"/>
        <v>01</v>
      </c>
      <c r="D877" s="11" t="s">
        <v>7</v>
      </c>
      <c r="E877" s="11" t="s">
        <v>8</v>
      </c>
      <c r="F877" s="11" t="str">
        <f>"陈帅虹"</f>
        <v>陈帅虹</v>
      </c>
      <c r="G877" s="12" t="s">
        <v>172</v>
      </c>
    </row>
    <row r="878" s="1" customFormat="1" spans="2:7">
      <c r="B878" s="10">
        <v>875</v>
      </c>
      <c r="C878" s="11" t="str">
        <f t="shared" si="13"/>
        <v>01</v>
      </c>
      <c r="D878" s="11" t="s">
        <v>7</v>
      </c>
      <c r="E878" s="11" t="s">
        <v>8</v>
      </c>
      <c r="F878" s="11" t="str">
        <f>"陈慧珍"</f>
        <v>陈慧珍</v>
      </c>
      <c r="G878" s="12" t="s">
        <v>806</v>
      </c>
    </row>
    <row r="879" s="1" customFormat="1" spans="2:7">
      <c r="B879" s="10">
        <v>876</v>
      </c>
      <c r="C879" s="11" t="str">
        <f t="shared" si="13"/>
        <v>01</v>
      </c>
      <c r="D879" s="11" t="s">
        <v>7</v>
      </c>
      <c r="E879" s="11" t="s">
        <v>8</v>
      </c>
      <c r="F879" s="11" t="str">
        <f>"符丽琪"</f>
        <v>符丽琪</v>
      </c>
      <c r="G879" s="12" t="s">
        <v>807</v>
      </c>
    </row>
    <row r="880" s="1" customFormat="1" spans="2:7">
      <c r="B880" s="10">
        <v>877</v>
      </c>
      <c r="C880" s="11" t="str">
        <f t="shared" si="13"/>
        <v>01</v>
      </c>
      <c r="D880" s="11" t="s">
        <v>7</v>
      </c>
      <c r="E880" s="11" t="s">
        <v>8</v>
      </c>
      <c r="F880" s="11" t="str">
        <f>"陈雅琳"</f>
        <v>陈雅琳</v>
      </c>
      <c r="G880" s="12" t="s">
        <v>808</v>
      </c>
    </row>
    <row r="881" s="1" customFormat="1" spans="2:7">
      <c r="B881" s="10">
        <v>878</v>
      </c>
      <c r="C881" s="11" t="str">
        <f t="shared" si="13"/>
        <v>01</v>
      </c>
      <c r="D881" s="11" t="s">
        <v>7</v>
      </c>
      <c r="E881" s="11" t="s">
        <v>8</v>
      </c>
      <c r="F881" s="11" t="str">
        <f>"何阳艳"</f>
        <v>何阳艳</v>
      </c>
      <c r="G881" s="12" t="s">
        <v>82</v>
      </c>
    </row>
    <row r="882" s="1" customFormat="1" spans="2:7">
      <c r="B882" s="10">
        <v>879</v>
      </c>
      <c r="C882" s="11" t="str">
        <f t="shared" si="13"/>
        <v>01</v>
      </c>
      <c r="D882" s="11" t="s">
        <v>7</v>
      </c>
      <c r="E882" s="11" t="s">
        <v>8</v>
      </c>
      <c r="F882" s="11" t="str">
        <f>"林冰"</f>
        <v>林冰</v>
      </c>
      <c r="G882" s="12" t="s">
        <v>809</v>
      </c>
    </row>
    <row r="883" s="1" customFormat="1" spans="2:7">
      <c r="B883" s="10">
        <v>880</v>
      </c>
      <c r="C883" s="11" t="str">
        <f t="shared" si="13"/>
        <v>01</v>
      </c>
      <c r="D883" s="11" t="s">
        <v>7</v>
      </c>
      <c r="E883" s="11" t="s">
        <v>8</v>
      </c>
      <c r="F883" s="11" t="str">
        <f>"符莹"</f>
        <v>符莹</v>
      </c>
      <c r="G883" s="12" t="s">
        <v>810</v>
      </c>
    </row>
    <row r="884" s="1" customFormat="1" spans="2:7">
      <c r="B884" s="10">
        <v>881</v>
      </c>
      <c r="C884" s="11" t="str">
        <f t="shared" si="13"/>
        <v>01</v>
      </c>
      <c r="D884" s="11" t="s">
        <v>7</v>
      </c>
      <c r="E884" s="11" t="s">
        <v>8</v>
      </c>
      <c r="F884" s="11" t="str">
        <f>"朱文翠"</f>
        <v>朱文翠</v>
      </c>
      <c r="G884" s="12" t="s">
        <v>811</v>
      </c>
    </row>
    <row r="885" s="1" customFormat="1" spans="2:7">
      <c r="B885" s="10">
        <v>882</v>
      </c>
      <c r="C885" s="11" t="str">
        <f t="shared" si="13"/>
        <v>01</v>
      </c>
      <c r="D885" s="11" t="s">
        <v>7</v>
      </c>
      <c r="E885" s="11" t="s">
        <v>8</v>
      </c>
      <c r="F885" s="11" t="str">
        <f>"熊琼丽"</f>
        <v>熊琼丽</v>
      </c>
      <c r="G885" s="12" t="s">
        <v>812</v>
      </c>
    </row>
    <row r="886" s="1" customFormat="1" spans="2:7">
      <c r="B886" s="10">
        <v>883</v>
      </c>
      <c r="C886" s="11" t="str">
        <f t="shared" si="13"/>
        <v>01</v>
      </c>
      <c r="D886" s="11" t="s">
        <v>7</v>
      </c>
      <c r="E886" s="11" t="s">
        <v>8</v>
      </c>
      <c r="F886" s="11" t="str">
        <f>"郭晶晶"</f>
        <v>郭晶晶</v>
      </c>
      <c r="G886" s="12" t="s">
        <v>813</v>
      </c>
    </row>
    <row r="887" s="1" customFormat="1" spans="2:7">
      <c r="B887" s="10">
        <v>884</v>
      </c>
      <c r="C887" s="11" t="str">
        <f t="shared" si="13"/>
        <v>01</v>
      </c>
      <c r="D887" s="11" t="s">
        <v>7</v>
      </c>
      <c r="E887" s="11" t="s">
        <v>8</v>
      </c>
      <c r="F887" s="11" t="str">
        <f>"谢蓉"</f>
        <v>谢蓉</v>
      </c>
      <c r="G887" s="12" t="s">
        <v>814</v>
      </c>
    </row>
    <row r="888" s="1" customFormat="1" spans="2:7">
      <c r="B888" s="10">
        <v>885</v>
      </c>
      <c r="C888" s="11" t="str">
        <f t="shared" si="13"/>
        <v>01</v>
      </c>
      <c r="D888" s="11" t="s">
        <v>7</v>
      </c>
      <c r="E888" s="11" t="s">
        <v>8</v>
      </c>
      <c r="F888" s="11" t="str">
        <f>"陈亚敏"</f>
        <v>陈亚敏</v>
      </c>
      <c r="G888" s="12" t="s">
        <v>815</v>
      </c>
    </row>
    <row r="889" s="1" customFormat="1" spans="2:7">
      <c r="B889" s="10">
        <v>886</v>
      </c>
      <c r="C889" s="11" t="str">
        <f t="shared" si="13"/>
        <v>01</v>
      </c>
      <c r="D889" s="11" t="s">
        <v>7</v>
      </c>
      <c r="E889" s="11" t="s">
        <v>8</v>
      </c>
      <c r="F889" s="11" t="str">
        <f>"陈敏"</f>
        <v>陈敏</v>
      </c>
      <c r="G889" s="12" t="s">
        <v>816</v>
      </c>
    </row>
    <row r="890" s="1" customFormat="1" spans="2:7">
      <c r="B890" s="10">
        <v>887</v>
      </c>
      <c r="C890" s="11" t="str">
        <f t="shared" si="13"/>
        <v>01</v>
      </c>
      <c r="D890" s="11" t="s">
        <v>7</v>
      </c>
      <c r="E890" s="11" t="s">
        <v>8</v>
      </c>
      <c r="F890" s="11" t="str">
        <f>"韩启玲"</f>
        <v>韩启玲</v>
      </c>
      <c r="G890" s="12" t="s">
        <v>817</v>
      </c>
    </row>
    <row r="891" s="1" customFormat="1" spans="2:7">
      <c r="B891" s="10">
        <v>888</v>
      </c>
      <c r="C891" s="11" t="str">
        <f t="shared" si="13"/>
        <v>01</v>
      </c>
      <c r="D891" s="11" t="s">
        <v>7</v>
      </c>
      <c r="E891" s="11" t="s">
        <v>8</v>
      </c>
      <c r="F891" s="11" t="str">
        <f>"梁月"</f>
        <v>梁月</v>
      </c>
      <c r="G891" s="12" t="s">
        <v>818</v>
      </c>
    </row>
    <row r="892" s="1" customFormat="1" spans="2:7">
      <c r="B892" s="10">
        <v>889</v>
      </c>
      <c r="C892" s="11" t="str">
        <f t="shared" si="13"/>
        <v>01</v>
      </c>
      <c r="D892" s="11" t="s">
        <v>7</v>
      </c>
      <c r="E892" s="11" t="s">
        <v>8</v>
      </c>
      <c r="F892" s="11" t="str">
        <f>"何颖颖"</f>
        <v>何颖颖</v>
      </c>
      <c r="G892" s="12" t="s">
        <v>819</v>
      </c>
    </row>
    <row r="893" s="1" customFormat="1" spans="2:7">
      <c r="B893" s="10">
        <v>890</v>
      </c>
      <c r="C893" s="11" t="str">
        <f t="shared" si="13"/>
        <v>01</v>
      </c>
      <c r="D893" s="11" t="s">
        <v>7</v>
      </c>
      <c r="E893" s="11" t="s">
        <v>8</v>
      </c>
      <c r="F893" s="11" t="str">
        <f>"黄娜花"</f>
        <v>黄娜花</v>
      </c>
      <c r="G893" s="12" t="s">
        <v>820</v>
      </c>
    </row>
    <row r="894" s="1" customFormat="1" spans="2:7">
      <c r="B894" s="10">
        <v>891</v>
      </c>
      <c r="C894" s="11" t="str">
        <f t="shared" si="13"/>
        <v>01</v>
      </c>
      <c r="D894" s="11" t="s">
        <v>7</v>
      </c>
      <c r="E894" s="11" t="s">
        <v>8</v>
      </c>
      <c r="F894" s="11" t="str">
        <f>"符贤丽"</f>
        <v>符贤丽</v>
      </c>
      <c r="G894" s="12" t="s">
        <v>821</v>
      </c>
    </row>
    <row r="895" s="1" customFormat="1" spans="2:7">
      <c r="B895" s="10">
        <v>892</v>
      </c>
      <c r="C895" s="11" t="str">
        <f t="shared" si="13"/>
        <v>01</v>
      </c>
      <c r="D895" s="11" t="s">
        <v>7</v>
      </c>
      <c r="E895" s="11" t="s">
        <v>8</v>
      </c>
      <c r="F895" s="11" t="str">
        <f>"黄秋菊"</f>
        <v>黄秋菊</v>
      </c>
      <c r="G895" s="12" t="s">
        <v>822</v>
      </c>
    </row>
    <row r="896" s="1" customFormat="1" spans="2:7">
      <c r="B896" s="10">
        <v>893</v>
      </c>
      <c r="C896" s="11" t="str">
        <f t="shared" si="13"/>
        <v>01</v>
      </c>
      <c r="D896" s="11" t="s">
        <v>7</v>
      </c>
      <c r="E896" s="11" t="s">
        <v>8</v>
      </c>
      <c r="F896" s="11" t="str">
        <f>"吴春菊"</f>
        <v>吴春菊</v>
      </c>
      <c r="G896" s="12" t="s">
        <v>823</v>
      </c>
    </row>
    <row r="897" s="1" customFormat="1" spans="2:7">
      <c r="B897" s="10">
        <v>894</v>
      </c>
      <c r="C897" s="11" t="str">
        <f t="shared" si="13"/>
        <v>01</v>
      </c>
      <c r="D897" s="11" t="s">
        <v>7</v>
      </c>
      <c r="E897" s="11" t="s">
        <v>8</v>
      </c>
      <c r="F897" s="11" t="str">
        <f>"林海荣"</f>
        <v>林海荣</v>
      </c>
      <c r="G897" s="12" t="s">
        <v>824</v>
      </c>
    </row>
    <row r="898" s="1" customFormat="1" spans="2:7">
      <c r="B898" s="10">
        <v>895</v>
      </c>
      <c r="C898" s="11" t="str">
        <f t="shared" si="13"/>
        <v>01</v>
      </c>
      <c r="D898" s="11" t="s">
        <v>7</v>
      </c>
      <c r="E898" s="11" t="s">
        <v>8</v>
      </c>
      <c r="F898" s="11" t="str">
        <f>"王美霞"</f>
        <v>王美霞</v>
      </c>
      <c r="G898" s="12" t="s">
        <v>825</v>
      </c>
    </row>
    <row r="899" s="1" customFormat="1" spans="2:7">
      <c r="B899" s="10">
        <v>896</v>
      </c>
      <c r="C899" s="11" t="str">
        <f t="shared" si="13"/>
        <v>01</v>
      </c>
      <c r="D899" s="11" t="s">
        <v>7</v>
      </c>
      <c r="E899" s="11" t="s">
        <v>8</v>
      </c>
      <c r="F899" s="11" t="str">
        <f>"林薇薇"</f>
        <v>林薇薇</v>
      </c>
      <c r="G899" s="12" t="s">
        <v>826</v>
      </c>
    </row>
    <row r="900" s="1" customFormat="1" spans="2:7">
      <c r="B900" s="10">
        <v>897</v>
      </c>
      <c r="C900" s="11" t="str">
        <f t="shared" ref="C900:C963" si="14">"01"</f>
        <v>01</v>
      </c>
      <c r="D900" s="11" t="s">
        <v>7</v>
      </c>
      <c r="E900" s="11" t="s">
        <v>8</v>
      </c>
      <c r="F900" s="11" t="str">
        <f>"余璀琳"</f>
        <v>余璀琳</v>
      </c>
      <c r="G900" s="12" t="s">
        <v>827</v>
      </c>
    </row>
    <row r="901" s="1" customFormat="1" spans="2:7">
      <c r="B901" s="10">
        <v>898</v>
      </c>
      <c r="C901" s="11" t="str">
        <f t="shared" si="14"/>
        <v>01</v>
      </c>
      <c r="D901" s="11" t="s">
        <v>7</v>
      </c>
      <c r="E901" s="11" t="s">
        <v>8</v>
      </c>
      <c r="F901" s="11" t="str">
        <f>"孙芸"</f>
        <v>孙芸</v>
      </c>
      <c r="G901" s="12" t="s">
        <v>828</v>
      </c>
    </row>
    <row r="902" s="1" customFormat="1" spans="2:7">
      <c r="B902" s="10">
        <v>899</v>
      </c>
      <c r="C902" s="11" t="str">
        <f t="shared" si="14"/>
        <v>01</v>
      </c>
      <c r="D902" s="11" t="s">
        <v>7</v>
      </c>
      <c r="E902" s="11" t="s">
        <v>8</v>
      </c>
      <c r="F902" s="11" t="str">
        <f>"张振丹"</f>
        <v>张振丹</v>
      </c>
      <c r="G902" s="12" t="s">
        <v>829</v>
      </c>
    </row>
    <row r="903" s="1" customFormat="1" spans="2:7">
      <c r="B903" s="10">
        <v>900</v>
      </c>
      <c r="C903" s="11" t="str">
        <f t="shared" si="14"/>
        <v>01</v>
      </c>
      <c r="D903" s="11" t="s">
        <v>7</v>
      </c>
      <c r="E903" s="11" t="s">
        <v>8</v>
      </c>
      <c r="F903" s="11" t="str">
        <f>"邓春妮"</f>
        <v>邓春妮</v>
      </c>
      <c r="G903" s="12" t="s">
        <v>830</v>
      </c>
    </row>
    <row r="904" s="1" customFormat="1" spans="2:7">
      <c r="B904" s="10">
        <v>901</v>
      </c>
      <c r="C904" s="11" t="str">
        <f t="shared" si="14"/>
        <v>01</v>
      </c>
      <c r="D904" s="11" t="s">
        <v>7</v>
      </c>
      <c r="E904" s="11" t="s">
        <v>8</v>
      </c>
      <c r="F904" s="11" t="str">
        <f>"陈美儒"</f>
        <v>陈美儒</v>
      </c>
      <c r="G904" s="12" t="s">
        <v>831</v>
      </c>
    </row>
    <row r="905" s="1" customFormat="1" spans="2:7">
      <c r="B905" s="10">
        <v>902</v>
      </c>
      <c r="C905" s="11" t="str">
        <f t="shared" si="14"/>
        <v>01</v>
      </c>
      <c r="D905" s="11" t="s">
        <v>7</v>
      </c>
      <c r="E905" s="11" t="s">
        <v>8</v>
      </c>
      <c r="F905" s="11" t="str">
        <f>"张珍"</f>
        <v>张珍</v>
      </c>
      <c r="G905" s="12" t="s">
        <v>832</v>
      </c>
    </row>
    <row r="906" s="1" customFormat="1" spans="2:7">
      <c r="B906" s="10">
        <v>903</v>
      </c>
      <c r="C906" s="11" t="str">
        <f t="shared" si="14"/>
        <v>01</v>
      </c>
      <c r="D906" s="11" t="s">
        <v>7</v>
      </c>
      <c r="E906" s="11" t="s">
        <v>8</v>
      </c>
      <c r="F906" s="11" t="str">
        <f>"林婉"</f>
        <v>林婉</v>
      </c>
      <c r="G906" s="12" t="s">
        <v>833</v>
      </c>
    </row>
    <row r="907" s="1" customFormat="1" spans="2:7">
      <c r="B907" s="10">
        <v>904</v>
      </c>
      <c r="C907" s="11" t="str">
        <f t="shared" si="14"/>
        <v>01</v>
      </c>
      <c r="D907" s="11" t="s">
        <v>7</v>
      </c>
      <c r="E907" s="11" t="s">
        <v>8</v>
      </c>
      <c r="F907" s="11" t="str">
        <f>"刘凯雯"</f>
        <v>刘凯雯</v>
      </c>
      <c r="G907" s="12" t="s">
        <v>834</v>
      </c>
    </row>
    <row r="908" s="1" customFormat="1" spans="2:7">
      <c r="B908" s="10">
        <v>905</v>
      </c>
      <c r="C908" s="11" t="str">
        <f t="shared" si="14"/>
        <v>01</v>
      </c>
      <c r="D908" s="11" t="s">
        <v>7</v>
      </c>
      <c r="E908" s="11" t="s">
        <v>8</v>
      </c>
      <c r="F908" s="11" t="str">
        <f>"陈奕欣"</f>
        <v>陈奕欣</v>
      </c>
      <c r="G908" s="12" t="s">
        <v>835</v>
      </c>
    </row>
    <row r="909" s="1" customFormat="1" spans="2:7">
      <c r="B909" s="10">
        <v>906</v>
      </c>
      <c r="C909" s="11" t="str">
        <f t="shared" si="14"/>
        <v>01</v>
      </c>
      <c r="D909" s="11" t="s">
        <v>7</v>
      </c>
      <c r="E909" s="11" t="s">
        <v>8</v>
      </c>
      <c r="F909" s="11" t="str">
        <f>"王娜"</f>
        <v>王娜</v>
      </c>
      <c r="G909" s="12" t="s">
        <v>836</v>
      </c>
    </row>
    <row r="910" s="1" customFormat="1" spans="2:7">
      <c r="B910" s="10">
        <v>907</v>
      </c>
      <c r="C910" s="11" t="str">
        <f t="shared" si="14"/>
        <v>01</v>
      </c>
      <c r="D910" s="11" t="s">
        <v>7</v>
      </c>
      <c r="E910" s="11" t="s">
        <v>8</v>
      </c>
      <c r="F910" s="11" t="str">
        <f>"韩暖"</f>
        <v>韩暖</v>
      </c>
      <c r="G910" s="12" t="s">
        <v>837</v>
      </c>
    </row>
    <row r="911" s="1" customFormat="1" spans="2:7">
      <c r="B911" s="10">
        <v>908</v>
      </c>
      <c r="C911" s="11" t="str">
        <f t="shared" si="14"/>
        <v>01</v>
      </c>
      <c r="D911" s="11" t="s">
        <v>7</v>
      </c>
      <c r="E911" s="11" t="s">
        <v>8</v>
      </c>
      <c r="F911" s="11" t="str">
        <f>"吴瑛静"</f>
        <v>吴瑛静</v>
      </c>
      <c r="G911" s="12" t="s">
        <v>415</v>
      </c>
    </row>
    <row r="912" s="1" customFormat="1" spans="2:7">
      <c r="B912" s="10">
        <v>909</v>
      </c>
      <c r="C912" s="11" t="str">
        <f t="shared" si="14"/>
        <v>01</v>
      </c>
      <c r="D912" s="11" t="s">
        <v>7</v>
      </c>
      <c r="E912" s="11" t="s">
        <v>8</v>
      </c>
      <c r="F912" s="11" t="str">
        <f>"周雪"</f>
        <v>周雪</v>
      </c>
      <c r="G912" s="12" t="s">
        <v>838</v>
      </c>
    </row>
    <row r="913" s="1" customFormat="1" spans="2:7">
      <c r="B913" s="10">
        <v>910</v>
      </c>
      <c r="C913" s="11" t="str">
        <f t="shared" si="14"/>
        <v>01</v>
      </c>
      <c r="D913" s="11" t="s">
        <v>7</v>
      </c>
      <c r="E913" s="11" t="s">
        <v>8</v>
      </c>
      <c r="F913" s="11" t="str">
        <f>"陈来欢"</f>
        <v>陈来欢</v>
      </c>
      <c r="G913" s="12" t="s">
        <v>839</v>
      </c>
    </row>
    <row r="914" s="1" customFormat="1" spans="2:7">
      <c r="B914" s="10">
        <v>911</v>
      </c>
      <c r="C914" s="11" t="str">
        <f t="shared" si="14"/>
        <v>01</v>
      </c>
      <c r="D914" s="11" t="s">
        <v>7</v>
      </c>
      <c r="E914" s="11" t="s">
        <v>8</v>
      </c>
      <c r="F914" s="11" t="str">
        <f>"吴梅姝"</f>
        <v>吴梅姝</v>
      </c>
      <c r="G914" s="12" t="s">
        <v>840</v>
      </c>
    </row>
    <row r="915" s="1" customFormat="1" spans="2:7">
      <c r="B915" s="10">
        <v>912</v>
      </c>
      <c r="C915" s="11" t="str">
        <f t="shared" si="14"/>
        <v>01</v>
      </c>
      <c r="D915" s="11" t="s">
        <v>7</v>
      </c>
      <c r="E915" s="11" t="s">
        <v>8</v>
      </c>
      <c r="F915" s="11" t="str">
        <f>"李晶晶"</f>
        <v>李晶晶</v>
      </c>
      <c r="G915" s="12" t="s">
        <v>657</v>
      </c>
    </row>
    <row r="916" s="1" customFormat="1" spans="2:7">
      <c r="B916" s="10">
        <v>913</v>
      </c>
      <c r="C916" s="11" t="str">
        <f t="shared" si="14"/>
        <v>01</v>
      </c>
      <c r="D916" s="11" t="s">
        <v>7</v>
      </c>
      <c r="E916" s="11" t="s">
        <v>8</v>
      </c>
      <c r="F916" s="11" t="str">
        <f>"欧红雨"</f>
        <v>欧红雨</v>
      </c>
      <c r="G916" s="12" t="s">
        <v>396</v>
      </c>
    </row>
    <row r="917" s="1" customFormat="1" spans="2:7">
      <c r="B917" s="10">
        <v>914</v>
      </c>
      <c r="C917" s="11" t="str">
        <f t="shared" si="14"/>
        <v>01</v>
      </c>
      <c r="D917" s="11" t="s">
        <v>7</v>
      </c>
      <c r="E917" s="11" t="s">
        <v>8</v>
      </c>
      <c r="F917" s="11" t="str">
        <f>"梁育优"</f>
        <v>梁育优</v>
      </c>
      <c r="G917" s="12" t="s">
        <v>841</v>
      </c>
    </row>
    <row r="918" s="1" customFormat="1" spans="2:7">
      <c r="B918" s="10">
        <v>915</v>
      </c>
      <c r="C918" s="11" t="str">
        <f t="shared" si="14"/>
        <v>01</v>
      </c>
      <c r="D918" s="11" t="s">
        <v>7</v>
      </c>
      <c r="E918" s="11" t="s">
        <v>8</v>
      </c>
      <c r="F918" s="11" t="str">
        <f>"黄嘉凤"</f>
        <v>黄嘉凤</v>
      </c>
      <c r="G918" s="12" t="s">
        <v>842</v>
      </c>
    </row>
    <row r="919" s="1" customFormat="1" spans="2:7">
      <c r="B919" s="10">
        <v>916</v>
      </c>
      <c r="C919" s="11" t="str">
        <f t="shared" si="14"/>
        <v>01</v>
      </c>
      <c r="D919" s="11" t="s">
        <v>7</v>
      </c>
      <c r="E919" s="11" t="s">
        <v>8</v>
      </c>
      <c r="F919" s="11" t="str">
        <f>"郑婷婷"</f>
        <v>郑婷婷</v>
      </c>
      <c r="G919" s="12" t="s">
        <v>843</v>
      </c>
    </row>
    <row r="920" s="1" customFormat="1" spans="2:7">
      <c r="B920" s="10">
        <v>917</v>
      </c>
      <c r="C920" s="11" t="str">
        <f t="shared" si="14"/>
        <v>01</v>
      </c>
      <c r="D920" s="11" t="s">
        <v>7</v>
      </c>
      <c r="E920" s="11" t="s">
        <v>8</v>
      </c>
      <c r="F920" s="11" t="str">
        <f>"陈海轻"</f>
        <v>陈海轻</v>
      </c>
      <c r="G920" s="12" t="s">
        <v>844</v>
      </c>
    </row>
    <row r="921" s="1" customFormat="1" spans="2:7">
      <c r="B921" s="10">
        <v>918</v>
      </c>
      <c r="C921" s="11" t="str">
        <f t="shared" si="14"/>
        <v>01</v>
      </c>
      <c r="D921" s="11" t="s">
        <v>7</v>
      </c>
      <c r="E921" s="11" t="s">
        <v>8</v>
      </c>
      <c r="F921" s="11" t="str">
        <f>"胡梦环"</f>
        <v>胡梦环</v>
      </c>
      <c r="G921" s="12" t="s">
        <v>845</v>
      </c>
    </row>
    <row r="922" s="1" customFormat="1" spans="2:7">
      <c r="B922" s="10">
        <v>919</v>
      </c>
      <c r="C922" s="11" t="str">
        <f t="shared" si="14"/>
        <v>01</v>
      </c>
      <c r="D922" s="11" t="s">
        <v>7</v>
      </c>
      <c r="E922" s="11" t="s">
        <v>8</v>
      </c>
      <c r="F922" s="11" t="str">
        <f>"郭教双"</f>
        <v>郭教双</v>
      </c>
      <c r="G922" s="12" t="s">
        <v>846</v>
      </c>
    </row>
    <row r="923" s="1" customFormat="1" spans="2:7">
      <c r="B923" s="10">
        <v>920</v>
      </c>
      <c r="C923" s="11" t="str">
        <f t="shared" si="14"/>
        <v>01</v>
      </c>
      <c r="D923" s="11" t="s">
        <v>7</v>
      </c>
      <c r="E923" s="11" t="s">
        <v>8</v>
      </c>
      <c r="F923" s="11" t="str">
        <f>"黄水丽"</f>
        <v>黄水丽</v>
      </c>
      <c r="G923" s="12" t="s">
        <v>847</v>
      </c>
    </row>
    <row r="924" s="1" customFormat="1" spans="2:7">
      <c r="B924" s="10">
        <v>921</v>
      </c>
      <c r="C924" s="11" t="str">
        <f t="shared" si="14"/>
        <v>01</v>
      </c>
      <c r="D924" s="11" t="s">
        <v>7</v>
      </c>
      <c r="E924" s="11" t="s">
        <v>8</v>
      </c>
      <c r="F924" s="11" t="str">
        <f>"林娇妹"</f>
        <v>林娇妹</v>
      </c>
      <c r="G924" s="12" t="s">
        <v>848</v>
      </c>
    </row>
    <row r="925" s="1" customFormat="1" spans="2:7">
      <c r="B925" s="10">
        <v>922</v>
      </c>
      <c r="C925" s="11" t="str">
        <f t="shared" si="14"/>
        <v>01</v>
      </c>
      <c r="D925" s="11" t="s">
        <v>7</v>
      </c>
      <c r="E925" s="11" t="s">
        <v>8</v>
      </c>
      <c r="F925" s="11" t="str">
        <f>"黄小洁"</f>
        <v>黄小洁</v>
      </c>
      <c r="G925" s="12" t="s">
        <v>849</v>
      </c>
    </row>
    <row r="926" s="1" customFormat="1" spans="2:7">
      <c r="B926" s="10">
        <v>923</v>
      </c>
      <c r="C926" s="11" t="str">
        <f t="shared" si="14"/>
        <v>01</v>
      </c>
      <c r="D926" s="11" t="s">
        <v>7</v>
      </c>
      <c r="E926" s="11" t="s">
        <v>8</v>
      </c>
      <c r="F926" s="11" t="str">
        <f>"陈琼珍"</f>
        <v>陈琼珍</v>
      </c>
      <c r="G926" s="12" t="s">
        <v>850</v>
      </c>
    </row>
    <row r="927" s="1" customFormat="1" spans="2:7">
      <c r="B927" s="10">
        <v>924</v>
      </c>
      <c r="C927" s="11" t="str">
        <f t="shared" si="14"/>
        <v>01</v>
      </c>
      <c r="D927" s="11" t="s">
        <v>7</v>
      </c>
      <c r="E927" s="11" t="s">
        <v>8</v>
      </c>
      <c r="F927" s="11" t="str">
        <f>"苏美玲"</f>
        <v>苏美玲</v>
      </c>
      <c r="G927" s="12" t="s">
        <v>851</v>
      </c>
    </row>
    <row r="928" s="1" customFormat="1" spans="2:7">
      <c r="B928" s="10">
        <v>925</v>
      </c>
      <c r="C928" s="11" t="str">
        <f t="shared" si="14"/>
        <v>01</v>
      </c>
      <c r="D928" s="11" t="s">
        <v>7</v>
      </c>
      <c r="E928" s="11" t="s">
        <v>8</v>
      </c>
      <c r="F928" s="11" t="str">
        <f>"王金月"</f>
        <v>王金月</v>
      </c>
      <c r="G928" s="12" t="s">
        <v>852</v>
      </c>
    </row>
    <row r="929" s="1" customFormat="1" spans="2:7">
      <c r="B929" s="10">
        <v>926</v>
      </c>
      <c r="C929" s="11" t="str">
        <f t="shared" si="14"/>
        <v>01</v>
      </c>
      <c r="D929" s="11" t="s">
        <v>7</v>
      </c>
      <c r="E929" s="11" t="s">
        <v>8</v>
      </c>
      <c r="F929" s="11" t="str">
        <f>"沈雅雅"</f>
        <v>沈雅雅</v>
      </c>
      <c r="G929" s="12" t="s">
        <v>853</v>
      </c>
    </row>
    <row r="930" s="1" customFormat="1" spans="2:7">
      <c r="B930" s="10">
        <v>927</v>
      </c>
      <c r="C930" s="11" t="str">
        <f t="shared" si="14"/>
        <v>01</v>
      </c>
      <c r="D930" s="11" t="s">
        <v>7</v>
      </c>
      <c r="E930" s="11" t="s">
        <v>8</v>
      </c>
      <c r="F930" s="11" t="str">
        <f>"陈美瑜"</f>
        <v>陈美瑜</v>
      </c>
      <c r="G930" s="12" t="s">
        <v>854</v>
      </c>
    </row>
    <row r="931" s="1" customFormat="1" spans="2:7">
      <c r="B931" s="10">
        <v>928</v>
      </c>
      <c r="C931" s="11" t="str">
        <f t="shared" si="14"/>
        <v>01</v>
      </c>
      <c r="D931" s="11" t="s">
        <v>7</v>
      </c>
      <c r="E931" s="11" t="s">
        <v>8</v>
      </c>
      <c r="F931" s="11" t="str">
        <f>"羊乾秋"</f>
        <v>羊乾秋</v>
      </c>
      <c r="G931" s="12" t="s">
        <v>855</v>
      </c>
    </row>
    <row r="932" s="1" customFormat="1" spans="2:7">
      <c r="B932" s="10">
        <v>929</v>
      </c>
      <c r="C932" s="11" t="str">
        <f t="shared" si="14"/>
        <v>01</v>
      </c>
      <c r="D932" s="11" t="s">
        <v>7</v>
      </c>
      <c r="E932" s="11" t="s">
        <v>8</v>
      </c>
      <c r="F932" s="11" t="str">
        <f>"邢金玉"</f>
        <v>邢金玉</v>
      </c>
      <c r="G932" s="12" t="s">
        <v>856</v>
      </c>
    </row>
    <row r="933" s="1" customFormat="1" spans="2:7">
      <c r="B933" s="10">
        <v>930</v>
      </c>
      <c r="C933" s="11" t="str">
        <f t="shared" si="14"/>
        <v>01</v>
      </c>
      <c r="D933" s="11" t="s">
        <v>7</v>
      </c>
      <c r="E933" s="11" t="s">
        <v>8</v>
      </c>
      <c r="F933" s="11" t="str">
        <f>"蔡小雪"</f>
        <v>蔡小雪</v>
      </c>
      <c r="G933" s="12" t="s">
        <v>857</v>
      </c>
    </row>
    <row r="934" s="1" customFormat="1" spans="2:7">
      <c r="B934" s="10">
        <v>931</v>
      </c>
      <c r="C934" s="11" t="str">
        <f t="shared" si="14"/>
        <v>01</v>
      </c>
      <c r="D934" s="11" t="s">
        <v>7</v>
      </c>
      <c r="E934" s="11" t="s">
        <v>8</v>
      </c>
      <c r="F934" s="11" t="str">
        <f>"许文联"</f>
        <v>许文联</v>
      </c>
      <c r="G934" s="12" t="s">
        <v>858</v>
      </c>
    </row>
    <row r="935" s="1" customFormat="1" spans="2:7">
      <c r="B935" s="10">
        <v>932</v>
      </c>
      <c r="C935" s="11" t="str">
        <f t="shared" si="14"/>
        <v>01</v>
      </c>
      <c r="D935" s="11" t="s">
        <v>7</v>
      </c>
      <c r="E935" s="11" t="s">
        <v>8</v>
      </c>
      <c r="F935" s="11" t="str">
        <f>"冯绮微"</f>
        <v>冯绮微</v>
      </c>
      <c r="G935" s="12" t="s">
        <v>660</v>
      </c>
    </row>
    <row r="936" s="1" customFormat="1" spans="2:7">
      <c r="B936" s="10">
        <v>933</v>
      </c>
      <c r="C936" s="11" t="str">
        <f t="shared" si="14"/>
        <v>01</v>
      </c>
      <c r="D936" s="11" t="s">
        <v>7</v>
      </c>
      <c r="E936" s="11" t="s">
        <v>8</v>
      </c>
      <c r="F936" s="11" t="str">
        <f>"杨凡"</f>
        <v>杨凡</v>
      </c>
      <c r="G936" s="12" t="s">
        <v>859</v>
      </c>
    </row>
    <row r="937" s="1" customFormat="1" spans="2:7">
      <c r="B937" s="10">
        <v>934</v>
      </c>
      <c r="C937" s="11" t="str">
        <f t="shared" si="14"/>
        <v>01</v>
      </c>
      <c r="D937" s="11" t="s">
        <v>7</v>
      </c>
      <c r="E937" s="11" t="s">
        <v>8</v>
      </c>
      <c r="F937" s="11" t="str">
        <f>"李娜"</f>
        <v>李娜</v>
      </c>
      <c r="G937" s="12" t="s">
        <v>860</v>
      </c>
    </row>
    <row r="938" s="1" customFormat="1" spans="2:7">
      <c r="B938" s="10">
        <v>935</v>
      </c>
      <c r="C938" s="11" t="str">
        <f t="shared" si="14"/>
        <v>01</v>
      </c>
      <c r="D938" s="11" t="s">
        <v>7</v>
      </c>
      <c r="E938" s="11" t="s">
        <v>8</v>
      </c>
      <c r="F938" s="11" t="str">
        <f>"陈婆桃"</f>
        <v>陈婆桃</v>
      </c>
      <c r="G938" s="12" t="s">
        <v>482</v>
      </c>
    </row>
    <row r="939" s="1" customFormat="1" spans="2:7">
      <c r="B939" s="10">
        <v>936</v>
      </c>
      <c r="C939" s="11" t="str">
        <f t="shared" si="14"/>
        <v>01</v>
      </c>
      <c r="D939" s="11" t="s">
        <v>7</v>
      </c>
      <c r="E939" s="11" t="s">
        <v>8</v>
      </c>
      <c r="F939" s="11" t="str">
        <f>"邓欢婷"</f>
        <v>邓欢婷</v>
      </c>
      <c r="G939" s="12" t="s">
        <v>861</v>
      </c>
    </row>
    <row r="940" s="1" customFormat="1" spans="2:7">
      <c r="B940" s="10">
        <v>937</v>
      </c>
      <c r="C940" s="11" t="str">
        <f t="shared" si="14"/>
        <v>01</v>
      </c>
      <c r="D940" s="11" t="s">
        <v>7</v>
      </c>
      <c r="E940" s="11" t="s">
        <v>8</v>
      </c>
      <c r="F940" s="11" t="str">
        <f>"林静"</f>
        <v>林静</v>
      </c>
      <c r="G940" s="12" t="s">
        <v>862</v>
      </c>
    </row>
    <row r="941" s="1" customFormat="1" spans="2:7">
      <c r="B941" s="10">
        <v>938</v>
      </c>
      <c r="C941" s="11" t="str">
        <f t="shared" si="14"/>
        <v>01</v>
      </c>
      <c r="D941" s="11" t="s">
        <v>7</v>
      </c>
      <c r="E941" s="11" t="s">
        <v>8</v>
      </c>
      <c r="F941" s="11" t="str">
        <f>"黎秋秀"</f>
        <v>黎秋秀</v>
      </c>
      <c r="G941" s="12" t="s">
        <v>863</v>
      </c>
    </row>
    <row r="942" s="1" customFormat="1" spans="2:7">
      <c r="B942" s="10">
        <v>939</v>
      </c>
      <c r="C942" s="11" t="str">
        <f t="shared" si="14"/>
        <v>01</v>
      </c>
      <c r="D942" s="11" t="s">
        <v>7</v>
      </c>
      <c r="E942" s="11" t="s">
        <v>8</v>
      </c>
      <c r="F942" s="11" t="str">
        <f>"林著芳"</f>
        <v>林著芳</v>
      </c>
      <c r="G942" s="12" t="s">
        <v>323</v>
      </c>
    </row>
    <row r="943" s="1" customFormat="1" spans="2:7">
      <c r="B943" s="10">
        <v>940</v>
      </c>
      <c r="C943" s="11" t="str">
        <f t="shared" si="14"/>
        <v>01</v>
      </c>
      <c r="D943" s="11" t="s">
        <v>7</v>
      </c>
      <c r="E943" s="11" t="s">
        <v>8</v>
      </c>
      <c r="F943" s="11" t="str">
        <f>"吴树越"</f>
        <v>吴树越</v>
      </c>
      <c r="G943" s="12" t="s">
        <v>864</v>
      </c>
    </row>
    <row r="944" s="1" customFormat="1" spans="2:7">
      <c r="B944" s="10">
        <v>941</v>
      </c>
      <c r="C944" s="11" t="str">
        <f t="shared" si="14"/>
        <v>01</v>
      </c>
      <c r="D944" s="11" t="s">
        <v>7</v>
      </c>
      <c r="E944" s="11" t="s">
        <v>8</v>
      </c>
      <c r="F944" s="11" t="str">
        <f>"王少莉"</f>
        <v>王少莉</v>
      </c>
      <c r="G944" s="12" t="s">
        <v>865</v>
      </c>
    </row>
    <row r="945" s="1" customFormat="1" spans="2:7">
      <c r="B945" s="10">
        <v>942</v>
      </c>
      <c r="C945" s="11" t="str">
        <f t="shared" si="14"/>
        <v>01</v>
      </c>
      <c r="D945" s="11" t="s">
        <v>7</v>
      </c>
      <c r="E945" s="11" t="s">
        <v>8</v>
      </c>
      <c r="F945" s="11" t="str">
        <f>"曾平舅"</f>
        <v>曾平舅</v>
      </c>
      <c r="G945" s="12" t="s">
        <v>866</v>
      </c>
    </row>
    <row r="946" s="1" customFormat="1" spans="2:7">
      <c r="B946" s="10">
        <v>943</v>
      </c>
      <c r="C946" s="11" t="str">
        <f t="shared" si="14"/>
        <v>01</v>
      </c>
      <c r="D946" s="11" t="s">
        <v>7</v>
      </c>
      <c r="E946" s="11" t="s">
        <v>8</v>
      </c>
      <c r="F946" s="11" t="str">
        <f>"翁娇雪"</f>
        <v>翁娇雪</v>
      </c>
      <c r="G946" s="12" t="s">
        <v>867</v>
      </c>
    </row>
    <row r="947" s="1" customFormat="1" spans="2:7">
      <c r="B947" s="10">
        <v>944</v>
      </c>
      <c r="C947" s="11" t="str">
        <f t="shared" si="14"/>
        <v>01</v>
      </c>
      <c r="D947" s="11" t="s">
        <v>7</v>
      </c>
      <c r="E947" s="11" t="s">
        <v>8</v>
      </c>
      <c r="F947" s="11" t="str">
        <f>"李安艳"</f>
        <v>李安艳</v>
      </c>
      <c r="G947" s="12" t="s">
        <v>868</v>
      </c>
    </row>
    <row r="948" s="1" customFormat="1" spans="2:7">
      <c r="B948" s="10">
        <v>945</v>
      </c>
      <c r="C948" s="11" t="str">
        <f t="shared" si="14"/>
        <v>01</v>
      </c>
      <c r="D948" s="11" t="s">
        <v>7</v>
      </c>
      <c r="E948" s="11" t="s">
        <v>8</v>
      </c>
      <c r="F948" s="11" t="str">
        <f>"陈奕奕"</f>
        <v>陈奕奕</v>
      </c>
      <c r="G948" s="12" t="s">
        <v>869</v>
      </c>
    </row>
    <row r="949" s="1" customFormat="1" spans="2:7">
      <c r="B949" s="10">
        <v>946</v>
      </c>
      <c r="C949" s="11" t="str">
        <f t="shared" si="14"/>
        <v>01</v>
      </c>
      <c r="D949" s="11" t="s">
        <v>7</v>
      </c>
      <c r="E949" s="11" t="s">
        <v>8</v>
      </c>
      <c r="F949" s="11" t="str">
        <f>"高桂祉"</f>
        <v>高桂祉</v>
      </c>
      <c r="G949" s="12" t="s">
        <v>870</v>
      </c>
    </row>
    <row r="950" s="1" customFormat="1" spans="2:7">
      <c r="B950" s="10">
        <v>947</v>
      </c>
      <c r="C950" s="11" t="str">
        <f t="shared" si="14"/>
        <v>01</v>
      </c>
      <c r="D950" s="11" t="s">
        <v>7</v>
      </c>
      <c r="E950" s="11" t="s">
        <v>8</v>
      </c>
      <c r="F950" s="11" t="str">
        <f>"许倩"</f>
        <v>许倩</v>
      </c>
      <c r="G950" s="12" t="s">
        <v>871</v>
      </c>
    </row>
    <row r="951" s="1" customFormat="1" spans="2:7">
      <c r="B951" s="10">
        <v>948</v>
      </c>
      <c r="C951" s="11" t="str">
        <f t="shared" si="14"/>
        <v>01</v>
      </c>
      <c r="D951" s="11" t="s">
        <v>7</v>
      </c>
      <c r="E951" s="11" t="s">
        <v>8</v>
      </c>
      <c r="F951" s="11" t="str">
        <f>"邓智红"</f>
        <v>邓智红</v>
      </c>
      <c r="G951" s="12" t="s">
        <v>872</v>
      </c>
    </row>
    <row r="952" s="1" customFormat="1" spans="2:7">
      <c r="B952" s="10">
        <v>949</v>
      </c>
      <c r="C952" s="11" t="str">
        <f t="shared" si="14"/>
        <v>01</v>
      </c>
      <c r="D952" s="11" t="s">
        <v>7</v>
      </c>
      <c r="E952" s="11" t="s">
        <v>8</v>
      </c>
      <c r="F952" s="11" t="str">
        <f>"郑伟虹"</f>
        <v>郑伟虹</v>
      </c>
      <c r="G952" s="12" t="s">
        <v>873</v>
      </c>
    </row>
    <row r="953" s="1" customFormat="1" spans="2:7">
      <c r="B953" s="10">
        <v>950</v>
      </c>
      <c r="C953" s="11" t="str">
        <f t="shared" si="14"/>
        <v>01</v>
      </c>
      <c r="D953" s="11" t="s">
        <v>7</v>
      </c>
      <c r="E953" s="11" t="s">
        <v>8</v>
      </c>
      <c r="F953" s="11" t="str">
        <f>"张玉爱"</f>
        <v>张玉爱</v>
      </c>
      <c r="G953" s="12" t="s">
        <v>490</v>
      </c>
    </row>
    <row r="954" s="1" customFormat="1" spans="2:7">
      <c r="B954" s="10">
        <v>951</v>
      </c>
      <c r="C954" s="11" t="str">
        <f t="shared" si="14"/>
        <v>01</v>
      </c>
      <c r="D954" s="11" t="s">
        <v>7</v>
      </c>
      <c r="E954" s="11" t="s">
        <v>8</v>
      </c>
      <c r="F954" s="11" t="str">
        <f>"方建芬"</f>
        <v>方建芬</v>
      </c>
      <c r="G954" s="12" t="s">
        <v>874</v>
      </c>
    </row>
    <row r="955" s="1" customFormat="1" spans="2:7">
      <c r="B955" s="10">
        <v>952</v>
      </c>
      <c r="C955" s="11" t="str">
        <f t="shared" si="14"/>
        <v>01</v>
      </c>
      <c r="D955" s="11" t="s">
        <v>7</v>
      </c>
      <c r="E955" s="11" t="s">
        <v>8</v>
      </c>
      <c r="F955" s="11" t="str">
        <f>"邢萍"</f>
        <v>邢萍</v>
      </c>
      <c r="G955" s="12" t="s">
        <v>875</v>
      </c>
    </row>
    <row r="956" s="1" customFormat="1" spans="2:7">
      <c r="B956" s="10">
        <v>953</v>
      </c>
      <c r="C956" s="11" t="str">
        <f t="shared" si="14"/>
        <v>01</v>
      </c>
      <c r="D956" s="11" t="s">
        <v>7</v>
      </c>
      <c r="E956" s="11" t="s">
        <v>8</v>
      </c>
      <c r="F956" s="11" t="str">
        <f>"吴丽丽"</f>
        <v>吴丽丽</v>
      </c>
      <c r="G956" s="12" t="s">
        <v>876</v>
      </c>
    </row>
    <row r="957" s="1" customFormat="1" spans="2:7">
      <c r="B957" s="10">
        <v>954</v>
      </c>
      <c r="C957" s="11" t="str">
        <f t="shared" si="14"/>
        <v>01</v>
      </c>
      <c r="D957" s="11" t="s">
        <v>7</v>
      </c>
      <c r="E957" s="11" t="s">
        <v>8</v>
      </c>
      <c r="F957" s="11" t="str">
        <f>"李秋娟"</f>
        <v>李秋娟</v>
      </c>
      <c r="G957" s="12" t="s">
        <v>877</v>
      </c>
    </row>
    <row r="958" s="1" customFormat="1" spans="2:7">
      <c r="B958" s="10">
        <v>955</v>
      </c>
      <c r="C958" s="11" t="str">
        <f t="shared" si="14"/>
        <v>01</v>
      </c>
      <c r="D958" s="11" t="s">
        <v>7</v>
      </c>
      <c r="E958" s="11" t="s">
        <v>8</v>
      </c>
      <c r="F958" s="11" t="str">
        <f>"郑玉茉"</f>
        <v>郑玉茉</v>
      </c>
      <c r="G958" s="12" t="s">
        <v>878</v>
      </c>
    </row>
    <row r="959" s="1" customFormat="1" spans="2:7">
      <c r="B959" s="10">
        <v>956</v>
      </c>
      <c r="C959" s="11" t="str">
        <f t="shared" si="14"/>
        <v>01</v>
      </c>
      <c r="D959" s="11" t="s">
        <v>7</v>
      </c>
      <c r="E959" s="11" t="s">
        <v>8</v>
      </c>
      <c r="F959" s="11" t="str">
        <f>"李虹瑶"</f>
        <v>李虹瑶</v>
      </c>
      <c r="G959" s="12" t="s">
        <v>879</v>
      </c>
    </row>
    <row r="960" s="1" customFormat="1" spans="2:7">
      <c r="B960" s="10">
        <v>957</v>
      </c>
      <c r="C960" s="11" t="str">
        <f t="shared" si="14"/>
        <v>01</v>
      </c>
      <c r="D960" s="11" t="s">
        <v>7</v>
      </c>
      <c r="E960" s="11" t="s">
        <v>8</v>
      </c>
      <c r="F960" s="11" t="str">
        <f>"苏云婷"</f>
        <v>苏云婷</v>
      </c>
      <c r="G960" s="12" t="s">
        <v>880</v>
      </c>
    </row>
    <row r="961" s="1" customFormat="1" spans="2:7">
      <c r="B961" s="10">
        <v>958</v>
      </c>
      <c r="C961" s="11" t="str">
        <f t="shared" si="14"/>
        <v>01</v>
      </c>
      <c r="D961" s="11" t="s">
        <v>7</v>
      </c>
      <c r="E961" s="11" t="s">
        <v>8</v>
      </c>
      <c r="F961" s="11" t="str">
        <f>"张玉荷"</f>
        <v>张玉荷</v>
      </c>
      <c r="G961" s="12" t="s">
        <v>881</v>
      </c>
    </row>
    <row r="962" s="1" customFormat="1" spans="2:7">
      <c r="B962" s="10">
        <v>959</v>
      </c>
      <c r="C962" s="11" t="str">
        <f t="shared" si="14"/>
        <v>01</v>
      </c>
      <c r="D962" s="11" t="s">
        <v>7</v>
      </c>
      <c r="E962" s="11" t="s">
        <v>8</v>
      </c>
      <c r="F962" s="11" t="str">
        <f>"周书蓉"</f>
        <v>周书蓉</v>
      </c>
      <c r="G962" s="12" t="s">
        <v>882</v>
      </c>
    </row>
    <row r="963" s="1" customFormat="1" spans="2:7">
      <c r="B963" s="10">
        <v>960</v>
      </c>
      <c r="C963" s="11" t="str">
        <f t="shared" si="14"/>
        <v>01</v>
      </c>
      <c r="D963" s="11" t="s">
        <v>7</v>
      </c>
      <c r="E963" s="11" t="s">
        <v>8</v>
      </c>
      <c r="F963" s="11" t="str">
        <f>"陈婷雅"</f>
        <v>陈婷雅</v>
      </c>
      <c r="G963" s="12" t="s">
        <v>883</v>
      </c>
    </row>
    <row r="964" s="1" customFormat="1" spans="2:7">
      <c r="B964" s="10">
        <v>961</v>
      </c>
      <c r="C964" s="11" t="str">
        <f t="shared" ref="C964:C1027" si="15">"01"</f>
        <v>01</v>
      </c>
      <c r="D964" s="11" t="s">
        <v>7</v>
      </c>
      <c r="E964" s="11" t="s">
        <v>8</v>
      </c>
      <c r="F964" s="11" t="str">
        <f>"刘红丹"</f>
        <v>刘红丹</v>
      </c>
      <c r="G964" s="12" t="s">
        <v>381</v>
      </c>
    </row>
    <row r="965" s="1" customFormat="1" spans="2:7">
      <c r="B965" s="10">
        <v>962</v>
      </c>
      <c r="C965" s="11" t="str">
        <f t="shared" si="15"/>
        <v>01</v>
      </c>
      <c r="D965" s="11" t="s">
        <v>7</v>
      </c>
      <c r="E965" s="11" t="s">
        <v>8</v>
      </c>
      <c r="F965" s="11" t="str">
        <f>"林艳婷"</f>
        <v>林艳婷</v>
      </c>
      <c r="G965" s="12" t="s">
        <v>437</v>
      </c>
    </row>
    <row r="966" s="1" customFormat="1" spans="2:7">
      <c r="B966" s="10">
        <v>963</v>
      </c>
      <c r="C966" s="11" t="str">
        <f t="shared" si="15"/>
        <v>01</v>
      </c>
      <c r="D966" s="11" t="s">
        <v>7</v>
      </c>
      <c r="E966" s="11" t="s">
        <v>8</v>
      </c>
      <c r="F966" s="11" t="str">
        <f>"蔡惠珍"</f>
        <v>蔡惠珍</v>
      </c>
      <c r="G966" s="12" t="s">
        <v>884</v>
      </c>
    </row>
    <row r="967" s="1" customFormat="1" spans="2:7">
      <c r="B967" s="10">
        <v>964</v>
      </c>
      <c r="C967" s="11" t="str">
        <f t="shared" si="15"/>
        <v>01</v>
      </c>
      <c r="D967" s="11" t="s">
        <v>7</v>
      </c>
      <c r="E967" s="11" t="s">
        <v>8</v>
      </c>
      <c r="F967" s="11" t="str">
        <f>"杨小恋"</f>
        <v>杨小恋</v>
      </c>
      <c r="G967" s="12" t="s">
        <v>885</v>
      </c>
    </row>
    <row r="968" s="1" customFormat="1" spans="2:7">
      <c r="B968" s="10">
        <v>965</v>
      </c>
      <c r="C968" s="11" t="str">
        <f t="shared" si="15"/>
        <v>01</v>
      </c>
      <c r="D968" s="11" t="s">
        <v>7</v>
      </c>
      <c r="E968" s="11" t="s">
        <v>8</v>
      </c>
      <c r="F968" s="11" t="str">
        <f>"李乾秋"</f>
        <v>李乾秋</v>
      </c>
      <c r="G968" s="12" t="s">
        <v>886</v>
      </c>
    </row>
    <row r="969" s="1" customFormat="1" spans="2:7">
      <c r="B969" s="10">
        <v>966</v>
      </c>
      <c r="C969" s="11" t="str">
        <f t="shared" si="15"/>
        <v>01</v>
      </c>
      <c r="D969" s="11" t="s">
        <v>7</v>
      </c>
      <c r="E969" s="11" t="s">
        <v>8</v>
      </c>
      <c r="F969" s="11" t="str">
        <f>"冯群"</f>
        <v>冯群</v>
      </c>
      <c r="G969" s="12" t="s">
        <v>887</v>
      </c>
    </row>
    <row r="970" s="1" customFormat="1" spans="2:7">
      <c r="B970" s="10">
        <v>967</v>
      </c>
      <c r="C970" s="11" t="str">
        <f t="shared" si="15"/>
        <v>01</v>
      </c>
      <c r="D970" s="11" t="s">
        <v>7</v>
      </c>
      <c r="E970" s="11" t="s">
        <v>8</v>
      </c>
      <c r="F970" s="11" t="str">
        <f>"邢倩倩"</f>
        <v>邢倩倩</v>
      </c>
      <c r="G970" s="12" t="s">
        <v>888</v>
      </c>
    </row>
    <row r="971" s="1" customFormat="1" spans="2:7">
      <c r="B971" s="10">
        <v>968</v>
      </c>
      <c r="C971" s="11" t="str">
        <f t="shared" si="15"/>
        <v>01</v>
      </c>
      <c r="D971" s="11" t="s">
        <v>7</v>
      </c>
      <c r="E971" s="11" t="s">
        <v>8</v>
      </c>
      <c r="F971" s="11" t="str">
        <f>"林雪"</f>
        <v>林雪</v>
      </c>
      <c r="G971" s="12" t="s">
        <v>889</v>
      </c>
    </row>
    <row r="972" s="1" customFormat="1" spans="2:7">
      <c r="B972" s="10">
        <v>969</v>
      </c>
      <c r="C972" s="11" t="str">
        <f t="shared" si="15"/>
        <v>01</v>
      </c>
      <c r="D972" s="11" t="s">
        <v>7</v>
      </c>
      <c r="E972" s="11" t="s">
        <v>8</v>
      </c>
      <c r="F972" s="11" t="str">
        <f>"刘静媛"</f>
        <v>刘静媛</v>
      </c>
      <c r="G972" s="12" t="s">
        <v>595</v>
      </c>
    </row>
    <row r="973" s="1" customFormat="1" spans="2:7">
      <c r="B973" s="10">
        <v>970</v>
      </c>
      <c r="C973" s="11" t="str">
        <f t="shared" si="15"/>
        <v>01</v>
      </c>
      <c r="D973" s="11" t="s">
        <v>7</v>
      </c>
      <c r="E973" s="11" t="s">
        <v>8</v>
      </c>
      <c r="F973" s="11" t="str">
        <f>"胡瑞伊"</f>
        <v>胡瑞伊</v>
      </c>
      <c r="G973" s="12" t="s">
        <v>890</v>
      </c>
    </row>
    <row r="974" s="1" customFormat="1" spans="2:7">
      <c r="B974" s="10">
        <v>971</v>
      </c>
      <c r="C974" s="11" t="str">
        <f t="shared" si="15"/>
        <v>01</v>
      </c>
      <c r="D974" s="11" t="s">
        <v>7</v>
      </c>
      <c r="E974" s="11" t="s">
        <v>8</v>
      </c>
      <c r="F974" s="11" t="str">
        <f>"王天雪"</f>
        <v>王天雪</v>
      </c>
      <c r="G974" s="12" t="s">
        <v>891</v>
      </c>
    </row>
    <row r="975" s="1" customFormat="1" spans="2:7">
      <c r="B975" s="10">
        <v>972</v>
      </c>
      <c r="C975" s="11" t="str">
        <f t="shared" si="15"/>
        <v>01</v>
      </c>
      <c r="D975" s="11" t="s">
        <v>7</v>
      </c>
      <c r="E975" s="11" t="s">
        <v>8</v>
      </c>
      <c r="F975" s="11" t="str">
        <f>"林柳桃"</f>
        <v>林柳桃</v>
      </c>
      <c r="G975" s="12" t="s">
        <v>892</v>
      </c>
    </row>
    <row r="976" s="1" customFormat="1" spans="2:7">
      <c r="B976" s="10">
        <v>973</v>
      </c>
      <c r="C976" s="11" t="str">
        <f t="shared" si="15"/>
        <v>01</v>
      </c>
      <c r="D976" s="11" t="s">
        <v>7</v>
      </c>
      <c r="E976" s="11" t="s">
        <v>8</v>
      </c>
      <c r="F976" s="11" t="str">
        <f>"陈柳雨"</f>
        <v>陈柳雨</v>
      </c>
      <c r="G976" s="12" t="s">
        <v>893</v>
      </c>
    </row>
    <row r="977" s="1" customFormat="1" spans="2:7">
      <c r="B977" s="10">
        <v>974</v>
      </c>
      <c r="C977" s="11" t="str">
        <f t="shared" si="15"/>
        <v>01</v>
      </c>
      <c r="D977" s="11" t="s">
        <v>7</v>
      </c>
      <c r="E977" s="11" t="s">
        <v>8</v>
      </c>
      <c r="F977" s="11" t="str">
        <f>"李金玉"</f>
        <v>李金玉</v>
      </c>
      <c r="G977" s="12" t="s">
        <v>894</v>
      </c>
    </row>
    <row r="978" s="1" customFormat="1" spans="2:7">
      <c r="B978" s="10">
        <v>975</v>
      </c>
      <c r="C978" s="11" t="str">
        <f t="shared" si="15"/>
        <v>01</v>
      </c>
      <c r="D978" s="11" t="s">
        <v>7</v>
      </c>
      <c r="E978" s="11" t="s">
        <v>8</v>
      </c>
      <c r="F978" s="11" t="str">
        <f>"何业雅"</f>
        <v>何业雅</v>
      </c>
      <c r="G978" s="12" t="s">
        <v>895</v>
      </c>
    </row>
    <row r="979" s="1" customFormat="1" spans="2:7">
      <c r="B979" s="10">
        <v>976</v>
      </c>
      <c r="C979" s="11" t="str">
        <f t="shared" si="15"/>
        <v>01</v>
      </c>
      <c r="D979" s="11" t="s">
        <v>7</v>
      </c>
      <c r="E979" s="11" t="s">
        <v>8</v>
      </c>
      <c r="F979" s="11" t="str">
        <f>"黎仲凯"</f>
        <v>黎仲凯</v>
      </c>
      <c r="G979" s="12" t="s">
        <v>896</v>
      </c>
    </row>
    <row r="980" s="1" customFormat="1" spans="2:7">
      <c r="B980" s="10">
        <v>977</v>
      </c>
      <c r="C980" s="11" t="str">
        <f t="shared" si="15"/>
        <v>01</v>
      </c>
      <c r="D980" s="11" t="s">
        <v>7</v>
      </c>
      <c r="E980" s="11" t="s">
        <v>8</v>
      </c>
      <c r="F980" s="11" t="str">
        <f>"李二秋"</f>
        <v>李二秋</v>
      </c>
      <c r="G980" s="12" t="s">
        <v>897</v>
      </c>
    </row>
    <row r="981" s="1" customFormat="1" spans="2:7">
      <c r="B981" s="10">
        <v>978</v>
      </c>
      <c r="C981" s="11" t="str">
        <f t="shared" si="15"/>
        <v>01</v>
      </c>
      <c r="D981" s="11" t="s">
        <v>7</v>
      </c>
      <c r="E981" s="11" t="s">
        <v>8</v>
      </c>
      <c r="F981" s="11" t="str">
        <f>"梁丽云"</f>
        <v>梁丽云</v>
      </c>
      <c r="G981" s="12" t="s">
        <v>898</v>
      </c>
    </row>
    <row r="982" s="1" customFormat="1" spans="2:7">
      <c r="B982" s="10">
        <v>979</v>
      </c>
      <c r="C982" s="11" t="str">
        <f t="shared" si="15"/>
        <v>01</v>
      </c>
      <c r="D982" s="11" t="s">
        <v>7</v>
      </c>
      <c r="E982" s="11" t="s">
        <v>8</v>
      </c>
      <c r="F982" s="11" t="str">
        <f>"桂冰"</f>
        <v>桂冰</v>
      </c>
      <c r="G982" s="12" t="s">
        <v>899</v>
      </c>
    </row>
    <row r="983" s="1" customFormat="1" spans="2:7">
      <c r="B983" s="10">
        <v>980</v>
      </c>
      <c r="C983" s="11" t="str">
        <f t="shared" si="15"/>
        <v>01</v>
      </c>
      <c r="D983" s="11" t="s">
        <v>7</v>
      </c>
      <c r="E983" s="11" t="s">
        <v>8</v>
      </c>
      <c r="F983" s="11" t="str">
        <f>"李丽"</f>
        <v>李丽</v>
      </c>
      <c r="G983" s="12" t="s">
        <v>900</v>
      </c>
    </row>
    <row r="984" s="1" customFormat="1" spans="2:7">
      <c r="B984" s="10">
        <v>981</v>
      </c>
      <c r="C984" s="11" t="str">
        <f t="shared" si="15"/>
        <v>01</v>
      </c>
      <c r="D984" s="11" t="s">
        <v>7</v>
      </c>
      <c r="E984" s="11" t="s">
        <v>8</v>
      </c>
      <c r="F984" s="11" t="str">
        <f>"洪德岸"</f>
        <v>洪德岸</v>
      </c>
      <c r="G984" s="12" t="s">
        <v>901</v>
      </c>
    </row>
    <row r="985" s="1" customFormat="1" spans="2:7">
      <c r="B985" s="10">
        <v>982</v>
      </c>
      <c r="C985" s="11" t="str">
        <f t="shared" si="15"/>
        <v>01</v>
      </c>
      <c r="D985" s="11" t="s">
        <v>7</v>
      </c>
      <c r="E985" s="11" t="s">
        <v>8</v>
      </c>
      <c r="F985" s="11" t="str">
        <f>"肖焕振"</f>
        <v>肖焕振</v>
      </c>
      <c r="G985" s="12" t="s">
        <v>717</v>
      </c>
    </row>
    <row r="986" s="1" customFormat="1" spans="2:7">
      <c r="B986" s="10">
        <v>983</v>
      </c>
      <c r="C986" s="11" t="str">
        <f t="shared" si="15"/>
        <v>01</v>
      </c>
      <c r="D986" s="11" t="s">
        <v>7</v>
      </c>
      <c r="E986" s="11" t="s">
        <v>8</v>
      </c>
      <c r="F986" s="11" t="str">
        <f>"吴华芬"</f>
        <v>吴华芬</v>
      </c>
      <c r="G986" s="12" t="s">
        <v>902</v>
      </c>
    </row>
    <row r="987" s="1" customFormat="1" spans="2:7">
      <c r="B987" s="10">
        <v>984</v>
      </c>
      <c r="C987" s="11" t="str">
        <f t="shared" si="15"/>
        <v>01</v>
      </c>
      <c r="D987" s="11" t="s">
        <v>7</v>
      </c>
      <c r="E987" s="11" t="s">
        <v>8</v>
      </c>
      <c r="F987" s="11" t="str">
        <f>"林姿杏"</f>
        <v>林姿杏</v>
      </c>
      <c r="G987" s="12" t="s">
        <v>94</v>
      </c>
    </row>
    <row r="988" s="1" customFormat="1" spans="2:7">
      <c r="B988" s="10">
        <v>985</v>
      </c>
      <c r="C988" s="11" t="str">
        <f t="shared" si="15"/>
        <v>01</v>
      </c>
      <c r="D988" s="11" t="s">
        <v>7</v>
      </c>
      <c r="E988" s="11" t="s">
        <v>8</v>
      </c>
      <c r="F988" s="11" t="str">
        <f>"石萃姻"</f>
        <v>石萃姻</v>
      </c>
      <c r="G988" s="12" t="s">
        <v>866</v>
      </c>
    </row>
    <row r="989" s="1" customFormat="1" spans="2:7">
      <c r="B989" s="10">
        <v>986</v>
      </c>
      <c r="C989" s="11" t="str">
        <f t="shared" si="15"/>
        <v>01</v>
      </c>
      <c r="D989" s="11" t="s">
        <v>7</v>
      </c>
      <c r="E989" s="11" t="s">
        <v>8</v>
      </c>
      <c r="F989" s="11" t="str">
        <f>"王美婷"</f>
        <v>王美婷</v>
      </c>
      <c r="G989" s="12" t="s">
        <v>903</v>
      </c>
    </row>
    <row r="990" s="1" customFormat="1" spans="2:7">
      <c r="B990" s="10">
        <v>987</v>
      </c>
      <c r="C990" s="11" t="str">
        <f t="shared" si="15"/>
        <v>01</v>
      </c>
      <c r="D990" s="11" t="s">
        <v>7</v>
      </c>
      <c r="E990" s="11" t="s">
        <v>8</v>
      </c>
      <c r="F990" s="11" t="str">
        <f>"王惠"</f>
        <v>王惠</v>
      </c>
      <c r="G990" s="12" t="s">
        <v>904</v>
      </c>
    </row>
    <row r="991" s="1" customFormat="1" spans="2:7">
      <c r="B991" s="10">
        <v>988</v>
      </c>
      <c r="C991" s="11" t="str">
        <f t="shared" si="15"/>
        <v>01</v>
      </c>
      <c r="D991" s="11" t="s">
        <v>7</v>
      </c>
      <c r="E991" s="11" t="s">
        <v>8</v>
      </c>
      <c r="F991" s="11" t="str">
        <f>"文莉红"</f>
        <v>文莉红</v>
      </c>
      <c r="G991" s="12" t="s">
        <v>889</v>
      </c>
    </row>
    <row r="992" s="1" customFormat="1" spans="2:7">
      <c r="B992" s="10">
        <v>989</v>
      </c>
      <c r="C992" s="11" t="str">
        <f t="shared" si="15"/>
        <v>01</v>
      </c>
      <c r="D992" s="11" t="s">
        <v>7</v>
      </c>
      <c r="E992" s="11" t="s">
        <v>8</v>
      </c>
      <c r="F992" s="11" t="str">
        <f>"陈小雨"</f>
        <v>陈小雨</v>
      </c>
      <c r="G992" s="12" t="s">
        <v>905</v>
      </c>
    </row>
    <row r="993" s="1" customFormat="1" spans="2:7">
      <c r="B993" s="10">
        <v>990</v>
      </c>
      <c r="C993" s="11" t="str">
        <f t="shared" si="15"/>
        <v>01</v>
      </c>
      <c r="D993" s="11" t="s">
        <v>7</v>
      </c>
      <c r="E993" s="11" t="s">
        <v>8</v>
      </c>
      <c r="F993" s="11" t="str">
        <f>"谢桃玉"</f>
        <v>谢桃玉</v>
      </c>
      <c r="G993" s="12" t="s">
        <v>906</v>
      </c>
    </row>
    <row r="994" s="1" customFormat="1" spans="2:7">
      <c r="B994" s="10">
        <v>991</v>
      </c>
      <c r="C994" s="11" t="str">
        <f t="shared" si="15"/>
        <v>01</v>
      </c>
      <c r="D994" s="11" t="s">
        <v>7</v>
      </c>
      <c r="E994" s="11" t="s">
        <v>8</v>
      </c>
      <c r="F994" s="11" t="str">
        <f>"林娜"</f>
        <v>林娜</v>
      </c>
      <c r="G994" s="12" t="s">
        <v>907</v>
      </c>
    </row>
    <row r="995" s="1" customFormat="1" spans="2:7">
      <c r="B995" s="10">
        <v>992</v>
      </c>
      <c r="C995" s="11" t="str">
        <f t="shared" si="15"/>
        <v>01</v>
      </c>
      <c r="D995" s="11" t="s">
        <v>7</v>
      </c>
      <c r="E995" s="11" t="s">
        <v>8</v>
      </c>
      <c r="F995" s="11" t="str">
        <f>"张咪"</f>
        <v>张咪</v>
      </c>
      <c r="G995" s="12" t="s">
        <v>908</v>
      </c>
    </row>
    <row r="996" s="1" customFormat="1" spans="2:7">
      <c r="B996" s="10">
        <v>993</v>
      </c>
      <c r="C996" s="11" t="str">
        <f t="shared" si="15"/>
        <v>01</v>
      </c>
      <c r="D996" s="11" t="s">
        <v>7</v>
      </c>
      <c r="E996" s="11" t="s">
        <v>8</v>
      </c>
      <c r="F996" s="11" t="str">
        <f>"祝玮妙"</f>
        <v>祝玮妙</v>
      </c>
      <c r="G996" s="12" t="s">
        <v>867</v>
      </c>
    </row>
    <row r="997" s="1" customFormat="1" spans="2:7">
      <c r="B997" s="10">
        <v>994</v>
      </c>
      <c r="C997" s="11" t="str">
        <f t="shared" si="15"/>
        <v>01</v>
      </c>
      <c r="D997" s="11" t="s">
        <v>7</v>
      </c>
      <c r="E997" s="11" t="s">
        <v>8</v>
      </c>
      <c r="F997" s="11" t="str">
        <f>"林容"</f>
        <v>林容</v>
      </c>
      <c r="G997" s="12" t="s">
        <v>909</v>
      </c>
    </row>
    <row r="998" s="1" customFormat="1" spans="2:7">
      <c r="B998" s="10">
        <v>995</v>
      </c>
      <c r="C998" s="11" t="str">
        <f t="shared" si="15"/>
        <v>01</v>
      </c>
      <c r="D998" s="11" t="s">
        <v>7</v>
      </c>
      <c r="E998" s="11" t="s">
        <v>8</v>
      </c>
      <c r="F998" s="11" t="str">
        <f>"曾帅芳"</f>
        <v>曾帅芳</v>
      </c>
      <c r="G998" s="12" t="s">
        <v>910</v>
      </c>
    </row>
    <row r="999" s="1" customFormat="1" spans="2:7">
      <c r="B999" s="10">
        <v>996</v>
      </c>
      <c r="C999" s="11" t="str">
        <f t="shared" si="15"/>
        <v>01</v>
      </c>
      <c r="D999" s="11" t="s">
        <v>7</v>
      </c>
      <c r="E999" s="11" t="s">
        <v>8</v>
      </c>
      <c r="F999" s="11" t="str">
        <f>"许馨尹"</f>
        <v>许馨尹</v>
      </c>
      <c r="G999" s="12" t="s">
        <v>911</v>
      </c>
    </row>
    <row r="1000" s="1" customFormat="1" spans="2:7">
      <c r="B1000" s="10">
        <v>997</v>
      </c>
      <c r="C1000" s="11" t="str">
        <f t="shared" si="15"/>
        <v>01</v>
      </c>
      <c r="D1000" s="11" t="s">
        <v>7</v>
      </c>
      <c r="E1000" s="11" t="s">
        <v>8</v>
      </c>
      <c r="F1000" s="11" t="str">
        <f>"刘望"</f>
        <v>刘望</v>
      </c>
      <c r="G1000" s="12" t="s">
        <v>912</v>
      </c>
    </row>
    <row r="1001" s="1" customFormat="1" spans="2:7">
      <c r="B1001" s="10">
        <v>998</v>
      </c>
      <c r="C1001" s="11" t="str">
        <f t="shared" si="15"/>
        <v>01</v>
      </c>
      <c r="D1001" s="11" t="s">
        <v>7</v>
      </c>
      <c r="E1001" s="11" t="s">
        <v>8</v>
      </c>
      <c r="F1001" s="11" t="str">
        <f>"郑清尔"</f>
        <v>郑清尔</v>
      </c>
      <c r="G1001" s="12" t="s">
        <v>913</v>
      </c>
    </row>
    <row r="1002" s="1" customFormat="1" spans="2:7">
      <c r="B1002" s="10">
        <v>999</v>
      </c>
      <c r="C1002" s="11" t="str">
        <f t="shared" si="15"/>
        <v>01</v>
      </c>
      <c r="D1002" s="11" t="s">
        <v>7</v>
      </c>
      <c r="E1002" s="11" t="s">
        <v>8</v>
      </c>
      <c r="F1002" s="11" t="str">
        <f>"林慧"</f>
        <v>林慧</v>
      </c>
      <c r="G1002" s="12" t="s">
        <v>914</v>
      </c>
    </row>
    <row r="1003" s="1" customFormat="1" spans="2:7">
      <c r="B1003" s="10">
        <v>1000</v>
      </c>
      <c r="C1003" s="11" t="str">
        <f t="shared" si="15"/>
        <v>01</v>
      </c>
      <c r="D1003" s="11" t="s">
        <v>7</v>
      </c>
      <c r="E1003" s="11" t="s">
        <v>8</v>
      </c>
      <c r="F1003" s="11" t="str">
        <f>"邱慧虹"</f>
        <v>邱慧虹</v>
      </c>
      <c r="G1003" s="12" t="s">
        <v>915</v>
      </c>
    </row>
    <row r="1004" s="1" customFormat="1" spans="2:7">
      <c r="B1004" s="10">
        <v>1001</v>
      </c>
      <c r="C1004" s="11" t="str">
        <f t="shared" si="15"/>
        <v>01</v>
      </c>
      <c r="D1004" s="11" t="s">
        <v>7</v>
      </c>
      <c r="E1004" s="11" t="s">
        <v>8</v>
      </c>
      <c r="F1004" s="11" t="str">
        <f>"吴利"</f>
        <v>吴利</v>
      </c>
      <c r="G1004" s="12" t="s">
        <v>916</v>
      </c>
    </row>
    <row r="1005" s="1" customFormat="1" spans="2:7">
      <c r="B1005" s="10">
        <v>1002</v>
      </c>
      <c r="C1005" s="11" t="str">
        <f t="shared" si="15"/>
        <v>01</v>
      </c>
      <c r="D1005" s="11" t="s">
        <v>7</v>
      </c>
      <c r="E1005" s="11" t="s">
        <v>8</v>
      </c>
      <c r="F1005" s="11" t="str">
        <f>"张志霞"</f>
        <v>张志霞</v>
      </c>
      <c r="G1005" s="12" t="s">
        <v>917</v>
      </c>
    </row>
    <row r="1006" s="1" customFormat="1" spans="2:7">
      <c r="B1006" s="10">
        <v>1003</v>
      </c>
      <c r="C1006" s="11" t="str">
        <f t="shared" si="15"/>
        <v>01</v>
      </c>
      <c r="D1006" s="11" t="s">
        <v>7</v>
      </c>
      <c r="E1006" s="11" t="s">
        <v>8</v>
      </c>
      <c r="F1006" s="11" t="str">
        <f>"云滟"</f>
        <v>云滟</v>
      </c>
      <c r="G1006" s="12" t="s">
        <v>918</v>
      </c>
    </row>
    <row r="1007" s="1" customFormat="1" spans="2:7">
      <c r="B1007" s="10">
        <v>1004</v>
      </c>
      <c r="C1007" s="11" t="str">
        <f t="shared" si="15"/>
        <v>01</v>
      </c>
      <c r="D1007" s="11" t="s">
        <v>7</v>
      </c>
      <c r="E1007" s="11" t="s">
        <v>8</v>
      </c>
      <c r="F1007" s="11" t="str">
        <f>"容孝婷"</f>
        <v>容孝婷</v>
      </c>
      <c r="G1007" s="12" t="s">
        <v>919</v>
      </c>
    </row>
    <row r="1008" s="1" customFormat="1" spans="2:7">
      <c r="B1008" s="10">
        <v>1005</v>
      </c>
      <c r="C1008" s="11" t="str">
        <f t="shared" si="15"/>
        <v>01</v>
      </c>
      <c r="D1008" s="11" t="s">
        <v>7</v>
      </c>
      <c r="E1008" s="11" t="s">
        <v>8</v>
      </c>
      <c r="F1008" s="11" t="str">
        <f>"曾惠芳"</f>
        <v>曾惠芳</v>
      </c>
      <c r="G1008" s="12" t="s">
        <v>920</v>
      </c>
    </row>
    <row r="1009" s="1" customFormat="1" spans="2:7">
      <c r="B1009" s="10">
        <v>1006</v>
      </c>
      <c r="C1009" s="11" t="str">
        <f t="shared" si="15"/>
        <v>01</v>
      </c>
      <c r="D1009" s="11" t="s">
        <v>7</v>
      </c>
      <c r="E1009" s="11" t="s">
        <v>8</v>
      </c>
      <c r="F1009" s="11" t="str">
        <f>"杨蕴"</f>
        <v>杨蕴</v>
      </c>
      <c r="G1009" s="12" t="s">
        <v>921</v>
      </c>
    </row>
    <row r="1010" s="1" customFormat="1" spans="2:7">
      <c r="B1010" s="10">
        <v>1007</v>
      </c>
      <c r="C1010" s="11" t="str">
        <f t="shared" si="15"/>
        <v>01</v>
      </c>
      <c r="D1010" s="11" t="s">
        <v>7</v>
      </c>
      <c r="E1010" s="11" t="s">
        <v>8</v>
      </c>
      <c r="F1010" s="11" t="str">
        <f>"吴金嫔"</f>
        <v>吴金嫔</v>
      </c>
      <c r="G1010" s="12" t="s">
        <v>922</v>
      </c>
    </row>
    <row r="1011" s="1" customFormat="1" spans="2:7">
      <c r="B1011" s="10">
        <v>1008</v>
      </c>
      <c r="C1011" s="11" t="str">
        <f t="shared" si="15"/>
        <v>01</v>
      </c>
      <c r="D1011" s="11" t="s">
        <v>7</v>
      </c>
      <c r="E1011" s="11" t="s">
        <v>8</v>
      </c>
      <c r="F1011" s="11" t="str">
        <f>"符景宽"</f>
        <v>符景宽</v>
      </c>
      <c r="G1011" s="12" t="s">
        <v>923</v>
      </c>
    </row>
    <row r="1012" s="1" customFormat="1" spans="2:7">
      <c r="B1012" s="10">
        <v>1009</v>
      </c>
      <c r="C1012" s="11" t="str">
        <f t="shared" si="15"/>
        <v>01</v>
      </c>
      <c r="D1012" s="11" t="s">
        <v>7</v>
      </c>
      <c r="E1012" s="11" t="s">
        <v>8</v>
      </c>
      <c r="F1012" s="11" t="str">
        <f>"杨裕惠"</f>
        <v>杨裕惠</v>
      </c>
      <c r="G1012" s="12" t="s">
        <v>448</v>
      </c>
    </row>
    <row r="1013" s="1" customFormat="1" spans="2:7">
      <c r="B1013" s="10">
        <v>1010</v>
      </c>
      <c r="C1013" s="11" t="str">
        <f t="shared" si="15"/>
        <v>01</v>
      </c>
      <c r="D1013" s="11" t="s">
        <v>7</v>
      </c>
      <c r="E1013" s="11" t="s">
        <v>8</v>
      </c>
      <c r="F1013" s="11" t="str">
        <f>"何小灵"</f>
        <v>何小灵</v>
      </c>
      <c r="G1013" s="12" t="s">
        <v>924</v>
      </c>
    </row>
    <row r="1014" s="1" customFormat="1" spans="2:7">
      <c r="B1014" s="10">
        <v>1011</v>
      </c>
      <c r="C1014" s="11" t="str">
        <f t="shared" si="15"/>
        <v>01</v>
      </c>
      <c r="D1014" s="11" t="s">
        <v>7</v>
      </c>
      <c r="E1014" s="11" t="s">
        <v>8</v>
      </c>
      <c r="F1014" s="11" t="str">
        <f>"林小珍"</f>
        <v>林小珍</v>
      </c>
      <c r="G1014" s="12" t="s">
        <v>925</v>
      </c>
    </row>
    <row r="1015" s="1" customFormat="1" spans="2:7">
      <c r="B1015" s="10">
        <v>1012</v>
      </c>
      <c r="C1015" s="11" t="str">
        <f t="shared" si="15"/>
        <v>01</v>
      </c>
      <c r="D1015" s="11" t="s">
        <v>7</v>
      </c>
      <c r="E1015" s="11" t="s">
        <v>8</v>
      </c>
      <c r="F1015" s="11" t="str">
        <f>"杨敏"</f>
        <v>杨敏</v>
      </c>
      <c r="G1015" s="12" t="s">
        <v>605</v>
      </c>
    </row>
    <row r="1016" s="1" customFormat="1" spans="2:7">
      <c r="B1016" s="10">
        <v>1013</v>
      </c>
      <c r="C1016" s="11" t="str">
        <f t="shared" si="15"/>
        <v>01</v>
      </c>
      <c r="D1016" s="11" t="s">
        <v>7</v>
      </c>
      <c r="E1016" s="11" t="s">
        <v>8</v>
      </c>
      <c r="F1016" s="11" t="str">
        <f>"符慧宁"</f>
        <v>符慧宁</v>
      </c>
      <c r="G1016" s="12" t="s">
        <v>926</v>
      </c>
    </row>
    <row r="1017" s="1" customFormat="1" spans="2:7">
      <c r="B1017" s="10">
        <v>1014</v>
      </c>
      <c r="C1017" s="11" t="str">
        <f t="shared" si="15"/>
        <v>01</v>
      </c>
      <c r="D1017" s="11" t="s">
        <v>7</v>
      </c>
      <c r="E1017" s="11" t="s">
        <v>8</v>
      </c>
      <c r="F1017" s="11" t="str">
        <f>"吴冬妹"</f>
        <v>吴冬妹</v>
      </c>
      <c r="G1017" s="12" t="s">
        <v>76</v>
      </c>
    </row>
    <row r="1018" s="1" customFormat="1" spans="2:7">
      <c r="B1018" s="10">
        <v>1015</v>
      </c>
      <c r="C1018" s="11" t="str">
        <f t="shared" si="15"/>
        <v>01</v>
      </c>
      <c r="D1018" s="11" t="s">
        <v>7</v>
      </c>
      <c r="E1018" s="11" t="s">
        <v>8</v>
      </c>
      <c r="F1018" s="11" t="str">
        <f>"曾祥美"</f>
        <v>曾祥美</v>
      </c>
      <c r="G1018" s="12" t="s">
        <v>927</v>
      </c>
    </row>
    <row r="1019" s="1" customFormat="1" spans="2:7">
      <c r="B1019" s="10">
        <v>1016</v>
      </c>
      <c r="C1019" s="11" t="str">
        <f t="shared" si="15"/>
        <v>01</v>
      </c>
      <c r="D1019" s="11" t="s">
        <v>7</v>
      </c>
      <c r="E1019" s="11" t="s">
        <v>8</v>
      </c>
      <c r="F1019" s="11" t="str">
        <f>"陈瑜"</f>
        <v>陈瑜</v>
      </c>
      <c r="G1019" s="12" t="s">
        <v>928</v>
      </c>
    </row>
    <row r="1020" s="1" customFormat="1" spans="2:7">
      <c r="B1020" s="10">
        <v>1017</v>
      </c>
      <c r="C1020" s="11" t="str">
        <f t="shared" si="15"/>
        <v>01</v>
      </c>
      <c r="D1020" s="11" t="s">
        <v>7</v>
      </c>
      <c r="E1020" s="11" t="s">
        <v>8</v>
      </c>
      <c r="F1020" s="11" t="str">
        <f>"王佳源"</f>
        <v>王佳源</v>
      </c>
      <c r="G1020" s="12" t="s">
        <v>929</v>
      </c>
    </row>
    <row r="1021" s="1" customFormat="1" spans="2:7">
      <c r="B1021" s="10">
        <v>1018</v>
      </c>
      <c r="C1021" s="11" t="str">
        <f t="shared" si="15"/>
        <v>01</v>
      </c>
      <c r="D1021" s="11" t="s">
        <v>7</v>
      </c>
      <c r="E1021" s="11" t="s">
        <v>8</v>
      </c>
      <c r="F1021" s="11" t="str">
        <f>"贺晓慧"</f>
        <v>贺晓慧</v>
      </c>
      <c r="G1021" s="12" t="s">
        <v>930</v>
      </c>
    </row>
    <row r="1022" s="1" customFormat="1" spans="2:7">
      <c r="B1022" s="10">
        <v>1019</v>
      </c>
      <c r="C1022" s="11" t="str">
        <f t="shared" si="15"/>
        <v>01</v>
      </c>
      <c r="D1022" s="11" t="s">
        <v>7</v>
      </c>
      <c r="E1022" s="11" t="s">
        <v>8</v>
      </c>
      <c r="F1022" s="11" t="str">
        <f>"李会菱"</f>
        <v>李会菱</v>
      </c>
      <c r="G1022" s="12" t="s">
        <v>931</v>
      </c>
    </row>
    <row r="1023" s="1" customFormat="1" spans="2:7">
      <c r="B1023" s="10">
        <v>1020</v>
      </c>
      <c r="C1023" s="11" t="str">
        <f t="shared" si="15"/>
        <v>01</v>
      </c>
      <c r="D1023" s="11" t="s">
        <v>7</v>
      </c>
      <c r="E1023" s="11" t="s">
        <v>8</v>
      </c>
      <c r="F1023" s="11" t="str">
        <f>"符连美"</f>
        <v>符连美</v>
      </c>
      <c r="G1023" s="12" t="s">
        <v>932</v>
      </c>
    </row>
    <row r="1024" s="1" customFormat="1" spans="2:7">
      <c r="B1024" s="10">
        <v>1021</v>
      </c>
      <c r="C1024" s="11" t="str">
        <f t="shared" si="15"/>
        <v>01</v>
      </c>
      <c r="D1024" s="11" t="s">
        <v>7</v>
      </c>
      <c r="E1024" s="11" t="s">
        <v>8</v>
      </c>
      <c r="F1024" s="11" t="str">
        <f>"缪皇儿"</f>
        <v>缪皇儿</v>
      </c>
      <c r="G1024" s="12" t="s">
        <v>933</v>
      </c>
    </row>
    <row r="1025" s="1" customFormat="1" spans="2:7">
      <c r="B1025" s="10">
        <v>1022</v>
      </c>
      <c r="C1025" s="11" t="str">
        <f t="shared" si="15"/>
        <v>01</v>
      </c>
      <c r="D1025" s="11" t="s">
        <v>7</v>
      </c>
      <c r="E1025" s="11" t="s">
        <v>8</v>
      </c>
      <c r="F1025" s="11" t="str">
        <f>"王春琼"</f>
        <v>王春琼</v>
      </c>
      <c r="G1025" s="12" t="s">
        <v>934</v>
      </c>
    </row>
    <row r="1026" s="1" customFormat="1" spans="2:7">
      <c r="B1026" s="10">
        <v>1023</v>
      </c>
      <c r="C1026" s="11" t="str">
        <f t="shared" si="15"/>
        <v>01</v>
      </c>
      <c r="D1026" s="11" t="s">
        <v>7</v>
      </c>
      <c r="E1026" s="11" t="s">
        <v>8</v>
      </c>
      <c r="F1026" s="11" t="str">
        <f>"陈晶晶"</f>
        <v>陈晶晶</v>
      </c>
      <c r="G1026" s="12" t="s">
        <v>910</v>
      </c>
    </row>
    <row r="1027" s="1" customFormat="1" spans="2:7">
      <c r="B1027" s="10">
        <v>1024</v>
      </c>
      <c r="C1027" s="11" t="str">
        <f t="shared" si="15"/>
        <v>01</v>
      </c>
      <c r="D1027" s="11" t="s">
        <v>7</v>
      </c>
      <c r="E1027" s="11" t="s">
        <v>8</v>
      </c>
      <c r="F1027" s="11" t="str">
        <f>"陈瑞珍"</f>
        <v>陈瑞珍</v>
      </c>
      <c r="G1027" s="12" t="s">
        <v>935</v>
      </c>
    </row>
    <row r="1028" s="1" customFormat="1" spans="2:7">
      <c r="B1028" s="10">
        <v>1025</v>
      </c>
      <c r="C1028" s="11" t="str">
        <f t="shared" ref="C1028:C1091" si="16">"01"</f>
        <v>01</v>
      </c>
      <c r="D1028" s="11" t="s">
        <v>7</v>
      </c>
      <c r="E1028" s="11" t="s">
        <v>8</v>
      </c>
      <c r="F1028" s="11" t="str">
        <f>"张珂"</f>
        <v>张珂</v>
      </c>
      <c r="G1028" s="12" t="s">
        <v>936</v>
      </c>
    </row>
    <row r="1029" s="1" customFormat="1" spans="2:7">
      <c r="B1029" s="10">
        <v>1026</v>
      </c>
      <c r="C1029" s="11" t="str">
        <f t="shared" si="16"/>
        <v>01</v>
      </c>
      <c r="D1029" s="11" t="s">
        <v>7</v>
      </c>
      <c r="E1029" s="11" t="s">
        <v>8</v>
      </c>
      <c r="F1029" s="11" t="str">
        <f>"蔡杨帆"</f>
        <v>蔡杨帆</v>
      </c>
      <c r="G1029" s="12" t="s">
        <v>937</v>
      </c>
    </row>
    <row r="1030" s="1" customFormat="1" spans="2:7">
      <c r="B1030" s="10">
        <v>1027</v>
      </c>
      <c r="C1030" s="11" t="str">
        <f t="shared" si="16"/>
        <v>01</v>
      </c>
      <c r="D1030" s="11" t="s">
        <v>7</v>
      </c>
      <c r="E1030" s="11" t="s">
        <v>8</v>
      </c>
      <c r="F1030" s="11" t="str">
        <f>"杨萍"</f>
        <v>杨萍</v>
      </c>
      <c r="G1030" s="12" t="s">
        <v>938</v>
      </c>
    </row>
    <row r="1031" s="1" customFormat="1" spans="2:7">
      <c r="B1031" s="10">
        <v>1028</v>
      </c>
      <c r="C1031" s="11" t="str">
        <f t="shared" si="16"/>
        <v>01</v>
      </c>
      <c r="D1031" s="11" t="s">
        <v>7</v>
      </c>
      <c r="E1031" s="11" t="s">
        <v>8</v>
      </c>
      <c r="F1031" s="11" t="str">
        <f>"彭宜"</f>
        <v>彭宜</v>
      </c>
      <c r="G1031" s="12" t="s">
        <v>939</v>
      </c>
    </row>
    <row r="1032" s="1" customFormat="1" spans="2:7">
      <c r="B1032" s="10">
        <v>1029</v>
      </c>
      <c r="C1032" s="11" t="str">
        <f t="shared" si="16"/>
        <v>01</v>
      </c>
      <c r="D1032" s="11" t="s">
        <v>7</v>
      </c>
      <c r="E1032" s="11" t="s">
        <v>8</v>
      </c>
      <c r="F1032" s="11" t="str">
        <f>"吴青青"</f>
        <v>吴青青</v>
      </c>
      <c r="G1032" s="12" t="s">
        <v>940</v>
      </c>
    </row>
    <row r="1033" s="1" customFormat="1" spans="2:7">
      <c r="B1033" s="10">
        <v>1030</v>
      </c>
      <c r="C1033" s="11" t="str">
        <f t="shared" si="16"/>
        <v>01</v>
      </c>
      <c r="D1033" s="11" t="s">
        <v>7</v>
      </c>
      <c r="E1033" s="11" t="s">
        <v>8</v>
      </c>
      <c r="F1033" s="11" t="str">
        <f>"张林霞"</f>
        <v>张林霞</v>
      </c>
      <c r="G1033" s="12" t="s">
        <v>941</v>
      </c>
    </row>
    <row r="1034" s="1" customFormat="1" spans="2:7">
      <c r="B1034" s="10">
        <v>1031</v>
      </c>
      <c r="C1034" s="11" t="str">
        <f t="shared" si="16"/>
        <v>01</v>
      </c>
      <c r="D1034" s="11" t="s">
        <v>7</v>
      </c>
      <c r="E1034" s="11" t="s">
        <v>8</v>
      </c>
      <c r="F1034" s="11" t="str">
        <f>"林军"</f>
        <v>林军</v>
      </c>
      <c r="G1034" s="12" t="s">
        <v>942</v>
      </c>
    </row>
    <row r="1035" s="1" customFormat="1" spans="2:7">
      <c r="B1035" s="10">
        <v>1032</v>
      </c>
      <c r="C1035" s="11" t="str">
        <f t="shared" si="16"/>
        <v>01</v>
      </c>
      <c r="D1035" s="11" t="s">
        <v>7</v>
      </c>
      <c r="E1035" s="11" t="s">
        <v>8</v>
      </c>
      <c r="F1035" s="11" t="str">
        <f>"徐碧江"</f>
        <v>徐碧江</v>
      </c>
      <c r="G1035" s="12" t="s">
        <v>943</v>
      </c>
    </row>
    <row r="1036" s="1" customFormat="1" spans="2:7">
      <c r="B1036" s="10">
        <v>1033</v>
      </c>
      <c r="C1036" s="11" t="str">
        <f t="shared" si="16"/>
        <v>01</v>
      </c>
      <c r="D1036" s="11" t="s">
        <v>7</v>
      </c>
      <c r="E1036" s="11" t="s">
        <v>8</v>
      </c>
      <c r="F1036" s="11" t="str">
        <f>"吴魏解"</f>
        <v>吴魏解</v>
      </c>
      <c r="G1036" s="12" t="s">
        <v>944</v>
      </c>
    </row>
    <row r="1037" s="1" customFormat="1" spans="2:7">
      <c r="B1037" s="10">
        <v>1034</v>
      </c>
      <c r="C1037" s="11" t="str">
        <f t="shared" si="16"/>
        <v>01</v>
      </c>
      <c r="D1037" s="11" t="s">
        <v>7</v>
      </c>
      <c r="E1037" s="11" t="s">
        <v>8</v>
      </c>
      <c r="F1037" s="11" t="str">
        <f>"黄杏"</f>
        <v>黄杏</v>
      </c>
      <c r="G1037" s="12" t="s">
        <v>945</v>
      </c>
    </row>
    <row r="1038" s="1" customFormat="1" spans="2:7">
      <c r="B1038" s="10">
        <v>1035</v>
      </c>
      <c r="C1038" s="11" t="str">
        <f t="shared" si="16"/>
        <v>01</v>
      </c>
      <c r="D1038" s="11" t="s">
        <v>7</v>
      </c>
      <c r="E1038" s="11" t="s">
        <v>8</v>
      </c>
      <c r="F1038" s="11" t="str">
        <f>"陈立香"</f>
        <v>陈立香</v>
      </c>
      <c r="G1038" s="12" t="s">
        <v>946</v>
      </c>
    </row>
    <row r="1039" s="1" customFormat="1" spans="2:7">
      <c r="B1039" s="10">
        <v>1036</v>
      </c>
      <c r="C1039" s="11" t="str">
        <f t="shared" si="16"/>
        <v>01</v>
      </c>
      <c r="D1039" s="11" t="s">
        <v>7</v>
      </c>
      <c r="E1039" s="11" t="s">
        <v>8</v>
      </c>
      <c r="F1039" s="11" t="str">
        <f>"李娟"</f>
        <v>李娟</v>
      </c>
      <c r="G1039" s="12" t="s">
        <v>947</v>
      </c>
    </row>
    <row r="1040" s="1" customFormat="1" spans="2:7">
      <c r="B1040" s="10">
        <v>1037</v>
      </c>
      <c r="C1040" s="11" t="str">
        <f t="shared" si="16"/>
        <v>01</v>
      </c>
      <c r="D1040" s="11" t="s">
        <v>7</v>
      </c>
      <c r="E1040" s="11" t="s">
        <v>8</v>
      </c>
      <c r="F1040" s="11" t="str">
        <f>"何海花"</f>
        <v>何海花</v>
      </c>
      <c r="G1040" s="12" t="s">
        <v>95</v>
      </c>
    </row>
    <row r="1041" s="1" customFormat="1" spans="2:7">
      <c r="B1041" s="10">
        <v>1038</v>
      </c>
      <c r="C1041" s="11" t="str">
        <f t="shared" si="16"/>
        <v>01</v>
      </c>
      <c r="D1041" s="11" t="s">
        <v>7</v>
      </c>
      <c r="E1041" s="11" t="s">
        <v>8</v>
      </c>
      <c r="F1041" s="11" t="str">
        <f>"王小蕊"</f>
        <v>王小蕊</v>
      </c>
      <c r="G1041" s="12" t="s">
        <v>948</v>
      </c>
    </row>
    <row r="1042" s="1" customFormat="1" spans="2:7">
      <c r="B1042" s="10">
        <v>1039</v>
      </c>
      <c r="C1042" s="11" t="str">
        <f t="shared" si="16"/>
        <v>01</v>
      </c>
      <c r="D1042" s="11" t="s">
        <v>7</v>
      </c>
      <c r="E1042" s="11" t="s">
        <v>8</v>
      </c>
      <c r="F1042" s="11" t="str">
        <f>"陈茜"</f>
        <v>陈茜</v>
      </c>
      <c r="G1042" s="12" t="s">
        <v>949</v>
      </c>
    </row>
    <row r="1043" s="1" customFormat="1" spans="2:7">
      <c r="B1043" s="10">
        <v>1040</v>
      </c>
      <c r="C1043" s="11" t="str">
        <f t="shared" si="16"/>
        <v>01</v>
      </c>
      <c r="D1043" s="11" t="s">
        <v>7</v>
      </c>
      <c r="E1043" s="11" t="s">
        <v>8</v>
      </c>
      <c r="F1043" s="11" t="str">
        <f>"李朝英"</f>
        <v>李朝英</v>
      </c>
      <c r="G1043" s="12" t="s">
        <v>950</v>
      </c>
    </row>
    <row r="1044" s="1" customFormat="1" spans="2:7">
      <c r="B1044" s="10">
        <v>1041</v>
      </c>
      <c r="C1044" s="11" t="str">
        <f t="shared" si="16"/>
        <v>01</v>
      </c>
      <c r="D1044" s="11" t="s">
        <v>7</v>
      </c>
      <c r="E1044" s="11" t="s">
        <v>8</v>
      </c>
      <c r="F1044" s="11" t="str">
        <f>"陈亚妹"</f>
        <v>陈亚妹</v>
      </c>
      <c r="G1044" s="12" t="s">
        <v>951</v>
      </c>
    </row>
    <row r="1045" s="1" customFormat="1" spans="2:7">
      <c r="B1045" s="10">
        <v>1042</v>
      </c>
      <c r="C1045" s="11" t="str">
        <f t="shared" si="16"/>
        <v>01</v>
      </c>
      <c r="D1045" s="11" t="s">
        <v>7</v>
      </c>
      <c r="E1045" s="11" t="s">
        <v>8</v>
      </c>
      <c r="F1045" s="11" t="str">
        <f>"黄春明"</f>
        <v>黄春明</v>
      </c>
      <c r="G1045" s="12" t="s">
        <v>952</v>
      </c>
    </row>
    <row r="1046" s="1" customFormat="1" spans="2:7">
      <c r="B1046" s="10">
        <v>1043</v>
      </c>
      <c r="C1046" s="11" t="str">
        <f t="shared" si="16"/>
        <v>01</v>
      </c>
      <c r="D1046" s="11" t="s">
        <v>7</v>
      </c>
      <c r="E1046" s="11" t="s">
        <v>8</v>
      </c>
      <c r="F1046" s="11" t="str">
        <f>"陈春萍"</f>
        <v>陈春萍</v>
      </c>
      <c r="G1046" s="12" t="s">
        <v>953</v>
      </c>
    </row>
    <row r="1047" s="1" customFormat="1" spans="2:7">
      <c r="B1047" s="10">
        <v>1044</v>
      </c>
      <c r="C1047" s="11" t="str">
        <f t="shared" si="16"/>
        <v>01</v>
      </c>
      <c r="D1047" s="11" t="s">
        <v>7</v>
      </c>
      <c r="E1047" s="11" t="s">
        <v>8</v>
      </c>
      <c r="F1047" s="11" t="str">
        <f>"陈霞"</f>
        <v>陈霞</v>
      </c>
      <c r="G1047" s="12" t="s">
        <v>954</v>
      </c>
    </row>
    <row r="1048" s="1" customFormat="1" spans="2:7">
      <c r="B1048" s="10">
        <v>1045</v>
      </c>
      <c r="C1048" s="11" t="str">
        <f t="shared" si="16"/>
        <v>01</v>
      </c>
      <c r="D1048" s="11" t="s">
        <v>7</v>
      </c>
      <c r="E1048" s="11" t="s">
        <v>8</v>
      </c>
      <c r="F1048" s="11" t="str">
        <f>"陈秀琼"</f>
        <v>陈秀琼</v>
      </c>
      <c r="G1048" s="12" t="s">
        <v>518</v>
      </c>
    </row>
    <row r="1049" s="1" customFormat="1" spans="2:7">
      <c r="B1049" s="10">
        <v>1046</v>
      </c>
      <c r="C1049" s="11" t="str">
        <f t="shared" si="16"/>
        <v>01</v>
      </c>
      <c r="D1049" s="11" t="s">
        <v>7</v>
      </c>
      <c r="E1049" s="11" t="s">
        <v>8</v>
      </c>
      <c r="F1049" s="11" t="str">
        <f>"符玲妹"</f>
        <v>符玲妹</v>
      </c>
      <c r="G1049" s="12" t="s">
        <v>955</v>
      </c>
    </row>
    <row r="1050" s="1" customFormat="1" spans="2:7">
      <c r="B1050" s="10">
        <v>1047</v>
      </c>
      <c r="C1050" s="11" t="str">
        <f t="shared" si="16"/>
        <v>01</v>
      </c>
      <c r="D1050" s="11" t="s">
        <v>7</v>
      </c>
      <c r="E1050" s="11" t="s">
        <v>8</v>
      </c>
      <c r="F1050" s="11" t="str">
        <f>"陈红"</f>
        <v>陈红</v>
      </c>
      <c r="G1050" s="12" t="s">
        <v>956</v>
      </c>
    </row>
    <row r="1051" s="1" customFormat="1" spans="2:7">
      <c r="B1051" s="10">
        <v>1048</v>
      </c>
      <c r="C1051" s="11" t="str">
        <f t="shared" si="16"/>
        <v>01</v>
      </c>
      <c r="D1051" s="11" t="s">
        <v>7</v>
      </c>
      <c r="E1051" s="11" t="s">
        <v>8</v>
      </c>
      <c r="F1051" s="11" t="str">
        <f>"邢丽满"</f>
        <v>邢丽满</v>
      </c>
      <c r="G1051" s="12" t="s">
        <v>786</v>
      </c>
    </row>
    <row r="1052" s="1" customFormat="1" spans="2:7">
      <c r="B1052" s="10">
        <v>1049</v>
      </c>
      <c r="C1052" s="11" t="str">
        <f t="shared" si="16"/>
        <v>01</v>
      </c>
      <c r="D1052" s="11" t="s">
        <v>7</v>
      </c>
      <c r="E1052" s="11" t="s">
        <v>8</v>
      </c>
      <c r="F1052" s="11" t="str">
        <f>"符洁琼"</f>
        <v>符洁琼</v>
      </c>
      <c r="G1052" s="12" t="s">
        <v>483</v>
      </c>
    </row>
    <row r="1053" s="1" customFormat="1" spans="2:7">
      <c r="B1053" s="10">
        <v>1050</v>
      </c>
      <c r="C1053" s="11" t="str">
        <f t="shared" si="16"/>
        <v>01</v>
      </c>
      <c r="D1053" s="11" t="s">
        <v>7</v>
      </c>
      <c r="E1053" s="11" t="s">
        <v>8</v>
      </c>
      <c r="F1053" s="11" t="str">
        <f>"王诗云"</f>
        <v>王诗云</v>
      </c>
      <c r="G1053" s="12" t="s">
        <v>957</v>
      </c>
    </row>
    <row r="1054" s="1" customFormat="1" spans="2:7">
      <c r="B1054" s="10">
        <v>1051</v>
      </c>
      <c r="C1054" s="11" t="str">
        <f t="shared" si="16"/>
        <v>01</v>
      </c>
      <c r="D1054" s="11" t="s">
        <v>7</v>
      </c>
      <c r="E1054" s="11" t="s">
        <v>8</v>
      </c>
      <c r="F1054" s="11" t="str">
        <f>"王小霞"</f>
        <v>王小霞</v>
      </c>
      <c r="G1054" s="12" t="s">
        <v>958</v>
      </c>
    </row>
    <row r="1055" s="1" customFormat="1" spans="2:7">
      <c r="B1055" s="10">
        <v>1052</v>
      </c>
      <c r="C1055" s="11" t="str">
        <f t="shared" si="16"/>
        <v>01</v>
      </c>
      <c r="D1055" s="11" t="s">
        <v>7</v>
      </c>
      <c r="E1055" s="11" t="s">
        <v>8</v>
      </c>
      <c r="F1055" s="11" t="str">
        <f>"朱海燕"</f>
        <v>朱海燕</v>
      </c>
      <c r="G1055" s="12" t="s">
        <v>959</v>
      </c>
    </row>
    <row r="1056" s="1" customFormat="1" spans="2:7">
      <c r="B1056" s="10">
        <v>1053</v>
      </c>
      <c r="C1056" s="11" t="str">
        <f t="shared" si="16"/>
        <v>01</v>
      </c>
      <c r="D1056" s="11" t="s">
        <v>7</v>
      </c>
      <c r="E1056" s="11" t="s">
        <v>8</v>
      </c>
      <c r="F1056" s="11" t="str">
        <f>"吴沁镁"</f>
        <v>吴沁镁</v>
      </c>
      <c r="G1056" s="12" t="s">
        <v>960</v>
      </c>
    </row>
    <row r="1057" s="1" customFormat="1" spans="2:7">
      <c r="B1057" s="10">
        <v>1054</v>
      </c>
      <c r="C1057" s="11" t="str">
        <f t="shared" si="16"/>
        <v>01</v>
      </c>
      <c r="D1057" s="11" t="s">
        <v>7</v>
      </c>
      <c r="E1057" s="11" t="s">
        <v>8</v>
      </c>
      <c r="F1057" s="11" t="str">
        <f>"潘虹宇"</f>
        <v>潘虹宇</v>
      </c>
      <c r="G1057" s="12" t="s">
        <v>961</v>
      </c>
    </row>
    <row r="1058" s="1" customFormat="1" spans="2:7">
      <c r="B1058" s="10">
        <v>1055</v>
      </c>
      <c r="C1058" s="11" t="str">
        <f t="shared" si="16"/>
        <v>01</v>
      </c>
      <c r="D1058" s="11" t="s">
        <v>7</v>
      </c>
      <c r="E1058" s="11" t="s">
        <v>8</v>
      </c>
      <c r="F1058" s="11" t="str">
        <f>"陈琳"</f>
        <v>陈琳</v>
      </c>
      <c r="G1058" s="12" t="s">
        <v>962</v>
      </c>
    </row>
    <row r="1059" s="1" customFormat="1" spans="2:7">
      <c r="B1059" s="10">
        <v>1056</v>
      </c>
      <c r="C1059" s="11" t="str">
        <f t="shared" si="16"/>
        <v>01</v>
      </c>
      <c r="D1059" s="11" t="s">
        <v>7</v>
      </c>
      <c r="E1059" s="11" t="s">
        <v>8</v>
      </c>
      <c r="F1059" s="11" t="str">
        <f>"郑珍珍"</f>
        <v>郑珍珍</v>
      </c>
      <c r="G1059" s="12" t="s">
        <v>610</v>
      </c>
    </row>
    <row r="1060" s="1" customFormat="1" spans="2:7">
      <c r="B1060" s="10">
        <v>1057</v>
      </c>
      <c r="C1060" s="11" t="str">
        <f t="shared" si="16"/>
        <v>01</v>
      </c>
      <c r="D1060" s="11" t="s">
        <v>7</v>
      </c>
      <c r="E1060" s="11" t="s">
        <v>8</v>
      </c>
      <c r="F1060" s="11" t="str">
        <f>"唐海芬"</f>
        <v>唐海芬</v>
      </c>
      <c r="G1060" s="12" t="s">
        <v>963</v>
      </c>
    </row>
    <row r="1061" s="1" customFormat="1" spans="2:7">
      <c r="B1061" s="10">
        <v>1058</v>
      </c>
      <c r="C1061" s="11" t="str">
        <f t="shared" si="16"/>
        <v>01</v>
      </c>
      <c r="D1061" s="11" t="s">
        <v>7</v>
      </c>
      <c r="E1061" s="11" t="s">
        <v>8</v>
      </c>
      <c r="F1061" s="11" t="str">
        <f>"陈丽英"</f>
        <v>陈丽英</v>
      </c>
      <c r="G1061" s="12" t="s">
        <v>964</v>
      </c>
    </row>
    <row r="1062" s="1" customFormat="1" spans="2:7">
      <c r="B1062" s="10">
        <v>1059</v>
      </c>
      <c r="C1062" s="11" t="str">
        <f t="shared" si="16"/>
        <v>01</v>
      </c>
      <c r="D1062" s="11" t="s">
        <v>7</v>
      </c>
      <c r="E1062" s="11" t="s">
        <v>8</v>
      </c>
      <c r="F1062" s="11" t="str">
        <f>"谭丹"</f>
        <v>谭丹</v>
      </c>
      <c r="G1062" s="12" t="s">
        <v>965</v>
      </c>
    </row>
    <row r="1063" s="1" customFormat="1" spans="2:7">
      <c r="B1063" s="10">
        <v>1060</v>
      </c>
      <c r="C1063" s="11" t="str">
        <f t="shared" si="16"/>
        <v>01</v>
      </c>
      <c r="D1063" s="11" t="s">
        <v>7</v>
      </c>
      <c r="E1063" s="11" t="s">
        <v>8</v>
      </c>
      <c r="F1063" s="11" t="str">
        <f>"盛国冰"</f>
        <v>盛国冰</v>
      </c>
      <c r="G1063" s="12" t="s">
        <v>966</v>
      </c>
    </row>
    <row r="1064" s="1" customFormat="1" spans="2:7">
      <c r="B1064" s="10">
        <v>1061</v>
      </c>
      <c r="C1064" s="11" t="str">
        <f t="shared" si="16"/>
        <v>01</v>
      </c>
      <c r="D1064" s="11" t="s">
        <v>7</v>
      </c>
      <c r="E1064" s="11" t="s">
        <v>8</v>
      </c>
      <c r="F1064" s="11" t="str">
        <f>"程冬平"</f>
        <v>程冬平</v>
      </c>
      <c r="G1064" s="12" t="s">
        <v>967</v>
      </c>
    </row>
    <row r="1065" s="1" customFormat="1" spans="2:7">
      <c r="B1065" s="10">
        <v>1062</v>
      </c>
      <c r="C1065" s="11" t="str">
        <f t="shared" si="16"/>
        <v>01</v>
      </c>
      <c r="D1065" s="11" t="s">
        <v>7</v>
      </c>
      <c r="E1065" s="11" t="s">
        <v>8</v>
      </c>
      <c r="F1065" s="11" t="str">
        <f>"陈春娇"</f>
        <v>陈春娇</v>
      </c>
      <c r="G1065" s="12" t="s">
        <v>968</v>
      </c>
    </row>
    <row r="1066" s="1" customFormat="1" spans="2:7">
      <c r="B1066" s="10">
        <v>1063</v>
      </c>
      <c r="C1066" s="11" t="str">
        <f t="shared" si="16"/>
        <v>01</v>
      </c>
      <c r="D1066" s="11" t="s">
        <v>7</v>
      </c>
      <c r="E1066" s="11" t="s">
        <v>8</v>
      </c>
      <c r="F1066" s="11" t="str">
        <f>"陈秀霞"</f>
        <v>陈秀霞</v>
      </c>
      <c r="G1066" s="12" t="s">
        <v>560</v>
      </c>
    </row>
    <row r="1067" s="1" customFormat="1" spans="2:7">
      <c r="B1067" s="10">
        <v>1064</v>
      </c>
      <c r="C1067" s="11" t="str">
        <f t="shared" si="16"/>
        <v>01</v>
      </c>
      <c r="D1067" s="11" t="s">
        <v>7</v>
      </c>
      <c r="E1067" s="11" t="s">
        <v>8</v>
      </c>
      <c r="F1067" s="11" t="str">
        <f>"郑馨美"</f>
        <v>郑馨美</v>
      </c>
      <c r="G1067" s="12" t="s">
        <v>969</v>
      </c>
    </row>
    <row r="1068" s="1" customFormat="1" spans="2:7">
      <c r="B1068" s="10">
        <v>1065</v>
      </c>
      <c r="C1068" s="11" t="str">
        <f t="shared" si="16"/>
        <v>01</v>
      </c>
      <c r="D1068" s="11" t="s">
        <v>7</v>
      </c>
      <c r="E1068" s="11" t="s">
        <v>8</v>
      </c>
      <c r="F1068" s="11" t="str">
        <f>"林井爱"</f>
        <v>林井爱</v>
      </c>
      <c r="G1068" s="12" t="s">
        <v>970</v>
      </c>
    </row>
    <row r="1069" s="1" customFormat="1" spans="2:7">
      <c r="B1069" s="10">
        <v>1066</v>
      </c>
      <c r="C1069" s="11" t="str">
        <f t="shared" si="16"/>
        <v>01</v>
      </c>
      <c r="D1069" s="11" t="s">
        <v>7</v>
      </c>
      <c r="E1069" s="11" t="s">
        <v>8</v>
      </c>
      <c r="F1069" s="11" t="str">
        <f>"汤丽彬"</f>
        <v>汤丽彬</v>
      </c>
      <c r="G1069" s="12" t="s">
        <v>971</v>
      </c>
    </row>
    <row r="1070" s="1" customFormat="1" spans="2:7">
      <c r="B1070" s="10">
        <v>1067</v>
      </c>
      <c r="C1070" s="11" t="str">
        <f t="shared" si="16"/>
        <v>01</v>
      </c>
      <c r="D1070" s="11" t="s">
        <v>7</v>
      </c>
      <c r="E1070" s="11" t="s">
        <v>8</v>
      </c>
      <c r="F1070" s="11" t="str">
        <f>"王泰燕"</f>
        <v>王泰燕</v>
      </c>
      <c r="G1070" s="12" t="s">
        <v>972</v>
      </c>
    </row>
    <row r="1071" s="1" customFormat="1" spans="2:7">
      <c r="B1071" s="10">
        <v>1068</v>
      </c>
      <c r="C1071" s="11" t="str">
        <f t="shared" si="16"/>
        <v>01</v>
      </c>
      <c r="D1071" s="11" t="s">
        <v>7</v>
      </c>
      <c r="E1071" s="11" t="s">
        <v>8</v>
      </c>
      <c r="F1071" s="11" t="str">
        <f>"丁裕欢"</f>
        <v>丁裕欢</v>
      </c>
      <c r="G1071" s="12" t="s">
        <v>973</v>
      </c>
    </row>
    <row r="1072" s="1" customFormat="1" spans="2:7">
      <c r="B1072" s="10">
        <v>1069</v>
      </c>
      <c r="C1072" s="11" t="str">
        <f t="shared" si="16"/>
        <v>01</v>
      </c>
      <c r="D1072" s="11" t="s">
        <v>7</v>
      </c>
      <c r="E1072" s="11" t="s">
        <v>8</v>
      </c>
      <c r="F1072" s="11" t="str">
        <f>"沈艳"</f>
        <v>沈艳</v>
      </c>
      <c r="G1072" s="12" t="s">
        <v>653</v>
      </c>
    </row>
    <row r="1073" s="1" customFormat="1" spans="2:7">
      <c r="B1073" s="10">
        <v>1070</v>
      </c>
      <c r="C1073" s="11" t="str">
        <f t="shared" si="16"/>
        <v>01</v>
      </c>
      <c r="D1073" s="11" t="s">
        <v>7</v>
      </c>
      <c r="E1073" s="11" t="s">
        <v>8</v>
      </c>
      <c r="F1073" s="11" t="str">
        <f>"张妮"</f>
        <v>张妮</v>
      </c>
      <c r="G1073" s="12" t="s">
        <v>974</v>
      </c>
    </row>
    <row r="1074" s="1" customFormat="1" spans="2:7">
      <c r="B1074" s="10">
        <v>1071</v>
      </c>
      <c r="C1074" s="11" t="str">
        <f t="shared" si="16"/>
        <v>01</v>
      </c>
      <c r="D1074" s="11" t="s">
        <v>7</v>
      </c>
      <c r="E1074" s="11" t="s">
        <v>8</v>
      </c>
      <c r="F1074" s="11" t="str">
        <f>"宋振宇"</f>
        <v>宋振宇</v>
      </c>
      <c r="G1074" s="12" t="s">
        <v>975</v>
      </c>
    </row>
    <row r="1075" s="1" customFormat="1" spans="2:7">
      <c r="B1075" s="10">
        <v>1072</v>
      </c>
      <c r="C1075" s="11" t="str">
        <f t="shared" si="16"/>
        <v>01</v>
      </c>
      <c r="D1075" s="11" t="s">
        <v>7</v>
      </c>
      <c r="E1075" s="11" t="s">
        <v>8</v>
      </c>
      <c r="F1075" s="11" t="str">
        <f>"杨金榜"</f>
        <v>杨金榜</v>
      </c>
      <c r="G1075" s="12" t="s">
        <v>976</v>
      </c>
    </row>
    <row r="1076" s="1" customFormat="1" spans="2:7">
      <c r="B1076" s="10">
        <v>1073</v>
      </c>
      <c r="C1076" s="11" t="str">
        <f t="shared" si="16"/>
        <v>01</v>
      </c>
      <c r="D1076" s="11" t="s">
        <v>7</v>
      </c>
      <c r="E1076" s="11" t="s">
        <v>8</v>
      </c>
      <c r="F1076" s="11" t="str">
        <f>"唐甸珍"</f>
        <v>唐甸珍</v>
      </c>
      <c r="G1076" s="12" t="s">
        <v>977</v>
      </c>
    </row>
    <row r="1077" s="1" customFormat="1" spans="2:7">
      <c r="B1077" s="10">
        <v>1074</v>
      </c>
      <c r="C1077" s="11" t="str">
        <f t="shared" si="16"/>
        <v>01</v>
      </c>
      <c r="D1077" s="11" t="s">
        <v>7</v>
      </c>
      <c r="E1077" s="11" t="s">
        <v>8</v>
      </c>
      <c r="F1077" s="11" t="str">
        <f>"王翠玉"</f>
        <v>王翠玉</v>
      </c>
      <c r="G1077" s="12" t="s">
        <v>978</v>
      </c>
    </row>
    <row r="1078" s="1" customFormat="1" spans="2:7">
      <c r="B1078" s="10">
        <v>1075</v>
      </c>
      <c r="C1078" s="11" t="str">
        <f t="shared" si="16"/>
        <v>01</v>
      </c>
      <c r="D1078" s="11" t="s">
        <v>7</v>
      </c>
      <c r="E1078" s="11" t="s">
        <v>8</v>
      </c>
      <c r="F1078" s="11" t="str">
        <f>"韦嘉静"</f>
        <v>韦嘉静</v>
      </c>
      <c r="G1078" s="12" t="s">
        <v>979</v>
      </c>
    </row>
    <row r="1079" s="1" customFormat="1" spans="2:7">
      <c r="B1079" s="10">
        <v>1076</v>
      </c>
      <c r="C1079" s="11" t="str">
        <f t="shared" si="16"/>
        <v>01</v>
      </c>
      <c r="D1079" s="11" t="s">
        <v>7</v>
      </c>
      <c r="E1079" s="11" t="s">
        <v>8</v>
      </c>
      <c r="F1079" s="11" t="str">
        <f>"陈婷"</f>
        <v>陈婷</v>
      </c>
      <c r="G1079" s="12" t="s">
        <v>980</v>
      </c>
    </row>
    <row r="1080" s="1" customFormat="1" spans="2:7">
      <c r="B1080" s="10">
        <v>1077</v>
      </c>
      <c r="C1080" s="11" t="str">
        <f t="shared" si="16"/>
        <v>01</v>
      </c>
      <c r="D1080" s="11" t="s">
        <v>7</v>
      </c>
      <c r="E1080" s="11" t="s">
        <v>8</v>
      </c>
      <c r="F1080" s="11" t="str">
        <f>"赵凤菊"</f>
        <v>赵凤菊</v>
      </c>
      <c r="G1080" s="12" t="s">
        <v>852</v>
      </c>
    </row>
    <row r="1081" s="1" customFormat="1" spans="2:7">
      <c r="B1081" s="10">
        <v>1078</v>
      </c>
      <c r="C1081" s="11" t="str">
        <f t="shared" si="16"/>
        <v>01</v>
      </c>
      <c r="D1081" s="11" t="s">
        <v>7</v>
      </c>
      <c r="E1081" s="11" t="s">
        <v>8</v>
      </c>
      <c r="F1081" s="11" t="str">
        <f>"汪柳岑"</f>
        <v>汪柳岑</v>
      </c>
      <c r="G1081" s="12" t="s">
        <v>981</v>
      </c>
    </row>
    <row r="1082" s="1" customFormat="1" spans="2:7">
      <c r="B1082" s="10">
        <v>1079</v>
      </c>
      <c r="C1082" s="11" t="str">
        <f t="shared" si="16"/>
        <v>01</v>
      </c>
      <c r="D1082" s="11" t="s">
        <v>7</v>
      </c>
      <c r="E1082" s="11" t="s">
        <v>8</v>
      </c>
      <c r="F1082" s="11" t="str">
        <f>"卓玲玲"</f>
        <v>卓玲玲</v>
      </c>
      <c r="G1082" s="12" t="s">
        <v>982</v>
      </c>
    </row>
    <row r="1083" s="1" customFormat="1" spans="2:7">
      <c r="B1083" s="10">
        <v>1080</v>
      </c>
      <c r="C1083" s="11" t="str">
        <f t="shared" si="16"/>
        <v>01</v>
      </c>
      <c r="D1083" s="11" t="s">
        <v>7</v>
      </c>
      <c r="E1083" s="11" t="s">
        <v>8</v>
      </c>
      <c r="F1083" s="11" t="str">
        <f>"曾玲"</f>
        <v>曾玲</v>
      </c>
      <c r="G1083" s="12" t="s">
        <v>983</v>
      </c>
    </row>
    <row r="1084" s="1" customFormat="1" spans="2:7">
      <c r="B1084" s="10">
        <v>1081</v>
      </c>
      <c r="C1084" s="11" t="str">
        <f t="shared" si="16"/>
        <v>01</v>
      </c>
      <c r="D1084" s="11" t="s">
        <v>7</v>
      </c>
      <c r="E1084" s="11" t="s">
        <v>8</v>
      </c>
      <c r="F1084" s="11" t="str">
        <f>"蔡平超"</f>
        <v>蔡平超</v>
      </c>
      <c r="G1084" s="12" t="s">
        <v>174</v>
      </c>
    </row>
    <row r="1085" s="1" customFormat="1" spans="2:7">
      <c r="B1085" s="10">
        <v>1082</v>
      </c>
      <c r="C1085" s="11" t="str">
        <f t="shared" si="16"/>
        <v>01</v>
      </c>
      <c r="D1085" s="11" t="s">
        <v>7</v>
      </c>
      <c r="E1085" s="11" t="s">
        <v>8</v>
      </c>
      <c r="F1085" s="11" t="str">
        <f>"吴清慧"</f>
        <v>吴清慧</v>
      </c>
      <c r="G1085" s="12" t="s">
        <v>984</v>
      </c>
    </row>
    <row r="1086" s="1" customFormat="1" spans="2:7">
      <c r="B1086" s="10">
        <v>1083</v>
      </c>
      <c r="C1086" s="11" t="str">
        <f t="shared" si="16"/>
        <v>01</v>
      </c>
      <c r="D1086" s="11" t="s">
        <v>7</v>
      </c>
      <c r="E1086" s="11" t="s">
        <v>8</v>
      </c>
      <c r="F1086" s="11" t="str">
        <f>"王春艳"</f>
        <v>王春艳</v>
      </c>
      <c r="G1086" s="12" t="s">
        <v>13</v>
      </c>
    </row>
    <row r="1087" s="1" customFormat="1" spans="2:7">
      <c r="B1087" s="10">
        <v>1084</v>
      </c>
      <c r="C1087" s="11" t="str">
        <f t="shared" si="16"/>
        <v>01</v>
      </c>
      <c r="D1087" s="11" t="s">
        <v>7</v>
      </c>
      <c r="E1087" s="11" t="s">
        <v>8</v>
      </c>
      <c r="F1087" s="11" t="str">
        <f>"梁秋杏"</f>
        <v>梁秋杏</v>
      </c>
      <c r="G1087" s="12" t="s">
        <v>985</v>
      </c>
    </row>
    <row r="1088" s="1" customFormat="1" spans="2:7">
      <c r="B1088" s="10">
        <v>1085</v>
      </c>
      <c r="C1088" s="11" t="str">
        <f t="shared" si="16"/>
        <v>01</v>
      </c>
      <c r="D1088" s="11" t="s">
        <v>7</v>
      </c>
      <c r="E1088" s="11" t="s">
        <v>8</v>
      </c>
      <c r="F1088" s="11" t="str">
        <f>"刘海仙"</f>
        <v>刘海仙</v>
      </c>
      <c r="G1088" s="12" t="s">
        <v>147</v>
      </c>
    </row>
    <row r="1089" s="1" customFormat="1" spans="2:7">
      <c r="B1089" s="10">
        <v>1086</v>
      </c>
      <c r="C1089" s="11" t="str">
        <f t="shared" si="16"/>
        <v>01</v>
      </c>
      <c r="D1089" s="11" t="s">
        <v>7</v>
      </c>
      <c r="E1089" s="11" t="s">
        <v>8</v>
      </c>
      <c r="F1089" s="11" t="str">
        <f>"欧童月"</f>
        <v>欧童月</v>
      </c>
      <c r="G1089" s="12" t="s">
        <v>986</v>
      </c>
    </row>
    <row r="1090" s="1" customFormat="1" spans="2:7">
      <c r="B1090" s="10">
        <v>1087</v>
      </c>
      <c r="C1090" s="11" t="str">
        <f t="shared" si="16"/>
        <v>01</v>
      </c>
      <c r="D1090" s="11" t="s">
        <v>7</v>
      </c>
      <c r="E1090" s="11" t="s">
        <v>8</v>
      </c>
      <c r="F1090" s="11" t="str">
        <f>"盘燕燕"</f>
        <v>盘燕燕</v>
      </c>
      <c r="G1090" s="12" t="s">
        <v>987</v>
      </c>
    </row>
    <row r="1091" s="1" customFormat="1" spans="2:7">
      <c r="B1091" s="10">
        <v>1088</v>
      </c>
      <c r="C1091" s="11" t="str">
        <f t="shared" si="16"/>
        <v>01</v>
      </c>
      <c r="D1091" s="11" t="s">
        <v>7</v>
      </c>
      <c r="E1091" s="11" t="s">
        <v>8</v>
      </c>
      <c r="F1091" s="11" t="str">
        <f>"李佳玉"</f>
        <v>李佳玉</v>
      </c>
      <c r="G1091" s="12" t="s">
        <v>988</v>
      </c>
    </row>
    <row r="1092" s="1" customFormat="1" spans="2:7">
      <c r="B1092" s="10">
        <v>1089</v>
      </c>
      <c r="C1092" s="11" t="str">
        <f t="shared" ref="C1092:C1155" si="17">"01"</f>
        <v>01</v>
      </c>
      <c r="D1092" s="11" t="s">
        <v>7</v>
      </c>
      <c r="E1092" s="11" t="s">
        <v>8</v>
      </c>
      <c r="F1092" s="11" t="str">
        <f>"林慧芳"</f>
        <v>林慧芳</v>
      </c>
      <c r="G1092" s="12" t="s">
        <v>989</v>
      </c>
    </row>
    <row r="1093" s="1" customFormat="1" spans="2:7">
      <c r="B1093" s="10">
        <v>1090</v>
      </c>
      <c r="C1093" s="11" t="str">
        <f t="shared" si="17"/>
        <v>01</v>
      </c>
      <c r="D1093" s="11" t="s">
        <v>7</v>
      </c>
      <c r="E1093" s="11" t="s">
        <v>8</v>
      </c>
      <c r="F1093" s="11" t="str">
        <f>"陈丹婷"</f>
        <v>陈丹婷</v>
      </c>
      <c r="G1093" s="12" t="s">
        <v>990</v>
      </c>
    </row>
    <row r="1094" s="1" customFormat="1" spans="2:7">
      <c r="B1094" s="10">
        <v>1091</v>
      </c>
      <c r="C1094" s="11" t="str">
        <f t="shared" si="17"/>
        <v>01</v>
      </c>
      <c r="D1094" s="11" t="s">
        <v>7</v>
      </c>
      <c r="E1094" s="11" t="s">
        <v>8</v>
      </c>
      <c r="F1094" s="11" t="str">
        <f>"唐才慧"</f>
        <v>唐才慧</v>
      </c>
      <c r="G1094" s="12" t="s">
        <v>991</v>
      </c>
    </row>
    <row r="1095" s="1" customFormat="1" spans="2:7">
      <c r="B1095" s="10">
        <v>1092</v>
      </c>
      <c r="C1095" s="11" t="str">
        <f t="shared" si="17"/>
        <v>01</v>
      </c>
      <c r="D1095" s="11" t="s">
        <v>7</v>
      </c>
      <c r="E1095" s="11" t="s">
        <v>8</v>
      </c>
      <c r="F1095" s="11" t="str">
        <f>"符云淑"</f>
        <v>符云淑</v>
      </c>
      <c r="G1095" s="12" t="s">
        <v>992</v>
      </c>
    </row>
    <row r="1096" s="1" customFormat="1" spans="2:7">
      <c r="B1096" s="10">
        <v>1093</v>
      </c>
      <c r="C1096" s="11" t="str">
        <f t="shared" si="17"/>
        <v>01</v>
      </c>
      <c r="D1096" s="11" t="s">
        <v>7</v>
      </c>
      <c r="E1096" s="11" t="s">
        <v>8</v>
      </c>
      <c r="F1096" s="11" t="str">
        <f>"唐小莹"</f>
        <v>唐小莹</v>
      </c>
      <c r="G1096" s="12" t="s">
        <v>352</v>
      </c>
    </row>
    <row r="1097" s="1" customFormat="1" spans="2:7">
      <c r="B1097" s="10">
        <v>1094</v>
      </c>
      <c r="C1097" s="11" t="str">
        <f t="shared" si="17"/>
        <v>01</v>
      </c>
      <c r="D1097" s="11" t="s">
        <v>7</v>
      </c>
      <c r="E1097" s="11" t="s">
        <v>8</v>
      </c>
      <c r="F1097" s="11" t="str">
        <f>"钟文越"</f>
        <v>钟文越</v>
      </c>
      <c r="G1097" s="12" t="s">
        <v>993</v>
      </c>
    </row>
    <row r="1098" s="1" customFormat="1" spans="2:7">
      <c r="B1098" s="10">
        <v>1095</v>
      </c>
      <c r="C1098" s="11" t="str">
        <f t="shared" si="17"/>
        <v>01</v>
      </c>
      <c r="D1098" s="11" t="s">
        <v>7</v>
      </c>
      <c r="E1098" s="11" t="s">
        <v>8</v>
      </c>
      <c r="F1098" s="11" t="str">
        <f>"冯露"</f>
        <v>冯露</v>
      </c>
      <c r="G1098" s="12" t="s">
        <v>994</v>
      </c>
    </row>
    <row r="1099" s="1" customFormat="1" spans="2:7">
      <c r="B1099" s="10">
        <v>1096</v>
      </c>
      <c r="C1099" s="11" t="str">
        <f t="shared" si="17"/>
        <v>01</v>
      </c>
      <c r="D1099" s="11" t="s">
        <v>7</v>
      </c>
      <c r="E1099" s="11" t="s">
        <v>8</v>
      </c>
      <c r="F1099" s="11" t="str">
        <f>"李虹帆"</f>
        <v>李虹帆</v>
      </c>
      <c r="G1099" s="12" t="s">
        <v>82</v>
      </c>
    </row>
    <row r="1100" s="1" customFormat="1" spans="2:7">
      <c r="B1100" s="10">
        <v>1097</v>
      </c>
      <c r="C1100" s="11" t="str">
        <f t="shared" si="17"/>
        <v>01</v>
      </c>
      <c r="D1100" s="11" t="s">
        <v>7</v>
      </c>
      <c r="E1100" s="11" t="s">
        <v>8</v>
      </c>
      <c r="F1100" s="11" t="str">
        <f>"杨玉娇"</f>
        <v>杨玉娇</v>
      </c>
      <c r="G1100" s="12" t="s">
        <v>995</v>
      </c>
    </row>
    <row r="1101" s="1" customFormat="1" spans="2:7">
      <c r="B1101" s="10">
        <v>1098</v>
      </c>
      <c r="C1101" s="11" t="str">
        <f t="shared" si="17"/>
        <v>01</v>
      </c>
      <c r="D1101" s="11" t="s">
        <v>7</v>
      </c>
      <c r="E1101" s="11" t="s">
        <v>8</v>
      </c>
      <c r="F1101" s="11" t="str">
        <f>"王婉盈"</f>
        <v>王婉盈</v>
      </c>
      <c r="G1101" s="12" t="s">
        <v>203</v>
      </c>
    </row>
    <row r="1102" s="1" customFormat="1" spans="2:7">
      <c r="B1102" s="10">
        <v>1099</v>
      </c>
      <c r="C1102" s="11" t="str">
        <f t="shared" si="17"/>
        <v>01</v>
      </c>
      <c r="D1102" s="11" t="s">
        <v>7</v>
      </c>
      <c r="E1102" s="11" t="s">
        <v>8</v>
      </c>
      <c r="F1102" s="11" t="str">
        <f>"鄞宁丽"</f>
        <v>鄞宁丽</v>
      </c>
      <c r="G1102" s="12" t="s">
        <v>996</v>
      </c>
    </row>
    <row r="1103" s="1" customFormat="1" spans="2:7">
      <c r="B1103" s="10">
        <v>1100</v>
      </c>
      <c r="C1103" s="11" t="str">
        <f t="shared" si="17"/>
        <v>01</v>
      </c>
      <c r="D1103" s="11" t="s">
        <v>7</v>
      </c>
      <c r="E1103" s="11" t="s">
        <v>8</v>
      </c>
      <c r="F1103" s="11" t="str">
        <f>"洪英凤"</f>
        <v>洪英凤</v>
      </c>
      <c r="G1103" s="12" t="s">
        <v>997</v>
      </c>
    </row>
    <row r="1104" s="1" customFormat="1" spans="2:7">
      <c r="B1104" s="10">
        <v>1101</v>
      </c>
      <c r="C1104" s="11" t="str">
        <f t="shared" si="17"/>
        <v>01</v>
      </c>
      <c r="D1104" s="11" t="s">
        <v>7</v>
      </c>
      <c r="E1104" s="11" t="s">
        <v>8</v>
      </c>
      <c r="F1104" s="11" t="str">
        <f>"李祯卿"</f>
        <v>李祯卿</v>
      </c>
      <c r="G1104" s="12" t="s">
        <v>998</v>
      </c>
    </row>
    <row r="1105" s="1" customFormat="1" spans="2:7">
      <c r="B1105" s="10">
        <v>1102</v>
      </c>
      <c r="C1105" s="11" t="str">
        <f t="shared" si="17"/>
        <v>01</v>
      </c>
      <c r="D1105" s="11" t="s">
        <v>7</v>
      </c>
      <c r="E1105" s="11" t="s">
        <v>8</v>
      </c>
      <c r="F1105" s="11" t="str">
        <f>"陈博雯"</f>
        <v>陈博雯</v>
      </c>
      <c r="G1105" s="12" t="s">
        <v>349</v>
      </c>
    </row>
    <row r="1106" s="1" customFormat="1" spans="2:7">
      <c r="B1106" s="10">
        <v>1103</v>
      </c>
      <c r="C1106" s="11" t="str">
        <f t="shared" si="17"/>
        <v>01</v>
      </c>
      <c r="D1106" s="11" t="s">
        <v>7</v>
      </c>
      <c r="E1106" s="11" t="s">
        <v>8</v>
      </c>
      <c r="F1106" s="11" t="str">
        <f>"曾玉慧"</f>
        <v>曾玉慧</v>
      </c>
      <c r="G1106" s="12" t="s">
        <v>999</v>
      </c>
    </row>
    <row r="1107" s="1" customFormat="1" spans="2:7">
      <c r="B1107" s="10">
        <v>1104</v>
      </c>
      <c r="C1107" s="11" t="str">
        <f t="shared" si="17"/>
        <v>01</v>
      </c>
      <c r="D1107" s="11" t="s">
        <v>7</v>
      </c>
      <c r="E1107" s="11" t="s">
        <v>8</v>
      </c>
      <c r="F1107" s="11" t="str">
        <f>"朱小清"</f>
        <v>朱小清</v>
      </c>
      <c r="G1107" s="12" t="s">
        <v>1000</v>
      </c>
    </row>
    <row r="1108" s="1" customFormat="1" spans="2:7">
      <c r="B1108" s="10">
        <v>1105</v>
      </c>
      <c r="C1108" s="11" t="str">
        <f t="shared" si="17"/>
        <v>01</v>
      </c>
      <c r="D1108" s="11" t="s">
        <v>7</v>
      </c>
      <c r="E1108" s="11" t="s">
        <v>8</v>
      </c>
      <c r="F1108" s="11" t="str">
        <f>"邢晓卉"</f>
        <v>邢晓卉</v>
      </c>
      <c r="G1108" s="12" t="s">
        <v>1001</v>
      </c>
    </row>
    <row r="1109" s="1" customFormat="1" spans="2:7">
      <c r="B1109" s="10">
        <v>1106</v>
      </c>
      <c r="C1109" s="11" t="str">
        <f t="shared" si="17"/>
        <v>01</v>
      </c>
      <c r="D1109" s="11" t="s">
        <v>7</v>
      </c>
      <c r="E1109" s="11" t="s">
        <v>8</v>
      </c>
      <c r="F1109" s="11" t="str">
        <f>"张敢嫦"</f>
        <v>张敢嫦</v>
      </c>
      <c r="G1109" s="12" t="s">
        <v>15</v>
      </c>
    </row>
    <row r="1110" s="1" customFormat="1" spans="2:7">
      <c r="B1110" s="10">
        <v>1107</v>
      </c>
      <c r="C1110" s="11" t="str">
        <f t="shared" si="17"/>
        <v>01</v>
      </c>
      <c r="D1110" s="11" t="s">
        <v>7</v>
      </c>
      <c r="E1110" s="11" t="s">
        <v>8</v>
      </c>
      <c r="F1110" s="11" t="str">
        <f>"张玉柳"</f>
        <v>张玉柳</v>
      </c>
      <c r="G1110" s="12" t="s">
        <v>1002</v>
      </c>
    </row>
    <row r="1111" s="1" customFormat="1" spans="2:7">
      <c r="B1111" s="10">
        <v>1108</v>
      </c>
      <c r="C1111" s="11" t="str">
        <f t="shared" si="17"/>
        <v>01</v>
      </c>
      <c r="D1111" s="11" t="s">
        <v>7</v>
      </c>
      <c r="E1111" s="11" t="s">
        <v>8</v>
      </c>
      <c r="F1111" s="11" t="str">
        <f>"陈照虹"</f>
        <v>陈照虹</v>
      </c>
      <c r="G1111" s="12" t="s">
        <v>1003</v>
      </c>
    </row>
    <row r="1112" s="1" customFormat="1" spans="2:7">
      <c r="B1112" s="10">
        <v>1109</v>
      </c>
      <c r="C1112" s="11" t="str">
        <f t="shared" si="17"/>
        <v>01</v>
      </c>
      <c r="D1112" s="11" t="s">
        <v>7</v>
      </c>
      <c r="E1112" s="11" t="s">
        <v>8</v>
      </c>
      <c r="F1112" s="11" t="str">
        <f>"吴海荣"</f>
        <v>吴海荣</v>
      </c>
      <c r="G1112" s="12" t="s">
        <v>638</v>
      </c>
    </row>
    <row r="1113" s="1" customFormat="1" spans="2:7">
      <c r="B1113" s="10">
        <v>1110</v>
      </c>
      <c r="C1113" s="11" t="str">
        <f t="shared" si="17"/>
        <v>01</v>
      </c>
      <c r="D1113" s="11" t="s">
        <v>7</v>
      </c>
      <c r="E1113" s="11" t="s">
        <v>8</v>
      </c>
      <c r="F1113" s="11" t="str">
        <f>"周春燕"</f>
        <v>周春燕</v>
      </c>
      <c r="G1113" s="12" t="s">
        <v>1004</v>
      </c>
    </row>
    <row r="1114" s="1" customFormat="1" spans="2:7">
      <c r="B1114" s="10">
        <v>1111</v>
      </c>
      <c r="C1114" s="11" t="str">
        <f t="shared" si="17"/>
        <v>01</v>
      </c>
      <c r="D1114" s="11" t="s">
        <v>7</v>
      </c>
      <c r="E1114" s="11" t="s">
        <v>8</v>
      </c>
      <c r="F1114" s="11" t="str">
        <f>"宋雪琴"</f>
        <v>宋雪琴</v>
      </c>
      <c r="G1114" s="12" t="s">
        <v>1005</v>
      </c>
    </row>
    <row r="1115" s="1" customFormat="1" spans="2:7">
      <c r="B1115" s="10">
        <v>1112</v>
      </c>
      <c r="C1115" s="11" t="str">
        <f t="shared" si="17"/>
        <v>01</v>
      </c>
      <c r="D1115" s="11" t="s">
        <v>7</v>
      </c>
      <c r="E1115" s="11" t="s">
        <v>8</v>
      </c>
      <c r="F1115" s="11" t="str">
        <f>"何尾后"</f>
        <v>何尾后</v>
      </c>
      <c r="G1115" s="12" t="s">
        <v>1006</v>
      </c>
    </row>
    <row r="1116" s="1" customFormat="1" spans="2:7">
      <c r="B1116" s="10">
        <v>1113</v>
      </c>
      <c r="C1116" s="11" t="str">
        <f t="shared" si="17"/>
        <v>01</v>
      </c>
      <c r="D1116" s="11" t="s">
        <v>7</v>
      </c>
      <c r="E1116" s="11" t="s">
        <v>8</v>
      </c>
      <c r="F1116" s="11" t="str">
        <f>"赖彩珠"</f>
        <v>赖彩珠</v>
      </c>
      <c r="G1116" s="12" t="s">
        <v>1007</v>
      </c>
    </row>
    <row r="1117" s="1" customFormat="1" spans="2:7">
      <c r="B1117" s="10">
        <v>1114</v>
      </c>
      <c r="C1117" s="11" t="str">
        <f t="shared" si="17"/>
        <v>01</v>
      </c>
      <c r="D1117" s="11" t="s">
        <v>7</v>
      </c>
      <c r="E1117" s="11" t="s">
        <v>8</v>
      </c>
      <c r="F1117" s="11" t="str">
        <f>"符启娟"</f>
        <v>符启娟</v>
      </c>
      <c r="G1117" s="12" t="s">
        <v>1008</v>
      </c>
    </row>
    <row r="1118" s="1" customFormat="1" spans="2:7">
      <c r="B1118" s="10">
        <v>1115</v>
      </c>
      <c r="C1118" s="11" t="str">
        <f t="shared" si="17"/>
        <v>01</v>
      </c>
      <c r="D1118" s="11" t="s">
        <v>7</v>
      </c>
      <c r="E1118" s="11" t="s">
        <v>8</v>
      </c>
      <c r="F1118" s="11" t="str">
        <f>"黎井秀"</f>
        <v>黎井秀</v>
      </c>
      <c r="G1118" s="12" t="s">
        <v>1009</v>
      </c>
    </row>
    <row r="1119" s="1" customFormat="1" spans="2:7">
      <c r="B1119" s="10">
        <v>1116</v>
      </c>
      <c r="C1119" s="11" t="str">
        <f t="shared" si="17"/>
        <v>01</v>
      </c>
      <c r="D1119" s="11" t="s">
        <v>7</v>
      </c>
      <c r="E1119" s="11" t="s">
        <v>8</v>
      </c>
      <c r="F1119" s="11" t="str">
        <f>"李小娜"</f>
        <v>李小娜</v>
      </c>
      <c r="G1119" s="12" t="s">
        <v>1010</v>
      </c>
    </row>
    <row r="1120" s="1" customFormat="1" spans="2:7">
      <c r="B1120" s="10">
        <v>1117</v>
      </c>
      <c r="C1120" s="11" t="str">
        <f t="shared" si="17"/>
        <v>01</v>
      </c>
      <c r="D1120" s="11" t="s">
        <v>7</v>
      </c>
      <c r="E1120" s="11" t="s">
        <v>8</v>
      </c>
      <c r="F1120" s="11" t="str">
        <f>"黄红红"</f>
        <v>黄红红</v>
      </c>
      <c r="G1120" s="12" t="s">
        <v>1011</v>
      </c>
    </row>
    <row r="1121" s="1" customFormat="1" spans="2:7">
      <c r="B1121" s="10">
        <v>1118</v>
      </c>
      <c r="C1121" s="11" t="str">
        <f t="shared" si="17"/>
        <v>01</v>
      </c>
      <c r="D1121" s="11" t="s">
        <v>7</v>
      </c>
      <c r="E1121" s="11" t="s">
        <v>8</v>
      </c>
      <c r="F1121" s="11" t="str">
        <f>"李虹"</f>
        <v>李虹</v>
      </c>
      <c r="G1121" s="12" t="s">
        <v>1012</v>
      </c>
    </row>
    <row r="1122" s="1" customFormat="1" spans="2:7">
      <c r="B1122" s="10">
        <v>1119</v>
      </c>
      <c r="C1122" s="11" t="str">
        <f t="shared" si="17"/>
        <v>01</v>
      </c>
      <c r="D1122" s="11" t="s">
        <v>7</v>
      </c>
      <c r="E1122" s="11" t="s">
        <v>8</v>
      </c>
      <c r="F1122" s="11" t="str">
        <f>"丁永玲"</f>
        <v>丁永玲</v>
      </c>
      <c r="G1122" s="12" t="s">
        <v>1013</v>
      </c>
    </row>
    <row r="1123" s="1" customFormat="1" spans="2:7">
      <c r="B1123" s="10">
        <v>1120</v>
      </c>
      <c r="C1123" s="11" t="str">
        <f t="shared" si="17"/>
        <v>01</v>
      </c>
      <c r="D1123" s="11" t="s">
        <v>7</v>
      </c>
      <c r="E1123" s="11" t="s">
        <v>8</v>
      </c>
      <c r="F1123" s="11" t="str">
        <f>"林春苗"</f>
        <v>林春苗</v>
      </c>
      <c r="G1123" s="12" t="s">
        <v>1014</v>
      </c>
    </row>
    <row r="1124" s="1" customFormat="1" spans="2:7">
      <c r="B1124" s="10">
        <v>1121</v>
      </c>
      <c r="C1124" s="11" t="str">
        <f t="shared" si="17"/>
        <v>01</v>
      </c>
      <c r="D1124" s="11" t="s">
        <v>7</v>
      </c>
      <c r="E1124" s="11" t="s">
        <v>8</v>
      </c>
      <c r="F1124" s="11" t="str">
        <f>"陈莹莹"</f>
        <v>陈莹莹</v>
      </c>
      <c r="G1124" s="12" t="s">
        <v>1015</v>
      </c>
    </row>
    <row r="1125" s="1" customFormat="1" spans="2:7">
      <c r="B1125" s="10">
        <v>1122</v>
      </c>
      <c r="C1125" s="11" t="str">
        <f t="shared" si="17"/>
        <v>01</v>
      </c>
      <c r="D1125" s="11" t="s">
        <v>7</v>
      </c>
      <c r="E1125" s="11" t="s">
        <v>8</v>
      </c>
      <c r="F1125" s="11" t="str">
        <f>"林海宁"</f>
        <v>林海宁</v>
      </c>
      <c r="G1125" s="12" t="s">
        <v>1016</v>
      </c>
    </row>
    <row r="1126" s="1" customFormat="1" spans="2:7">
      <c r="B1126" s="10">
        <v>1123</v>
      </c>
      <c r="C1126" s="11" t="str">
        <f t="shared" si="17"/>
        <v>01</v>
      </c>
      <c r="D1126" s="11" t="s">
        <v>7</v>
      </c>
      <c r="E1126" s="11" t="s">
        <v>8</v>
      </c>
      <c r="F1126" s="11" t="str">
        <f>"蔡笃敏"</f>
        <v>蔡笃敏</v>
      </c>
      <c r="G1126" s="12" t="s">
        <v>1017</v>
      </c>
    </row>
    <row r="1127" s="1" customFormat="1" spans="2:7">
      <c r="B1127" s="10">
        <v>1124</v>
      </c>
      <c r="C1127" s="11" t="str">
        <f t="shared" si="17"/>
        <v>01</v>
      </c>
      <c r="D1127" s="11" t="s">
        <v>7</v>
      </c>
      <c r="E1127" s="11" t="s">
        <v>8</v>
      </c>
      <c r="F1127" s="11" t="str">
        <f>"莫艳菲"</f>
        <v>莫艳菲</v>
      </c>
      <c r="G1127" s="12" t="s">
        <v>1018</v>
      </c>
    </row>
    <row r="1128" s="1" customFormat="1" spans="2:7">
      <c r="B1128" s="10">
        <v>1125</v>
      </c>
      <c r="C1128" s="11" t="str">
        <f t="shared" si="17"/>
        <v>01</v>
      </c>
      <c r="D1128" s="11" t="s">
        <v>7</v>
      </c>
      <c r="E1128" s="11" t="s">
        <v>8</v>
      </c>
      <c r="F1128" s="11" t="str">
        <f>"唐璐"</f>
        <v>唐璐</v>
      </c>
      <c r="G1128" s="12" t="s">
        <v>1019</v>
      </c>
    </row>
    <row r="1129" s="1" customFormat="1" spans="2:7">
      <c r="B1129" s="10">
        <v>1126</v>
      </c>
      <c r="C1129" s="11" t="str">
        <f t="shared" si="17"/>
        <v>01</v>
      </c>
      <c r="D1129" s="11" t="s">
        <v>7</v>
      </c>
      <c r="E1129" s="11" t="s">
        <v>8</v>
      </c>
      <c r="F1129" s="11" t="str">
        <f>"李向冰"</f>
        <v>李向冰</v>
      </c>
      <c r="G1129" s="12" t="s">
        <v>1020</v>
      </c>
    </row>
    <row r="1130" s="1" customFormat="1" spans="2:7">
      <c r="B1130" s="10">
        <v>1127</v>
      </c>
      <c r="C1130" s="11" t="str">
        <f t="shared" si="17"/>
        <v>01</v>
      </c>
      <c r="D1130" s="11" t="s">
        <v>7</v>
      </c>
      <c r="E1130" s="11" t="s">
        <v>8</v>
      </c>
      <c r="F1130" s="11" t="str">
        <f>"翁琼菊"</f>
        <v>翁琼菊</v>
      </c>
      <c r="G1130" s="12" t="s">
        <v>161</v>
      </c>
    </row>
    <row r="1131" s="1" customFormat="1" spans="2:7">
      <c r="B1131" s="10">
        <v>1128</v>
      </c>
      <c r="C1131" s="11" t="str">
        <f t="shared" si="17"/>
        <v>01</v>
      </c>
      <c r="D1131" s="11" t="s">
        <v>7</v>
      </c>
      <c r="E1131" s="11" t="s">
        <v>8</v>
      </c>
      <c r="F1131" s="11" t="str">
        <f>"曾维敏"</f>
        <v>曾维敏</v>
      </c>
      <c r="G1131" s="12" t="s">
        <v>1021</v>
      </c>
    </row>
    <row r="1132" s="1" customFormat="1" spans="2:7">
      <c r="B1132" s="10">
        <v>1129</v>
      </c>
      <c r="C1132" s="11" t="str">
        <f t="shared" si="17"/>
        <v>01</v>
      </c>
      <c r="D1132" s="11" t="s">
        <v>7</v>
      </c>
      <c r="E1132" s="11" t="s">
        <v>8</v>
      </c>
      <c r="F1132" s="11" t="str">
        <f>"陈琼妃"</f>
        <v>陈琼妃</v>
      </c>
      <c r="G1132" s="12" t="s">
        <v>1022</v>
      </c>
    </row>
    <row r="1133" s="1" customFormat="1" spans="2:7">
      <c r="B1133" s="10">
        <v>1130</v>
      </c>
      <c r="C1133" s="11" t="str">
        <f t="shared" si="17"/>
        <v>01</v>
      </c>
      <c r="D1133" s="11" t="s">
        <v>7</v>
      </c>
      <c r="E1133" s="11" t="s">
        <v>8</v>
      </c>
      <c r="F1133" s="11" t="str">
        <f>"符允兰"</f>
        <v>符允兰</v>
      </c>
      <c r="G1133" s="12" t="s">
        <v>1023</v>
      </c>
    </row>
    <row r="1134" s="1" customFormat="1" spans="2:7">
      <c r="B1134" s="10">
        <v>1131</v>
      </c>
      <c r="C1134" s="11" t="str">
        <f t="shared" si="17"/>
        <v>01</v>
      </c>
      <c r="D1134" s="11" t="s">
        <v>7</v>
      </c>
      <c r="E1134" s="11" t="s">
        <v>8</v>
      </c>
      <c r="F1134" s="11" t="str">
        <f>"李燕冬"</f>
        <v>李燕冬</v>
      </c>
      <c r="G1134" s="12" t="s">
        <v>1024</v>
      </c>
    </row>
    <row r="1135" s="1" customFormat="1" spans="2:7">
      <c r="B1135" s="10">
        <v>1132</v>
      </c>
      <c r="C1135" s="11" t="str">
        <f t="shared" si="17"/>
        <v>01</v>
      </c>
      <c r="D1135" s="11" t="s">
        <v>7</v>
      </c>
      <c r="E1135" s="11" t="s">
        <v>8</v>
      </c>
      <c r="F1135" s="11" t="str">
        <f>"黄晓珊"</f>
        <v>黄晓珊</v>
      </c>
      <c r="G1135" s="12" t="s">
        <v>357</v>
      </c>
    </row>
    <row r="1136" s="1" customFormat="1" spans="2:7">
      <c r="B1136" s="10">
        <v>1133</v>
      </c>
      <c r="C1136" s="11" t="str">
        <f t="shared" si="17"/>
        <v>01</v>
      </c>
      <c r="D1136" s="11" t="s">
        <v>7</v>
      </c>
      <c r="E1136" s="11" t="s">
        <v>8</v>
      </c>
      <c r="F1136" s="11" t="str">
        <f>"何慧娴"</f>
        <v>何慧娴</v>
      </c>
      <c r="G1136" s="12" t="s">
        <v>1025</v>
      </c>
    </row>
    <row r="1137" s="1" customFormat="1" spans="2:7">
      <c r="B1137" s="10">
        <v>1134</v>
      </c>
      <c r="C1137" s="11" t="str">
        <f t="shared" si="17"/>
        <v>01</v>
      </c>
      <c r="D1137" s="11" t="s">
        <v>7</v>
      </c>
      <c r="E1137" s="11" t="s">
        <v>8</v>
      </c>
      <c r="F1137" s="11" t="str">
        <f>"王湘"</f>
        <v>王湘</v>
      </c>
      <c r="G1137" s="12" t="s">
        <v>1026</v>
      </c>
    </row>
    <row r="1138" s="1" customFormat="1" spans="2:7">
      <c r="B1138" s="10">
        <v>1135</v>
      </c>
      <c r="C1138" s="11" t="str">
        <f t="shared" si="17"/>
        <v>01</v>
      </c>
      <c r="D1138" s="11" t="s">
        <v>7</v>
      </c>
      <c r="E1138" s="11" t="s">
        <v>8</v>
      </c>
      <c r="F1138" s="11" t="str">
        <f>"符丹慧"</f>
        <v>符丹慧</v>
      </c>
      <c r="G1138" s="12" t="s">
        <v>1027</v>
      </c>
    </row>
    <row r="1139" s="1" customFormat="1" spans="2:7">
      <c r="B1139" s="10">
        <v>1136</v>
      </c>
      <c r="C1139" s="11" t="str">
        <f t="shared" si="17"/>
        <v>01</v>
      </c>
      <c r="D1139" s="11" t="s">
        <v>7</v>
      </c>
      <c r="E1139" s="11" t="s">
        <v>8</v>
      </c>
      <c r="F1139" s="11" t="str">
        <f>"陈玉翠"</f>
        <v>陈玉翠</v>
      </c>
      <c r="G1139" s="12" t="s">
        <v>1028</v>
      </c>
    </row>
    <row r="1140" s="1" customFormat="1" spans="2:7">
      <c r="B1140" s="10">
        <v>1137</v>
      </c>
      <c r="C1140" s="11" t="str">
        <f t="shared" si="17"/>
        <v>01</v>
      </c>
      <c r="D1140" s="11" t="s">
        <v>7</v>
      </c>
      <c r="E1140" s="11" t="s">
        <v>8</v>
      </c>
      <c r="F1140" s="11" t="str">
        <f>"刘丹"</f>
        <v>刘丹</v>
      </c>
      <c r="G1140" s="12" t="s">
        <v>1029</v>
      </c>
    </row>
    <row r="1141" s="1" customFormat="1" spans="2:7">
      <c r="B1141" s="10">
        <v>1138</v>
      </c>
      <c r="C1141" s="11" t="str">
        <f t="shared" si="17"/>
        <v>01</v>
      </c>
      <c r="D1141" s="11" t="s">
        <v>7</v>
      </c>
      <c r="E1141" s="11" t="s">
        <v>8</v>
      </c>
      <c r="F1141" s="11" t="str">
        <f>"许万丽"</f>
        <v>许万丽</v>
      </c>
      <c r="G1141" s="12" t="s">
        <v>1030</v>
      </c>
    </row>
    <row r="1142" s="1" customFormat="1" spans="2:7">
      <c r="B1142" s="10">
        <v>1139</v>
      </c>
      <c r="C1142" s="11" t="str">
        <f t="shared" si="17"/>
        <v>01</v>
      </c>
      <c r="D1142" s="11" t="s">
        <v>7</v>
      </c>
      <c r="E1142" s="11" t="s">
        <v>8</v>
      </c>
      <c r="F1142" s="11" t="str">
        <f>"黄曼虹"</f>
        <v>黄曼虹</v>
      </c>
      <c r="G1142" s="12" t="s">
        <v>1031</v>
      </c>
    </row>
    <row r="1143" s="1" customFormat="1" spans="2:7">
      <c r="B1143" s="10">
        <v>1140</v>
      </c>
      <c r="C1143" s="11" t="str">
        <f t="shared" si="17"/>
        <v>01</v>
      </c>
      <c r="D1143" s="11" t="s">
        <v>7</v>
      </c>
      <c r="E1143" s="11" t="s">
        <v>8</v>
      </c>
      <c r="F1143" s="11" t="str">
        <f>"黄衡"</f>
        <v>黄衡</v>
      </c>
      <c r="G1143" s="12" t="s">
        <v>249</v>
      </c>
    </row>
    <row r="1144" s="1" customFormat="1" spans="2:7">
      <c r="B1144" s="10">
        <v>1141</v>
      </c>
      <c r="C1144" s="11" t="str">
        <f t="shared" si="17"/>
        <v>01</v>
      </c>
      <c r="D1144" s="11" t="s">
        <v>7</v>
      </c>
      <c r="E1144" s="11" t="s">
        <v>8</v>
      </c>
      <c r="F1144" s="11" t="str">
        <f>"詹其霞"</f>
        <v>詹其霞</v>
      </c>
      <c r="G1144" s="12" t="s">
        <v>96</v>
      </c>
    </row>
    <row r="1145" s="1" customFormat="1" spans="2:7">
      <c r="B1145" s="10">
        <v>1142</v>
      </c>
      <c r="C1145" s="11" t="str">
        <f t="shared" si="17"/>
        <v>01</v>
      </c>
      <c r="D1145" s="11" t="s">
        <v>7</v>
      </c>
      <c r="E1145" s="11" t="s">
        <v>8</v>
      </c>
      <c r="F1145" s="11" t="str">
        <f>"劳丽颖"</f>
        <v>劳丽颖</v>
      </c>
      <c r="G1145" s="12" t="s">
        <v>1032</v>
      </c>
    </row>
    <row r="1146" s="1" customFormat="1" spans="2:7">
      <c r="B1146" s="10">
        <v>1143</v>
      </c>
      <c r="C1146" s="11" t="str">
        <f t="shared" si="17"/>
        <v>01</v>
      </c>
      <c r="D1146" s="11" t="s">
        <v>7</v>
      </c>
      <c r="E1146" s="11" t="s">
        <v>8</v>
      </c>
      <c r="F1146" s="11" t="str">
        <f>"王静"</f>
        <v>王静</v>
      </c>
      <c r="G1146" s="12" t="s">
        <v>1033</v>
      </c>
    </row>
    <row r="1147" s="1" customFormat="1" spans="2:7">
      <c r="B1147" s="10">
        <v>1144</v>
      </c>
      <c r="C1147" s="11" t="str">
        <f t="shared" si="17"/>
        <v>01</v>
      </c>
      <c r="D1147" s="11" t="s">
        <v>7</v>
      </c>
      <c r="E1147" s="11" t="s">
        <v>8</v>
      </c>
      <c r="F1147" s="11" t="str">
        <f>"卓婷婷"</f>
        <v>卓婷婷</v>
      </c>
      <c r="G1147" s="12" t="s">
        <v>1034</v>
      </c>
    </row>
    <row r="1148" s="1" customFormat="1" spans="2:7">
      <c r="B1148" s="10">
        <v>1145</v>
      </c>
      <c r="C1148" s="11" t="str">
        <f t="shared" si="17"/>
        <v>01</v>
      </c>
      <c r="D1148" s="11" t="s">
        <v>7</v>
      </c>
      <c r="E1148" s="11" t="s">
        <v>8</v>
      </c>
      <c r="F1148" s="11" t="str">
        <f>"洪曼"</f>
        <v>洪曼</v>
      </c>
      <c r="G1148" s="12" t="s">
        <v>1035</v>
      </c>
    </row>
    <row r="1149" s="1" customFormat="1" spans="2:7">
      <c r="B1149" s="10">
        <v>1146</v>
      </c>
      <c r="C1149" s="11" t="str">
        <f t="shared" si="17"/>
        <v>01</v>
      </c>
      <c r="D1149" s="11" t="s">
        <v>7</v>
      </c>
      <c r="E1149" s="11" t="s">
        <v>8</v>
      </c>
      <c r="F1149" s="11" t="str">
        <f>"李林娟"</f>
        <v>李林娟</v>
      </c>
      <c r="G1149" s="12" t="s">
        <v>1036</v>
      </c>
    </row>
    <row r="1150" s="1" customFormat="1" spans="2:7">
      <c r="B1150" s="10">
        <v>1147</v>
      </c>
      <c r="C1150" s="11" t="str">
        <f t="shared" si="17"/>
        <v>01</v>
      </c>
      <c r="D1150" s="11" t="s">
        <v>7</v>
      </c>
      <c r="E1150" s="11" t="s">
        <v>8</v>
      </c>
      <c r="F1150" s="11" t="str">
        <f>"陈喆"</f>
        <v>陈喆</v>
      </c>
      <c r="G1150" s="12" t="s">
        <v>1037</v>
      </c>
    </row>
    <row r="1151" s="1" customFormat="1" spans="2:7">
      <c r="B1151" s="10">
        <v>1148</v>
      </c>
      <c r="C1151" s="11" t="str">
        <f t="shared" si="17"/>
        <v>01</v>
      </c>
      <c r="D1151" s="11" t="s">
        <v>7</v>
      </c>
      <c r="E1151" s="11" t="s">
        <v>8</v>
      </c>
      <c r="F1151" s="11" t="str">
        <f>"陈慧"</f>
        <v>陈慧</v>
      </c>
      <c r="G1151" s="12" t="s">
        <v>1038</v>
      </c>
    </row>
    <row r="1152" s="1" customFormat="1" spans="2:7">
      <c r="B1152" s="10">
        <v>1149</v>
      </c>
      <c r="C1152" s="11" t="str">
        <f t="shared" si="17"/>
        <v>01</v>
      </c>
      <c r="D1152" s="11" t="s">
        <v>7</v>
      </c>
      <c r="E1152" s="11" t="s">
        <v>8</v>
      </c>
      <c r="F1152" s="11" t="str">
        <f>"莫友君"</f>
        <v>莫友君</v>
      </c>
      <c r="G1152" s="12" t="s">
        <v>1039</v>
      </c>
    </row>
    <row r="1153" s="1" customFormat="1" spans="2:7">
      <c r="B1153" s="10">
        <v>1150</v>
      </c>
      <c r="C1153" s="11" t="str">
        <f t="shared" si="17"/>
        <v>01</v>
      </c>
      <c r="D1153" s="11" t="s">
        <v>7</v>
      </c>
      <c r="E1153" s="11" t="s">
        <v>8</v>
      </c>
      <c r="F1153" s="11" t="str">
        <f>"农叮当"</f>
        <v>农叮当</v>
      </c>
      <c r="G1153" s="12" t="s">
        <v>1040</v>
      </c>
    </row>
    <row r="1154" s="1" customFormat="1" spans="2:7">
      <c r="B1154" s="10">
        <v>1151</v>
      </c>
      <c r="C1154" s="11" t="str">
        <f t="shared" si="17"/>
        <v>01</v>
      </c>
      <c r="D1154" s="11" t="s">
        <v>7</v>
      </c>
      <c r="E1154" s="11" t="s">
        <v>8</v>
      </c>
      <c r="F1154" s="11" t="str">
        <f>"邢强"</f>
        <v>邢强</v>
      </c>
      <c r="G1154" s="12" t="s">
        <v>1041</v>
      </c>
    </row>
    <row r="1155" s="1" customFormat="1" spans="2:7">
      <c r="B1155" s="10">
        <v>1152</v>
      </c>
      <c r="C1155" s="11" t="str">
        <f t="shared" si="17"/>
        <v>01</v>
      </c>
      <c r="D1155" s="11" t="s">
        <v>7</v>
      </c>
      <c r="E1155" s="11" t="s">
        <v>8</v>
      </c>
      <c r="F1155" s="11" t="str">
        <f>"顾小玲"</f>
        <v>顾小玲</v>
      </c>
      <c r="G1155" s="12" t="s">
        <v>1042</v>
      </c>
    </row>
    <row r="1156" s="1" customFormat="1" spans="2:7">
      <c r="B1156" s="10">
        <v>1153</v>
      </c>
      <c r="C1156" s="11" t="str">
        <f t="shared" ref="C1156:C1219" si="18">"01"</f>
        <v>01</v>
      </c>
      <c r="D1156" s="11" t="s">
        <v>7</v>
      </c>
      <c r="E1156" s="11" t="s">
        <v>8</v>
      </c>
      <c r="F1156" s="11" t="str">
        <f>"吴俊瑶"</f>
        <v>吴俊瑶</v>
      </c>
      <c r="G1156" s="12" t="s">
        <v>1043</v>
      </c>
    </row>
    <row r="1157" s="1" customFormat="1" spans="2:7">
      <c r="B1157" s="10">
        <v>1154</v>
      </c>
      <c r="C1157" s="11" t="str">
        <f t="shared" si="18"/>
        <v>01</v>
      </c>
      <c r="D1157" s="11" t="s">
        <v>7</v>
      </c>
      <c r="E1157" s="11" t="s">
        <v>8</v>
      </c>
      <c r="F1157" s="11" t="str">
        <f>"石晓婷"</f>
        <v>石晓婷</v>
      </c>
      <c r="G1157" s="12" t="s">
        <v>1044</v>
      </c>
    </row>
    <row r="1158" s="1" customFormat="1" spans="2:7">
      <c r="B1158" s="10">
        <v>1155</v>
      </c>
      <c r="C1158" s="11" t="str">
        <f t="shared" si="18"/>
        <v>01</v>
      </c>
      <c r="D1158" s="11" t="s">
        <v>7</v>
      </c>
      <c r="E1158" s="11" t="s">
        <v>8</v>
      </c>
      <c r="F1158" s="11" t="str">
        <f>"符焕泽"</f>
        <v>符焕泽</v>
      </c>
      <c r="G1158" s="12" t="s">
        <v>1045</v>
      </c>
    </row>
    <row r="1159" s="1" customFormat="1" spans="2:7">
      <c r="B1159" s="10">
        <v>1156</v>
      </c>
      <c r="C1159" s="11" t="str">
        <f t="shared" si="18"/>
        <v>01</v>
      </c>
      <c r="D1159" s="11" t="s">
        <v>7</v>
      </c>
      <c r="E1159" s="11" t="s">
        <v>8</v>
      </c>
      <c r="F1159" s="11" t="str">
        <f>"邵静文"</f>
        <v>邵静文</v>
      </c>
      <c r="G1159" s="12" t="s">
        <v>1046</v>
      </c>
    </row>
    <row r="1160" s="1" customFormat="1" spans="2:7">
      <c r="B1160" s="10">
        <v>1157</v>
      </c>
      <c r="C1160" s="11" t="str">
        <f t="shared" si="18"/>
        <v>01</v>
      </c>
      <c r="D1160" s="11" t="s">
        <v>7</v>
      </c>
      <c r="E1160" s="11" t="s">
        <v>8</v>
      </c>
      <c r="F1160" s="11" t="str">
        <f>"温华康"</f>
        <v>温华康</v>
      </c>
      <c r="G1160" s="12" t="s">
        <v>1047</v>
      </c>
    </row>
    <row r="1161" s="1" customFormat="1" spans="2:7">
      <c r="B1161" s="10">
        <v>1158</v>
      </c>
      <c r="C1161" s="11" t="str">
        <f t="shared" si="18"/>
        <v>01</v>
      </c>
      <c r="D1161" s="11" t="s">
        <v>7</v>
      </c>
      <c r="E1161" s="11" t="s">
        <v>8</v>
      </c>
      <c r="F1161" s="11" t="str">
        <f>"何海珊"</f>
        <v>何海珊</v>
      </c>
      <c r="G1161" s="12" t="s">
        <v>1048</v>
      </c>
    </row>
    <row r="1162" s="1" customFormat="1" spans="2:7">
      <c r="B1162" s="10">
        <v>1159</v>
      </c>
      <c r="C1162" s="11" t="str">
        <f t="shared" si="18"/>
        <v>01</v>
      </c>
      <c r="D1162" s="11" t="s">
        <v>7</v>
      </c>
      <c r="E1162" s="11" t="s">
        <v>8</v>
      </c>
      <c r="F1162" s="11" t="str">
        <f>"黄惠娴"</f>
        <v>黄惠娴</v>
      </c>
      <c r="G1162" s="12" t="s">
        <v>1049</v>
      </c>
    </row>
    <row r="1163" s="1" customFormat="1" spans="2:7">
      <c r="B1163" s="10">
        <v>1160</v>
      </c>
      <c r="C1163" s="11" t="str">
        <f t="shared" si="18"/>
        <v>01</v>
      </c>
      <c r="D1163" s="11" t="s">
        <v>7</v>
      </c>
      <c r="E1163" s="11" t="s">
        <v>8</v>
      </c>
      <c r="F1163" s="11" t="str">
        <f>"林美容"</f>
        <v>林美容</v>
      </c>
      <c r="G1163" s="12" t="s">
        <v>82</v>
      </c>
    </row>
    <row r="1164" s="1" customFormat="1" spans="2:7">
      <c r="B1164" s="10">
        <v>1161</v>
      </c>
      <c r="C1164" s="11" t="str">
        <f t="shared" si="18"/>
        <v>01</v>
      </c>
      <c r="D1164" s="11" t="s">
        <v>7</v>
      </c>
      <c r="E1164" s="11" t="s">
        <v>8</v>
      </c>
      <c r="F1164" s="11" t="str">
        <f>"刘梅川"</f>
        <v>刘梅川</v>
      </c>
      <c r="G1164" s="12" t="s">
        <v>1050</v>
      </c>
    </row>
    <row r="1165" s="1" customFormat="1" spans="2:7">
      <c r="B1165" s="10">
        <v>1162</v>
      </c>
      <c r="C1165" s="11" t="str">
        <f t="shared" si="18"/>
        <v>01</v>
      </c>
      <c r="D1165" s="11" t="s">
        <v>7</v>
      </c>
      <c r="E1165" s="11" t="s">
        <v>8</v>
      </c>
      <c r="F1165" s="11" t="str">
        <f>"陈佳敏"</f>
        <v>陈佳敏</v>
      </c>
      <c r="G1165" s="12" t="s">
        <v>1051</v>
      </c>
    </row>
    <row r="1166" s="1" customFormat="1" spans="2:7">
      <c r="B1166" s="10">
        <v>1163</v>
      </c>
      <c r="C1166" s="11" t="str">
        <f t="shared" si="18"/>
        <v>01</v>
      </c>
      <c r="D1166" s="11" t="s">
        <v>7</v>
      </c>
      <c r="E1166" s="11" t="s">
        <v>8</v>
      </c>
      <c r="F1166" s="11" t="str">
        <f>"许菊艳"</f>
        <v>许菊艳</v>
      </c>
      <c r="G1166" s="12" t="s">
        <v>325</v>
      </c>
    </row>
    <row r="1167" s="1" customFormat="1" spans="2:7">
      <c r="B1167" s="10">
        <v>1164</v>
      </c>
      <c r="C1167" s="11" t="str">
        <f t="shared" si="18"/>
        <v>01</v>
      </c>
      <c r="D1167" s="11" t="s">
        <v>7</v>
      </c>
      <c r="E1167" s="11" t="s">
        <v>8</v>
      </c>
      <c r="F1167" s="11" t="str">
        <f>"解为君"</f>
        <v>解为君</v>
      </c>
      <c r="G1167" s="12" t="s">
        <v>364</v>
      </c>
    </row>
    <row r="1168" s="1" customFormat="1" spans="2:7">
      <c r="B1168" s="10">
        <v>1165</v>
      </c>
      <c r="C1168" s="11" t="str">
        <f t="shared" si="18"/>
        <v>01</v>
      </c>
      <c r="D1168" s="11" t="s">
        <v>7</v>
      </c>
      <c r="E1168" s="11" t="s">
        <v>8</v>
      </c>
      <c r="F1168" s="11" t="str">
        <f>"陈月童"</f>
        <v>陈月童</v>
      </c>
      <c r="G1168" s="12" t="s">
        <v>1052</v>
      </c>
    </row>
    <row r="1169" s="1" customFormat="1" spans="2:7">
      <c r="B1169" s="10">
        <v>1166</v>
      </c>
      <c r="C1169" s="11" t="str">
        <f t="shared" si="18"/>
        <v>01</v>
      </c>
      <c r="D1169" s="11" t="s">
        <v>7</v>
      </c>
      <c r="E1169" s="11" t="s">
        <v>8</v>
      </c>
      <c r="F1169" s="11" t="str">
        <f>"林丽莉"</f>
        <v>林丽莉</v>
      </c>
      <c r="G1169" s="12" t="s">
        <v>694</v>
      </c>
    </row>
    <row r="1170" s="1" customFormat="1" spans="2:7">
      <c r="B1170" s="10">
        <v>1167</v>
      </c>
      <c r="C1170" s="11" t="str">
        <f t="shared" si="18"/>
        <v>01</v>
      </c>
      <c r="D1170" s="11" t="s">
        <v>7</v>
      </c>
      <c r="E1170" s="11" t="s">
        <v>8</v>
      </c>
      <c r="F1170" s="11" t="str">
        <f>"王莹"</f>
        <v>王莹</v>
      </c>
      <c r="G1170" s="12" t="s">
        <v>1053</v>
      </c>
    </row>
    <row r="1171" s="1" customFormat="1" spans="2:7">
      <c r="B1171" s="10">
        <v>1168</v>
      </c>
      <c r="C1171" s="11" t="str">
        <f t="shared" si="18"/>
        <v>01</v>
      </c>
      <c r="D1171" s="11" t="s">
        <v>7</v>
      </c>
      <c r="E1171" s="11" t="s">
        <v>8</v>
      </c>
      <c r="F1171" s="11" t="str">
        <f>"王瑞菊"</f>
        <v>王瑞菊</v>
      </c>
      <c r="G1171" s="12" t="s">
        <v>1054</v>
      </c>
    </row>
    <row r="1172" s="1" customFormat="1" spans="2:7">
      <c r="B1172" s="10">
        <v>1169</v>
      </c>
      <c r="C1172" s="11" t="str">
        <f t="shared" si="18"/>
        <v>01</v>
      </c>
      <c r="D1172" s="11" t="s">
        <v>7</v>
      </c>
      <c r="E1172" s="11" t="s">
        <v>8</v>
      </c>
      <c r="F1172" s="11" t="str">
        <f>"林琳"</f>
        <v>林琳</v>
      </c>
      <c r="G1172" s="12" t="s">
        <v>1055</v>
      </c>
    </row>
    <row r="1173" s="1" customFormat="1" spans="2:7">
      <c r="B1173" s="10">
        <v>1170</v>
      </c>
      <c r="C1173" s="11" t="str">
        <f t="shared" si="18"/>
        <v>01</v>
      </c>
      <c r="D1173" s="11" t="s">
        <v>7</v>
      </c>
      <c r="E1173" s="11" t="s">
        <v>8</v>
      </c>
      <c r="F1173" s="11" t="str">
        <f>"洪秀婷"</f>
        <v>洪秀婷</v>
      </c>
      <c r="G1173" s="12" t="s">
        <v>1056</v>
      </c>
    </row>
    <row r="1174" s="1" customFormat="1" spans="2:7">
      <c r="B1174" s="10">
        <v>1171</v>
      </c>
      <c r="C1174" s="11" t="str">
        <f t="shared" si="18"/>
        <v>01</v>
      </c>
      <c r="D1174" s="11" t="s">
        <v>7</v>
      </c>
      <c r="E1174" s="11" t="s">
        <v>8</v>
      </c>
      <c r="F1174" s="11" t="str">
        <f>"蔡小蔓"</f>
        <v>蔡小蔓</v>
      </c>
      <c r="G1174" s="12" t="s">
        <v>1057</v>
      </c>
    </row>
    <row r="1175" s="1" customFormat="1" spans="2:7">
      <c r="B1175" s="10">
        <v>1172</v>
      </c>
      <c r="C1175" s="11" t="str">
        <f t="shared" si="18"/>
        <v>01</v>
      </c>
      <c r="D1175" s="11" t="s">
        <v>7</v>
      </c>
      <c r="E1175" s="11" t="s">
        <v>8</v>
      </c>
      <c r="F1175" s="11" t="str">
        <f>"覃艳虹"</f>
        <v>覃艳虹</v>
      </c>
      <c r="G1175" s="12" t="s">
        <v>1058</v>
      </c>
    </row>
    <row r="1176" s="1" customFormat="1" spans="2:7">
      <c r="B1176" s="10">
        <v>1173</v>
      </c>
      <c r="C1176" s="11" t="str">
        <f t="shared" si="18"/>
        <v>01</v>
      </c>
      <c r="D1176" s="11" t="s">
        <v>7</v>
      </c>
      <c r="E1176" s="11" t="s">
        <v>8</v>
      </c>
      <c r="F1176" s="11" t="str">
        <f>"许丽英"</f>
        <v>许丽英</v>
      </c>
      <c r="G1176" s="12" t="s">
        <v>192</v>
      </c>
    </row>
    <row r="1177" s="1" customFormat="1" spans="2:7">
      <c r="B1177" s="10">
        <v>1174</v>
      </c>
      <c r="C1177" s="11" t="str">
        <f t="shared" si="18"/>
        <v>01</v>
      </c>
      <c r="D1177" s="11" t="s">
        <v>7</v>
      </c>
      <c r="E1177" s="11" t="s">
        <v>8</v>
      </c>
      <c r="F1177" s="11" t="str">
        <f>"王小恋"</f>
        <v>王小恋</v>
      </c>
      <c r="G1177" s="12" t="s">
        <v>1059</v>
      </c>
    </row>
    <row r="1178" s="1" customFormat="1" spans="2:7">
      <c r="B1178" s="10">
        <v>1175</v>
      </c>
      <c r="C1178" s="11" t="str">
        <f t="shared" si="18"/>
        <v>01</v>
      </c>
      <c r="D1178" s="11" t="s">
        <v>7</v>
      </c>
      <c r="E1178" s="11" t="s">
        <v>8</v>
      </c>
      <c r="F1178" s="11" t="str">
        <f>"陈桂焕"</f>
        <v>陈桂焕</v>
      </c>
      <c r="G1178" s="12" t="s">
        <v>1060</v>
      </c>
    </row>
    <row r="1179" s="1" customFormat="1" spans="2:7">
      <c r="B1179" s="10">
        <v>1176</v>
      </c>
      <c r="C1179" s="11" t="str">
        <f t="shared" si="18"/>
        <v>01</v>
      </c>
      <c r="D1179" s="11" t="s">
        <v>7</v>
      </c>
      <c r="E1179" s="11" t="s">
        <v>8</v>
      </c>
      <c r="F1179" s="11" t="str">
        <f>"陈菊"</f>
        <v>陈菊</v>
      </c>
      <c r="G1179" s="12" t="s">
        <v>1061</v>
      </c>
    </row>
    <row r="1180" s="1" customFormat="1" spans="2:7">
      <c r="B1180" s="10">
        <v>1177</v>
      </c>
      <c r="C1180" s="11" t="str">
        <f t="shared" si="18"/>
        <v>01</v>
      </c>
      <c r="D1180" s="11" t="s">
        <v>7</v>
      </c>
      <c r="E1180" s="11" t="s">
        <v>8</v>
      </c>
      <c r="F1180" s="11" t="str">
        <f>"符吉仙"</f>
        <v>符吉仙</v>
      </c>
      <c r="G1180" s="12" t="s">
        <v>1062</v>
      </c>
    </row>
    <row r="1181" s="1" customFormat="1" spans="2:7">
      <c r="B1181" s="10">
        <v>1178</v>
      </c>
      <c r="C1181" s="11" t="str">
        <f t="shared" si="18"/>
        <v>01</v>
      </c>
      <c r="D1181" s="11" t="s">
        <v>7</v>
      </c>
      <c r="E1181" s="11" t="s">
        <v>8</v>
      </c>
      <c r="F1181" s="11" t="str">
        <f>"羊气育"</f>
        <v>羊气育</v>
      </c>
      <c r="G1181" s="12" t="s">
        <v>96</v>
      </c>
    </row>
    <row r="1182" s="1" customFormat="1" spans="2:7">
      <c r="B1182" s="10">
        <v>1179</v>
      </c>
      <c r="C1182" s="11" t="str">
        <f t="shared" si="18"/>
        <v>01</v>
      </c>
      <c r="D1182" s="11" t="s">
        <v>7</v>
      </c>
      <c r="E1182" s="11" t="s">
        <v>8</v>
      </c>
      <c r="F1182" s="11" t="str">
        <f>"黄雯瑶"</f>
        <v>黄雯瑶</v>
      </c>
      <c r="G1182" s="12" t="s">
        <v>1063</v>
      </c>
    </row>
    <row r="1183" s="1" customFormat="1" spans="2:7">
      <c r="B1183" s="10">
        <v>1180</v>
      </c>
      <c r="C1183" s="11" t="str">
        <f t="shared" si="18"/>
        <v>01</v>
      </c>
      <c r="D1183" s="11" t="s">
        <v>7</v>
      </c>
      <c r="E1183" s="11" t="s">
        <v>8</v>
      </c>
      <c r="F1183" s="11" t="str">
        <f>"杨杏"</f>
        <v>杨杏</v>
      </c>
      <c r="G1183" s="12" t="s">
        <v>935</v>
      </c>
    </row>
    <row r="1184" s="1" customFormat="1" spans="2:7">
      <c r="B1184" s="10">
        <v>1181</v>
      </c>
      <c r="C1184" s="11" t="str">
        <f t="shared" si="18"/>
        <v>01</v>
      </c>
      <c r="D1184" s="11" t="s">
        <v>7</v>
      </c>
      <c r="E1184" s="11" t="s">
        <v>8</v>
      </c>
      <c r="F1184" s="11" t="str">
        <f>"曹莎"</f>
        <v>曹莎</v>
      </c>
      <c r="G1184" s="12" t="s">
        <v>1064</v>
      </c>
    </row>
    <row r="1185" s="1" customFormat="1" spans="2:7">
      <c r="B1185" s="10">
        <v>1182</v>
      </c>
      <c r="C1185" s="11" t="str">
        <f t="shared" si="18"/>
        <v>01</v>
      </c>
      <c r="D1185" s="11" t="s">
        <v>7</v>
      </c>
      <c r="E1185" s="11" t="s">
        <v>8</v>
      </c>
      <c r="F1185" s="11" t="str">
        <f>"王爱香"</f>
        <v>王爱香</v>
      </c>
      <c r="G1185" s="12" t="s">
        <v>1065</v>
      </c>
    </row>
    <row r="1186" s="1" customFormat="1" spans="2:7">
      <c r="B1186" s="10">
        <v>1183</v>
      </c>
      <c r="C1186" s="11" t="str">
        <f t="shared" si="18"/>
        <v>01</v>
      </c>
      <c r="D1186" s="11" t="s">
        <v>7</v>
      </c>
      <c r="E1186" s="11" t="s">
        <v>8</v>
      </c>
      <c r="F1186" s="11" t="str">
        <f>"麦贤曼"</f>
        <v>麦贤曼</v>
      </c>
      <c r="G1186" s="12" t="s">
        <v>1066</v>
      </c>
    </row>
    <row r="1187" s="1" customFormat="1" spans="2:7">
      <c r="B1187" s="10">
        <v>1184</v>
      </c>
      <c r="C1187" s="11" t="str">
        <f t="shared" si="18"/>
        <v>01</v>
      </c>
      <c r="D1187" s="11" t="s">
        <v>7</v>
      </c>
      <c r="E1187" s="11" t="s">
        <v>8</v>
      </c>
      <c r="F1187" s="11" t="str">
        <f>"李海虹"</f>
        <v>李海虹</v>
      </c>
      <c r="G1187" s="12" t="s">
        <v>1067</v>
      </c>
    </row>
    <row r="1188" s="1" customFormat="1" spans="2:7">
      <c r="B1188" s="10">
        <v>1185</v>
      </c>
      <c r="C1188" s="11" t="str">
        <f t="shared" si="18"/>
        <v>01</v>
      </c>
      <c r="D1188" s="11" t="s">
        <v>7</v>
      </c>
      <c r="E1188" s="11" t="s">
        <v>8</v>
      </c>
      <c r="F1188" s="11" t="str">
        <f>"孙荣露"</f>
        <v>孙荣露</v>
      </c>
      <c r="G1188" s="12" t="s">
        <v>1068</v>
      </c>
    </row>
    <row r="1189" s="1" customFormat="1" spans="2:7">
      <c r="B1189" s="10">
        <v>1186</v>
      </c>
      <c r="C1189" s="11" t="str">
        <f t="shared" si="18"/>
        <v>01</v>
      </c>
      <c r="D1189" s="11" t="s">
        <v>7</v>
      </c>
      <c r="E1189" s="11" t="s">
        <v>8</v>
      </c>
      <c r="F1189" s="11" t="str">
        <f>"黄丽"</f>
        <v>黄丽</v>
      </c>
      <c r="G1189" s="12" t="s">
        <v>1069</v>
      </c>
    </row>
    <row r="1190" s="1" customFormat="1" spans="2:7">
      <c r="B1190" s="10">
        <v>1187</v>
      </c>
      <c r="C1190" s="11" t="str">
        <f t="shared" si="18"/>
        <v>01</v>
      </c>
      <c r="D1190" s="11" t="s">
        <v>7</v>
      </c>
      <c r="E1190" s="11" t="s">
        <v>8</v>
      </c>
      <c r="F1190" s="11" t="str">
        <f>"陈春蓉"</f>
        <v>陈春蓉</v>
      </c>
      <c r="G1190" s="12" t="s">
        <v>1070</v>
      </c>
    </row>
    <row r="1191" s="1" customFormat="1" spans="2:7">
      <c r="B1191" s="10">
        <v>1188</v>
      </c>
      <c r="C1191" s="11" t="str">
        <f t="shared" si="18"/>
        <v>01</v>
      </c>
      <c r="D1191" s="11" t="s">
        <v>7</v>
      </c>
      <c r="E1191" s="11" t="s">
        <v>8</v>
      </c>
      <c r="F1191" s="11" t="str">
        <f>"符家竹"</f>
        <v>符家竹</v>
      </c>
      <c r="G1191" s="12" t="s">
        <v>1071</v>
      </c>
    </row>
    <row r="1192" s="1" customFormat="1" spans="2:7">
      <c r="B1192" s="10">
        <v>1189</v>
      </c>
      <c r="C1192" s="11" t="str">
        <f t="shared" si="18"/>
        <v>01</v>
      </c>
      <c r="D1192" s="11" t="s">
        <v>7</v>
      </c>
      <c r="E1192" s="11" t="s">
        <v>8</v>
      </c>
      <c r="F1192" s="11" t="str">
        <f>"吴其玲"</f>
        <v>吴其玲</v>
      </c>
      <c r="G1192" s="12" t="s">
        <v>1072</v>
      </c>
    </row>
    <row r="1193" s="1" customFormat="1" spans="2:7">
      <c r="B1193" s="10">
        <v>1190</v>
      </c>
      <c r="C1193" s="11" t="str">
        <f t="shared" si="18"/>
        <v>01</v>
      </c>
      <c r="D1193" s="11" t="s">
        <v>7</v>
      </c>
      <c r="E1193" s="11" t="s">
        <v>8</v>
      </c>
      <c r="F1193" s="11" t="str">
        <f>"肖琼燕"</f>
        <v>肖琼燕</v>
      </c>
      <c r="G1193" s="12" t="s">
        <v>1073</v>
      </c>
    </row>
    <row r="1194" s="1" customFormat="1" spans="2:7">
      <c r="B1194" s="10">
        <v>1191</v>
      </c>
      <c r="C1194" s="11" t="str">
        <f t="shared" si="18"/>
        <v>01</v>
      </c>
      <c r="D1194" s="11" t="s">
        <v>7</v>
      </c>
      <c r="E1194" s="11" t="s">
        <v>8</v>
      </c>
      <c r="F1194" s="11" t="str">
        <f>"林霖"</f>
        <v>林霖</v>
      </c>
      <c r="G1194" s="12" t="s">
        <v>1074</v>
      </c>
    </row>
    <row r="1195" s="1" customFormat="1" spans="2:7">
      <c r="B1195" s="10">
        <v>1192</v>
      </c>
      <c r="C1195" s="11" t="str">
        <f t="shared" si="18"/>
        <v>01</v>
      </c>
      <c r="D1195" s="11" t="s">
        <v>7</v>
      </c>
      <c r="E1195" s="11" t="s">
        <v>8</v>
      </c>
      <c r="F1195" s="11" t="str">
        <f>"林嘉慧"</f>
        <v>林嘉慧</v>
      </c>
      <c r="G1195" s="12" t="s">
        <v>1075</v>
      </c>
    </row>
    <row r="1196" s="1" customFormat="1" spans="2:7">
      <c r="B1196" s="10">
        <v>1193</v>
      </c>
      <c r="C1196" s="11" t="str">
        <f t="shared" si="18"/>
        <v>01</v>
      </c>
      <c r="D1196" s="11" t="s">
        <v>7</v>
      </c>
      <c r="E1196" s="11" t="s">
        <v>8</v>
      </c>
      <c r="F1196" s="11" t="str">
        <f>"陈婷"</f>
        <v>陈婷</v>
      </c>
      <c r="G1196" s="12" t="s">
        <v>1076</v>
      </c>
    </row>
    <row r="1197" s="1" customFormat="1" spans="2:7">
      <c r="B1197" s="10">
        <v>1194</v>
      </c>
      <c r="C1197" s="11" t="str">
        <f t="shared" si="18"/>
        <v>01</v>
      </c>
      <c r="D1197" s="11" t="s">
        <v>7</v>
      </c>
      <c r="E1197" s="11" t="s">
        <v>8</v>
      </c>
      <c r="F1197" s="11" t="str">
        <f>"李史娜"</f>
        <v>李史娜</v>
      </c>
      <c r="G1197" s="12" t="s">
        <v>173</v>
      </c>
    </row>
    <row r="1198" s="1" customFormat="1" spans="2:7">
      <c r="B1198" s="10">
        <v>1195</v>
      </c>
      <c r="C1198" s="11" t="str">
        <f t="shared" si="18"/>
        <v>01</v>
      </c>
      <c r="D1198" s="11" t="s">
        <v>7</v>
      </c>
      <c r="E1198" s="11" t="s">
        <v>8</v>
      </c>
      <c r="F1198" s="11" t="str">
        <f>"陈瑞玉"</f>
        <v>陈瑞玉</v>
      </c>
      <c r="G1198" s="12" t="s">
        <v>653</v>
      </c>
    </row>
    <row r="1199" s="1" customFormat="1" spans="2:7">
      <c r="B1199" s="10">
        <v>1196</v>
      </c>
      <c r="C1199" s="11" t="str">
        <f t="shared" si="18"/>
        <v>01</v>
      </c>
      <c r="D1199" s="11" t="s">
        <v>7</v>
      </c>
      <c r="E1199" s="11" t="s">
        <v>8</v>
      </c>
      <c r="F1199" s="11" t="str">
        <f>"蔡井桃"</f>
        <v>蔡井桃</v>
      </c>
      <c r="G1199" s="12" t="s">
        <v>704</v>
      </c>
    </row>
    <row r="1200" s="1" customFormat="1" spans="2:7">
      <c r="B1200" s="10">
        <v>1197</v>
      </c>
      <c r="C1200" s="11" t="str">
        <f t="shared" si="18"/>
        <v>01</v>
      </c>
      <c r="D1200" s="11" t="s">
        <v>7</v>
      </c>
      <c r="E1200" s="11" t="s">
        <v>8</v>
      </c>
      <c r="F1200" s="11" t="str">
        <f>"周全萍"</f>
        <v>周全萍</v>
      </c>
      <c r="G1200" s="12" t="s">
        <v>1077</v>
      </c>
    </row>
    <row r="1201" s="1" customFormat="1" spans="2:7">
      <c r="B1201" s="10">
        <v>1198</v>
      </c>
      <c r="C1201" s="11" t="str">
        <f t="shared" si="18"/>
        <v>01</v>
      </c>
      <c r="D1201" s="11" t="s">
        <v>7</v>
      </c>
      <c r="E1201" s="11" t="s">
        <v>8</v>
      </c>
      <c r="F1201" s="11" t="str">
        <f>"杨健平"</f>
        <v>杨健平</v>
      </c>
      <c r="G1201" s="12" t="s">
        <v>1078</v>
      </c>
    </row>
    <row r="1202" s="1" customFormat="1" spans="2:7">
      <c r="B1202" s="10">
        <v>1199</v>
      </c>
      <c r="C1202" s="11" t="str">
        <f t="shared" si="18"/>
        <v>01</v>
      </c>
      <c r="D1202" s="11" t="s">
        <v>7</v>
      </c>
      <c r="E1202" s="11" t="s">
        <v>8</v>
      </c>
      <c r="F1202" s="11" t="str">
        <f>"刘壮梅"</f>
        <v>刘壮梅</v>
      </c>
      <c r="G1202" s="12" t="s">
        <v>1079</v>
      </c>
    </row>
    <row r="1203" s="1" customFormat="1" spans="2:7">
      <c r="B1203" s="10">
        <v>1200</v>
      </c>
      <c r="C1203" s="11" t="str">
        <f t="shared" si="18"/>
        <v>01</v>
      </c>
      <c r="D1203" s="11" t="s">
        <v>7</v>
      </c>
      <c r="E1203" s="11" t="s">
        <v>8</v>
      </c>
      <c r="F1203" s="11" t="str">
        <f>"沈奕萍"</f>
        <v>沈奕萍</v>
      </c>
      <c r="G1203" s="12" t="s">
        <v>1080</v>
      </c>
    </row>
    <row r="1204" s="1" customFormat="1" spans="2:7">
      <c r="B1204" s="10">
        <v>1201</v>
      </c>
      <c r="C1204" s="11" t="str">
        <f t="shared" si="18"/>
        <v>01</v>
      </c>
      <c r="D1204" s="11" t="s">
        <v>7</v>
      </c>
      <c r="E1204" s="11" t="s">
        <v>8</v>
      </c>
      <c r="F1204" s="11" t="str">
        <f>"邢诗贞"</f>
        <v>邢诗贞</v>
      </c>
      <c r="G1204" s="12" t="s">
        <v>1081</v>
      </c>
    </row>
    <row r="1205" s="1" customFormat="1" spans="2:7">
      <c r="B1205" s="10">
        <v>1202</v>
      </c>
      <c r="C1205" s="11" t="str">
        <f t="shared" si="18"/>
        <v>01</v>
      </c>
      <c r="D1205" s="11" t="s">
        <v>7</v>
      </c>
      <c r="E1205" s="11" t="s">
        <v>8</v>
      </c>
      <c r="F1205" s="11" t="str">
        <f>"张夏梅"</f>
        <v>张夏梅</v>
      </c>
      <c r="G1205" s="12" t="s">
        <v>1082</v>
      </c>
    </row>
    <row r="1206" s="1" customFormat="1" spans="2:7">
      <c r="B1206" s="10">
        <v>1203</v>
      </c>
      <c r="C1206" s="11" t="str">
        <f t="shared" si="18"/>
        <v>01</v>
      </c>
      <c r="D1206" s="11" t="s">
        <v>7</v>
      </c>
      <c r="E1206" s="11" t="s">
        <v>8</v>
      </c>
      <c r="F1206" s="11" t="str">
        <f>"蒋美燕"</f>
        <v>蒋美燕</v>
      </c>
      <c r="G1206" s="12" t="s">
        <v>862</v>
      </c>
    </row>
    <row r="1207" s="1" customFormat="1" spans="2:7">
      <c r="B1207" s="10">
        <v>1204</v>
      </c>
      <c r="C1207" s="11" t="str">
        <f t="shared" si="18"/>
        <v>01</v>
      </c>
      <c r="D1207" s="11" t="s">
        <v>7</v>
      </c>
      <c r="E1207" s="11" t="s">
        <v>8</v>
      </c>
      <c r="F1207" s="11" t="str">
        <f>"陈淑兰"</f>
        <v>陈淑兰</v>
      </c>
      <c r="G1207" s="12" t="s">
        <v>505</v>
      </c>
    </row>
    <row r="1208" s="1" customFormat="1" spans="2:7">
      <c r="B1208" s="10">
        <v>1205</v>
      </c>
      <c r="C1208" s="11" t="str">
        <f t="shared" si="18"/>
        <v>01</v>
      </c>
      <c r="D1208" s="11" t="s">
        <v>7</v>
      </c>
      <c r="E1208" s="11" t="s">
        <v>8</v>
      </c>
      <c r="F1208" s="11" t="str">
        <f>"方桢"</f>
        <v>方桢</v>
      </c>
      <c r="G1208" s="12" t="s">
        <v>1083</v>
      </c>
    </row>
    <row r="1209" s="1" customFormat="1" spans="2:7">
      <c r="B1209" s="10">
        <v>1206</v>
      </c>
      <c r="C1209" s="11" t="str">
        <f t="shared" si="18"/>
        <v>01</v>
      </c>
      <c r="D1209" s="11" t="s">
        <v>7</v>
      </c>
      <c r="E1209" s="11" t="s">
        <v>8</v>
      </c>
      <c r="F1209" s="11" t="str">
        <f>"王晓珊"</f>
        <v>王晓珊</v>
      </c>
      <c r="G1209" s="12" t="s">
        <v>1084</v>
      </c>
    </row>
    <row r="1210" s="1" customFormat="1" spans="2:7">
      <c r="B1210" s="10">
        <v>1207</v>
      </c>
      <c r="C1210" s="11" t="str">
        <f t="shared" si="18"/>
        <v>01</v>
      </c>
      <c r="D1210" s="11" t="s">
        <v>7</v>
      </c>
      <c r="E1210" s="11" t="s">
        <v>8</v>
      </c>
      <c r="F1210" s="11" t="str">
        <f>"黎秀玲"</f>
        <v>黎秀玲</v>
      </c>
      <c r="G1210" s="12" t="s">
        <v>1085</v>
      </c>
    </row>
    <row r="1211" s="1" customFormat="1" spans="2:7">
      <c r="B1211" s="10">
        <v>1208</v>
      </c>
      <c r="C1211" s="11" t="str">
        <f t="shared" si="18"/>
        <v>01</v>
      </c>
      <c r="D1211" s="11" t="s">
        <v>7</v>
      </c>
      <c r="E1211" s="11" t="s">
        <v>8</v>
      </c>
      <c r="F1211" s="11" t="str">
        <f>"周小芳"</f>
        <v>周小芳</v>
      </c>
      <c r="G1211" s="12" t="s">
        <v>1086</v>
      </c>
    </row>
    <row r="1212" s="1" customFormat="1" spans="2:7">
      <c r="B1212" s="10">
        <v>1209</v>
      </c>
      <c r="C1212" s="11" t="str">
        <f t="shared" si="18"/>
        <v>01</v>
      </c>
      <c r="D1212" s="11" t="s">
        <v>7</v>
      </c>
      <c r="E1212" s="11" t="s">
        <v>8</v>
      </c>
      <c r="F1212" s="11" t="str">
        <f>"张欣"</f>
        <v>张欣</v>
      </c>
      <c r="G1212" s="12" t="s">
        <v>1087</v>
      </c>
    </row>
    <row r="1213" s="1" customFormat="1" spans="2:7">
      <c r="B1213" s="10">
        <v>1210</v>
      </c>
      <c r="C1213" s="11" t="str">
        <f t="shared" si="18"/>
        <v>01</v>
      </c>
      <c r="D1213" s="11" t="s">
        <v>7</v>
      </c>
      <c r="E1213" s="11" t="s">
        <v>8</v>
      </c>
      <c r="F1213" s="11" t="str">
        <f>"黄思思"</f>
        <v>黄思思</v>
      </c>
      <c r="G1213" s="12" t="s">
        <v>1088</v>
      </c>
    </row>
    <row r="1214" s="1" customFormat="1" spans="2:7">
      <c r="B1214" s="10">
        <v>1211</v>
      </c>
      <c r="C1214" s="11" t="str">
        <f t="shared" si="18"/>
        <v>01</v>
      </c>
      <c r="D1214" s="11" t="s">
        <v>7</v>
      </c>
      <c r="E1214" s="11" t="s">
        <v>8</v>
      </c>
      <c r="F1214" s="11" t="str">
        <f>"符冰"</f>
        <v>符冰</v>
      </c>
      <c r="G1214" s="12" t="s">
        <v>1089</v>
      </c>
    </row>
    <row r="1215" s="1" customFormat="1" spans="2:7">
      <c r="B1215" s="10">
        <v>1212</v>
      </c>
      <c r="C1215" s="11" t="str">
        <f t="shared" si="18"/>
        <v>01</v>
      </c>
      <c r="D1215" s="11" t="s">
        <v>7</v>
      </c>
      <c r="E1215" s="11" t="s">
        <v>8</v>
      </c>
      <c r="F1215" s="11" t="str">
        <f>"王小莉"</f>
        <v>王小莉</v>
      </c>
      <c r="G1215" s="12" t="s">
        <v>1090</v>
      </c>
    </row>
    <row r="1216" s="1" customFormat="1" spans="2:7">
      <c r="B1216" s="10">
        <v>1213</v>
      </c>
      <c r="C1216" s="11" t="str">
        <f t="shared" si="18"/>
        <v>01</v>
      </c>
      <c r="D1216" s="11" t="s">
        <v>7</v>
      </c>
      <c r="E1216" s="11" t="s">
        <v>8</v>
      </c>
      <c r="F1216" s="11" t="str">
        <f>"桂日玲"</f>
        <v>桂日玲</v>
      </c>
      <c r="G1216" s="12" t="s">
        <v>407</v>
      </c>
    </row>
    <row r="1217" s="1" customFormat="1" spans="2:7">
      <c r="B1217" s="10">
        <v>1214</v>
      </c>
      <c r="C1217" s="11" t="str">
        <f t="shared" si="18"/>
        <v>01</v>
      </c>
      <c r="D1217" s="11" t="s">
        <v>7</v>
      </c>
      <c r="E1217" s="11" t="s">
        <v>8</v>
      </c>
      <c r="F1217" s="11" t="str">
        <f>"王舅"</f>
        <v>王舅</v>
      </c>
      <c r="G1217" s="12" t="s">
        <v>1091</v>
      </c>
    </row>
    <row r="1218" s="1" customFormat="1" spans="2:7">
      <c r="B1218" s="10">
        <v>1215</v>
      </c>
      <c r="C1218" s="11" t="str">
        <f t="shared" si="18"/>
        <v>01</v>
      </c>
      <c r="D1218" s="11" t="s">
        <v>7</v>
      </c>
      <c r="E1218" s="11" t="s">
        <v>8</v>
      </c>
      <c r="F1218" s="11" t="str">
        <f>"赵少凤"</f>
        <v>赵少凤</v>
      </c>
      <c r="G1218" s="12" t="s">
        <v>1092</v>
      </c>
    </row>
    <row r="1219" s="1" customFormat="1" spans="2:7">
      <c r="B1219" s="10">
        <v>1216</v>
      </c>
      <c r="C1219" s="11" t="str">
        <f t="shared" si="18"/>
        <v>01</v>
      </c>
      <c r="D1219" s="11" t="s">
        <v>7</v>
      </c>
      <c r="E1219" s="11" t="s">
        <v>8</v>
      </c>
      <c r="F1219" s="11" t="str">
        <f>"潘佳佳"</f>
        <v>潘佳佳</v>
      </c>
      <c r="G1219" s="12" t="s">
        <v>1093</v>
      </c>
    </row>
    <row r="1220" s="1" customFormat="1" spans="2:7">
      <c r="B1220" s="10">
        <v>1217</v>
      </c>
      <c r="C1220" s="11" t="str">
        <f t="shared" ref="C1220:C1283" si="19">"01"</f>
        <v>01</v>
      </c>
      <c r="D1220" s="11" t="s">
        <v>7</v>
      </c>
      <c r="E1220" s="11" t="s">
        <v>8</v>
      </c>
      <c r="F1220" s="11" t="str">
        <f>"周慧萍"</f>
        <v>周慧萍</v>
      </c>
      <c r="G1220" s="12" t="s">
        <v>1094</v>
      </c>
    </row>
    <row r="1221" s="1" customFormat="1" spans="2:7">
      <c r="B1221" s="10">
        <v>1218</v>
      </c>
      <c r="C1221" s="11" t="str">
        <f t="shared" si="19"/>
        <v>01</v>
      </c>
      <c r="D1221" s="11" t="s">
        <v>7</v>
      </c>
      <c r="E1221" s="11" t="s">
        <v>8</v>
      </c>
      <c r="F1221" s="11" t="str">
        <f>"林安娜"</f>
        <v>林安娜</v>
      </c>
      <c r="G1221" s="12" t="s">
        <v>1095</v>
      </c>
    </row>
    <row r="1222" s="1" customFormat="1" spans="2:7">
      <c r="B1222" s="10">
        <v>1219</v>
      </c>
      <c r="C1222" s="11" t="str">
        <f t="shared" si="19"/>
        <v>01</v>
      </c>
      <c r="D1222" s="11" t="s">
        <v>7</v>
      </c>
      <c r="E1222" s="11" t="s">
        <v>8</v>
      </c>
      <c r="F1222" s="11" t="str">
        <f>"陈婷婷"</f>
        <v>陈婷婷</v>
      </c>
      <c r="G1222" s="12" t="s">
        <v>1096</v>
      </c>
    </row>
    <row r="1223" s="1" customFormat="1" spans="2:7">
      <c r="B1223" s="10">
        <v>1220</v>
      </c>
      <c r="C1223" s="11" t="str">
        <f t="shared" si="19"/>
        <v>01</v>
      </c>
      <c r="D1223" s="11" t="s">
        <v>7</v>
      </c>
      <c r="E1223" s="11" t="s">
        <v>8</v>
      </c>
      <c r="F1223" s="11" t="str">
        <f>"万增英"</f>
        <v>万增英</v>
      </c>
      <c r="G1223" s="12" t="s">
        <v>1097</v>
      </c>
    </row>
    <row r="1224" s="1" customFormat="1" spans="2:7">
      <c r="B1224" s="10">
        <v>1221</v>
      </c>
      <c r="C1224" s="11" t="str">
        <f t="shared" si="19"/>
        <v>01</v>
      </c>
      <c r="D1224" s="11" t="s">
        <v>7</v>
      </c>
      <c r="E1224" s="11" t="s">
        <v>8</v>
      </c>
      <c r="F1224" s="11" t="str">
        <f>"赵美举"</f>
        <v>赵美举</v>
      </c>
      <c r="G1224" s="12" t="s">
        <v>1098</v>
      </c>
    </row>
    <row r="1225" s="1" customFormat="1" spans="2:7">
      <c r="B1225" s="10">
        <v>1222</v>
      </c>
      <c r="C1225" s="11" t="str">
        <f t="shared" si="19"/>
        <v>01</v>
      </c>
      <c r="D1225" s="11" t="s">
        <v>7</v>
      </c>
      <c r="E1225" s="11" t="s">
        <v>8</v>
      </c>
      <c r="F1225" s="11" t="str">
        <f>"王子慧"</f>
        <v>王子慧</v>
      </c>
      <c r="G1225" s="12" t="s">
        <v>1099</v>
      </c>
    </row>
    <row r="1226" s="1" customFormat="1" spans="2:7">
      <c r="B1226" s="10">
        <v>1223</v>
      </c>
      <c r="C1226" s="11" t="str">
        <f t="shared" si="19"/>
        <v>01</v>
      </c>
      <c r="D1226" s="11" t="s">
        <v>7</v>
      </c>
      <c r="E1226" s="11" t="s">
        <v>8</v>
      </c>
      <c r="F1226" s="11" t="str">
        <f>"李力莉"</f>
        <v>李力莉</v>
      </c>
      <c r="G1226" s="12" t="s">
        <v>1100</v>
      </c>
    </row>
    <row r="1227" s="1" customFormat="1" spans="2:7">
      <c r="B1227" s="10">
        <v>1224</v>
      </c>
      <c r="C1227" s="11" t="str">
        <f t="shared" si="19"/>
        <v>01</v>
      </c>
      <c r="D1227" s="11" t="s">
        <v>7</v>
      </c>
      <c r="E1227" s="11" t="s">
        <v>8</v>
      </c>
      <c r="F1227" s="11" t="str">
        <f>"岑慧"</f>
        <v>岑慧</v>
      </c>
      <c r="G1227" s="12" t="s">
        <v>1101</v>
      </c>
    </row>
    <row r="1228" s="1" customFormat="1" spans="2:7">
      <c r="B1228" s="10">
        <v>1225</v>
      </c>
      <c r="C1228" s="11" t="str">
        <f t="shared" si="19"/>
        <v>01</v>
      </c>
      <c r="D1228" s="11" t="s">
        <v>7</v>
      </c>
      <c r="E1228" s="11" t="s">
        <v>8</v>
      </c>
      <c r="F1228" s="11" t="str">
        <f>"劳倩妹"</f>
        <v>劳倩妹</v>
      </c>
      <c r="G1228" s="12" t="s">
        <v>1102</v>
      </c>
    </row>
    <row r="1229" s="1" customFormat="1" spans="2:7">
      <c r="B1229" s="10">
        <v>1226</v>
      </c>
      <c r="C1229" s="11" t="str">
        <f t="shared" si="19"/>
        <v>01</v>
      </c>
      <c r="D1229" s="11" t="s">
        <v>7</v>
      </c>
      <c r="E1229" s="11" t="s">
        <v>8</v>
      </c>
      <c r="F1229" s="11" t="str">
        <f>"郑妮"</f>
        <v>郑妮</v>
      </c>
      <c r="G1229" s="12" t="s">
        <v>1103</v>
      </c>
    </row>
    <row r="1230" s="1" customFormat="1" spans="2:7">
      <c r="B1230" s="10">
        <v>1227</v>
      </c>
      <c r="C1230" s="11" t="str">
        <f t="shared" si="19"/>
        <v>01</v>
      </c>
      <c r="D1230" s="11" t="s">
        <v>7</v>
      </c>
      <c r="E1230" s="11" t="s">
        <v>8</v>
      </c>
      <c r="F1230" s="11" t="str">
        <f>"严小娟"</f>
        <v>严小娟</v>
      </c>
      <c r="G1230" s="12" t="s">
        <v>53</v>
      </c>
    </row>
    <row r="1231" s="1" customFormat="1" spans="2:7">
      <c r="B1231" s="10">
        <v>1228</v>
      </c>
      <c r="C1231" s="11" t="str">
        <f t="shared" si="19"/>
        <v>01</v>
      </c>
      <c r="D1231" s="11" t="s">
        <v>7</v>
      </c>
      <c r="E1231" s="11" t="s">
        <v>8</v>
      </c>
      <c r="F1231" s="11" t="str">
        <f>"郑海玉"</f>
        <v>郑海玉</v>
      </c>
      <c r="G1231" s="12" t="s">
        <v>1104</v>
      </c>
    </row>
    <row r="1232" s="1" customFormat="1" spans="2:7">
      <c r="B1232" s="10">
        <v>1229</v>
      </c>
      <c r="C1232" s="11" t="str">
        <f t="shared" si="19"/>
        <v>01</v>
      </c>
      <c r="D1232" s="11" t="s">
        <v>7</v>
      </c>
      <c r="E1232" s="11" t="s">
        <v>8</v>
      </c>
      <c r="F1232" s="11" t="str">
        <f>"杜少妹"</f>
        <v>杜少妹</v>
      </c>
      <c r="G1232" s="12" t="s">
        <v>1105</v>
      </c>
    </row>
    <row r="1233" s="1" customFormat="1" spans="2:7">
      <c r="B1233" s="10">
        <v>1230</v>
      </c>
      <c r="C1233" s="11" t="str">
        <f t="shared" si="19"/>
        <v>01</v>
      </c>
      <c r="D1233" s="11" t="s">
        <v>7</v>
      </c>
      <c r="E1233" s="11" t="s">
        <v>8</v>
      </c>
      <c r="F1233" s="11" t="str">
        <f>"李世雅"</f>
        <v>李世雅</v>
      </c>
      <c r="G1233" s="12" t="s">
        <v>1106</v>
      </c>
    </row>
    <row r="1234" s="1" customFormat="1" spans="2:7">
      <c r="B1234" s="10">
        <v>1231</v>
      </c>
      <c r="C1234" s="11" t="str">
        <f t="shared" si="19"/>
        <v>01</v>
      </c>
      <c r="D1234" s="11" t="s">
        <v>7</v>
      </c>
      <c r="E1234" s="11" t="s">
        <v>8</v>
      </c>
      <c r="F1234" s="11" t="str">
        <f>"李小玲"</f>
        <v>李小玲</v>
      </c>
      <c r="G1234" s="12" t="s">
        <v>1107</v>
      </c>
    </row>
    <row r="1235" s="1" customFormat="1" spans="2:7">
      <c r="B1235" s="10">
        <v>1232</v>
      </c>
      <c r="C1235" s="11" t="str">
        <f t="shared" si="19"/>
        <v>01</v>
      </c>
      <c r="D1235" s="11" t="s">
        <v>7</v>
      </c>
      <c r="E1235" s="11" t="s">
        <v>8</v>
      </c>
      <c r="F1235" s="11" t="str">
        <f>"陈翠桦"</f>
        <v>陈翠桦</v>
      </c>
      <c r="G1235" s="12" t="s">
        <v>1108</v>
      </c>
    </row>
    <row r="1236" s="1" customFormat="1" spans="2:7">
      <c r="B1236" s="10">
        <v>1233</v>
      </c>
      <c r="C1236" s="11" t="str">
        <f t="shared" si="19"/>
        <v>01</v>
      </c>
      <c r="D1236" s="11" t="s">
        <v>7</v>
      </c>
      <c r="E1236" s="11" t="s">
        <v>8</v>
      </c>
      <c r="F1236" s="11" t="str">
        <f>"杨艳"</f>
        <v>杨艳</v>
      </c>
      <c r="G1236" s="12" t="s">
        <v>1109</v>
      </c>
    </row>
    <row r="1237" s="1" customFormat="1" spans="2:7">
      <c r="B1237" s="10">
        <v>1234</v>
      </c>
      <c r="C1237" s="11" t="str">
        <f t="shared" si="19"/>
        <v>01</v>
      </c>
      <c r="D1237" s="11" t="s">
        <v>7</v>
      </c>
      <c r="E1237" s="11" t="s">
        <v>8</v>
      </c>
      <c r="F1237" s="11" t="str">
        <f>"卓筱君"</f>
        <v>卓筱君</v>
      </c>
      <c r="G1237" s="12" t="s">
        <v>1110</v>
      </c>
    </row>
    <row r="1238" s="1" customFormat="1" spans="2:7">
      <c r="B1238" s="10">
        <v>1235</v>
      </c>
      <c r="C1238" s="11" t="str">
        <f t="shared" si="19"/>
        <v>01</v>
      </c>
      <c r="D1238" s="11" t="s">
        <v>7</v>
      </c>
      <c r="E1238" s="11" t="s">
        <v>8</v>
      </c>
      <c r="F1238" s="11" t="str">
        <f>"胡小莉"</f>
        <v>胡小莉</v>
      </c>
      <c r="G1238" s="12" t="s">
        <v>66</v>
      </c>
    </row>
    <row r="1239" s="1" customFormat="1" spans="2:7">
      <c r="B1239" s="10">
        <v>1236</v>
      </c>
      <c r="C1239" s="11" t="str">
        <f t="shared" si="19"/>
        <v>01</v>
      </c>
      <c r="D1239" s="11" t="s">
        <v>7</v>
      </c>
      <c r="E1239" s="11" t="s">
        <v>8</v>
      </c>
      <c r="F1239" s="11" t="str">
        <f>"陈琴"</f>
        <v>陈琴</v>
      </c>
      <c r="G1239" s="12" t="s">
        <v>1111</v>
      </c>
    </row>
    <row r="1240" s="1" customFormat="1" spans="2:7">
      <c r="B1240" s="10">
        <v>1237</v>
      </c>
      <c r="C1240" s="11" t="str">
        <f t="shared" si="19"/>
        <v>01</v>
      </c>
      <c r="D1240" s="11" t="s">
        <v>7</v>
      </c>
      <c r="E1240" s="11" t="s">
        <v>8</v>
      </c>
      <c r="F1240" s="11" t="str">
        <f>"毕钰"</f>
        <v>毕钰</v>
      </c>
      <c r="G1240" s="12" t="s">
        <v>1112</v>
      </c>
    </row>
    <row r="1241" s="1" customFormat="1" spans="2:7">
      <c r="B1241" s="10">
        <v>1238</v>
      </c>
      <c r="C1241" s="11" t="str">
        <f t="shared" si="19"/>
        <v>01</v>
      </c>
      <c r="D1241" s="11" t="s">
        <v>7</v>
      </c>
      <c r="E1241" s="11" t="s">
        <v>8</v>
      </c>
      <c r="F1241" s="11" t="str">
        <f>"陈美美"</f>
        <v>陈美美</v>
      </c>
      <c r="G1241" s="12" t="s">
        <v>1113</v>
      </c>
    </row>
    <row r="1242" s="1" customFormat="1" spans="2:7">
      <c r="B1242" s="10">
        <v>1239</v>
      </c>
      <c r="C1242" s="11" t="str">
        <f t="shared" si="19"/>
        <v>01</v>
      </c>
      <c r="D1242" s="11" t="s">
        <v>7</v>
      </c>
      <c r="E1242" s="11" t="s">
        <v>8</v>
      </c>
      <c r="F1242" s="11" t="str">
        <f>"吴小花"</f>
        <v>吴小花</v>
      </c>
      <c r="G1242" s="12" t="s">
        <v>1114</v>
      </c>
    </row>
    <row r="1243" s="1" customFormat="1" spans="2:7">
      <c r="B1243" s="10">
        <v>1240</v>
      </c>
      <c r="C1243" s="11" t="str">
        <f t="shared" si="19"/>
        <v>01</v>
      </c>
      <c r="D1243" s="11" t="s">
        <v>7</v>
      </c>
      <c r="E1243" s="11" t="s">
        <v>8</v>
      </c>
      <c r="F1243" s="11" t="str">
        <f>"刘梦鹃"</f>
        <v>刘梦鹃</v>
      </c>
      <c r="G1243" s="12" t="s">
        <v>1115</v>
      </c>
    </row>
    <row r="1244" s="1" customFormat="1" spans="2:7">
      <c r="B1244" s="10">
        <v>1241</v>
      </c>
      <c r="C1244" s="11" t="str">
        <f t="shared" si="19"/>
        <v>01</v>
      </c>
      <c r="D1244" s="11" t="s">
        <v>7</v>
      </c>
      <c r="E1244" s="11" t="s">
        <v>8</v>
      </c>
      <c r="F1244" s="11" t="str">
        <f>"陈晓娜"</f>
        <v>陈晓娜</v>
      </c>
      <c r="G1244" s="12" t="s">
        <v>1116</v>
      </c>
    </row>
    <row r="1245" s="1" customFormat="1" spans="2:7">
      <c r="B1245" s="10">
        <v>1242</v>
      </c>
      <c r="C1245" s="11" t="str">
        <f t="shared" si="19"/>
        <v>01</v>
      </c>
      <c r="D1245" s="11" t="s">
        <v>7</v>
      </c>
      <c r="E1245" s="11" t="s">
        <v>8</v>
      </c>
      <c r="F1245" s="11" t="str">
        <f>"罗泽城"</f>
        <v>罗泽城</v>
      </c>
      <c r="G1245" s="12" t="s">
        <v>1117</v>
      </c>
    </row>
    <row r="1246" s="1" customFormat="1" spans="2:7">
      <c r="B1246" s="10">
        <v>1243</v>
      </c>
      <c r="C1246" s="11" t="str">
        <f t="shared" si="19"/>
        <v>01</v>
      </c>
      <c r="D1246" s="11" t="s">
        <v>7</v>
      </c>
      <c r="E1246" s="11" t="s">
        <v>8</v>
      </c>
      <c r="F1246" s="11" t="str">
        <f>"刘丽桃"</f>
        <v>刘丽桃</v>
      </c>
      <c r="G1246" s="12" t="s">
        <v>1118</v>
      </c>
    </row>
    <row r="1247" s="1" customFormat="1" spans="2:7">
      <c r="B1247" s="10">
        <v>1244</v>
      </c>
      <c r="C1247" s="11" t="str">
        <f t="shared" si="19"/>
        <v>01</v>
      </c>
      <c r="D1247" s="11" t="s">
        <v>7</v>
      </c>
      <c r="E1247" s="11" t="s">
        <v>8</v>
      </c>
      <c r="F1247" s="11" t="str">
        <f>"王小薇"</f>
        <v>王小薇</v>
      </c>
      <c r="G1247" s="12" t="s">
        <v>1119</v>
      </c>
    </row>
    <row r="1248" s="1" customFormat="1" spans="2:7">
      <c r="B1248" s="10">
        <v>1245</v>
      </c>
      <c r="C1248" s="11" t="str">
        <f t="shared" si="19"/>
        <v>01</v>
      </c>
      <c r="D1248" s="11" t="s">
        <v>7</v>
      </c>
      <c r="E1248" s="11" t="s">
        <v>8</v>
      </c>
      <c r="F1248" s="11" t="str">
        <f>"邢文丽"</f>
        <v>邢文丽</v>
      </c>
      <c r="G1248" s="12" t="s">
        <v>1120</v>
      </c>
    </row>
    <row r="1249" s="1" customFormat="1" spans="2:7">
      <c r="B1249" s="10">
        <v>1246</v>
      </c>
      <c r="C1249" s="11" t="str">
        <f t="shared" si="19"/>
        <v>01</v>
      </c>
      <c r="D1249" s="11" t="s">
        <v>7</v>
      </c>
      <c r="E1249" s="11" t="s">
        <v>8</v>
      </c>
      <c r="F1249" s="11" t="str">
        <f>"陈春丽"</f>
        <v>陈春丽</v>
      </c>
      <c r="G1249" s="12" t="s">
        <v>26</v>
      </c>
    </row>
    <row r="1250" s="1" customFormat="1" spans="2:7">
      <c r="B1250" s="10">
        <v>1247</v>
      </c>
      <c r="C1250" s="11" t="str">
        <f t="shared" si="19"/>
        <v>01</v>
      </c>
      <c r="D1250" s="11" t="s">
        <v>7</v>
      </c>
      <c r="E1250" s="11" t="s">
        <v>8</v>
      </c>
      <c r="F1250" s="11" t="str">
        <f>"李岩"</f>
        <v>李岩</v>
      </c>
      <c r="G1250" s="12" t="s">
        <v>1121</v>
      </c>
    </row>
    <row r="1251" s="1" customFormat="1" spans="2:7">
      <c r="B1251" s="10">
        <v>1248</v>
      </c>
      <c r="C1251" s="11" t="str">
        <f t="shared" si="19"/>
        <v>01</v>
      </c>
      <c r="D1251" s="11" t="s">
        <v>7</v>
      </c>
      <c r="E1251" s="11" t="s">
        <v>8</v>
      </c>
      <c r="F1251" s="11" t="str">
        <f>"林秀妹"</f>
        <v>林秀妹</v>
      </c>
      <c r="G1251" s="12" t="s">
        <v>1071</v>
      </c>
    </row>
    <row r="1252" s="1" customFormat="1" spans="2:7">
      <c r="B1252" s="10">
        <v>1249</v>
      </c>
      <c r="C1252" s="11" t="str">
        <f t="shared" si="19"/>
        <v>01</v>
      </c>
      <c r="D1252" s="11" t="s">
        <v>7</v>
      </c>
      <c r="E1252" s="11" t="s">
        <v>8</v>
      </c>
      <c r="F1252" s="11" t="str">
        <f>"李陶茹"</f>
        <v>李陶茹</v>
      </c>
      <c r="G1252" s="12" t="s">
        <v>1122</v>
      </c>
    </row>
    <row r="1253" s="1" customFormat="1" spans="2:7">
      <c r="B1253" s="10">
        <v>1250</v>
      </c>
      <c r="C1253" s="11" t="str">
        <f t="shared" si="19"/>
        <v>01</v>
      </c>
      <c r="D1253" s="11" t="s">
        <v>7</v>
      </c>
      <c r="E1253" s="11" t="s">
        <v>8</v>
      </c>
      <c r="F1253" s="11" t="str">
        <f>"陈景倩"</f>
        <v>陈景倩</v>
      </c>
      <c r="G1253" s="12" t="s">
        <v>1123</v>
      </c>
    </row>
    <row r="1254" s="1" customFormat="1" spans="2:7">
      <c r="B1254" s="10">
        <v>1251</v>
      </c>
      <c r="C1254" s="11" t="str">
        <f t="shared" si="19"/>
        <v>01</v>
      </c>
      <c r="D1254" s="11" t="s">
        <v>7</v>
      </c>
      <c r="E1254" s="11" t="s">
        <v>8</v>
      </c>
      <c r="F1254" s="11" t="str">
        <f>"符爱芳"</f>
        <v>符爱芳</v>
      </c>
      <c r="G1254" s="12" t="s">
        <v>1124</v>
      </c>
    </row>
    <row r="1255" s="1" customFormat="1" spans="2:7">
      <c r="B1255" s="10">
        <v>1252</v>
      </c>
      <c r="C1255" s="11" t="str">
        <f t="shared" si="19"/>
        <v>01</v>
      </c>
      <c r="D1255" s="11" t="s">
        <v>7</v>
      </c>
      <c r="E1255" s="11" t="s">
        <v>8</v>
      </c>
      <c r="F1255" s="11" t="str">
        <f>"王光凤"</f>
        <v>王光凤</v>
      </c>
      <c r="G1255" s="12" t="s">
        <v>1125</v>
      </c>
    </row>
    <row r="1256" s="1" customFormat="1" spans="2:7">
      <c r="B1256" s="10">
        <v>1253</v>
      </c>
      <c r="C1256" s="11" t="str">
        <f t="shared" si="19"/>
        <v>01</v>
      </c>
      <c r="D1256" s="11" t="s">
        <v>7</v>
      </c>
      <c r="E1256" s="11" t="s">
        <v>8</v>
      </c>
      <c r="F1256" s="11" t="str">
        <f>"林霞"</f>
        <v>林霞</v>
      </c>
      <c r="G1256" s="12" t="s">
        <v>442</v>
      </c>
    </row>
    <row r="1257" s="1" customFormat="1" spans="2:7">
      <c r="B1257" s="10">
        <v>1254</v>
      </c>
      <c r="C1257" s="11" t="str">
        <f t="shared" si="19"/>
        <v>01</v>
      </c>
      <c r="D1257" s="11" t="s">
        <v>7</v>
      </c>
      <c r="E1257" s="11" t="s">
        <v>8</v>
      </c>
      <c r="F1257" s="11" t="str">
        <f>"吴平"</f>
        <v>吴平</v>
      </c>
      <c r="G1257" s="12" t="s">
        <v>1126</v>
      </c>
    </row>
    <row r="1258" s="1" customFormat="1" spans="2:7">
      <c r="B1258" s="10">
        <v>1255</v>
      </c>
      <c r="C1258" s="11" t="str">
        <f t="shared" si="19"/>
        <v>01</v>
      </c>
      <c r="D1258" s="11" t="s">
        <v>7</v>
      </c>
      <c r="E1258" s="11" t="s">
        <v>8</v>
      </c>
      <c r="F1258" s="11" t="str">
        <f>"朱露"</f>
        <v>朱露</v>
      </c>
      <c r="G1258" s="12" t="s">
        <v>325</v>
      </c>
    </row>
    <row r="1259" s="1" customFormat="1" spans="2:7">
      <c r="B1259" s="10">
        <v>1256</v>
      </c>
      <c r="C1259" s="11" t="str">
        <f t="shared" si="19"/>
        <v>01</v>
      </c>
      <c r="D1259" s="11" t="s">
        <v>7</v>
      </c>
      <c r="E1259" s="11" t="s">
        <v>8</v>
      </c>
      <c r="F1259" s="11" t="str">
        <f>"吴灵"</f>
        <v>吴灵</v>
      </c>
      <c r="G1259" s="12" t="s">
        <v>1127</v>
      </c>
    </row>
    <row r="1260" s="1" customFormat="1" spans="2:7">
      <c r="B1260" s="10">
        <v>1257</v>
      </c>
      <c r="C1260" s="11" t="str">
        <f t="shared" si="19"/>
        <v>01</v>
      </c>
      <c r="D1260" s="11" t="s">
        <v>7</v>
      </c>
      <c r="E1260" s="11" t="s">
        <v>8</v>
      </c>
      <c r="F1260" s="11" t="str">
        <f>"吴海珠"</f>
        <v>吴海珠</v>
      </c>
      <c r="G1260" s="12" t="s">
        <v>1128</v>
      </c>
    </row>
    <row r="1261" s="1" customFormat="1" spans="2:7">
      <c r="B1261" s="10">
        <v>1258</v>
      </c>
      <c r="C1261" s="11" t="str">
        <f t="shared" si="19"/>
        <v>01</v>
      </c>
      <c r="D1261" s="11" t="s">
        <v>7</v>
      </c>
      <c r="E1261" s="11" t="s">
        <v>8</v>
      </c>
      <c r="F1261" s="11" t="str">
        <f>"王开莹"</f>
        <v>王开莹</v>
      </c>
      <c r="G1261" s="12" t="s">
        <v>852</v>
      </c>
    </row>
    <row r="1262" s="1" customFormat="1" spans="2:7">
      <c r="B1262" s="10">
        <v>1259</v>
      </c>
      <c r="C1262" s="11" t="str">
        <f t="shared" si="19"/>
        <v>01</v>
      </c>
      <c r="D1262" s="11" t="s">
        <v>7</v>
      </c>
      <c r="E1262" s="11" t="s">
        <v>8</v>
      </c>
      <c r="F1262" s="11" t="str">
        <f>"李紫妹"</f>
        <v>李紫妹</v>
      </c>
      <c r="G1262" s="12" t="s">
        <v>1129</v>
      </c>
    </row>
    <row r="1263" s="1" customFormat="1" spans="2:7">
      <c r="B1263" s="10">
        <v>1260</v>
      </c>
      <c r="C1263" s="11" t="str">
        <f t="shared" si="19"/>
        <v>01</v>
      </c>
      <c r="D1263" s="11" t="s">
        <v>7</v>
      </c>
      <c r="E1263" s="11" t="s">
        <v>8</v>
      </c>
      <c r="F1263" s="11" t="str">
        <f>"王清丽"</f>
        <v>王清丽</v>
      </c>
      <c r="G1263" s="12" t="s">
        <v>1130</v>
      </c>
    </row>
    <row r="1264" s="1" customFormat="1" spans="2:7">
      <c r="B1264" s="10">
        <v>1261</v>
      </c>
      <c r="C1264" s="11" t="str">
        <f t="shared" si="19"/>
        <v>01</v>
      </c>
      <c r="D1264" s="11" t="s">
        <v>7</v>
      </c>
      <c r="E1264" s="11" t="s">
        <v>8</v>
      </c>
      <c r="F1264" s="11" t="str">
        <f>"柏平红"</f>
        <v>柏平红</v>
      </c>
      <c r="G1264" s="12" t="s">
        <v>222</v>
      </c>
    </row>
    <row r="1265" s="1" customFormat="1" spans="2:7">
      <c r="B1265" s="10">
        <v>1262</v>
      </c>
      <c r="C1265" s="11" t="str">
        <f t="shared" si="19"/>
        <v>01</v>
      </c>
      <c r="D1265" s="11" t="s">
        <v>7</v>
      </c>
      <c r="E1265" s="11" t="s">
        <v>8</v>
      </c>
      <c r="F1265" s="11" t="str">
        <f>"吴梅香"</f>
        <v>吴梅香</v>
      </c>
      <c r="G1265" s="12" t="s">
        <v>1131</v>
      </c>
    </row>
    <row r="1266" s="1" customFormat="1" spans="2:7">
      <c r="B1266" s="10">
        <v>1263</v>
      </c>
      <c r="C1266" s="11" t="str">
        <f t="shared" si="19"/>
        <v>01</v>
      </c>
      <c r="D1266" s="11" t="s">
        <v>7</v>
      </c>
      <c r="E1266" s="11" t="s">
        <v>8</v>
      </c>
      <c r="F1266" s="11" t="str">
        <f>"李婧琦"</f>
        <v>李婧琦</v>
      </c>
      <c r="G1266" s="12" t="s">
        <v>1132</v>
      </c>
    </row>
    <row r="1267" s="1" customFormat="1" spans="2:7">
      <c r="B1267" s="10">
        <v>1264</v>
      </c>
      <c r="C1267" s="11" t="str">
        <f t="shared" si="19"/>
        <v>01</v>
      </c>
      <c r="D1267" s="11" t="s">
        <v>7</v>
      </c>
      <c r="E1267" s="11" t="s">
        <v>8</v>
      </c>
      <c r="F1267" s="11" t="str">
        <f>"苏秀香"</f>
        <v>苏秀香</v>
      </c>
      <c r="G1267" s="12" t="s">
        <v>300</v>
      </c>
    </row>
    <row r="1268" s="1" customFormat="1" spans="2:7">
      <c r="B1268" s="10">
        <v>1265</v>
      </c>
      <c r="C1268" s="11" t="str">
        <f t="shared" si="19"/>
        <v>01</v>
      </c>
      <c r="D1268" s="11" t="s">
        <v>7</v>
      </c>
      <c r="E1268" s="11" t="s">
        <v>8</v>
      </c>
      <c r="F1268" s="11" t="str">
        <f>"黎如婷"</f>
        <v>黎如婷</v>
      </c>
      <c r="G1268" s="12" t="s">
        <v>1133</v>
      </c>
    </row>
    <row r="1269" s="1" customFormat="1" spans="2:7">
      <c r="B1269" s="10">
        <v>1266</v>
      </c>
      <c r="C1269" s="11" t="str">
        <f t="shared" si="19"/>
        <v>01</v>
      </c>
      <c r="D1269" s="11" t="s">
        <v>7</v>
      </c>
      <c r="E1269" s="11" t="s">
        <v>8</v>
      </c>
      <c r="F1269" s="11" t="str">
        <f>"欧浪苹"</f>
        <v>欧浪苹</v>
      </c>
      <c r="G1269" s="12" t="s">
        <v>854</v>
      </c>
    </row>
    <row r="1270" s="1" customFormat="1" spans="2:7">
      <c r="B1270" s="10">
        <v>1267</v>
      </c>
      <c r="C1270" s="11" t="str">
        <f t="shared" si="19"/>
        <v>01</v>
      </c>
      <c r="D1270" s="11" t="s">
        <v>7</v>
      </c>
      <c r="E1270" s="11" t="s">
        <v>8</v>
      </c>
      <c r="F1270" s="11" t="str">
        <f>"李良茉"</f>
        <v>李良茉</v>
      </c>
      <c r="G1270" s="12" t="s">
        <v>793</v>
      </c>
    </row>
    <row r="1271" s="1" customFormat="1" spans="2:7">
      <c r="B1271" s="10">
        <v>1268</v>
      </c>
      <c r="C1271" s="11" t="str">
        <f t="shared" si="19"/>
        <v>01</v>
      </c>
      <c r="D1271" s="11" t="s">
        <v>7</v>
      </c>
      <c r="E1271" s="11" t="s">
        <v>8</v>
      </c>
      <c r="F1271" s="11" t="str">
        <f>"吴玉红"</f>
        <v>吴玉红</v>
      </c>
      <c r="G1271" s="12" t="s">
        <v>1134</v>
      </c>
    </row>
    <row r="1272" s="1" customFormat="1" spans="2:7">
      <c r="B1272" s="10">
        <v>1269</v>
      </c>
      <c r="C1272" s="11" t="str">
        <f t="shared" si="19"/>
        <v>01</v>
      </c>
      <c r="D1272" s="11" t="s">
        <v>7</v>
      </c>
      <c r="E1272" s="11" t="s">
        <v>8</v>
      </c>
      <c r="F1272" s="11" t="str">
        <f>"欧阳雁"</f>
        <v>欧阳雁</v>
      </c>
      <c r="G1272" s="12" t="s">
        <v>1135</v>
      </c>
    </row>
    <row r="1273" s="1" customFormat="1" spans="2:7">
      <c r="B1273" s="10">
        <v>1270</v>
      </c>
      <c r="C1273" s="11" t="str">
        <f t="shared" si="19"/>
        <v>01</v>
      </c>
      <c r="D1273" s="11" t="s">
        <v>7</v>
      </c>
      <c r="E1273" s="11" t="s">
        <v>8</v>
      </c>
      <c r="F1273" s="11" t="str">
        <f>"凌翠苗"</f>
        <v>凌翠苗</v>
      </c>
      <c r="G1273" s="12" t="s">
        <v>1136</v>
      </c>
    </row>
    <row r="1274" s="1" customFormat="1" spans="2:7">
      <c r="B1274" s="10">
        <v>1271</v>
      </c>
      <c r="C1274" s="11" t="str">
        <f t="shared" si="19"/>
        <v>01</v>
      </c>
      <c r="D1274" s="11" t="s">
        <v>7</v>
      </c>
      <c r="E1274" s="11" t="s">
        <v>8</v>
      </c>
      <c r="F1274" s="11" t="str">
        <f>"周林朱"</f>
        <v>周林朱</v>
      </c>
      <c r="G1274" s="12" t="s">
        <v>1137</v>
      </c>
    </row>
    <row r="1275" s="1" customFormat="1" spans="2:7">
      <c r="B1275" s="10">
        <v>1272</v>
      </c>
      <c r="C1275" s="11" t="str">
        <f t="shared" si="19"/>
        <v>01</v>
      </c>
      <c r="D1275" s="11" t="s">
        <v>7</v>
      </c>
      <c r="E1275" s="11" t="s">
        <v>8</v>
      </c>
      <c r="F1275" s="11" t="str">
        <f>"陈梅"</f>
        <v>陈梅</v>
      </c>
      <c r="G1275" s="12" t="s">
        <v>1138</v>
      </c>
    </row>
    <row r="1276" s="1" customFormat="1" spans="2:7">
      <c r="B1276" s="10">
        <v>1273</v>
      </c>
      <c r="C1276" s="11" t="str">
        <f t="shared" si="19"/>
        <v>01</v>
      </c>
      <c r="D1276" s="11" t="s">
        <v>7</v>
      </c>
      <c r="E1276" s="11" t="s">
        <v>8</v>
      </c>
      <c r="F1276" s="11" t="str">
        <f>"杜琴"</f>
        <v>杜琴</v>
      </c>
      <c r="G1276" s="12" t="s">
        <v>1090</v>
      </c>
    </row>
    <row r="1277" s="1" customFormat="1" spans="2:7">
      <c r="B1277" s="10">
        <v>1274</v>
      </c>
      <c r="C1277" s="11" t="str">
        <f t="shared" si="19"/>
        <v>01</v>
      </c>
      <c r="D1277" s="11" t="s">
        <v>7</v>
      </c>
      <c r="E1277" s="11" t="s">
        <v>8</v>
      </c>
      <c r="F1277" s="11" t="str">
        <f>"符雅杏"</f>
        <v>符雅杏</v>
      </c>
      <c r="G1277" s="12" t="s">
        <v>1139</v>
      </c>
    </row>
    <row r="1278" s="1" customFormat="1" spans="2:7">
      <c r="B1278" s="10">
        <v>1275</v>
      </c>
      <c r="C1278" s="11" t="str">
        <f t="shared" si="19"/>
        <v>01</v>
      </c>
      <c r="D1278" s="11" t="s">
        <v>7</v>
      </c>
      <c r="E1278" s="11" t="s">
        <v>8</v>
      </c>
      <c r="F1278" s="11" t="str">
        <f>"陈其凤"</f>
        <v>陈其凤</v>
      </c>
      <c r="G1278" s="12" t="s">
        <v>1140</v>
      </c>
    </row>
    <row r="1279" s="1" customFormat="1" spans="2:7">
      <c r="B1279" s="10">
        <v>1276</v>
      </c>
      <c r="C1279" s="11" t="str">
        <f t="shared" si="19"/>
        <v>01</v>
      </c>
      <c r="D1279" s="11" t="s">
        <v>7</v>
      </c>
      <c r="E1279" s="11" t="s">
        <v>8</v>
      </c>
      <c r="F1279" s="11" t="str">
        <f>"钟海转"</f>
        <v>钟海转</v>
      </c>
      <c r="G1279" s="12" t="s">
        <v>1141</v>
      </c>
    </row>
    <row r="1280" s="1" customFormat="1" spans="2:7">
      <c r="B1280" s="10">
        <v>1277</v>
      </c>
      <c r="C1280" s="11" t="str">
        <f t="shared" si="19"/>
        <v>01</v>
      </c>
      <c r="D1280" s="11" t="s">
        <v>7</v>
      </c>
      <c r="E1280" s="11" t="s">
        <v>8</v>
      </c>
      <c r="F1280" s="11" t="str">
        <f>"吴美娜"</f>
        <v>吴美娜</v>
      </c>
      <c r="G1280" s="12" t="s">
        <v>289</v>
      </c>
    </row>
    <row r="1281" s="1" customFormat="1" spans="2:7">
      <c r="B1281" s="10">
        <v>1278</v>
      </c>
      <c r="C1281" s="11" t="str">
        <f t="shared" si="19"/>
        <v>01</v>
      </c>
      <c r="D1281" s="11" t="s">
        <v>7</v>
      </c>
      <c r="E1281" s="11" t="s">
        <v>8</v>
      </c>
      <c r="F1281" s="11" t="str">
        <f>"胡柳丽"</f>
        <v>胡柳丽</v>
      </c>
      <c r="G1281" s="12" t="s">
        <v>1142</v>
      </c>
    </row>
    <row r="1282" s="1" customFormat="1" spans="2:7">
      <c r="B1282" s="10">
        <v>1279</v>
      </c>
      <c r="C1282" s="11" t="str">
        <f t="shared" si="19"/>
        <v>01</v>
      </c>
      <c r="D1282" s="11" t="s">
        <v>7</v>
      </c>
      <c r="E1282" s="11" t="s">
        <v>8</v>
      </c>
      <c r="F1282" s="11" t="str">
        <f>"关义侠"</f>
        <v>关义侠</v>
      </c>
      <c r="G1282" s="12" t="s">
        <v>1143</v>
      </c>
    </row>
    <row r="1283" s="1" customFormat="1" spans="2:7">
      <c r="B1283" s="10">
        <v>1280</v>
      </c>
      <c r="C1283" s="11" t="str">
        <f t="shared" si="19"/>
        <v>01</v>
      </c>
      <c r="D1283" s="11" t="s">
        <v>7</v>
      </c>
      <c r="E1283" s="11" t="s">
        <v>8</v>
      </c>
      <c r="F1283" s="11" t="str">
        <f>"林宝珠"</f>
        <v>林宝珠</v>
      </c>
      <c r="G1283" s="12" t="s">
        <v>1144</v>
      </c>
    </row>
    <row r="1284" s="1" customFormat="1" spans="2:7">
      <c r="B1284" s="10">
        <v>1281</v>
      </c>
      <c r="C1284" s="11" t="str">
        <f t="shared" ref="C1284:C1347" si="20">"01"</f>
        <v>01</v>
      </c>
      <c r="D1284" s="11" t="s">
        <v>7</v>
      </c>
      <c r="E1284" s="11" t="s">
        <v>8</v>
      </c>
      <c r="F1284" s="11" t="str">
        <f>"曾健"</f>
        <v>曾健</v>
      </c>
      <c r="G1284" s="12" t="s">
        <v>1145</v>
      </c>
    </row>
    <row r="1285" s="1" customFormat="1" spans="2:7">
      <c r="B1285" s="10">
        <v>1282</v>
      </c>
      <c r="C1285" s="11" t="str">
        <f t="shared" si="20"/>
        <v>01</v>
      </c>
      <c r="D1285" s="11" t="s">
        <v>7</v>
      </c>
      <c r="E1285" s="11" t="s">
        <v>8</v>
      </c>
      <c r="F1285" s="11" t="str">
        <f>"黄文晓"</f>
        <v>黄文晓</v>
      </c>
      <c r="G1285" s="12" t="s">
        <v>1146</v>
      </c>
    </row>
    <row r="1286" s="1" customFormat="1" spans="2:7">
      <c r="B1286" s="10">
        <v>1283</v>
      </c>
      <c r="C1286" s="11" t="str">
        <f t="shared" si="20"/>
        <v>01</v>
      </c>
      <c r="D1286" s="11" t="s">
        <v>7</v>
      </c>
      <c r="E1286" s="11" t="s">
        <v>8</v>
      </c>
      <c r="F1286" s="11" t="str">
        <f>"刘小娟"</f>
        <v>刘小娟</v>
      </c>
      <c r="G1286" s="12" t="s">
        <v>1147</v>
      </c>
    </row>
    <row r="1287" s="1" customFormat="1" spans="2:7">
      <c r="B1287" s="10">
        <v>1284</v>
      </c>
      <c r="C1287" s="11" t="str">
        <f t="shared" si="20"/>
        <v>01</v>
      </c>
      <c r="D1287" s="11" t="s">
        <v>7</v>
      </c>
      <c r="E1287" s="11" t="s">
        <v>8</v>
      </c>
      <c r="F1287" s="11" t="str">
        <f>"陈娇燕"</f>
        <v>陈娇燕</v>
      </c>
      <c r="G1287" s="12" t="s">
        <v>1148</v>
      </c>
    </row>
    <row r="1288" s="1" customFormat="1" spans="2:7">
      <c r="B1288" s="10">
        <v>1285</v>
      </c>
      <c r="C1288" s="11" t="str">
        <f t="shared" si="20"/>
        <v>01</v>
      </c>
      <c r="D1288" s="11" t="s">
        <v>7</v>
      </c>
      <c r="E1288" s="11" t="s">
        <v>8</v>
      </c>
      <c r="F1288" s="11" t="str">
        <f>"陈艳"</f>
        <v>陈艳</v>
      </c>
      <c r="G1288" s="12" t="s">
        <v>444</v>
      </c>
    </row>
    <row r="1289" s="1" customFormat="1" spans="2:7">
      <c r="B1289" s="10">
        <v>1286</v>
      </c>
      <c r="C1289" s="11" t="str">
        <f t="shared" si="20"/>
        <v>01</v>
      </c>
      <c r="D1289" s="11" t="s">
        <v>7</v>
      </c>
      <c r="E1289" s="11" t="s">
        <v>8</v>
      </c>
      <c r="F1289" s="11" t="str">
        <f>"李玺成"</f>
        <v>李玺成</v>
      </c>
      <c r="G1289" s="12" t="s">
        <v>1149</v>
      </c>
    </row>
    <row r="1290" s="1" customFormat="1" spans="2:7">
      <c r="B1290" s="10">
        <v>1287</v>
      </c>
      <c r="C1290" s="11" t="str">
        <f t="shared" si="20"/>
        <v>01</v>
      </c>
      <c r="D1290" s="11" t="s">
        <v>7</v>
      </c>
      <c r="E1290" s="11" t="s">
        <v>8</v>
      </c>
      <c r="F1290" s="11" t="str">
        <f>"郑新冰"</f>
        <v>郑新冰</v>
      </c>
      <c r="G1290" s="12" t="s">
        <v>1150</v>
      </c>
    </row>
    <row r="1291" s="1" customFormat="1" spans="2:7">
      <c r="B1291" s="10">
        <v>1288</v>
      </c>
      <c r="C1291" s="11" t="str">
        <f t="shared" si="20"/>
        <v>01</v>
      </c>
      <c r="D1291" s="11" t="s">
        <v>7</v>
      </c>
      <c r="E1291" s="11" t="s">
        <v>8</v>
      </c>
      <c r="F1291" s="11" t="str">
        <f>"欧萃芸"</f>
        <v>欧萃芸</v>
      </c>
      <c r="G1291" s="12" t="s">
        <v>1151</v>
      </c>
    </row>
    <row r="1292" s="1" customFormat="1" spans="2:7">
      <c r="B1292" s="10">
        <v>1289</v>
      </c>
      <c r="C1292" s="11" t="str">
        <f t="shared" si="20"/>
        <v>01</v>
      </c>
      <c r="D1292" s="11" t="s">
        <v>7</v>
      </c>
      <c r="E1292" s="11" t="s">
        <v>8</v>
      </c>
      <c r="F1292" s="11" t="str">
        <f>"张密街"</f>
        <v>张密街</v>
      </c>
      <c r="G1292" s="12" t="s">
        <v>1152</v>
      </c>
    </row>
    <row r="1293" s="1" customFormat="1" spans="2:7">
      <c r="B1293" s="10">
        <v>1290</v>
      </c>
      <c r="C1293" s="11" t="str">
        <f t="shared" si="20"/>
        <v>01</v>
      </c>
      <c r="D1293" s="11" t="s">
        <v>7</v>
      </c>
      <c r="E1293" s="11" t="s">
        <v>8</v>
      </c>
      <c r="F1293" s="11" t="str">
        <f>"陈德香"</f>
        <v>陈德香</v>
      </c>
      <c r="G1293" s="12" t="s">
        <v>1153</v>
      </c>
    </row>
    <row r="1294" s="1" customFormat="1" spans="2:7">
      <c r="B1294" s="10">
        <v>1291</v>
      </c>
      <c r="C1294" s="11" t="str">
        <f t="shared" si="20"/>
        <v>01</v>
      </c>
      <c r="D1294" s="11" t="s">
        <v>7</v>
      </c>
      <c r="E1294" s="11" t="s">
        <v>8</v>
      </c>
      <c r="F1294" s="11" t="str">
        <f>"昌于群"</f>
        <v>昌于群</v>
      </c>
      <c r="G1294" s="12" t="s">
        <v>1154</v>
      </c>
    </row>
    <row r="1295" s="1" customFormat="1" spans="2:7">
      <c r="B1295" s="10">
        <v>1292</v>
      </c>
      <c r="C1295" s="11" t="str">
        <f t="shared" si="20"/>
        <v>01</v>
      </c>
      <c r="D1295" s="11" t="s">
        <v>7</v>
      </c>
      <c r="E1295" s="11" t="s">
        <v>8</v>
      </c>
      <c r="F1295" s="11" t="str">
        <f>"王丽燕"</f>
        <v>王丽燕</v>
      </c>
      <c r="G1295" s="12" t="s">
        <v>1155</v>
      </c>
    </row>
    <row r="1296" s="1" customFormat="1" spans="2:7">
      <c r="B1296" s="10">
        <v>1293</v>
      </c>
      <c r="C1296" s="11" t="str">
        <f t="shared" si="20"/>
        <v>01</v>
      </c>
      <c r="D1296" s="11" t="s">
        <v>7</v>
      </c>
      <c r="E1296" s="11" t="s">
        <v>8</v>
      </c>
      <c r="F1296" s="11" t="str">
        <f>"刘江儒"</f>
        <v>刘江儒</v>
      </c>
      <c r="G1296" s="12" t="s">
        <v>1156</v>
      </c>
    </row>
    <row r="1297" s="1" customFormat="1" spans="2:7">
      <c r="B1297" s="10">
        <v>1294</v>
      </c>
      <c r="C1297" s="11" t="str">
        <f t="shared" si="20"/>
        <v>01</v>
      </c>
      <c r="D1297" s="11" t="s">
        <v>7</v>
      </c>
      <c r="E1297" s="11" t="s">
        <v>8</v>
      </c>
      <c r="F1297" s="11" t="str">
        <f>"梁艳"</f>
        <v>梁艳</v>
      </c>
      <c r="G1297" s="12" t="s">
        <v>1012</v>
      </c>
    </row>
    <row r="1298" s="1" customFormat="1" spans="2:7">
      <c r="B1298" s="10">
        <v>1295</v>
      </c>
      <c r="C1298" s="11" t="str">
        <f t="shared" si="20"/>
        <v>01</v>
      </c>
      <c r="D1298" s="11" t="s">
        <v>7</v>
      </c>
      <c r="E1298" s="11" t="s">
        <v>8</v>
      </c>
      <c r="F1298" s="11" t="str">
        <f>"符彬岭"</f>
        <v>符彬岭</v>
      </c>
      <c r="G1298" s="12" t="s">
        <v>1157</v>
      </c>
    </row>
    <row r="1299" s="1" customFormat="1" spans="2:7">
      <c r="B1299" s="10">
        <v>1296</v>
      </c>
      <c r="C1299" s="11" t="str">
        <f t="shared" si="20"/>
        <v>01</v>
      </c>
      <c r="D1299" s="11" t="s">
        <v>7</v>
      </c>
      <c r="E1299" s="11" t="s">
        <v>8</v>
      </c>
      <c r="F1299" s="11" t="str">
        <f>"王艳丽"</f>
        <v>王艳丽</v>
      </c>
      <c r="G1299" s="12" t="s">
        <v>1158</v>
      </c>
    </row>
    <row r="1300" s="1" customFormat="1" spans="2:7">
      <c r="B1300" s="10">
        <v>1297</v>
      </c>
      <c r="C1300" s="11" t="str">
        <f t="shared" si="20"/>
        <v>01</v>
      </c>
      <c r="D1300" s="11" t="s">
        <v>7</v>
      </c>
      <c r="E1300" s="11" t="s">
        <v>8</v>
      </c>
      <c r="F1300" s="11" t="str">
        <f>"唐敏燕"</f>
        <v>唐敏燕</v>
      </c>
      <c r="G1300" s="12" t="s">
        <v>1159</v>
      </c>
    </row>
    <row r="1301" s="1" customFormat="1" spans="2:7">
      <c r="B1301" s="10">
        <v>1298</v>
      </c>
      <c r="C1301" s="11" t="str">
        <f t="shared" si="20"/>
        <v>01</v>
      </c>
      <c r="D1301" s="11" t="s">
        <v>7</v>
      </c>
      <c r="E1301" s="11" t="s">
        <v>8</v>
      </c>
      <c r="F1301" s="11" t="str">
        <f>"洪愉"</f>
        <v>洪愉</v>
      </c>
      <c r="G1301" s="12" t="s">
        <v>1160</v>
      </c>
    </row>
    <row r="1302" s="1" customFormat="1" spans="2:7">
      <c r="B1302" s="10">
        <v>1299</v>
      </c>
      <c r="C1302" s="11" t="str">
        <f t="shared" si="20"/>
        <v>01</v>
      </c>
      <c r="D1302" s="11" t="s">
        <v>7</v>
      </c>
      <c r="E1302" s="11" t="s">
        <v>8</v>
      </c>
      <c r="F1302" s="11" t="str">
        <f>"胡婉仪"</f>
        <v>胡婉仪</v>
      </c>
      <c r="G1302" s="12" t="s">
        <v>1161</v>
      </c>
    </row>
    <row r="1303" s="1" customFormat="1" spans="2:7">
      <c r="B1303" s="10">
        <v>1300</v>
      </c>
      <c r="C1303" s="11" t="str">
        <f t="shared" si="20"/>
        <v>01</v>
      </c>
      <c r="D1303" s="11" t="s">
        <v>7</v>
      </c>
      <c r="E1303" s="11" t="s">
        <v>8</v>
      </c>
      <c r="F1303" s="11" t="str">
        <f>"陈选静"</f>
        <v>陈选静</v>
      </c>
      <c r="G1303" s="12" t="s">
        <v>1162</v>
      </c>
    </row>
    <row r="1304" s="1" customFormat="1" spans="2:7">
      <c r="B1304" s="10">
        <v>1301</v>
      </c>
      <c r="C1304" s="11" t="str">
        <f t="shared" si="20"/>
        <v>01</v>
      </c>
      <c r="D1304" s="11" t="s">
        <v>7</v>
      </c>
      <c r="E1304" s="11" t="s">
        <v>8</v>
      </c>
      <c r="F1304" s="11" t="str">
        <f>"吴阿明"</f>
        <v>吴阿明</v>
      </c>
      <c r="G1304" s="12" t="s">
        <v>1163</v>
      </c>
    </row>
    <row r="1305" s="1" customFormat="1" spans="2:7">
      <c r="B1305" s="10">
        <v>1302</v>
      </c>
      <c r="C1305" s="11" t="str">
        <f t="shared" si="20"/>
        <v>01</v>
      </c>
      <c r="D1305" s="11" t="s">
        <v>7</v>
      </c>
      <c r="E1305" s="11" t="s">
        <v>8</v>
      </c>
      <c r="F1305" s="11" t="str">
        <f>"邢嘉送"</f>
        <v>邢嘉送</v>
      </c>
      <c r="G1305" s="12" t="s">
        <v>1164</v>
      </c>
    </row>
    <row r="1306" s="1" customFormat="1" spans="2:7">
      <c r="B1306" s="10">
        <v>1303</v>
      </c>
      <c r="C1306" s="11" t="str">
        <f t="shared" si="20"/>
        <v>01</v>
      </c>
      <c r="D1306" s="11" t="s">
        <v>7</v>
      </c>
      <c r="E1306" s="11" t="s">
        <v>8</v>
      </c>
      <c r="F1306" s="11" t="str">
        <f>"符晓玉"</f>
        <v>符晓玉</v>
      </c>
      <c r="G1306" s="12" t="s">
        <v>1165</v>
      </c>
    </row>
    <row r="1307" s="1" customFormat="1" spans="2:7">
      <c r="B1307" s="10">
        <v>1304</v>
      </c>
      <c r="C1307" s="11" t="str">
        <f t="shared" si="20"/>
        <v>01</v>
      </c>
      <c r="D1307" s="11" t="s">
        <v>7</v>
      </c>
      <c r="E1307" s="11" t="s">
        <v>8</v>
      </c>
      <c r="F1307" s="11" t="str">
        <f>"苏婷"</f>
        <v>苏婷</v>
      </c>
      <c r="G1307" s="12" t="s">
        <v>1166</v>
      </c>
    </row>
    <row r="1308" s="1" customFormat="1" spans="2:7">
      <c r="B1308" s="10">
        <v>1305</v>
      </c>
      <c r="C1308" s="11" t="str">
        <f t="shared" si="20"/>
        <v>01</v>
      </c>
      <c r="D1308" s="11" t="s">
        <v>7</v>
      </c>
      <c r="E1308" s="11" t="s">
        <v>8</v>
      </c>
      <c r="F1308" s="11" t="str">
        <f>"邢子涵"</f>
        <v>邢子涵</v>
      </c>
      <c r="G1308" s="12" t="s">
        <v>1167</v>
      </c>
    </row>
    <row r="1309" s="1" customFormat="1" spans="2:7">
      <c r="B1309" s="10">
        <v>1306</v>
      </c>
      <c r="C1309" s="11" t="str">
        <f t="shared" si="20"/>
        <v>01</v>
      </c>
      <c r="D1309" s="11" t="s">
        <v>7</v>
      </c>
      <c r="E1309" s="11" t="s">
        <v>8</v>
      </c>
      <c r="F1309" s="11" t="str">
        <f>"林金香"</f>
        <v>林金香</v>
      </c>
      <c r="G1309" s="12" t="s">
        <v>1168</v>
      </c>
    </row>
    <row r="1310" s="1" customFormat="1" spans="2:7">
      <c r="B1310" s="10">
        <v>1307</v>
      </c>
      <c r="C1310" s="11" t="str">
        <f t="shared" si="20"/>
        <v>01</v>
      </c>
      <c r="D1310" s="11" t="s">
        <v>7</v>
      </c>
      <c r="E1310" s="11" t="s">
        <v>8</v>
      </c>
      <c r="F1310" s="11" t="str">
        <f>"占丽雪"</f>
        <v>占丽雪</v>
      </c>
      <c r="G1310" s="12" t="s">
        <v>1169</v>
      </c>
    </row>
    <row r="1311" s="1" customFormat="1" spans="2:7">
      <c r="B1311" s="10">
        <v>1308</v>
      </c>
      <c r="C1311" s="11" t="str">
        <f t="shared" si="20"/>
        <v>01</v>
      </c>
      <c r="D1311" s="11" t="s">
        <v>7</v>
      </c>
      <c r="E1311" s="11" t="s">
        <v>8</v>
      </c>
      <c r="F1311" s="11" t="str">
        <f>"符妹珠"</f>
        <v>符妹珠</v>
      </c>
      <c r="G1311" s="12" t="s">
        <v>309</v>
      </c>
    </row>
    <row r="1312" s="1" customFormat="1" spans="2:7">
      <c r="B1312" s="10">
        <v>1309</v>
      </c>
      <c r="C1312" s="11" t="str">
        <f t="shared" si="20"/>
        <v>01</v>
      </c>
      <c r="D1312" s="11" t="s">
        <v>7</v>
      </c>
      <c r="E1312" s="11" t="s">
        <v>8</v>
      </c>
      <c r="F1312" s="11" t="str">
        <f>"李鸾凤"</f>
        <v>李鸾凤</v>
      </c>
      <c r="G1312" s="12" t="s">
        <v>1170</v>
      </c>
    </row>
    <row r="1313" s="1" customFormat="1" spans="2:7">
      <c r="B1313" s="10">
        <v>1310</v>
      </c>
      <c r="C1313" s="11" t="str">
        <f t="shared" si="20"/>
        <v>01</v>
      </c>
      <c r="D1313" s="11" t="s">
        <v>7</v>
      </c>
      <c r="E1313" s="11" t="s">
        <v>8</v>
      </c>
      <c r="F1313" s="11" t="str">
        <f>"李琼婷"</f>
        <v>李琼婷</v>
      </c>
      <c r="G1313" s="12" t="s">
        <v>1028</v>
      </c>
    </row>
    <row r="1314" s="1" customFormat="1" spans="2:7">
      <c r="B1314" s="10">
        <v>1311</v>
      </c>
      <c r="C1314" s="11" t="str">
        <f t="shared" si="20"/>
        <v>01</v>
      </c>
      <c r="D1314" s="11" t="s">
        <v>7</v>
      </c>
      <c r="E1314" s="11" t="s">
        <v>8</v>
      </c>
      <c r="F1314" s="11" t="str">
        <f>"符诗雅"</f>
        <v>符诗雅</v>
      </c>
      <c r="G1314" s="12" t="s">
        <v>204</v>
      </c>
    </row>
    <row r="1315" s="1" customFormat="1" spans="2:7">
      <c r="B1315" s="10">
        <v>1312</v>
      </c>
      <c r="C1315" s="11" t="str">
        <f t="shared" si="20"/>
        <v>01</v>
      </c>
      <c r="D1315" s="11" t="s">
        <v>7</v>
      </c>
      <c r="E1315" s="11" t="s">
        <v>8</v>
      </c>
      <c r="F1315" s="11" t="str">
        <f>"董佳佳"</f>
        <v>董佳佳</v>
      </c>
      <c r="G1315" s="12" t="s">
        <v>1171</v>
      </c>
    </row>
    <row r="1316" s="1" customFormat="1" spans="2:7">
      <c r="B1316" s="10">
        <v>1313</v>
      </c>
      <c r="C1316" s="11" t="str">
        <f t="shared" si="20"/>
        <v>01</v>
      </c>
      <c r="D1316" s="11" t="s">
        <v>7</v>
      </c>
      <c r="E1316" s="11" t="s">
        <v>8</v>
      </c>
      <c r="F1316" s="11" t="str">
        <f>"李慧平"</f>
        <v>李慧平</v>
      </c>
      <c r="G1316" s="12" t="s">
        <v>1172</v>
      </c>
    </row>
    <row r="1317" s="1" customFormat="1" spans="2:7">
      <c r="B1317" s="10">
        <v>1314</v>
      </c>
      <c r="C1317" s="11" t="str">
        <f t="shared" si="20"/>
        <v>01</v>
      </c>
      <c r="D1317" s="11" t="s">
        <v>7</v>
      </c>
      <c r="E1317" s="11" t="s">
        <v>8</v>
      </c>
      <c r="F1317" s="11" t="str">
        <f>"蔡二女"</f>
        <v>蔡二女</v>
      </c>
      <c r="G1317" s="12" t="s">
        <v>1173</v>
      </c>
    </row>
    <row r="1318" s="1" customFormat="1" spans="2:7">
      <c r="B1318" s="10">
        <v>1315</v>
      </c>
      <c r="C1318" s="11" t="str">
        <f t="shared" si="20"/>
        <v>01</v>
      </c>
      <c r="D1318" s="11" t="s">
        <v>7</v>
      </c>
      <c r="E1318" s="11" t="s">
        <v>8</v>
      </c>
      <c r="F1318" s="11" t="str">
        <f>"符禧珍"</f>
        <v>符禧珍</v>
      </c>
      <c r="G1318" s="12" t="s">
        <v>797</v>
      </c>
    </row>
    <row r="1319" s="1" customFormat="1" spans="2:7">
      <c r="B1319" s="10">
        <v>1316</v>
      </c>
      <c r="C1319" s="11" t="str">
        <f t="shared" si="20"/>
        <v>01</v>
      </c>
      <c r="D1319" s="11" t="s">
        <v>7</v>
      </c>
      <c r="E1319" s="11" t="s">
        <v>8</v>
      </c>
      <c r="F1319" s="11" t="str">
        <f>"吴梅"</f>
        <v>吴梅</v>
      </c>
      <c r="G1319" s="12" t="s">
        <v>1174</v>
      </c>
    </row>
    <row r="1320" s="1" customFormat="1" spans="2:7">
      <c r="B1320" s="10">
        <v>1317</v>
      </c>
      <c r="C1320" s="11" t="str">
        <f t="shared" si="20"/>
        <v>01</v>
      </c>
      <c r="D1320" s="11" t="s">
        <v>7</v>
      </c>
      <c r="E1320" s="11" t="s">
        <v>8</v>
      </c>
      <c r="F1320" s="11" t="str">
        <f>"胡海恋"</f>
        <v>胡海恋</v>
      </c>
      <c r="G1320" s="12" t="s">
        <v>1175</v>
      </c>
    </row>
    <row r="1321" s="1" customFormat="1" spans="2:7">
      <c r="B1321" s="10">
        <v>1318</v>
      </c>
      <c r="C1321" s="11" t="str">
        <f t="shared" si="20"/>
        <v>01</v>
      </c>
      <c r="D1321" s="11" t="s">
        <v>7</v>
      </c>
      <c r="E1321" s="11" t="s">
        <v>8</v>
      </c>
      <c r="F1321" s="11" t="str">
        <f>"谢霞"</f>
        <v>谢霞</v>
      </c>
      <c r="G1321" s="12" t="s">
        <v>1097</v>
      </c>
    </row>
    <row r="1322" s="1" customFormat="1" spans="2:7">
      <c r="B1322" s="10">
        <v>1319</v>
      </c>
      <c r="C1322" s="11" t="str">
        <f t="shared" si="20"/>
        <v>01</v>
      </c>
      <c r="D1322" s="11" t="s">
        <v>7</v>
      </c>
      <c r="E1322" s="11" t="s">
        <v>8</v>
      </c>
      <c r="F1322" s="11" t="str">
        <f>"黄兰娇"</f>
        <v>黄兰娇</v>
      </c>
      <c r="G1322" s="12" t="s">
        <v>1176</v>
      </c>
    </row>
    <row r="1323" s="1" customFormat="1" spans="2:7">
      <c r="B1323" s="10">
        <v>1320</v>
      </c>
      <c r="C1323" s="11" t="str">
        <f t="shared" si="20"/>
        <v>01</v>
      </c>
      <c r="D1323" s="11" t="s">
        <v>7</v>
      </c>
      <c r="E1323" s="11" t="s">
        <v>8</v>
      </c>
      <c r="F1323" s="11" t="str">
        <f>"邢慧整"</f>
        <v>邢慧整</v>
      </c>
      <c r="G1323" s="12" t="s">
        <v>1177</v>
      </c>
    </row>
    <row r="1324" s="1" customFormat="1" spans="2:7">
      <c r="B1324" s="10">
        <v>1321</v>
      </c>
      <c r="C1324" s="11" t="str">
        <f t="shared" si="20"/>
        <v>01</v>
      </c>
      <c r="D1324" s="11" t="s">
        <v>7</v>
      </c>
      <c r="E1324" s="11" t="s">
        <v>8</v>
      </c>
      <c r="F1324" s="11" t="str">
        <f>"宋亚琴"</f>
        <v>宋亚琴</v>
      </c>
      <c r="G1324" s="12" t="s">
        <v>757</v>
      </c>
    </row>
    <row r="1325" s="1" customFormat="1" spans="2:7">
      <c r="B1325" s="10">
        <v>1322</v>
      </c>
      <c r="C1325" s="11" t="str">
        <f t="shared" si="20"/>
        <v>01</v>
      </c>
      <c r="D1325" s="11" t="s">
        <v>7</v>
      </c>
      <c r="E1325" s="11" t="s">
        <v>8</v>
      </c>
      <c r="F1325" s="11" t="str">
        <f>"曹金"</f>
        <v>曹金</v>
      </c>
      <c r="G1325" s="12" t="s">
        <v>1178</v>
      </c>
    </row>
    <row r="1326" s="1" customFormat="1" spans="2:7">
      <c r="B1326" s="10">
        <v>1323</v>
      </c>
      <c r="C1326" s="11" t="str">
        <f t="shared" si="20"/>
        <v>01</v>
      </c>
      <c r="D1326" s="11" t="s">
        <v>7</v>
      </c>
      <c r="E1326" s="11" t="s">
        <v>8</v>
      </c>
      <c r="F1326" s="11" t="str">
        <f>"符开瑛"</f>
        <v>符开瑛</v>
      </c>
      <c r="G1326" s="12" t="s">
        <v>1179</v>
      </c>
    </row>
    <row r="1327" s="1" customFormat="1" spans="2:7">
      <c r="B1327" s="10">
        <v>1324</v>
      </c>
      <c r="C1327" s="11" t="str">
        <f t="shared" si="20"/>
        <v>01</v>
      </c>
      <c r="D1327" s="11" t="s">
        <v>7</v>
      </c>
      <c r="E1327" s="11" t="s">
        <v>8</v>
      </c>
      <c r="F1327" s="11" t="str">
        <f>"卢运双"</f>
        <v>卢运双</v>
      </c>
      <c r="G1327" s="12" t="s">
        <v>1180</v>
      </c>
    </row>
    <row r="1328" s="1" customFormat="1" spans="2:7">
      <c r="B1328" s="10">
        <v>1325</v>
      </c>
      <c r="C1328" s="11" t="str">
        <f t="shared" si="20"/>
        <v>01</v>
      </c>
      <c r="D1328" s="11" t="s">
        <v>7</v>
      </c>
      <c r="E1328" s="11" t="s">
        <v>8</v>
      </c>
      <c r="F1328" s="11" t="str">
        <f>"黄海强"</f>
        <v>黄海强</v>
      </c>
      <c r="G1328" s="12" t="s">
        <v>1181</v>
      </c>
    </row>
    <row r="1329" s="1" customFormat="1" spans="2:7">
      <c r="B1329" s="10">
        <v>1326</v>
      </c>
      <c r="C1329" s="11" t="str">
        <f t="shared" si="20"/>
        <v>01</v>
      </c>
      <c r="D1329" s="11" t="s">
        <v>7</v>
      </c>
      <c r="E1329" s="11" t="s">
        <v>8</v>
      </c>
      <c r="F1329" s="11" t="str">
        <f>"宋容英"</f>
        <v>宋容英</v>
      </c>
      <c r="G1329" s="12" t="s">
        <v>1182</v>
      </c>
    </row>
    <row r="1330" s="1" customFormat="1" spans="2:7">
      <c r="B1330" s="10">
        <v>1327</v>
      </c>
      <c r="C1330" s="11" t="str">
        <f t="shared" si="20"/>
        <v>01</v>
      </c>
      <c r="D1330" s="11" t="s">
        <v>7</v>
      </c>
      <c r="E1330" s="11" t="s">
        <v>8</v>
      </c>
      <c r="F1330" s="11" t="str">
        <f>"王照珍"</f>
        <v>王照珍</v>
      </c>
      <c r="G1330" s="12" t="s">
        <v>1183</v>
      </c>
    </row>
    <row r="1331" s="1" customFormat="1" spans="2:7">
      <c r="B1331" s="10">
        <v>1328</v>
      </c>
      <c r="C1331" s="11" t="str">
        <f t="shared" si="20"/>
        <v>01</v>
      </c>
      <c r="D1331" s="11" t="s">
        <v>7</v>
      </c>
      <c r="E1331" s="11" t="s">
        <v>8</v>
      </c>
      <c r="F1331" s="11" t="str">
        <f>"高申慧"</f>
        <v>高申慧</v>
      </c>
      <c r="G1331" s="12" t="s">
        <v>1179</v>
      </c>
    </row>
    <row r="1332" s="1" customFormat="1" spans="2:7">
      <c r="B1332" s="10">
        <v>1329</v>
      </c>
      <c r="C1332" s="11" t="str">
        <f t="shared" si="20"/>
        <v>01</v>
      </c>
      <c r="D1332" s="11" t="s">
        <v>7</v>
      </c>
      <c r="E1332" s="11" t="s">
        <v>8</v>
      </c>
      <c r="F1332" s="11" t="str">
        <f>"陈韬宇"</f>
        <v>陈韬宇</v>
      </c>
      <c r="G1332" s="12" t="s">
        <v>1184</v>
      </c>
    </row>
    <row r="1333" s="1" customFormat="1" spans="2:7">
      <c r="B1333" s="10">
        <v>1330</v>
      </c>
      <c r="C1333" s="11" t="str">
        <f t="shared" si="20"/>
        <v>01</v>
      </c>
      <c r="D1333" s="11" t="s">
        <v>7</v>
      </c>
      <c r="E1333" s="11" t="s">
        <v>8</v>
      </c>
      <c r="F1333" s="11" t="str">
        <f>"王娇"</f>
        <v>王娇</v>
      </c>
      <c r="G1333" s="12" t="s">
        <v>1185</v>
      </c>
    </row>
    <row r="1334" s="1" customFormat="1" spans="2:7">
      <c r="B1334" s="10">
        <v>1331</v>
      </c>
      <c r="C1334" s="11" t="str">
        <f t="shared" si="20"/>
        <v>01</v>
      </c>
      <c r="D1334" s="11" t="s">
        <v>7</v>
      </c>
      <c r="E1334" s="11" t="s">
        <v>8</v>
      </c>
      <c r="F1334" s="11" t="str">
        <f>"黄静"</f>
        <v>黄静</v>
      </c>
      <c r="G1334" s="12" t="s">
        <v>1186</v>
      </c>
    </row>
    <row r="1335" s="1" customFormat="1" spans="2:7">
      <c r="B1335" s="10">
        <v>1332</v>
      </c>
      <c r="C1335" s="11" t="str">
        <f t="shared" si="20"/>
        <v>01</v>
      </c>
      <c r="D1335" s="11" t="s">
        <v>7</v>
      </c>
      <c r="E1335" s="11" t="s">
        <v>8</v>
      </c>
      <c r="F1335" s="11" t="str">
        <f>"阙明丹"</f>
        <v>阙明丹</v>
      </c>
      <c r="G1335" s="12" t="s">
        <v>1187</v>
      </c>
    </row>
    <row r="1336" s="1" customFormat="1" spans="2:7">
      <c r="B1336" s="10">
        <v>1333</v>
      </c>
      <c r="C1336" s="11" t="str">
        <f t="shared" si="20"/>
        <v>01</v>
      </c>
      <c r="D1336" s="11" t="s">
        <v>7</v>
      </c>
      <c r="E1336" s="11" t="s">
        <v>8</v>
      </c>
      <c r="F1336" s="11" t="str">
        <f>"张金妹"</f>
        <v>张金妹</v>
      </c>
      <c r="G1336" s="12" t="s">
        <v>1188</v>
      </c>
    </row>
    <row r="1337" s="1" customFormat="1" spans="2:7">
      <c r="B1337" s="10">
        <v>1334</v>
      </c>
      <c r="C1337" s="11" t="str">
        <f t="shared" si="20"/>
        <v>01</v>
      </c>
      <c r="D1337" s="11" t="s">
        <v>7</v>
      </c>
      <c r="E1337" s="11" t="s">
        <v>8</v>
      </c>
      <c r="F1337" s="11" t="str">
        <f>"吴丹"</f>
        <v>吴丹</v>
      </c>
      <c r="G1337" s="12" t="s">
        <v>839</v>
      </c>
    </row>
    <row r="1338" s="1" customFormat="1" spans="2:7">
      <c r="B1338" s="10">
        <v>1335</v>
      </c>
      <c r="C1338" s="11" t="str">
        <f t="shared" si="20"/>
        <v>01</v>
      </c>
      <c r="D1338" s="11" t="s">
        <v>7</v>
      </c>
      <c r="E1338" s="11" t="s">
        <v>8</v>
      </c>
      <c r="F1338" s="11" t="str">
        <f>"王秀菊"</f>
        <v>王秀菊</v>
      </c>
      <c r="G1338" s="12" t="s">
        <v>696</v>
      </c>
    </row>
    <row r="1339" s="1" customFormat="1" spans="2:7">
      <c r="B1339" s="10">
        <v>1336</v>
      </c>
      <c r="C1339" s="11" t="str">
        <f t="shared" si="20"/>
        <v>01</v>
      </c>
      <c r="D1339" s="11" t="s">
        <v>7</v>
      </c>
      <c r="E1339" s="11" t="s">
        <v>8</v>
      </c>
      <c r="F1339" s="11" t="str">
        <f>"陈玲玉"</f>
        <v>陈玲玉</v>
      </c>
      <c r="G1339" s="12" t="s">
        <v>1189</v>
      </c>
    </row>
    <row r="1340" s="1" customFormat="1" spans="2:7">
      <c r="B1340" s="10">
        <v>1337</v>
      </c>
      <c r="C1340" s="11" t="str">
        <f t="shared" si="20"/>
        <v>01</v>
      </c>
      <c r="D1340" s="11" t="s">
        <v>7</v>
      </c>
      <c r="E1340" s="11" t="s">
        <v>8</v>
      </c>
      <c r="F1340" s="11" t="str">
        <f>"雷慧珍"</f>
        <v>雷慧珍</v>
      </c>
      <c r="G1340" s="12" t="s">
        <v>1190</v>
      </c>
    </row>
    <row r="1341" s="1" customFormat="1" spans="2:7">
      <c r="B1341" s="10">
        <v>1338</v>
      </c>
      <c r="C1341" s="11" t="str">
        <f t="shared" si="20"/>
        <v>01</v>
      </c>
      <c r="D1341" s="11" t="s">
        <v>7</v>
      </c>
      <c r="E1341" s="11" t="s">
        <v>8</v>
      </c>
      <c r="F1341" s="11" t="str">
        <f>"陈苗苗"</f>
        <v>陈苗苗</v>
      </c>
      <c r="G1341" s="12" t="s">
        <v>1191</v>
      </c>
    </row>
    <row r="1342" s="1" customFormat="1" spans="2:7">
      <c r="B1342" s="10">
        <v>1339</v>
      </c>
      <c r="C1342" s="11" t="str">
        <f t="shared" si="20"/>
        <v>01</v>
      </c>
      <c r="D1342" s="11" t="s">
        <v>7</v>
      </c>
      <c r="E1342" s="11" t="s">
        <v>8</v>
      </c>
      <c r="F1342" s="11" t="str">
        <f>"王秋江"</f>
        <v>王秋江</v>
      </c>
      <c r="G1342" s="12" t="s">
        <v>228</v>
      </c>
    </row>
    <row r="1343" s="1" customFormat="1" spans="2:7">
      <c r="B1343" s="10">
        <v>1340</v>
      </c>
      <c r="C1343" s="11" t="str">
        <f t="shared" si="20"/>
        <v>01</v>
      </c>
      <c r="D1343" s="11" t="s">
        <v>7</v>
      </c>
      <c r="E1343" s="11" t="s">
        <v>8</v>
      </c>
      <c r="F1343" s="11" t="str">
        <f>"蔡丽兰"</f>
        <v>蔡丽兰</v>
      </c>
      <c r="G1343" s="12" t="s">
        <v>1192</v>
      </c>
    </row>
    <row r="1344" s="1" customFormat="1" spans="2:7">
      <c r="B1344" s="10">
        <v>1341</v>
      </c>
      <c r="C1344" s="11" t="str">
        <f t="shared" si="20"/>
        <v>01</v>
      </c>
      <c r="D1344" s="11" t="s">
        <v>7</v>
      </c>
      <c r="E1344" s="11" t="s">
        <v>8</v>
      </c>
      <c r="F1344" s="11" t="str">
        <f>"吴晓虹"</f>
        <v>吴晓虹</v>
      </c>
      <c r="G1344" s="12" t="s">
        <v>503</v>
      </c>
    </row>
    <row r="1345" s="1" customFormat="1" spans="2:7">
      <c r="B1345" s="10">
        <v>1342</v>
      </c>
      <c r="C1345" s="11" t="str">
        <f t="shared" si="20"/>
        <v>01</v>
      </c>
      <c r="D1345" s="11" t="s">
        <v>7</v>
      </c>
      <c r="E1345" s="11" t="s">
        <v>8</v>
      </c>
      <c r="F1345" s="11" t="str">
        <f>"黄文蕾"</f>
        <v>黄文蕾</v>
      </c>
      <c r="G1345" s="12" t="s">
        <v>1193</v>
      </c>
    </row>
    <row r="1346" s="1" customFormat="1" spans="2:7">
      <c r="B1346" s="10">
        <v>1343</v>
      </c>
      <c r="C1346" s="11" t="str">
        <f t="shared" si="20"/>
        <v>01</v>
      </c>
      <c r="D1346" s="11" t="s">
        <v>7</v>
      </c>
      <c r="E1346" s="11" t="s">
        <v>8</v>
      </c>
      <c r="F1346" s="11" t="str">
        <f>"王大雅"</f>
        <v>王大雅</v>
      </c>
      <c r="G1346" s="12" t="s">
        <v>1194</v>
      </c>
    </row>
    <row r="1347" s="1" customFormat="1" spans="2:7">
      <c r="B1347" s="10">
        <v>1344</v>
      </c>
      <c r="C1347" s="11" t="str">
        <f t="shared" si="20"/>
        <v>01</v>
      </c>
      <c r="D1347" s="11" t="s">
        <v>7</v>
      </c>
      <c r="E1347" s="11" t="s">
        <v>8</v>
      </c>
      <c r="F1347" s="11" t="str">
        <f>"王菁"</f>
        <v>王菁</v>
      </c>
      <c r="G1347" s="12" t="s">
        <v>1195</v>
      </c>
    </row>
    <row r="1348" s="1" customFormat="1" spans="2:7">
      <c r="B1348" s="10">
        <v>1345</v>
      </c>
      <c r="C1348" s="11" t="str">
        <f t="shared" ref="C1348:C1411" si="21">"01"</f>
        <v>01</v>
      </c>
      <c r="D1348" s="11" t="s">
        <v>7</v>
      </c>
      <c r="E1348" s="11" t="s">
        <v>8</v>
      </c>
      <c r="F1348" s="11" t="str">
        <f>"郑涵绵"</f>
        <v>郑涵绵</v>
      </c>
      <c r="G1348" s="12" t="s">
        <v>1196</v>
      </c>
    </row>
    <row r="1349" s="1" customFormat="1" spans="2:7">
      <c r="B1349" s="10">
        <v>1346</v>
      </c>
      <c r="C1349" s="11" t="str">
        <f t="shared" si="21"/>
        <v>01</v>
      </c>
      <c r="D1349" s="11" t="s">
        <v>7</v>
      </c>
      <c r="E1349" s="11" t="s">
        <v>8</v>
      </c>
      <c r="F1349" s="11" t="str">
        <f>"王盈"</f>
        <v>王盈</v>
      </c>
      <c r="G1349" s="12" t="s">
        <v>1197</v>
      </c>
    </row>
    <row r="1350" s="1" customFormat="1" spans="2:7">
      <c r="B1350" s="10">
        <v>1347</v>
      </c>
      <c r="C1350" s="11" t="str">
        <f t="shared" si="21"/>
        <v>01</v>
      </c>
      <c r="D1350" s="11" t="s">
        <v>7</v>
      </c>
      <c r="E1350" s="11" t="s">
        <v>8</v>
      </c>
      <c r="F1350" s="11" t="str">
        <f>"王慧"</f>
        <v>王慧</v>
      </c>
      <c r="G1350" s="12" t="s">
        <v>1198</v>
      </c>
    </row>
    <row r="1351" s="1" customFormat="1" spans="2:7">
      <c r="B1351" s="10">
        <v>1348</v>
      </c>
      <c r="C1351" s="11" t="str">
        <f t="shared" si="21"/>
        <v>01</v>
      </c>
      <c r="D1351" s="11" t="s">
        <v>7</v>
      </c>
      <c r="E1351" s="11" t="s">
        <v>8</v>
      </c>
      <c r="F1351" s="11" t="str">
        <f>"许燕妮"</f>
        <v>许燕妮</v>
      </c>
      <c r="G1351" s="12" t="s">
        <v>1199</v>
      </c>
    </row>
    <row r="1352" s="1" customFormat="1" spans="2:7">
      <c r="B1352" s="10">
        <v>1349</v>
      </c>
      <c r="C1352" s="11" t="str">
        <f t="shared" si="21"/>
        <v>01</v>
      </c>
      <c r="D1352" s="11" t="s">
        <v>7</v>
      </c>
      <c r="E1352" s="11" t="s">
        <v>8</v>
      </c>
      <c r="F1352" s="11" t="str">
        <f>"余海燕"</f>
        <v>余海燕</v>
      </c>
      <c r="G1352" s="12" t="s">
        <v>1200</v>
      </c>
    </row>
    <row r="1353" s="1" customFormat="1" spans="2:7">
      <c r="B1353" s="10">
        <v>1350</v>
      </c>
      <c r="C1353" s="11" t="str">
        <f t="shared" si="21"/>
        <v>01</v>
      </c>
      <c r="D1353" s="11" t="s">
        <v>7</v>
      </c>
      <c r="E1353" s="11" t="s">
        <v>8</v>
      </c>
      <c r="F1353" s="11" t="str">
        <f>"曾财源"</f>
        <v>曾财源</v>
      </c>
      <c r="G1353" s="12" t="s">
        <v>1201</v>
      </c>
    </row>
    <row r="1354" s="1" customFormat="1" spans="2:7">
      <c r="B1354" s="10">
        <v>1351</v>
      </c>
      <c r="C1354" s="11" t="str">
        <f t="shared" si="21"/>
        <v>01</v>
      </c>
      <c r="D1354" s="11" t="s">
        <v>7</v>
      </c>
      <c r="E1354" s="11" t="s">
        <v>8</v>
      </c>
      <c r="F1354" s="11" t="str">
        <f>"林芬"</f>
        <v>林芬</v>
      </c>
      <c r="G1354" s="12" t="s">
        <v>1202</v>
      </c>
    </row>
    <row r="1355" s="1" customFormat="1" spans="2:7">
      <c r="B1355" s="10">
        <v>1352</v>
      </c>
      <c r="C1355" s="11" t="str">
        <f t="shared" si="21"/>
        <v>01</v>
      </c>
      <c r="D1355" s="11" t="s">
        <v>7</v>
      </c>
      <c r="E1355" s="11" t="s">
        <v>8</v>
      </c>
      <c r="F1355" s="11" t="str">
        <f>"羊彩联"</f>
        <v>羊彩联</v>
      </c>
      <c r="G1355" s="12" t="s">
        <v>1203</v>
      </c>
    </row>
    <row r="1356" s="1" customFormat="1" spans="2:7">
      <c r="B1356" s="10">
        <v>1353</v>
      </c>
      <c r="C1356" s="11" t="str">
        <f t="shared" si="21"/>
        <v>01</v>
      </c>
      <c r="D1356" s="11" t="s">
        <v>7</v>
      </c>
      <c r="E1356" s="11" t="s">
        <v>8</v>
      </c>
      <c r="F1356" s="11" t="str">
        <f>"黎瑞悦"</f>
        <v>黎瑞悦</v>
      </c>
      <c r="G1356" s="12" t="s">
        <v>1204</v>
      </c>
    </row>
    <row r="1357" s="1" customFormat="1" spans="2:7">
      <c r="B1357" s="10">
        <v>1354</v>
      </c>
      <c r="C1357" s="11" t="str">
        <f t="shared" si="21"/>
        <v>01</v>
      </c>
      <c r="D1357" s="11" t="s">
        <v>7</v>
      </c>
      <c r="E1357" s="11" t="s">
        <v>8</v>
      </c>
      <c r="F1357" s="11" t="str">
        <f>"陈小颜"</f>
        <v>陈小颜</v>
      </c>
      <c r="G1357" s="12" t="s">
        <v>1205</v>
      </c>
    </row>
    <row r="1358" s="1" customFormat="1" spans="2:7">
      <c r="B1358" s="10">
        <v>1355</v>
      </c>
      <c r="C1358" s="11" t="str">
        <f t="shared" si="21"/>
        <v>01</v>
      </c>
      <c r="D1358" s="11" t="s">
        <v>7</v>
      </c>
      <c r="E1358" s="11" t="s">
        <v>8</v>
      </c>
      <c r="F1358" s="11" t="str">
        <f>"王家怡"</f>
        <v>王家怡</v>
      </c>
      <c r="G1358" s="12" t="s">
        <v>1206</v>
      </c>
    </row>
    <row r="1359" s="1" customFormat="1" spans="2:7">
      <c r="B1359" s="10">
        <v>1356</v>
      </c>
      <c r="C1359" s="11" t="str">
        <f t="shared" si="21"/>
        <v>01</v>
      </c>
      <c r="D1359" s="11" t="s">
        <v>7</v>
      </c>
      <c r="E1359" s="11" t="s">
        <v>8</v>
      </c>
      <c r="F1359" s="11" t="str">
        <f>"李晓清"</f>
        <v>李晓清</v>
      </c>
      <c r="G1359" s="12" t="s">
        <v>1207</v>
      </c>
    </row>
    <row r="1360" s="1" customFormat="1" spans="2:7">
      <c r="B1360" s="10">
        <v>1357</v>
      </c>
      <c r="C1360" s="11" t="str">
        <f t="shared" si="21"/>
        <v>01</v>
      </c>
      <c r="D1360" s="11" t="s">
        <v>7</v>
      </c>
      <c r="E1360" s="11" t="s">
        <v>8</v>
      </c>
      <c r="F1360" s="11" t="str">
        <f>"邢孔立"</f>
        <v>邢孔立</v>
      </c>
      <c r="G1360" s="12" t="s">
        <v>1208</v>
      </c>
    </row>
    <row r="1361" s="1" customFormat="1" spans="2:7">
      <c r="B1361" s="10">
        <v>1358</v>
      </c>
      <c r="C1361" s="11" t="str">
        <f t="shared" si="21"/>
        <v>01</v>
      </c>
      <c r="D1361" s="11" t="s">
        <v>7</v>
      </c>
      <c r="E1361" s="11" t="s">
        <v>8</v>
      </c>
      <c r="F1361" s="11" t="str">
        <f>"符和妃"</f>
        <v>符和妃</v>
      </c>
      <c r="G1361" s="12" t="s">
        <v>74</v>
      </c>
    </row>
    <row r="1362" s="1" customFormat="1" spans="2:7">
      <c r="B1362" s="10">
        <v>1359</v>
      </c>
      <c r="C1362" s="11" t="str">
        <f t="shared" si="21"/>
        <v>01</v>
      </c>
      <c r="D1362" s="11" t="s">
        <v>7</v>
      </c>
      <c r="E1362" s="11" t="s">
        <v>8</v>
      </c>
      <c r="F1362" s="11" t="str">
        <f>"苏莹"</f>
        <v>苏莹</v>
      </c>
      <c r="G1362" s="12" t="s">
        <v>1209</v>
      </c>
    </row>
    <row r="1363" s="1" customFormat="1" spans="2:7">
      <c r="B1363" s="10">
        <v>1360</v>
      </c>
      <c r="C1363" s="11" t="str">
        <f t="shared" si="21"/>
        <v>01</v>
      </c>
      <c r="D1363" s="11" t="s">
        <v>7</v>
      </c>
      <c r="E1363" s="11" t="s">
        <v>8</v>
      </c>
      <c r="F1363" s="11" t="str">
        <f>"王小巧"</f>
        <v>王小巧</v>
      </c>
      <c r="G1363" s="12" t="s">
        <v>1210</v>
      </c>
    </row>
    <row r="1364" s="1" customFormat="1" spans="2:7">
      <c r="B1364" s="10">
        <v>1361</v>
      </c>
      <c r="C1364" s="11" t="str">
        <f t="shared" si="21"/>
        <v>01</v>
      </c>
      <c r="D1364" s="11" t="s">
        <v>7</v>
      </c>
      <c r="E1364" s="11" t="s">
        <v>8</v>
      </c>
      <c r="F1364" s="11" t="str">
        <f>"范天凤"</f>
        <v>范天凤</v>
      </c>
      <c r="G1364" s="12" t="s">
        <v>1211</v>
      </c>
    </row>
    <row r="1365" s="1" customFormat="1" spans="2:7">
      <c r="B1365" s="10">
        <v>1362</v>
      </c>
      <c r="C1365" s="11" t="str">
        <f t="shared" si="21"/>
        <v>01</v>
      </c>
      <c r="D1365" s="11" t="s">
        <v>7</v>
      </c>
      <c r="E1365" s="11" t="s">
        <v>8</v>
      </c>
      <c r="F1365" s="11" t="str">
        <f>"王海"</f>
        <v>王海</v>
      </c>
      <c r="G1365" s="12" t="s">
        <v>315</v>
      </c>
    </row>
    <row r="1366" s="1" customFormat="1" spans="2:7">
      <c r="B1366" s="10">
        <v>1363</v>
      </c>
      <c r="C1366" s="11" t="str">
        <f t="shared" si="21"/>
        <v>01</v>
      </c>
      <c r="D1366" s="11" t="s">
        <v>7</v>
      </c>
      <c r="E1366" s="11" t="s">
        <v>8</v>
      </c>
      <c r="F1366" s="11" t="str">
        <f>"王小霜"</f>
        <v>王小霜</v>
      </c>
      <c r="G1366" s="12" t="s">
        <v>1212</v>
      </c>
    </row>
    <row r="1367" s="1" customFormat="1" spans="2:7">
      <c r="B1367" s="10">
        <v>1364</v>
      </c>
      <c r="C1367" s="11" t="str">
        <f t="shared" si="21"/>
        <v>01</v>
      </c>
      <c r="D1367" s="11" t="s">
        <v>7</v>
      </c>
      <c r="E1367" s="11" t="s">
        <v>8</v>
      </c>
      <c r="F1367" s="11" t="str">
        <f>"林振勤"</f>
        <v>林振勤</v>
      </c>
      <c r="G1367" s="12" t="s">
        <v>1213</v>
      </c>
    </row>
    <row r="1368" s="1" customFormat="1" spans="2:7">
      <c r="B1368" s="10">
        <v>1365</v>
      </c>
      <c r="C1368" s="11" t="str">
        <f t="shared" si="21"/>
        <v>01</v>
      </c>
      <c r="D1368" s="11" t="s">
        <v>7</v>
      </c>
      <c r="E1368" s="11" t="s">
        <v>8</v>
      </c>
      <c r="F1368" s="11" t="str">
        <f>"李春莹"</f>
        <v>李春莹</v>
      </c>
      <c r="G1368" s="12" t="s">
        <v>1214</v>
      </c>
    </row>
    <row r="1369" s="1" customFormat="1" spans="2:7">
      <c r="B1369" s="10">
        <v>1366</v>
      </c>
      <c r="C1369" s="11" t="str">
        <f t="shared" si="21"/>
        <v>01</v>
      </c>
      <c r="D1369" s="11" t="s">
        <v>7</v>
      </c>
      <c r="E1369" s="11" t="s">
        <v>8</v>
      </c>
      <c r="F1369" s="11" t="str">
        <f>"罗柳玉"</f>
        <v>罗柳玉</v>
      </c>
      <c r="G1369" s="12" t="s">
        <v>1215</v>
      </c>
    </row>
    <row r="1370" s="1" customFormat="1" spans="2:7">
      <c r="B1370" s="10">
        <v>1367</v>
      </c>
      <c r="C1370" s="11" t="str">
        <f t="shared" si="21"/>
        <v>01</v>
      </c>
      <c r="D1370" s="11" t="s">
        <v>7</v>
      </c>
      <c r="E1370" s="11" t="s">
        <v>8</v>
      </c>
      <c r="F1370" s="11" t="str">
        <f>"陈慧玉"</f>
        <v>陈慧玉</v>
      </c>
      <c r="G1370" s="12" t="s">
        <v>1216</v>
      </c>
    </row>
    <row r="1371" s="1" customFormat="1" spans="2:7">
      <c r="B1371" s="10">
        <v>1368</v>
      </c>
      <c r="C1371" s="11" t="str">
        <f t="shared" si="21"/>
        <v>01</v>
      </c>
      <c r="D1371" s="11" t="s">
        <v>7</v>
      </c>
      <c r="E1371" s="11" t="s">
        <v>8</v>
      </c>
      <c r="F1371" s="11" t="str">
        <f>"吴和橙"</f>
        <v>吴和橙</v>
      </c>
      <c r="G1371" s="12" t="s">
        <v>1217</v>
      </c>
    </row>
    <row r="1372" s="1" customFormat="1" spans="2:7">
      <c r="B1372" s="10">
        <v>1369</v>
      </c>
      <c r="C1372" s="11" t="str">
        <f t="shared" si="21"/>
        <v>01</v>
      </c>
      <c r="D1372" s="11" t="s">
        <v>7</v>
      </c>
      <c r="E1372" s="11" t="s">
        <v>8</v>
      </c>
      <c r="F1372" s="11" t="str">
        <f>"曾起玲"</f>
        <v>曾起玲</v>
      </c>
      <c r="G1372" s="12" t="s">
        <v>1218</v>
      </c>
    </row>
    <row r="1373" s="1" customFormat="1" spans="2:7">
      <c r="B1373" s="10">
        <v>1370</v>
      </c>
      <c r="C1373" s="11" t="str">
        <f t="shared" si="21"/>
        <v>01</v>
      </c>
      <c r="D1373" s="11" t="s">
        <v>7</v>
      </c>
      <c r="E1373" s="11" t="s">
        <v>8</v>
      </c>
      <c r="F1373" s="11" t="str">
        <f>"苏丽燕"</f>
        <v>苏丽燕</v>
      </c>
      <c r="G1373" s="12" t="s">
        <v>1219</v>
      </c>
    </row>
    <row r="1374" s="1" customFormat="1" spans="2:7">
      <c r="B1374" s="10">
        <v>1371</v>
      </c>
      <c r="C1374" s="11" t="str">
        <f t="shared" si="21"/>
        <v>01</v>
      </c>
      <c r="D1374" s="11" t="s">
        <v>7</v>
      </c>
      <c r="E1374" s="11" t="s">
        <v>8</v>
      </c>
      <c r="F1374" s="11" t="str">
        <f>"韦海娟"</f>
        <v>韦海娟</v>
      </c>
      <c r="G1374" s="12" t="s">
        <v>1220</v>
      </c>
    </row>
    <row r="1375" s="1" customFormat="1" spans="2:7">
      <c r="B1375" s="10">
        <v>1372</v>
      </c>
      <c r="C1375" s="11" t="str">
        <f t="shared" si="21"/>
        <v>01</v>
      </c>
      <c r="D1375" s="11" t="s">
        <v>7</v>
      </c>
      <c r="E1375" s="11" t="s">
        <v>8</v>
      </c>
      <c r="F1375" s="11" t="str">
        <f>"林尤娜"</f>
        <v>林尤娜</v>
      </c>
      <c r="G1375" s="12" t="s">
        <v>1221</v>
      </c>
    </row>
    <row r="1376" s="1" customFormat="1" spans="2:7">
      <c r="B1376" s="10">
        <v>1373</v>
      </c>
      <c r="C1376" s="11" t="str">
        <f t="shared" si="21"/>
        <v>01</v>
      </c>
      <c r="D1376" s="11" t="s">
        <v>7</v>
      </c>
      <c r="E1376" s="11" t="s">
        <v>8</v>
      </c>
      <c r="F1376" s="11" t="str">
        <f>"李华妹"</f>
        <v>李华妹</v>
      </c>
      <c r="G1376" s="12" t="s">
        <v>49</v>
      </c>
    </row>
    <row r="1377" s="1" customFormat="1" spans="2:7">
      <c r="B1377" s="10">
        <v>1374</v>
      </c>
      <c r="C1377" s="11" t="str">
        <f t="shared" si="21"/>
        <v>01</v>
      </c>
      <c r="D1377" s="11" t="s">
        <v>7</v>
      </c>
      <c r="E1377" s="11" t="s">
        <v>8</v>
      </c>
      <c r="F1377" s="11" t="str">
        <f>"王艺铮"</f>
        <v>王艺铮</v>
      </c>
      <c r="G1377" s="12" t="s">
        <v>1222</v>
      </c>
    </row>
    <row r="1378" s="1" customFormat="1" spans="2:7">
      <c r="B1378" s="10">
        <v>1375</v>
      </c>
      <c r="C1378" s="11" t="str">
        <f t="shared" si="21"/>
        <v>01</v>
      </c>
      <c r="D1378" s="11" t="s">
        <v>7</v>
      </c>
      <c r="E1378" s="11" t="s">
        <v>8</v>
      </c>
      <c r="F1378" s="11" t="str">
        <f>"文春燕"</f>
        <v>文春燕</v>
      </c>
      <c r="G1378" s="12" t="s">
        <v>1223</v>
      </c>
    </row>
    <row r="1379" s="1" customFormat="1" spans="2:7">
      <c r="B1379" s="10">
        <v>1376</v>
      </c>
      <c r="C1379" s="11" t="str">
        <f t="shared" si="21"/>
        <v>01</v>
      </c>
      <c r="D1379" s="11" t="s">
        <v>7</v>
      </c>
      <c r="E1379" s="11" t="s">
        <v>8</v>
      </c>
      <c r="F1379" s="11" t="str">
        <f>"黄小罗"</f>
        <v>黄小罗</v>
      </c>
      <c r="G1379" s="12" t="s">
        <v>1224</v>
      </c>
    </row>
    <row r="1380" s="1" customFormat="1" spans="2:7">
      <c r="B1380" s="10">
        <v>1377</v>
      </c>
      <c r="C1380" s="11" t="str">
        <f t="shared" si="21"/>
        <v>01</v>
      </c>
      <c r="D1380" s="11" t="s">
        <v>7</v>
      </c>
      <c r="E1380" s="11" t="s">
        <v>8</v>
      </c>
      <c r="F1380" s="11" t="str">
        <f>"黄荣仙"</f>
        <v>黄荣仙</v>
      </c>
      <c r="G1380" s="12" t="s">
        <v>1225</v>
      </c>
    </row>
    <row r="1381" s="1" customFormat="1" spans="2:7">
      <c r="B1381" s="10">
        <v>1378</v>
      </c>
      <c r="C1381" s="11" t="str">
        <f t="shared" si="21"/>
        <v>01</v>
      </c>
      <c r="D1381" s="11" t="s">
        <v>7</v>
      </c>
      <c r="E1381" s="11" t="s">
        <v>8</v>
      </c>
      <c r="F1381" s="11" t="str">
        <f>"谢宛沂"</f>
        <v>谢宛沂</v>
      </c>
      <c r="G1381" s="12" t="s">
        <v>1226</v>
      </c>
    </row>
    <row r="1382" s="1" customFormat="1" spans="2:7">
      <c r="B1382" s="10">
        <v>1379</v>
      </c>
      <c r="C1382" s="11" t="str">
        <f t="shared" si="21"/>
        <v>01</v>
      </c>
      <c r="D1382" s="11" t="s">
        <v>7</v>
      </c>
      <c r="E1382" s="11" t="s">
        <v>8</v>
      </c>
      <c r="F1382" s="11" t="str">
        <f>"邓井爱"</f>
        <v>邓井爱</v>
      </c>
      <c r="G1382" s="12" t="s">
        <v>535</v>
      </c>
    </row>
    <row r="1383" s="1" customFormat="1" spans="2:7">
      <c r="B1383" s="10">
        <v>1380</v>
      </c>
      <c r="C1383" s="11" t="str">
        <f t="shared" si="21"/>
        <v>01</v>
      </c>
      <c r="D1383" s="11" t="s">
        <v>7</v>
      </c>
      <c r="E1383" s="11" t="s">
        <v>8</v>
      </c>
      <c r="F1383" s="11" t="str">
        <f>"曾春娜"</f>
        <v>曾春娜</v>
      </c>
      <c r="G1383" s="12" t="s">
        <v>1227</v>
      </c>
    </row>
    <row r="1384" s="1" customFormat="1" spans="2:7">
      <c r="B1384" s="10">
        <v>1381</v>
      </c>
      <c r="C1384" s="11" t="str">
        <f t="shared" si="21"/>
        <v>01</v>
      </c>
      <c r="D1384" s="11" t="s">
        <v>7</v>
      </c>
      <c r="E1384" s="11" t="s">
        <v>8</v>
      </c>
      <c r="F1384" s="11" t="str">
        <f>"张春宜"</f>
        <v>张春宜</v>
      </c>
      <c r="G1384" s="12" t="s">
        <v>1228</v>
      </c>
    </row>
    <row r="1385" s="1" customFormat="1" spans="2:7">
      <c r="B1385" s="10">
        <v>1382</v>
      </c>
      <c r="C1385" s="11" t="str">
        <f t="shared" si="21"/>
        <v>01</v>
      </c>
      <c r="D1385" s="11" t="s">
        <v>7</v>
      </c>
      <c r="E1385" s="11" t="s">
        <v>8</v>
      </c>
      <c r="F1385" s="11" t="str">
        <f>"符秋婷"</f>
        <v>符秋婷</v>
      </c>
      <c r="G1385" s="12" t="s">
        <v>1229</v>
      </c>
    </row>
    <row r="1386" s="1" customFormat="1" spans="2:7">
      <c r="B1386" s="10">
        <v>1383</v>
      </c>
      <c r="C1386" s="11" t="str">
        <f t="shared" si="21"/>
        <v>01</v>
      </c>
      <c r="D1386" s="11" t="s">
        <v>7</v>
      </c>
      <c r="E1386" s="11" t="s">
        <v>8</v>
      </c>
      <c r="F1386" s="11" t="str">
        <f>"苏丽丽"</f>
        <v>苏丽丽</v>
      </c>
      <c r="G1386" s="12" t="s">
        <v>1230</v>
      </c>
    </row>
    <row r="1387" s="1" customFormat="1" spans="2:7">
      <c r="B1387" s="10">
        <v>1384</v>
      </c>
      <c r="C1387" s="11" t="str">
        <f t="shared" si="21"/>
        <v>01</v>
      </c>
      <c r="D1387" s="11" t="s">
        <v>7</v>
      </c>
      <c r="E1387" s="11" t="s">
        <v>8</v>
      </c>
      <c r="F1387" s="11" t="str">
        <f>"孙丽女"</f>
        <v>孙丽女</v>
      </c>
      <c r="G1387" s="12" t="s">
        <v>1231</v>
      </c>
    </row>
    <row r="1388" s="1" customFormat="1" spans="2:7">
      <c r="B1388" s="10">
        <v>1385</v>
      </c>
      <c r="C1388" s="11" t="str">
        <f t="shared" si="21"/>
        <v>01</v>
      </c>
      <c r="D1388" s="11" t="s">
        <v>7</v>
      </c>
      <c r="E1388" s="11" t="s">
        <v>8</v>
      </c>
      <c r="F1388" s="11" t="str">
        <f>"李维静"</f>
        <v>李维静</v>
      </c>
      <c r="G1388" s="12" t="s">
        <v>1232</v>
      </c>
    </row>
    <row r="1389" s="1" customFormat="1" spans="2:7">
      <c r="B1389" s="10">
        <v>1386</v>
      </c>
      <c r="C1389" s="11" t="str">
        <f t="shared" si="21"/>
        <v>01</v>
      </c>
      <c r="D1389" s="11" t="s">
        <v>7</v>
      </c>
      <c r="E1389" s="11" t="s">
        <v>8</v>
      </c>
      <c r="F1389" s="11" t="str">
        <f>"石春宝"</f>
        <v>石春宝</v>
      </c>
      <c r="G1389" s="12" t="s">
        <v>1233</v>
      </c>
    </row>
    <row r="1390" s="1" customFormat="1" spans="2:7">
      <c r="B1390" s="10">
        <v>1387</v>
      </c>
      <c r="C1390" s="11" t="str">
        <f t="shared" si="21"/>
        <v>01</v>
      </c>
      <c r="D1390" s="11" t="s">
        <v>7</v>
      </c>
      <c r="E1390" s="11" t="s">
        <v>8</v>
      </c>
      <c r="F1390" s="11" t="str">
        <f>"李享"</f>
        <v>李享</v>
      </c>
      <c r="G1390" s="12" t="s">
        <v>1234</v>
      </c>
    </row>
    <row r="1391" s="1" customFormat="1" spans="2:7">
      <c r="B1391" s="10">
        <v>1388</v>
      </c>
      <c r="C1391" s="11" t="str">
        <f t="shared" si="21"/>
        <v>01</v>
      </c>
      <c r="D1391" s="11" t="s">
        <v>7</v>
      </c>
      <c r="E1391" s="11" t="s">
        <v>8</v>
      </c>
      <c r="F1391" s="11" t="str">
        <f>"李玫元"</f>
        <v>李玫元</v>
      </c>
      <c r="G1391" s="12" t="s">
        <v>1015</v>
      </c>
    </row>
    <row r="1392" s="1" customFormat="1" spans="2:7">
      <c r="B1392" s="10">
        <v>1389</v>
      </c>
      <c r="C1392" s="11" t="str">
        <f t="shared" si="21"/>
        <v>01</v>
      </c>
      <c r="D1392" s="11" t="s">
        <v>7</v>
      </c>
      <c r="E1392" s="11" t="s">
        <v>8</v>
      </c>
      <c r="F1392" s="11" t="str">
        <f>"谭小霞"</f>
        <v>谭小霞</v>
      </c>
      <c r="G1392" s="12" t="s">
        <v>1235</v>
      </c>
    </row>
    <row r="1393" s="1" customFormat="1" spans="2:7">
      <c r="B1393" s="10">
        <v>1390</v>
      </c>
      <c r="C1393" s="11" t="str">
        <f t="shared" si="21"/>
        <v>01</v>
      </c>
      <c r="D1393" s="11" t="s">
        <v>7</v>
      </c>
      <c r="E1393" s="11" t="s">
        <v>8</v>
      </c>
      <c r="F1393" s="11" t="str">
        <f>"符必真"</f>
        <v>符必真</v>
      </c>
      <c r="G1393" s="12" t="s">
        <v>1236</v>
      </c>
    </row>
    <row r="1394" s="1" customFormat="1" spans="2:7">
      <c r="B1394" s="10">
        <v>1391</v>
      </c>
      <c r="C1394" s="11" t="str">
        <f t="shared" si="21"/>
        <v>01</v>
      </c>
      <c r="D1394" s="11" t="s">
        <v>7</v>
      </c>
      <c r="E1394" s="11" t="s">
        <v>8</v>
      </c>
      <c r="F1394" s="11" t="str">
        <f>"符喜真"</f>
        <v>符喜真</v>
      </c>
      <c r="G1394" s="12" t="s">
        <v>763</v>
      </c>
    </row>
    <row r="1395" s="1" customFormat="1" spans="2:7">
      <c r="B1395" s="10">
        <v>1392</v>
      </c>
      <c r="C1395" s="11" t="str">
        <f t="shared" si="21"/>
        <v>01</v>
      </c>
      <c r="D1395" s="11" t="s">
        <v>7</v>
      </c>
      <c r="E1395" s="11" t="s">
        <v>8</v>
      </c>
      <c r="F1395" s="11" t="str">
        <f>"朱雪莹"</f>
        <v>朱雪莹</v>
      </c>
      <c r="G1395" s="12" t="s">
        <v>1237</v>
      </c>
    </row>
    <row r="1396" s="1" customFormat="1" spans="2:7">
      <c r="B1396" s="10">
        <v>1393</v>
      </c>
      <c r="C1396" s="11" t="str">
        <f t="shared" si="21"/>
        <v>01</v>
      </c>
      <c r="D1396" s="11" t="s">
        <v>7</v>
      </c>
      <c r="E1396" s="11" t="s">
        <v>8</v>
      </c>
      <c r="F1396" s="11" t="str">
        <f>"羊国蓉"</f>
        <v>羊国蓉</v>
      </c>
      <c r="G1396" s="12" t="s">
        <v>1238</v>
      </c>
    </row>
    <row r="1397" s="1" customFormat="1" spans="2:7">
      <c r="B1397" s="10">
        <v>1394</v>
      </c>
      <c r="C1397" s="11" t="str">
        <f t="shared" si="21"/>
        <v>01</v>
      </c>
      <c r="D1397" s="11" t="s">
        <v>7</v>
      </c>
      <c r="E1397" s="11" t="s">
        <v>8</v>
      </c>
      <c r="F1397" s="11" t="str">
        <f>"王彦蕾"</f>
        <v>王彦蕾</v>
      </c>
      <c r="G1397" s="12" t="s">
        <v>1239</v>
      </c>
    </row>
    <row r="1398" s="1" customFormat="1" spans="2:7">
      <c r="B1398" s="10">
        <v>1395</v>
      </c>
      <c r="C1398" s="11" t="str">
        <f t="shared" si="21"/>
        <v>01</v>
      </c>
      <c r="D1398" s="11" t="s">
        <v>7</v>
      </c>
      <c r="E1398" s="11" t="s">
        <v>8</v>
      </c>
      <c r="F1398" s="11" t="str">
        <f>"罗妹娟"</f>
        <v>罗妹娟</v>
      </c>
      <c r="G1398" s="12" t="s">
        <v>1240</v>
      </c>
    </row>
    <row r="1399" s="1" customFormat="1" spans="2:7">
      <c r="B1399" s="10">
        <v>1396</v>
      </c>
      <c r="C1399" s="11" t="str">
        <f t="shared" si="21"/>
        <v>01</v>
      </c>
      <c r="D1399" s="11" t="s">
        <v>7</v>
      </c>
      <c r="E1399" s="11" t="s">
        <v>8</v>
      </c>
      <c r="F1399" s="11" t="str">
        <f>"吴春妹"</f>
        <v>吴春妹</v>
      </c>
      <c r="G1399" s="12" t="s">
        <v>1241</v>
      </c>
    </row>
    <row r="1400" s="1" customFormat="1" spans="2:7">
      <c r="B1400" s="10">
        <v>1397</v>
      </c>
      <c r="C1400" s="11" t="str">
        <f t="shared" si="21"/>
        <v>01</v>
      </c>
      <c r="D1400" s="11" t="s">
        <v>7</v>
      </c>
      <c r="E1400" s="11" t="s">
        <v>8</v>
      </c>
      <c r="F1400" s="11" t="str">
        <f>"叶淇娜"</f>
        <v>叶淇娜</v>
      </c>
      <c r="G1400" s="12" t="s">
        <v>1242</v>
      </c>
    </row>
    <row r="1401" s="1" customFormat="1" spans="2:7">
      <c r="B1401" s="10">
        <v>1398</v>
      </c>
      <c r="C1401" s="11" t="str">
        <f t="shared" si="21"/>
        <v>01</v>
      </c>
      <c r="D1401" s="11" t="s">
        <v>7</v>
      </c>
      <c r="E1401" s="11" t="s">
        <v>8</v>
      </c>
      <c r="F1401" s="11" t="str">
        <f>"许莲妹"</f>
        <v>许莲妹</v>
      </c>
      <c r="G1401" s="12" t="s">
        <v>1243</v>
      </c>
    </row>
    <row r="1402" s="1" customFormat="1" spans="2:7">
      <c r="B1402" s="10">
        <v>1399</v>
      </c>
      <c r="C1402" s="11" t="str">
        <f t="shared" si="21"/>
        <v>01</v>
      </c>
      <c r="D1402" s="11" t="s">
        <v>7</v>
      </c>
      <c r="E1402" s="11" t="s">
        <v>8</v>
      </c>
      <c r="F1402" s="11" t="str">
        <f>"李涛"</f>
        <v>李涛</v>
      </c>
      <c r="G1402" s="12" t="s">
        <v>1244</v>
      </c>
    </row>
    <row r="1403" s="1" customFormat="1" spans="2:7">
      <c r="B1403" s="10">
        <v>1400</v>
      </c>
      <c r="C1403" s="11" t="str">
        <f t="shared" si="21"/>
        <v>01</v>
      </c>
      <c r="D1403" s="11" t="s">
        <v>7</v>
      </c>
      <c r="E1403" s="11" t="s">
        <v>8</v>
      </c>
      <c r="F1403" s="11" t="str">
        <f>"吴高美"</f>
        <v>吴高美</v>
      </c>
      <c r="G1403" s="12" t="s">
        <v>831</v>
      </c>
    </row>
    <row r="1404" s="1" customFormat="1" spans="2:7">
      <c r="B1404" s="10">
        <v>1401</v>
      </c>
      <c r="C1404" s="11" t="str">
        <f t="shared" si="21"/>
        <v>01</v>
      </c>
      <c r="D1404" s="11" t="s">
        <v>7</v>
      </c>
      <c r="E1404" s="11" t="s">
        <v>8</v>
      </c>
      <c r="F1404" s="11" t="str">
        <f>"王彩真"</f>
        <v>王彩真</v>
      </c>
      <c r="G1404" s="12" t="s">
        <v>1245</v>
      </c>
    </row>
    <row r="1405" s="1" customFormat="1" spans="2:7">
      <c r="B1405" s="10">
        <v>1402</v>
      </c>
      <c r="C1405" s="11" t="str">
        <f t="shared" si="21"/>
        <v>01</v>
      </c>
      <c r="D1405" s="11" t="s">
        <v>7</v>
      </c>
      <c r="E1405" s="11" t="s">
        <v>8</v>
      </c>
      <c r="F1405" s="11" t="str">
        <f>"吴秋扬"</f>
        <v>吴秋扬</v>
      </c>
      <c r="G1405" s="12" t="s">
        <v>1246</v>
      </c>
    </row>
    <row r="1406" s="1" customFormat="1" spans="2:7">
      <c r="B1406" s="10">
        <v>1403</v>
      </c>
      <c r="C1406" s="11" t="str">
        <f t="shared" si="21"/>
        <v>01</v>
      </c>
      <c r="D1406" s="11" t="s">
        <v>7</v>
      </c>
      <c r="E1406" s="11" t="s">
        <v>8</v>
      </c>
      <c r="F1406" s="11" t="str">
        <f>"赖香羽"</f>
        <v>赖香羽</v>
      </c>
      <c r="G1406" s="12" t="s">
        <v>1247</v>
      </c>
    </row>
    <row r="1407" s="1" customFormat="1" spans="2:7">
      <c r="B1407" s="10">
        <v>1404</v>
      </c>
      <c r="C1407" s="11" t="str">
        <f t="shared" si="21"/>
        <v>01</v>
      </c>
      <c r="D1407" s="11" t="s">
        <v>7</v>
      </c>
      <c r="E1407" s="11" t="s">
        <v>8</v>
      </c>
      <c r="F1407" s="11" t="str">
        <f>"翁岚栖"</f>
        <v>翁岚栖</v>
      </c>
      <c r="G1407" s="12" t="s">
        <v>895</v>
      </c>
    </row>
    <row r="1408" s="1" customFormat="1" spans="2:7">
      <c r="B1408" s="10">
        <v>1405</v>
      </c>
      <c r="C1408" s="11" t="str">
        <f t="shared" si="21"/>
        <v>01</v>
      </c>
      <c r="D1408" s="11" t="s">
        <v>7</v>
      </c>
      <c r="E1408" s="11" t="s">
        <v>8</v>
      </c>
      <c r="F1408" s="11" t="str">
        <f>"卢霞"</f>
        <v>卢霞</v>
      </c>
      <c r="G1408" s="12" t="s">
        <v>1248</v>
      </c>
    </row>
    <row r="1409" s="1" customFormat="1" spans="2:7">
      <c r="B1409" s="10">
        <v>1406</v>
      </c>
      <c r="C1409" s="11" t="str">
        <f t="shared" si="21"/>
        <v>01</v>
      </c>
      <c r="D1409" s="11" t="s">
        <v>7</v>
      </c>
      <c r="E1409" s="11" t="s">
        <v>8</v>
      </c>
      <c r="F1409" s="11" t="str">
        <f>"刘玲玲"</f>
        <v>刘玲玲</v>
      </c>
      <c r="G1409" s="12" t="s">
        <v>1249</v>
      </c>
    </row>
    <row r="1410" s="1" customFormat="1" spans="2:7">
      <c r="B1410" s="10">
        <v>1407</v>
      </c>
      <c r="C1410" s="11" t="str">
        <f t="shared" si="21"/>
        <v>01</v>
      </c>
      <c r="D1410" s="11" t="s">
        <v>7</v>
      </c>
      <c r="E1410" s="11" t="s">
        <v>8</v>
      </c>
      <c r="F1410" s="11" t="str">
        <f>"王巧珍"</f>
        <v>王巧珍</v>
      </c>
      <c r="G1410" s="12" t="s">
        <v>1250</v>
      </c>
    </row>
    <row r="1411" s="1" customFormat="1" spans="2:7">
      <c r="B1411" s="10">
        <v>1408</v>
      </c>
      <c r="C1411" s="11" t="str">
        <f t="shared" si="21"/>
        <v>01</v>
      </c>
      <c r="D1411" s="11" t="s">
        <v>7</v>
      </c>
      <c r="E1411" s="11" t="s">
        <v>8</v>
      </c>
      <c r="F1411" s="11" t="str">
        <f>"邢雪"</f>
        <v>邢雪</v>
      </c>
      <c r="G1411" s="12" t="s">
        <v>1251</v>
      </c>
    </row>
    <row r="1412" s="1" customFormat="1" spans="2:7">
      <c r="B1412" s="10">
        <v>1409</v>
      </c>
      <c r="C1412" s="11" t="str">
        <f t="shared" ref="C1412:C1475" si="22">"01"</f>
        <v>01</v>
      </c>
      <c r="D1412" s="11" t="s">
        <v>7</v>
      </c>
      <c r="E1412" s="11" t="s">
        <v>8</v>
      </c>
      <c r="F1412" s="11" t="str">
        <f>"符海英"</f>
        <v>符海英</v>
      </c>
      <c r="G1412" s="12" t="s">
        <v>1252</v>
      </c>
    </row>
    <row r="1413" s="1" customFormat="1" spans="2:7">
      <c r="B1413" s="10">
        <v>1410</v>
      </c>
      <c r="C1413" s="11" t="str">
        <f t="shared" si="22"/>
        <v>01</v>
      </c>
      <c r="D1413" s="11" t="s">
        <v>7</v>
      </c>
      <c r="E1413" s="11" t="s">
        <v>8</v>
      </c>
      <c r="F1413" s="11" t="str">
        <f>"钟风立"</f>
        <v>钟风立</v>
      </c>
      <c r="G1413" s="12" t="s">
        <v>1253</v>
      </c>
    </row>
    <row r="1414" s="1" customFormat="1" spans="2:7">
      <c r="B1414" s="10">
        <v>1411</v>
      </c>
      <c r="C1414" s="11" t="str">
        <f t="shared" si="22"/>
        <v>01</v>
      </c>
      <c r="D1414" s="11" t="s">
        <v>7</v>
      </c>
      <c r="E1414" s="11" t="s">
        <v>8</v>
      </c>
      <c r="F1414" s="11" t="str">
        <f>"龙珠"</f>
        <v>龙珠</v>
      </c>
      <c r="G1414" s="12" t="s">
        <v>1254</v>
      </c>
    </row>
    <row r="1415" s="1" customFormat="1" spans="2:7">
      <c r="B1415" s="10">
        <v>1412</v>
      </c>
      <c r="C1415" s="11" t="str">
        <f t="shared" si="22"/>
        <v>01</v>
      </c>
      <c r="D1415" s="11" t="s">
        <v>7</v>
      </c>
      <c r="E1415" s="11" t="s">
        <v>8</v>
      </c>
      <c r="F1415" s="11" t="str">
        <f>"郭益翠"</f>
        <v>郭益翠</v>
      </c>
      <c r="G1415" s="12" t="s">
        <v>1255</v>
      </c>
    </row>
    <row r="1416" s="1" customFormat="1" spans="2:7">
      <c r="B1416" s="10">
        <v>1413</v>
      </c>
      <c r="C1416" s="11" t="str">
        <f t="shared" si="22"/>
        <v>01</v>
      </c>
      <c r="D1416" s="11" t="s">
        <v>7</v>
      </c>
      <c r="E1416" s="11" t="s">
        <v>8</v>
      </c>
      <c r="F1416" s="11" t="str">
        <f>"陈水親"</f>
        <v>陈水親</v>
      </c>
      <c r="G1416" s="12" t="s">
        <v>1256</v>
      </c>
    </row>
    <row r="1417" s="1" customFormat="1" spans="2:7">
      <c r="B1417" s="10">
        <v>1414</v>
      </c>
      <c r="C1417" s="11" t="str">
        <f t="shared" si="22"/>
        <v>01</v>
      </c>
      <c r="D1417" s="11" t="s">
        <v>7</v>
      </c>
      <c r="E1417" s="11" t="s">
        <v>8</v>
      </c>
      <c r="F1417" s="11" t="str">
        <f>"卓玉林"</f>
        <v>卓玉林</v>
      </c>
      <c r="G1417" s="12" t="s">
        <v>1257</v>
      </c>
    </row>
    <row r="1418" s="1" customFormat="1" spans="2:7">
      <c r="B1418" s="10">
        <v>1415</v>
      </c>
      <c r="C1418" s="11" t="str">
        <f t="shared" si="22"/>
        <v>01</v>
      </c>
      <c r="D1418" s="11" t="s">
        <v>7</v>
      </c>
      <c r="E1418" s="11" t="s">
        <v>8</v>
      </c>
      <c r="F1418" s="11" t="str">
        <f>"高溪"</f>
        <v>高溪</v>
      </c>
      <c r="G1418" s="12" t="s">
        <v>1258</v>
      </c>
    </row>
    <row r="1419" s="1" customFormat="1" spans="2:7">
      <c r="B1419" s="10">
        <v>1416</v>
      </c>
      <c r="C1419" s="11" t="str">
        <f t="shared" si="22"/>
        <v>01</v>
      </c>
      <c r="D1419" s="11" t="s">
        <v>7</v>
      </c>
      <c r="E1419" s="11" t="s">
        <v>8</v>
      </c>
      <c r="F1419" s="11" t="str">
        <f>"陈焕坤"</f>
        <v>陈焕坤</v>
      </c>
      <c r="G1419" s="12" t="s">
        <v>1259</v>
      </c>
    </row>
    <row r="1420" s="1" customFormat="1" spans="2:7">
      <c r="B1420" s="10">
        <v>1417</v>
      </c>
      <c r="C1420" s="11" t="str">
        <f t="shared" si="22"/>
        <v>01</v>
      </c>
      <c r="D1420" s="11" t="s">
        <v>7</v>
      </c>
      <c r="E1420" s="11" t="s">
        <v>8</v>
      </c>
      <c r="F1420" s="11" t="str">
        <f>"詹曼飞"</f>
        <v>詹曼飞</v>
      </c>
      <c r="G1420" s="12" t="s">
        <v>982</v>
      </c>
    </row>
    <row r="1421" s="1" customFormat="1" spans="2:7">
      <c r="B1421" s="10">
        <v>1418</v>
      </c>
      <c r="C1421" s="11" t="str">
        <f t="shared" si="22"/>
        <v>01</v>
      </c>
      <c r="D1421" s="11" t="s">
        <v>7</v>
      </c>
      <c r="E1421" s="11" t="s">
        <v>8</v>
      </c>
      <c r="F1421" s="11" t="str">
        <f>"符令妃"</f>
        <v>符令妃</v>
      </c>
      <c r="G1421" s="12" t="s">
        <v>1260</v>
      </c>
    </row>
    <row r="1422" s="1" customFormat="1" spans="2:7">
      <c r="B1422" s="10">
        <v>1419</v>
      </c>
      <c r="C1422" s="11" t="str">
        <f t="shared" si="22"/>
        <v>01</v>
      </c>
      <c r="D1422" s="11" t="s">
        <v>7</v>
      </c>
      <c r="E1422" s="11" t="s">
        <v>8</v>
      </c>
      <c r="F1422" s="11" t="str">
        <f>"黄文婷"</f>
        <v>黄文婷</v>
      </c>
      <c r="G1422" s="12" t="s">
        <v>1261</v>
      </c>
    </row>
    <row r="1423" s="1" customFormat="1" spans="2:7">
      <c r="B1423" s="10">
        <v>1420</v>
      </c>
      <c r="C1423" s="11" t="str">
        <f t="shared" si="22"/>
        <v>01</v>
      </c>
      <c r="D1423" s="11" t="s">
        <v>7</v>
      </c>
      <c r="E1423" s="11" t="s">
        <v>8</v>
      </c>
      <c r="F1423" s="11" t="str">
        <f>"郑月玉"</f>
        <v>郑月玉</v>
      </c>
      <c r="G1423" s="12" t="s">
        <v>649</v>
      </c>
    </row>
    <row r="1424" s="1" customFormat="1" spans="2:7">
      <c r="B1424" s="10">
        <v>1421</v>
      </c>
      <c r="C1424" s="11" t="str">
        <f t="shared" si="22"/>
        <v>01</v>
      </c>
      <c r="D1424" s="11" t="s">
        <v>7</v>
      </c>
      <c r="E1424" s="11" t="s">
        <v>8</v>
      </c>
      <c r="F1424" s="11" t="str">
        <f>"秦秋容"</f>
        <v>秦秋容</v>
      </c>
      <c r="G1424" s="12" t="s">
        <v>1262</v>
      </c>
    </row>
    <row r="1425" s="1" customFormat="1" spans="2:7">
      <c r="B1425" s="10">
        <v>1422</v>
      </c>
      <c r="C1425" s="11" t="str">
        <f t="shared" si="22"/>
        <v>01</v>
      </c>
      <c r="D1425" s="11" t="s">
        <v>7</v>
      </c>
      <c r="E1425" s="11" t="s">
        <v>8</v>
      </c>
      <c r="F1425" s="11" t="str">
        <f>"唐小茹"</f>
        <v>唐小茹</v>
      </c>
      <c r="G1425" s="12" t="s">
        <v>1263</v>
      </c>
    </row>
    <row r="1426" s="1" customFormat="1" spans="2:7">
      <c r="B1426" s="10">
        <v>1423</v>
      </c>
      <c r="C1426" s="11" t="str">
        <f t="shared" si="22"/>
        <v>01</v>
      </c>
      <c r="D1426" s="11" t="s">
        <v>7</v>
      </c>
      <c r="E1426" s="11" t="s">
        <v>8</v>
      </c>
      <c r="F1426" s="11" t="str">
        <f>"王夏婷"</f>
        <v>王夏婷</v>
      </c>
      <c r="G1426" s="12" t="s">
        <v>1264</v>
      </c>
    </row>
    <row r="1427" s="1" customFormat="1" spans="2:7">
      <c r="B1427" s="10">
        <v>1424</v>
      </c>
      <c r="C1427" s="11" t="str">
        <f t="shared" si="22"/>
        <v>01</v>
      </c>
      <c r="D1427" s="11" t="s">
        <v>7</v>
      </c>
      <c r="E1427" s="11" t="s">
        <v>8</v>
      </c>
      <c r="F1427" s="11" t="str">
        <f>"陈静秋"</f>
        <v>陈静秋</v>
      </c>
      <c r="G1427" s="12" t="s">
        <v>1265</v>
      </c>
    </row>
    <row r="1428" s="1" customFormat="1" spans="2:7">
      <c r="B1428" s="10">
        <v>1425</v>
      </c>
      <c r="C1428" s="11" t="str">
        <f t="shared" si="22"/>
        <v>01</v>
      </c>
      <c r="D1428" s="11" t="s">
        <v>7</v>
      </c>
      <c r="E1428" s="11" t="s">
        <v>8</v>
      </c>
      <c r="F1428" s="11" t="str">
        <f>"黄秀容"</f>
        <v>黄秀容</v>
      </c>
      <c r="G1428" s="12" t="s">
        <v>1266</v>
      </c>
    </row>
    <row r="1429" s="1" customFormat="1" spans="2:7">
      <c r="B1429" s="10">
        <v>1426</v>
      </c>
      <c r="C1429" s="11" t="str">
        <f t="shared" si="22"/>
        <v>01</v>
      </c>
      <c r="D1429" s="11" t="s">
        <v>7</v>
      </c>
      <c r="E1429" s="11" t="s">
        <v>8</v>
      </c>
      <c r="F1429" s="11" t="str">
        <f>"卢荣英"</f>
        <v>卢荣英</v>
      </c>
      <c r="G1429" s="12" t="s">
        <v>1267</v>
      </c>
    </row>
    <row r="1430" s="1" customFormat="1" spans="2:7">
      <c r="B1430" s="10">
        <v>1427</v>
      </c>
      <c r="C1430" s="11" t="str">
        <f t="shared" si="22"/>
        <v>01</v>
      </c>
      <c r="D1430" s="11" t="s">
        <v>7</v>
      </c>
      <c r="E1430" s="11" t="s">
        <v>8</v>
      </c>
      <c r="F1430" s="11" t="str">
        <f>"符小娟"</f>
        <v>符小娟</v>
      </c>
      <c r="G1430" s="12" t="s">
        <v>1268</v>
      </c>
    </row>
    <row r="1431" s="1" customFormat="1" spans="2:7">
      <c r="B1431" s="10">
        <v>1428</v>
      </c>
      <c r="C1431" s="11" t="str">
        <f t="shared" si="22"/>
        <v>01</v>
      </c>
      <c r="D1431" s="11" t="s">
        <v>7</v>
      </c>
      <c r="E1431" s="11" t="s">
        <v>8</v>
      </c>
      <c r="F1431" s="11" t="str">
        <f>"王慧芳"</f>
        <v>王慧芳</v>
      </c>
      <c r="G1431" s="12" t="s">
        <v>1269</v>
      </c>
    </row>
    <row r="1432" s="1" customFormat="1" spans="2:7">
      <c r="B1432" s="10">
        <v>1429</v>
      </c>
      <c r="C1432" s="11" t="str">
        <f t="shared" si="22"/>
        <v>01</v>
      </c>
      <c r="D1432" s="11" t="s">
        <v>7</v>
      </c>
      <c r="E1432" s="11" t="s">
        <v>8</v>
      </c>
      <c r="F1432" s="11" t="str">
        <f>"董淑玲"</f>
        <v>董淑玲</v>
      </c>
      <c r="G1432" s="12" t="s">
        <v>369</v>
      </c>
    </row>
    <row r="1433" s="1" customFormat="1" spans="2:7">
      <c r="B1433" s="10">
        <v>1430</v>
      </c>
      <c r="C1433" s="11" t="str">
        <f t="shared" si="22"/>
        <v>01</v>
      </c>
      <c r="D1433" s="11" t="s">
        <v>7</v>
      </c>
      <c r="E1433" s="11" t="s">
        <v>8</v>
      </c>
      <c r="F1433" s="11" t="str">
        <f>"何美妃"</f>
        <v>何美妃</v>
      </c>
      <c r="G1433" s="12" t="s">
        <v>1270</v>
      </c>
    </row>
    <row r="1434" s="1" customFormat="1" spans="2:7">
      <c r="B1434" s="10">
        <v>1431</v>
      </c>
      <c r="C1434" s="11" t="str">
        <f t="shared" si="22"/>
        <v>01</v>
      </c>
      <c r="D1434" s="11" t="s">
        <v>7</v>
      </c>
      <c r="E1434" s="11" t="s">
        <v>8</v>
      </c>
      <c r="F1434" s="11" t="str">
        <f>"文遇慧"</f>
        <v>文遇慧</v>
      </c>
      <c r="G1434" s="12" t="s">
        <v>1271</v>
      </c>
    </row>
    <row r="1435" s="1" customFormat="1" spans="2:7">
      <c r="B1435" s="10">
        <v>1432</v>
      </c>
      <c r="C1435" s="11" t="str">
        <f t="shared" si="22"/>
        <v>01</v>
      </c>
      <c r="D1435" s="11" t="s">
        <v>7</v>
      </c>
      <c r="E1435" s="11" t="s">
        <v>8</v>
      </c>
      <c r="F1435" s="11" t="str">
        <f>"黎慧"</f>
        <v>黎慧</v>
      </c>
      <c r="G1435" s="12" t="s">
        <v>1272</v>
      </c>
    </row>
    <row r="1436" s="1" customFormat="1" spans="2:7">
      <c r="B1436" s="10">
        <v>1433</v>
      </c>
      <c r="C1436" s="11" t="str">
        <f t="shared" si="22"/>
        <v>01</v>
      </c>
      <c r="D1436" s="11" t="s">
        <v>7</v>
      </c>
      <c r="E1436" s="11" t="s">
        <v>8</v>
      </c>
      <c r="F1436" s="11" t="str">
        <f>"邓燕芳"</f>
        <v>邓燕芳</v>
      </c>
      <c r="G1436" s="12" t="s">
        <v>1273</v>
      </c>
    </row>
    <row r="1437" s="1" customFormat="1" spans="2:7">
      <c r="B1437" s="10">
        <v>1434</v>
      </c>
      <c r="C1437" s="11" t="str">
        <f t="shared" si="22"/>
        <v>01</v>
      </c>
      <c r="D1437" s="11" t="s">
        <v>7</v>
      </c>
      <c r="E1437" s="11" t="s">
        <v>8</v>
      </c>
      <c r="F1437" s="11" t="str">
        <f>"吴蕊瑜"</f>
        <v>吴蕊瑜</v>
      </c>
      <c r="G1437" s="12" t="s">
        <v>517</v>
      </c>
    </row>
    <row r="1438" s="1" customFormat="1" spans="2:7">
      <c r="B1438" s="10">
        <v>1435</v>
      </c>
      <c r="C1438" s="11" t="str">
        <f t="shared" si="22"/>
        <v>01</v>
      </c>
      <c r="D1438" s="11" t="s">
        <v>7</v>
      </c>
      <c r="E1438" s="11" t="s">
        <v>8</v>
      </c>
      <c r="F1438" s="11" t="str">
        <f>"苏琴"</f>
        <v>苏琴</v>
      </c>
      <c r="G1438" s="12" t="s">
        <v>1274</v>
      </c>
    </row>
    <row r="1439" s="1" customFormat="1" spans="2:7">
      <c r="B1439" s="10">
        <v>1436</v>
      </c>
      <c r="C1439" s="11" t="str">
        <f t="shared" si="22"/>
        <v>01</v>
      </c>
      <c r="D1439" s="11" t="s">
        <v>7</v>
      </c>
      <c r="E1439" s="11" t="s">
        <v>8</v>
      </c>
      <c r="F1439" s="11" t="str">
        <f>"温华艳"</f>
        <v>温华艳</v>
      </c>
      <c r="G1439" s="12" t="s">
        <v>44</v>
      </c>
    </row>
    <row r="1440" s="1" customFormat="1" spans="2:7">
      <c r="B1440" s="10">
        <v>1437</v>
      </c>
      <c r="C1440" s="11" t="str">
        <f t="shared" si="22"/>
        <v>01</v>
      </c>
      <c r="D1440" s="11" t="s">
        <v>7</v>
      </c>
      <c r="E1440" s="11" t="s">
        <v>8</v>
      </c>
      <c r="F1440" s="11" t="str">
        <f>"杨柳"</f>
        <v>杨柳</v>
      </c>
      <c r="G1440" s="12" t="s">
        <v>538</v>
      </c>
    </row>
    <row r="1441" s="1" customFormat="1" spans="2:7">
      <c r="B1441" s="10">
        <v>1438</v>
      </c>
      <c r="C1441" s="11" t="str">
        <f t="shared" si="22"/>
        <v>01</v>
      </c>
      <c r="D1441" s="11" t="s">
        <v>7</v>
      </c>
      <c r="E1441" s="11" t="s">
        <v>8</v>
      </c>
      <c r="F1441" s="11" t="str">
        <f>"林小珍"</f>
        <v>林小珍</v>
      </c>
      <c r="G1441" s="12" t="s">
        <v>67</v>
      </c>
    </row>
    <row r="1442" s="1" customFormat="1" spans="2:7">
      <c r="B1442" s="10">
        <v>1439</v>
      </c>
      <c r="C1442" s="11" t="str">
        <f t="shared" si="22"/>
        <v>01</v>
      </c>
      <c r="D1442" s="11" t="s">
        <v>7</v>
      </c>
      <c r="E1442" s="11" t="s">
        <v>8</v>
      </c>
      <c r="F1442" s="11" t="str">
        <f>"郑凤香"</f>
        <v>郑凤香</v>
      </c>
      <c r="G1442" s="12" t="s">
        <v>1275</v>
      </c>
    </row>
    <row r="1443" s="1" customFormat="1" spans="2:7">
      <c r="B1443" s="10">
        <v>1440</v>
      </c>
      <c r="C1443" s="11" t="str">
        <f t="shared" si="22"/>
        <v>01</v>
      </c>
      <c r="D1443" s="11" t="s">
        <v>7</v>
      </c>
      <c r="E1443" s="11" t="s">
        <v>8</v>
      </c>
      <c r="F1443" s="11" t="str">
        <f>"曾娇环"</f>
        <v>曾娇环</v>
      </c>
      <c r="G1443" s="12" t="s">
        <v>1276</v>
      </c>
    </row>
    <row r="1444" s="1" customFormat="1" spans="2:7">
      <c r="B1444" s="10">
        <v>1441</v>
      </c>
      <c r="C1444" s="11" t="str">
        <f t="shared" si="22"/>
        <v>01</v>
      </c>
      <c r="D1444" s="11" t="s">
        <v>7</v>
      </c>
      <c r="E1444" s="11" t="s">
        <v>8</v>
      </c>
      <c r="F1444" s="11" t="str">
        <f>"张深兰"</f>
        <v>张深兰</v>
      </c>
      <c r="G1444" s="12" t="s">
        <v>1277</v>
      </c>
    </row>
    <row r="1445" s="1" customFormat="1" spans="2:7">
      <c r="B1445" s="10">
        <v>1442</v>
      </c>
      <c r="C1445" s="11" t="str">
        <f t="shared" si="22"/>
        <v>01</v>
      </c>
      <c r="D1445" s="11" t="s">
        <v>7</v>
      </c>
      <c r="E1445" s="11" t="s">
        <v>8</v>
      </c>
      <c r="F1445" s="11" t="str">
        <f>"林绘"</f>
        <v>林绘</v>
      </c>
      <c r="G1445" s="12" t="s">
        <v>1278</v>
      </c>
    </row>
    <row r="1446" s="1" customFormat="1" spans="2:7">
      <c r="B1446" s="10">
        <v>1443</v>
      </c>
      <c r="C1446" s="11" t="str">
        <f t="shared" si="22"/>
        <v>01</v>
      </c>
      <c r="D1446" s="11" t="s">
        <v>7</v>
      </c>
      <c r="E1446" s="11" t="s">
        <v>8</v>
      </c>
      <c r="F1446" s="11" t="str">
        <f>"王彩莹"</f>
        <v>王彩莹</v>
      </c>
      <c r="G1446" s="12" t="s">
        <v>1279</v>
      </c>
    </row>
    <row r="1447" s="1" customFormat="1" spans="2:7">
      <c r="B1447" s="10">
        <v>1444</v>
      </c>
      <c r="C1447" s="11" t="str">
        <f t="shared" si="22"/>
        <v>01</v>
      </c>
      <c r="D1447" s="11" t="s">
        <v>7</v>
      </c>
      <c r="E1447" s="11" t="s">
        <v>8</v>
      </c>
      <c r="F1447" s="11" t="str">
        <f>"庄桂娃"</f>
        <v>庄桂娃</v>
      </c>
      <c r="G1447" s="12" t="s">
        <v>1280</v>
      </c>
    </row>
    <row r="1448" s="1" customFormat="1" spans="2:7">
      <c r="B1448" s="10">
        <v>1445</v>
      </c>
      <c r="C1448" s="11" t="str">
        <f t="shared" si="22"/>
        <v>01</v>
      </c>
      <c r="D1448" s="11" t="s">
        <v>7</v>
      </c>
      <c r="E1448" s="11" t="s">
        <v>8</v>
      </c>
      <c r="F1448" s="11" t="str">
        <f>"陈思爱"</f>
        <v>陈思爱</v>
      </c>
      <c r="G1448" s="12" t="s">
        <v>1281</v>
      </c>
    </row>
    <row r="1449" s="1" customFormat="1" spans="2:7">
      <c r="B1449" s="10">
        <v>1446</v>
      </c>
      <c r="C1449" s="11" t="str">
        <f t="shared" si="22"/>
        <v>01</v>
      </c>
      <c r="D1449" s="11" t="s">
        <v>7</v>
      </c>
      <c r="E1449" s="11" t="s">
        <v>8</v>
      </c>
      <c r="F1449" s="11" t="str">
        <f>"郑佳佳"</f>
        <v>郑佳佳</v>
      </c>
      <c r="G1449" s="12" t="s">
        <v>186</v>
      </c>
    </row>
    <row r="1450" s="1" customFormat="1" spans="2:7">
      <c r="B1450" s="10">
        <v>1447</v>
      </c>
      <c r="C1450" s="11" t="str">
        <f t="shared" si="22"/>
        <v>01</v>
      </c>
      <c r="D1450" s="11" t="s">
        <v>7</v>
      </c>
      <c r="E1450" s="11" t="s">
        <v>8</v>
      </c>
      <c r="F1450" s="11" t="str">
        <f>"陈珏"</f>
        <v>陈珏</v>
      </c>
      <c r="G1450" s="12" t="s">
        <v>66</v>
      </c>
    </row>
    <row r="1451" s="1" customFormat="1" spans="2:7">
      <c r="B1451" s="10">
        <v>1448</v>
      </c>
      <c r="C1451" s="11" t="str">
        <f t="shared" si="22"/>
        <v>01</v>
      </c>
      <c r="D1451" s="11" t="s">
        <v>7</v>
      </c>
      <c r="E1451" s="11" t="s">
        <v>8</v>
      </c>
      <c r="F1451" s="11" t="str">
        <f>"卢丽萍"</f>
        <v>卢丽萍</v>
      </c>
      <c r="G1451" s="12" t="s">
        <v>940</v>
      </c>
    </row>
    <row r="1452" s="1" customFormat="1" spans="2:7">
      <c r="B1452" s="10">
        <v>1449</v>
      </c>
      <c r="C1452" s="11" t="str">
        <f t="shared" si="22"/>
        <v>01</v>
      </c>
      <c r="D1452" s="11" t="s">
        <v>7</v>
      </c>
      <c r="E1452" s="11" t="s">
        <v>8</v>
      </c>
      <c r="F1452" s="11" t="str">
        <f>"唐佳丽"</f>
        <v>唐佳丽</v>
      </c>
      <c r="G1452" s="12" t="s">
        <v>1282</v>
      </c>
    </row>
    <row r="1453" s="1" customFormat="1" spans="2:7">
      <c r="B1453" s="10">
        <v>1450</v>
      </c>
      <c r="C1453" s="11" t="str">
        <f t="shared" si="22"/>
        <v>01</v>
      </c>
      <c r="D1453" s="11" t="s">
        <v>7</v>
      </c>
      <c r="E1453" s="11" t="s">
        <v>8</v>
      </c>
      <c r="F1453" s="11" t="str">
        <f>"陈莫雅"</f>
        <v>陈莫雅</v>
      </c>
      <c r="G1453" s="12" t="s">
        <v>1283</v>
      </c>
    </row>
    <row r="1454" s="1" customFormat="1" spans="2:7">
      <c r="B1454" s="10">
        <v>1451</v>
      </c>
      <c r="C1454" s="11" t="str">
        <f t="shared" si="22"/>
        <v>01</v>
      </c>
      <c r="D1454" s="11" t="s">
        <v>7</v>
      </c>
      <c r="E1454" s="11" t="s">
        <v>8</v>
      </c>
      <c r="F1454" s="11" t="str">
        <f>"林新"</f>
        <v>林新</v>
      </c>
      <c r="G1454" s="12" t="s">
        <v>1284</v>
      </c>
    </row>
    <row r="1455" s="1" customFormat="1" spans="2:7">
      <c r="B1455" s="10">
        <v>1452</v>
      </c>
      <c r="C1455" s="11" t="str">
        <f t="shared" si="22"/>
        <v>01</v>
      </c>
      <c r="D1455" s="11" t="s">
        <v>7</v>
      </c>
      <c r="E1455" s="11" t="s">
        <v>8</v>
      </c>
      <c r="F1455" s="11" t="str">
        <f>"吴雪"</f>
        <v>吴雪</v>
      </c>
      <c r="G1455" s="12" t="s">
        <v>1285</v>
      </c>
    </row>
    <row r="1456" s="1" customFormat="1" spans="2:7">
      <c r="B1456" s="10">
        <v>1453</v>
      </c>
      <c r="C1456" s="11" t="str">
        <f t="shared" si="22"/>
        <v>01</v>
      </c>
      <c r="D1456" s="11" t="s">
        <v>7</v>
      </c>
      <c r="E1456" s="11" t="s">
        <v>8</v>
      </c>
      <c r="F1456" s="11" t="str">
        <f>"陈子婷"</f>
        <v>陈子婷</v>
      </c>
      <c r="G1456" s="12" t="s">
        <v>1286</v>
      </c>
    </row>
    <row r="1457" s="1" customFormat="1" spans="2:7">
      <c r="B1457" s="10">
        <v>1454</v>
      </c>
      <c r="C1457" s="11" t="str">
        <f t="shared" si="22"/>
        <v>01</v>
      </c>
      <c r="D1457" s="11" t="s">
        <v>7</v>
      </c>
      <c r="E1457" s="11" t="s">
        <v>8</v>
      </c>
      <c r="F1457" s="11" t="str">
        <f>"陈晓媛"</f>
        <v>陈晓媛</v>
      </c>
      <c r="G1457" s="12" t="s">
        <v>1287</v>
      </c>
    </row>
    <row r="1458" s="1" customFormat="1" spans="2:7">
      <c r="B1458" s="10">
        <v>1455</v>
      </c>
      <c r="C1458" s="11" t="str">
        <f t="shared" si="22"/>
        <v>01</v>
      </c>
      <c r="D1458" s="11" t="s">
        <v>7</v>
      </c>
      <c r="E1458" s="11" t="s">
        <v>8</v>
      </c>
      <c r="F1458" s="11" t="str">
        <f>"纪小丽"</f>
        <v>纪小丽</v>
      </c>
      <c r="G1458" s="12" t="s">
        <v>1288</v>
      </c>
    </row>
    <row r="1459" s="1" customFormat="1" spans="2:7">
      <c r="B1459" s="10">
        <v>1456</v>
      </c>
      <c r="C1459" s="11" t="str">
        <f t="shared" si="22"/>
        <v>01</v>
      </c>
      <c r="D1459" s="11" t="s">
        <v>7</v>
      </c>
      <c r="E1459" s="11" t="s">
        <v>8</v>
      </c>
      <c r="F1459" s="11" t="str">
        <f>"陈仕婷"</f>
        <v>陈仕婷</v>
      </c>
      <c r="G1459" s="12" t="s">
        <v>1289</v>
      </c>
    </row>
    <row r="1460" s="1" customFormat="1" spans="2:7">
      <c r="B1460" s="10">
        <v>1457</v>
      </c>
      <c r="C1460" s="11" t="str">
        <f t="shared" si="22"/>
        <v>01</v>
      </c>
      <c r="D1460" s="11" t="s">
        <v>7</v>
      </c>
      <c r="E1460" s="11" t="s">
        <v>8</v>
      </c>
      <c r="F1460" s="11" t="str">
        <f>"庄仁雨"</f>
        <v>庄仁雨</v>
      </c>
      <c r="G1460" s="12" t="s">
        <v>1290</v>
      </c>
    </row>
    <row r="1461" s="1" customFormat="1" spans="2:7">
      <c r="B1461" s="10">
        <v>1458</v>
      </c>
      <c r="C1461" s="11" t="str">
        <f t="shared" si="22"/>
        <v>01</v>
      </c>
      <c r="D1461" s="11" t="s">
        <v>7</v>
      </c>
      <c r="E1461" s="11" t="s">
        <v>8</v>
      </c>
      <c r="F1461" s="11" t="str">
        <f>"卢梦玉"</f>
        <v>卢梦玉</v>
      </c>
      <c r="G1461" s="12" t="s">
        <v>1054</v>
      </c>
    </row>
    <row r="1462" s="1" customFormat="1" spans="2:7">
      <c r="B1462" s="10">
        <v>1459</v>
      </c>
      <c r="C1462" s="11" t="str">
        <f t="shared" si="22"/>
        <v>01</v>
      </c>
      <c r="D1462" s="11" t="s">
        <v>7</v>
      </c>
      <c r="E1462" s="11" t="s">
        <v>8</v>
      </c>
      <c r="F1462" s="11" t="str">
        <f>"袁媛"</f>
        <v>袁媛</v>
      </c>
      <c r="G1462" s="12" t="s">
        <v>1291</v>
      </c>
    </row>
    <row r="1463" s="1" customFormat="1" spans="2:7">
      <c r="B1463" s="10">
        <v>1460</v>
      </c>
      <c r="C1463" s="11" t="str">
        <f t="shared" si="22"/>
        <v>01</v>
      </c>
      <c r="D1463" s="11" t="s">
        <v>7</v>
      </c>
      <c r="E1463" s="11" t="s">
        <v>8</v>
      </c>
      <c r="F1463" s="11" t="str">
        <f>"符北女"</f>
        <v>符北女</v>
      </c>
      <c r="G1463" s="12" t="s">
        <v>1292</v>
      </c>
    </row>
    <row r="1464" s="1" customFormat="1" spans="2:7">
      <c r="B1464" s="10">
        <v>1461</v>
      </c>
      <c r="C1464" s="11" t="str">
        <f t="shared" si="22"/>
        <v>01</v>
      </c>
      <c r="D1464" s="11" t="s">
        <v>7</v>
      </c>
      <c r="E1464" s="11" t="s">
        <v>8</v>
      </c>
      <c r="F1464" s="11" t="str">
        <f>"杨泽芬"</f>
        <v>杨泽芬</v>
      </c>
      <c r="G1464" s="12" t="s">
        <v>1293</v>
      </c>
    </row>
    <row r="1465" s="1" customFormat="1" spans="2:7">
      <c r="B1465" s="10">
        <v>1462</v>
      </c>
      <c r="C1465" s="11" t="str">
        <f t="shared" si="22"/>
        <v>01</v>
      </c>
      <c r="D1465" s="11" t="s">
        <v>7</v>
      </c>
      <c r="E1465" s="11" t="s">
        <v>8</v>
      </c>
      <c r="F1465" s="11" t="str">
        <f>"符琼春"</f>
        <v>符琼春</v>
      </c>
      <c r="G1465" s="12" t="s">
        <v>1179</v>
      </c>
    </row>
    <row r="1466" s="1" customFormat="1" spans="2:7">
      <c r="B1466" s="10">
        <v>1463</v>
      </c>
      <c r="C1466" s="11" t="str">
        <f t="shared" si="22"/>
        <v>01</v>
      </c>
      <c r="D1466" s="11" t="s">
        <v>7</v>
      </c>
      <c r="E1466" s="11" t="s">
        <v>8</v>
      </c>
      <c r="F1466" s="11" t="str">
        <f>"刘莹莹"</f>
        <v>刘莹莹</v>
      </c>
      <c r="G1466" s="12" t="s">
        <v>1294</v>
      </c>
    </row>
    <row r="1467" s="1" customFormat="1" spans="2:7">
      <c r="B1467" s="10">
        <v>1464</v>
      </c>
      <c r="C1467" s="11" t="str">
        <f t="shared" si="22"/>
        <v>01</v>
      </c>
      <c r="D1467" s="11" t="s">
        <v>7</v>
      </c>
      <c r="E1467" s="11" t="s">
        <v>8</v>
      </c>
      <c r="F1467" s="11" t="str">
        <f>"林梅"</f>
        <v>林梅</v>
      </c>
      <c r="G1467" s="12" t="s">
        <v>1295</v>
      </c>
    </row>
    <row r="1468" s="1" customFormat="1" spans="2:7">
      <c r="B1468" s="10">
        <v>1465</v>
      </c>
      <c r="C1468" s="11" t="str">
        <f t="shared" si="22"/>
        <v>01</v>
      </c>
      <c r="D1468" s="11" t="s">
        <v>7</v>
      </c>
      <c r="E1468" s="11" t="s">
        <v>8</v>
      </c>
      <c r="F1468" s="11" t="str">
        <f>"杨蓉秀"</f>
        <v>杨蓉秀</v>
      </c>
      <c r="G1468" s="12" t="s">
        <v>1296</v>
      </c>
    </row>
    <row r="1469" s="1" customFormat="1" spans="2:7">
      <c r="B1469" s="10">
        <v>1466</v>
      </c>
      <c r="C1469" s="11" t="str">
        <f t="shared" si="22"/>
        <v>01</v>
      </c>
      <c r="D1469" s="11" t="s">
        <v>7</v>
      </c>
      <c r="E1469" s="11" t="s">
        <v>8</v>
      </c>
      <c r="F1469" s="11" t="str">
        <f>"钟芳芳"</f>
        <v>钟芳芳</v>
      </c>
      <c r="G1469" s="12" t="s">
        <v>1297</v>
      </c>
    </row>
    <row r="1470" s="1" customFormat="1" spans="2:7">
      <c r="B1470" s="10">
        <v>1467</v>
      </c>
      <c r="C1470" s="11" t="str">
        <f t="shared" si="22"/>
        <v>01</v>
      </c>
      <c r="D1470" s="11" t="s">
        <v>7</v>
      </c>
      <c r="E1470" s="11" t="s">
        <v>8</v>
      </c>
      <c r="F1470" s="11" t="str">
        <f>"梁紫莲"</f>
        <v>梁紫莲</v>
      </c>
      <c r="G1470" s="12" t="s">
        <v>1298</v>
      </c>
    </row>
    <row r="1471" s="1" customFormat="1" spans="2:7">
      <c r="B1471" s="10">
        <v>1468</v>
      </c>
      <c r="C1471" s="11" t="str">
        <f t="shared" si="22"/>
        <v>01</v>
      </c>
      <c r="D1471" s="11" t="s">
        <v>7</v>
      </c>
      <c r="E1471" s="11" t="s">
        <v>8</v>
      </c>
      <c r="F1471" s="11" t="str">
        <f>"王艳萍"</f>
        <v>王艳萍</v>
      </c>
      <c r="G1471" s="12" t="s">
        <v>1299</v>
      </c>
    </row>
    <row r="1472" s="1" customFormat="1" spans="2:7">
      <c r="B1472" s="10">
        <v>1469</v>
      </c>
      <c r="C1472" s="11" t="str">
        <f t="shared" si="22"/>
        <v>01</v>
      </c>
      <c r="D1472" s="11" t="s">
        <v>7</v>
      </c>
      <c r="E1472" s="11" t="s">
        <v>8</v>
      </c>
      <c r="F1472" s="11" t="str">
        <f>"王精姑"</f>
        <v>王精姑</v>
      </c>
      <c r="G1472" s="12" t="s">
        <v>1300</v>
      </c>
    </row>
    <row r="1473" s="1" customFormat="1" spans="2:7">
      <c r="B1473" s="10">
        <v>1470</v>
      </c>
      <c r="C1473" s="11" t="str">
        <f t="shared" si="22"/>
        <v>01</v>
      </c>
      <c r="D1473" s="11" t="s">
        <v>7</v>
      </c>
      <c r="E1473" s="11" t="s">
        <v>8</v>
      </c>
      <c r="F1473" s="11" t="str">
        <f>"周惠丁"</f>
        <v>周惠丁</v>
      </c>
      <c r="G1473" s="12" t="s">
        <v>1301</v>
      </c>
    </row>
    <row r="1474" s="1" customFormat="1" spans="2:7">
      <c r="B1474" s="10">
        <v>1471</v>
      </c>
      <c r="C1474" s="11" t="str">
        <f t="shared" si="22"/>
        <v>01</v>
      </c>
      <c r="D1474" s="11" t="s">
        <v>7</v>
      </c>
      <c r="E1474" s="11" t="s">
        <v>8</v>
      </c>
      <c r="F1474" s="11" t="str">
        <f>"吴玲"</f>
        <v>吴玲</v>
      </c>
      <c r="G1474" s="12" t="s">
        <v>1302</v>
      </c>
    </row>
    <row r="1475" s="1" customFormat="1" spans="2:7">
      <c r="B1475" s="10">
        <v>1472</v>
      </c>
      <c r="C1475" s="11" t="str">
        <f t="shared" si="22"/>
        <v>01</v>
      </c>
      <c r="D1475" s="11" t="s">
        <v>7</v>
      </c>
      <c r="E1475" s="11" t="s">
        <v>8</v>
      </c>
      <c r="F1475" s="11" t="str">
        <f>"符坤柳"</f>
        <v>符坤柳</v>
      </c>
      <c r="G1475" s="12" t="s">
        <v>1023</v>
      </c>
    </row>
    <row r="1476" s="1" customFormat="1" spans="2:7">
      <c r="B1476" s="10">
        <v>1473</v>
      </c>
      <c r="C1476" s="11" t="str">
        <f t="shared" ref="C1476:C1539" si="23">"01"</f>
        <v>01</v>
      </c>
      <c r="D1476" s="11" t="s">
        <v>7</v>
      </c>
      <c r="E1476" s="11" t="s">
        <v>8</v>
      </c>
      <c r="F1476" s="11" t="str">
        <f>"吉秀玉"</f>
        <v>吉秀玉</v>
      </c>
      <c r="G1476" s="12" t="s">
        <v>1303</v>
      </c>
    </row>
    <row r="1477" s="1" customFormat="1" spans="2:7">
      <c r="B1477" s="10">
        <v>1474</v>
      </c>
      <c r="C1477" s="11" t="str">
        <f t="shared" si="23"/>
        <v>01</v>
      </c>
      <c r="D1477" s="11" t="s">
        <v>7</v>
      </c>
      <c r="E1477" s="11" t="s">
        <v>8</v>
      </c>
      <c r="F1477" s="11" t="str">
        <f>"张艳"</f>
        <v>张艳</v>
      </c>
      <c r="G1477" s="12" t="s">
        <v>531</v>
      </c>
    </row>
    <row r="1478" s="1" customFormat="1" spans="2:7">
      <c r="B1478" s="10">
        <v>1475</v>
      </c>
      <c r="C1478" s="11" t="str">
        <f t="shared" si="23"/>
        <v>01</v>
      </c>
      <c r="D1478" s="11" t="s">
        <v>7</v>
      </c>
      <c r="E1478" s="11" t="s">
        <v>8</v>
      </c>
      <c r="F1478" s="11" t="str">
        <f>"叶秋桂"</f>
        <v>叶秋桂</v>
      </c>
      <c r="G1478" s="12" t="s">
        <v>1304</v>
      </c>
    </row>
    <row r="1479" s="1" customFormat="1" spans="2:7">
      <c r="B1479" s="10">
        <v>1476</v>
      </c>
      <c r="C1479" s="11" t="str">
        <f t="shared" si="23"/>
        <v>01</v>
      </c>
      <c r="D1479" s="11" t="s">
        <v>7</v>
      </c>
      <c r="E1479" s="11" t="s">
        <v>8</v>
      </c>
      <c r="F1479" s="11" t="str">
        <f>"孙卓美"</f>
        <v>孙卓美</v>
      </c>
      <c r="G1479" s="12" t="s">
        <v>1305</v>
      </c>
    </row>
    <row r="1480" s="1" customFormat="1" spans="2:7">
      <c r="B1480" s="10">
        <v>1477</v>
      </c>
      <c r="C1480" s="11" t="str">
        <f t="shared" si="23"/>
        <v>01</v>
      </c>
      <c r="D1480" s="11" t="s">
        <v>7</v>
      </c>
      <c r="E1480" s="11" t="s">
        <v>8</v>
      </c>
      <c r="F1480" s="11" t="str">
        <f>"郑小丹"</f>
        <v>郑小丹</v>
      </c>
      <c r="G1480" s="12" t="s">
        <v>1306</v>
      </c>
    </row>
    <row r="1481" s="1" customFormat="1" spans="2:7">
      <c r="B1481" s="10">
        <v>1478</v>
      </c>
      <c r="C1481" s="11" t="str">
        <f t="shared" si="23"/>
        <v>01</v>
      </c>
      <c r="D1481" s="11" t="s">
        <v>7</v>
      </c>
      <c r="E1481" s="11" t="s">
        <v>8</v>
      </c>
      <c r="F1481" s="11" t="str">
        <f>"王云沙"</f>
        <v>王云沙</v>
      </c>
      <c r="G1481" s="12" t="s">
        <v>1307</v>
      </c>
    </row>
    <row r="1482" s="1" customFormat="1" spans="2:7">
      <c r="B1482" s="10">
        <v>1479</v>
      </c>
      <c r="C1482" s="11" t="str">
        <f t="shared" si="23"/>
        <v>01</v>
      </c>
      <c r="D1482" s="11" t="s">
        <v>7</v>
      </c>
      <c r="E1482" s="11" t="s">
        <v>8</v>
      </c>
      <c r="F1482" s="11" t="str">
        <f>"李诺"</f>
        <v>李诺</v>
      </c>
      <c r="G1482" s="12" t="s">
        <v>1308</v>
      </c>
    </row>
    <row r="1483" s="1" customFormat="1" spans="2:7">
      <c r="B1483" s="10">
        <v>1480</v>
      </c>
      <c r="C1483" s="11" t="str">
        <f t="shared" si="23"/>
        <v>01</v>
      </c>
      <c r="D1483" s="11" t="s">
        <v>7</v>
      </c>
      <c r="E1483" s="11" t="s">
        <v>8</v>
      </c>
      <c r="F1483" s="11" t="str">
        <f>"何有娣"</f>
        <v>何有娣</v>
      </c>
      <c r="G1483" s="12" t="s">
        <v>1309</v>
      </c>
    </row>
    <row r="1484" s="1" customFormat="1" spans="2:7">
      <c r="B1484" s="10">
        <v>1481</v>
      </c>
      <c r="C1484" s="11" t="str">
        <f t="shared" si="23"/>
        <v>01</v>
      </c>
      <c r="D1484" s="11" t="s">
        <v>7</v>
      </c>
      <c r="E1484" s="11" t="s">
        <v>8</v>
      </c>
      <c r="F1484" s="11" t="str">
        <f>"黄晓雅"</f>
        <v>黄晓雅</v>
      </c>
      <c r="G1484" s="12" t="s">
        <v>1310</v>
      </c>
    </row>
    <row r="1485" s="1" customFormat="1" spans="2:7">
      <c r="B1485" s="10">
        <v>1482</v>
      </c>
      <c r="C1485" s="11" t="str">
        <f t="shared" si="23"/>
        <v>01</v>
      </c>
      <c r="D1485" s="11" t="s">
        <v>7</v>
      </c>
      <c r="E1485" s="11" t="s">
        <v>8</v>
      </c>
      <c r="F1485" s="11" t="str">
        <f>"文晓佳"</f>
        <v>文晓佳</v>
      </c>
      <c r="G1485" s="12" t="s">
        <v>1311</v>
      </c>
    </row>
    <row r="1486" s="1" customFormat="1" spans="2:7">
      <c r="B1486" s="10">
        <v>1483</v>
      </c>
      <c r="C1486" s="11" t="str">
        <f t="shared" si="23"/>
        <v>01</v>
      </c>
      <c r="D1486" s="11" t="s">
        <v>7</v>
      </c>
      <c r="E1486" s="11" t="s">
        <v>8</v>
      </c>
      <c r="F1486" s="11" t="str">
        <f>"傅小琳"</f>
        <v>傅小琳</v>
      </c>
      <c r="G1486" s="12" t="s">
        <v>1312</v>
      </c>
    </row>
    <row r="1487" s="1" customFormat="1" spans="2:7">
      <c r="B1487" s="10">
        <v>1484</v>
      </c>
      <c r="C1487" s="11" t="str">
        <f t="shared" si="23"/>
        <v>01</v>
      </c>
      <c r="D1487" s="11" t="s">
        <v>7</v>
      </c>
      <c r="E1487" s="11" t="s">
        <v>8</v>
      </c>
      <c r="F1487" s="11" t="str">
        <f>"严璐"</f>
        <v>严璐</v>
      </c>
      <c r="G1487" s="12" t="s">
        <v>1313</v>
      </c>
    </row>
    <row r="1488" s="1" customFormat="1" spans="2:7">
      <c r="B1488" s="10">
        <v>1485</v>
      </c>
      <c r="C1488" s="11" t="str">
        <f t="shared" si="23"/>
        <v>01</v>
      </c>
      <c r="D1488" s="11" t="s">
        <v>7</v>
      </c>
      <c r="E1488" s="11" t="s">
        <v>8</v>
      </c>
      <c r="F1488" s="11" t="str">
        <f>"唐锦焕"</f>
        <v>唐锦焕</v>
      </c>
      <c r="G1488" s="12" t="s">
        <v>1314</v>
      </c>
    </row>
    <row r="1489" s="1" customFormat="1" spans="2:7">
      <c r="B1489" s="10">
        <v>1486</v>
      </c>
      <c r="C1489" s="11" t="str">
        <f t="shared" si="23"/>
        <v>01</v>
      </c>
      <c r="D1489" s="11" t="s">
        <v>7</v>
      </c>
      <c r="E1489" s="11" t="s">
        <v>8</v>
      </c>
      <c r="F1489" s="11" t="str">
        <f>"谢苗"</f>
        <v>谢苗</v>
      </c>
      <c r="G1489" s="12" t="s">
        <v>1315</v>
      </c>
    </row>
    <row r="1490" s="1" customFormat="1" spans="2:7">
      <c r="B1490" s="10">
        <v>1487</v>
      </c>
      <c r="C1490" s="11" t="str">
        <f t="shared" si="23"/>
        <v>01</v>
      </c>
      <c r="D1490" s="11" t="s">
        <v>7</v>
      </c>
      <c r="E1490" s="11" t="s">
        <v>8</v>
      </c>
      <c r="F1490" s="11" t="str">
        <f>"王雨峥"</f>
        <v>王雨峥</v>
      </c>
      <c r="G1490" s="12" t="s">
        <v>1316</v>
      </c>
    </row>
    <row r="1491" s="1" customFormat="1" spans="2:7">
      <c r="B1491" s="10">
        <v>1488</v>
      </c>
      <c r="C1491" s="11" t="str">
        <f t="shared" si="23"/>
        <v>01</v>
      </c>
      <c r="D1491" s="11" t="s">
        <v>7</v>
      </c>
      <c r="E1491" s="11" t="s">
        <v>8</v>
      </c>
      <c r="F1491" s="11" t="str">
        <f>"符万霞"</f>
        <v>符万霞</v>
      </c>
      <c r="G1491" s="12" t="s">
        <v>797</v>
      </c>
    </row>
    <row r="1492" s="1" customFormat="1" spans="2:7">
      <c r="B1492" s="10">
        <v>1489</v>
      </c>
      <c r="C1492" s="11" t="str">
        <f t="shared" si="23"/>
        <v>01</v>
      </c>
      <c r="D1492" s="11" t="s">
        <v>7</v>
      </c>
      <c r="E1492" s="11" t="s">
        <v>8</v>
      </c>
      <c r="F1492" s="11" t="str">
        <f>"温小雪"</f>
        <v>温小雪</v>
      </c>
      <c r="G1492" s="12" t="s">
        <v>1317</v>
      </c>
    </row>
    <row r="1493" s="1" customFormat="1" spans="2:7">
      <c r="B1493" s="10">
        <v>1490</v>
      </c>
      <c r="C1493" s="11" t="str">
        <f t="shared" si="23"/>
        <v>01</v>
      </c>
      <c r="D1493" s="11" t="s">
        <v>7</v>
      </c>
      <c r="E1493" s="11" t="s">
        <v>8</v>
      </c>
      <c r="F1493" s="11" t="str">
        <f>"李珠疑"</f>
        <v>李珠疑</v>
      </c>
      <c r="G1493" s="12" t="s">
        <v>1318</v>
      </c>
    </row>
    <row r="1494" s="1" customFormat="1" spans="2:7">
      <c r="B1494" s="10">
        <v>1491</v>
      </c>
      <c r="C1494" s="11" t="str">
        <f t="shared" si="23"/>
        <v>01</v>
      </c>
      <c r="D1494" s="11" t="s">
        <v>7</v>
      </c>
      <c r="E1494" s="11" t="s">
        <v>8</v>
      </c>
      <c r="F1494" s="11" t="str">
        <f>"林艳"</f>
        <v>林艳</v>
      </c>
      <c r="G1494" s="12" t="s">
        <v>1319</v>
      </c>
    </row>
    <row r="1495" s="1" customFormat="1" spans="2:7">
      <c r="B1495" s="10">
        <v>1492</v>
      </c>
      <c r="C1495" s="11" t="str">
        <f t="shared" si="23"/>
        <v>01</v>
      </c>
      <c r="D1495" s="11" t="s">
        <v>7</v>
      </c>
      <c r="E1495" s="11" t="s">
        <v>8</v>
      </c>
      <c r="F1495" s="11" t="str">
        <f>"郉媛"</f>
        <v>郉媛</v>
      </c>
      <c r="G1495" s="12" t="s">
        <v>1320</v>
      </c>
    </row>
    <row r="1496" s="1" customFormat="1" spans="2:7">
      <c r="B1496" s="10">
        <v>1493</v>
      </c>
      <c r="C1496" s="11" t="str">
        <f t="shared" si="23"/>
        <v>01</v>
      </c>
      <c r="D1496" s="11" t="s">
        <v>7</v>
      </c>
      <c r="E1496" s="11" t="s">
        <v>8</v>
      </c>
      <c r="F1496" s="11" t="str">
        <f>"王艳芳"</f>
        <v>王艳芳</v>
      </c>
      <c r="G1496" s="12" t="s">
        <v>1321</v>
      </c>
    </row>
    <row r="1497" s="1" customFormat="1" spans="2:7">
      <c r="B1497" s="10">
        <v>1494</v>
      </c>
      <c r="C1497" s="11" t="str">
        <f t="shared" si="23"/>
        <v>01</v>
      </c>
      <c r="D1497" s="11" t="s">
        <v>7</v>
      </c>
      <c r="E1497" s="11" t="s">
        <v>8</v>
      </c>
      <c r="F1497" s="11" t="str">
        <f>"王萍"</f>
        <v>王萍</v>
      </c>
      <c r="G1497" s="12" t="s">
        <v>88</v>
      </c>
    </row>
    <row r="1498" s="1" customFormat="1" spans="2:7">
      <c r="B1498" s="10">
        <v>1495</v>
      </c>
      <c r="C1498" s="11" t="str">
        <f t="shared" si="23"/>
        <v>01</v>
      </c>
      <c r="D1498" s="11" t="s">
        <v>7</v>
      </c>
      <c r="E1498" s="11" t="s">
        <v>8</v>
      </c>
      <c r="F1498" s="11" t="str">
        <f>"陈欣怡"</f>
        <v>陈欣怡</v>
      </c>
      <c r="G1498" s="12" t="s">
        <v>1322</v>
      </c>
    </row>
    <row r="1499" s="1" customFormat="1" spans="2:7">
      <c r="B1499" s="10">
        <v>1496</v>
      </c>
      <c r="C1499" s="11" t="str">
        <f t="shared" si="23"/>
        <v>01</v>
      </c>
      <c r="D1499" s="11" t="s">
        <v>7</v>
      </c>
      <c r="E1499" s="11" t="s">
        <v>8</v>
      </c>
      <c r="F1499" s="11" t="str">
        <f>"吴淑晶"</f>
        <v>吴淑晶</v>
      </c>
      <c r="G1499" s="12" t="s">
        <v>1323</v>
      </c>
    </row>
    <row r="1500" s="1" customFormat="1" spans="2:7">
      <c r="B1500" s="10">
        <v>1497</v>
      </c>
      <c r="C1500" s="11" t="str">
        <f t="shared" si="23"/>
        <v>01</v>
      </c>
      <c r="D1500" s="11" t="s">
        <v>7</v>
      </c>
      <c r="E1500" s="11" t="s">
        <v>8</v>
      </c>
      <c r="F1500" s="11" t="str">
        <f>"冯赛红"</f>
        <v>冯赛红</v>
      </c>
      <c r="G1500" s="12" t="s">
        <v>1324</v>
      </c>
    </row>
    <row r="1501" s="1" customFormat="1" spans="2:7">
      <c r="B1501" s="10">
        <v>1498</v>
      </c>
      <c r="C1501" s="11" t="str">
        <f t="shared" si="23"/>
        <v>01</v>
      </c>
      <c r="D1501" s="11" t="s">
        <v>7</v>
      </c>
      <c r="E1501" s="11" t="s">
        <v>8</v>
      </c>
      <c r="F1501" s="11" t="str">
        <f>"石丽珠"</f>
        <v>石丽珠</v>
      </c>
      <c r="G1501" s="12" t="s">
        <v>1325</v>
      </c>
    </row>
    <row r="1502" s="1" customFormat="1" spans="2:7">
      <c r="B1502" s="10">
        <v>1499</v>
      </c>
      <c r="C1502" s="11" t="str">
        <f t="shared" si="23"/>
        <v>01</v>
      </c>
      <c r="D1502" s="11" t="s">
        <v>7</v>
      </c>
      <c r="E1502" s="11" t="s">
        <v>8</v>
      </c>
      <c r="F1502" s="11" t="str">
        <f>"郭荣兰"</f>
        <v>郭荣兰</v>
      </c>
      <c r="G1502" s="12" t="s">
        <v>1326</v>
      </c>
    </row>
    <row r="1503" s="1" customFormat="1" spans="2:7">
      <c r="B1503" s="10">
        <v>1500</v>
      </c>
      <c r="C1503" s="11" t="str">
        <f t="shared" si="23"/>
        <v>01</v>
      </c>
      <c r="D1503" s="11" t="s">
        <v>7</v>
      </c>
      <c r="E1503" s="11" t="s">
        <v>8</v>
      </c>
      <c r="F1503" s="11" t="str">
        <f>"周银宇"</f>
        <v>周银宇</v>
      </c>
      <c r="G1503" s="12" t="s">
        <v>1327</v>
      </c>
    </row>
    <row r="1504" s="1" customFormat="1" spans="2:7">
      <c r="B1504" s="10">
        <v>1501</v>
      </c>
      <c r="C1504" s="11" t="str">
        <f t="shared" si="23"/>
        <v>01</v>
      </c>
      <c r="D1504" s="11" t="s">
        <v>7</v>
      </c>
      <c r="E1504" s="11" t="s">
        <v>8</v>
      </c>
      <c r="F1504" s="11" t="str">
        <f>"陈文萃"</f>
        <v>陈文萃</v>
      </c>
      <c r="G1504" s="12" t="s">
        <v>94</v>
      </c>
    </row>
    <row r="1505" s="1" customFormat="1" spans="2:7">
      <c r="B1505" s="10">
        <v>1502</v>
      </c>
      <c r="C1505" s="11" t="str">
        <f t="shared" si="23"/>
        <v>01</v>
      </c>
      <c r="D1505" s="11" t="s">
        <v>7</v>
      </c>
      <c r="E1505" s="11" t="s">
        <v>8</v>
      </c>
      <c r="F1505" s="11" t="str">
        <f>"王林巧"</f>
        <v>王林巧</v>
      </c>
      <c r="G1505" s="12" t="s">
        <v>1328</v>
      </c>
    </row>
    <row r="1506" s="1" customFormat="1" spans="2:7">
      <c r="B1506" s="10">
        <v>1503</v>
      </c>
      <c r="C1506" s="11" t="str">
        <f t="shared" si="23"/>
        <v>01</v>
      </c>
      <c r="D1506" s="11" t="s">
        <v>7</v>
      </c>
      <c r="E1506" s="11" t="s">
        <v>8</v>
      </c>
      <c r="F1506" s="11" t="str">
        <f>"盘雪娇"</f>
        <v>盘雪娇</v>
      </c>
      <c r="G1506" s="12" t="s">
        <v>51</v>
      </c>
    </row>
    <row r="1507" s="1" customFormat="1" spans="2:7">
      <c r="B1507" s="10">
        <v>1504</v>
      </c>
      <c r="C1507" s="11" t="str">
        <f t="shared" si="23"/>
        <v>01</v>
      </c>
      <c r="D1507" s="11" t="s">
        <v>7</v>
      </c>
      <c r="E1507" s="11" t="s">
        <v>8</v>
      </c>
      <c r="F1507" s="11" t="str">
        <f>"符晓娟"</f>
        <v>符晓娟</v>
      </c>
      <c r="G1507" s="12" t="s">
        <v>1329</v>
      </c>
    </row>
    <row r="1508" s="1" customFormat="1" spans="2:7">
      <c r="B1508" s="10">
        <v>1505</v>
      </c>
      <c r="C1508" s="11" t="str">
        <f t="shared" si="23"/>
        <v>01</v>
      </c>
      <c r="D1508" s="11" t="s">
        <v>7</v>
      </c>
      <c r="E1508" s="11" t="s">
        <v>8</v>
      </c>
      <c r="F1508" s="11" t="str">
        <f>"刘婷"</f>
        <v>刘婷</v>
      </c>
      <c r="G1508" s="12" t="s">
        <v>1330</v>
      </c>
    </row>
    <row r="1509" s="1" customFormat="1" spans="2:7">
      <c r="B1509" s="10">
        <v>1506</v>
      </c>
      <c r="C1509" s="11" t="str">
        <f t="shared" si="23"/>
        <v>01</v>
      </c>
      <c r="D1509" s="11" t="s">
        <v>7</v>
      </c>
      <c r="E1509" s="11" t="s">
        <v>8</v>
      </c>
      <c r="F1509" s="11" t="str">
        <f>"郑乐乐"</f>
        <v>郑乐乐</v>
      </c>
      <c r="G1509" s="12" t="s">
        <v>1331</v>
      </c>
    </row>
    <row r="1510" s="1" customFormat="1" spans="2:7">
      <c r="B1510" s="10">
        <v>1507</v>
      </c>
      <c r="C1510" s="11" t="str">
        <f t="shared" si="23"/>
        <v>01</v>
      </c>
      <c r="D1510" s="11" t="s">
        <v>7</v>
      </c>
      <c r="E1510" s="11" t="s">
        <v>8</v>
      </c>
      <c r="F1510" s="11" t="str">
        <f>"裴娇虹"</f>
        <v>裴娇虹</v>
      </c>
      <c r="G1510" s="12" t="s">
        <v>1332</v>
      </c>
    </row>
    <row r="1511" s="1" customFormat="1" spans="2:7">
      <c r="B1511" s="10">
        <v>1508</v>
      </c>
      <c r="C1511" s="11" t="str">
        <f t="shared" si="23"/>
        <v>01</v>
      </c>
      <c r="D1511" s="11" t="s">
        <v>7</v>
      </c>
      <c r="E1511" s="11" t="s">
        <v>8</v>
      </c>
      <c r="F1511" s="11" t="str">
        <f>"翁达怡"</f>
        <v>翁达怡</v>
      </c>
      <c r="G1511" s="12" t="s">
        <v>1333</v>
      </c>
    </row>
    <row r="1512" s="1" customFormat="1" spans="2:7">
      <c r="B1512" s="10">
        <v>1509</v>
      </c>
      <c r="C1512" s="11" t="str">
        <f t="shared" si="23"/>
        <v>01</v>
      </c>
      <c r="D1512" s="11" t="s">
        <v>7</v>
      </c>
      <c r="E1512" s="11" t="s">
        <v>8</v>
      </c>
      <c r="F1512" s="11" t="str">
        <f>"李妮"</f>
        <v>李妮</v>
      </c>
      <c r="G1512" s="12" t="s">
        <v>1334</v>
      </c>
    </row>
    <row r="1513" s="1" customFormat="1" spans="2:7">
      <c r="B1513" s="10">
        <v>1510</v>
      </c>
      <c r="C1513" s="11" t="str">
        <f t="shared" si="23"/>
        <v>01</v>
      </c>
      <c r="D1513" s="11" t="s">
        <v>7</v>
      </c>
      <c r="E1513" s="11" t="s">
        <v>8</v>
      </c>
      <c r="F1513" s="11" t="str">
        <f>"林雅"</f>
        <v>林雅</v>
      </c>
      <c r="G1513" s="12" t="s">
        <v>701</v>
      </c>
    </row>
    <row r="1514" s="1" customFormat="1" spans="2:7">
      <c r="B1514" s="10">
        <v>1511</v>
      </c>
      <c r="C1514" s="11" t="str">
        <f t="shared" si="23"/>
        <v>01</v>
      </c>
      <c r="D1514" s="11" t="s">
        <v>7</v>
      </c>
      <c r="E1514" s="11" t="s">
        <v>8</v>
      </c>
      <c r="F1514" s="11" t="str">
        <f>"吴凤琳"</f>
        <v>吴凤琳</v>
      </c>
      <c r="G1514" s="12" t="s">
        <v>1335</v>
      </c>
    </row>
    <row r="1515" s="1" customFormat="1" spans="2:7">
      <c r="B1515" s="10">
        <v>1512</v>
      </c>
      <c r="C1515" s="11" t="str">
        <f t="shared" si="23"/>
        <v>01</v>
      </c>
      <c r="D1515" s="11" t="s">
        <v>7</v>
      </c>
      <c r="E1515" s="11" t="s">
        <v>8</v>
      </c>
      <c r="F1515" s="11" t="str">
        <f>"张舒靖"</f>
        <v>张舒靖</v>
      </c>
      <c r="G1515" s="12" t="s">
        <v>1336</v>
      </c>
    </row>
    <row r="1516" s="1" customFormat="1" spans="2:7">
      <c r="B1516" s="10">
        <v>1513</v>
      </c>
      <c r="C1516" s="11" t="str">
        <f t="shared" si="23"/>
        <v>01</v>
      </c>
      <c r="D1516" s="11" t="s">
        <v>7</v>
      </c>
      <c r="E1516" s="11" t="s">
        <v>8</v>
      </c>
      <c r="F1516" s="11" t="str">
        <f>"陈小栩"</f>
        <v>陈小栩</v>
      </c>
      <c r="G1516" s="12" t="s">
        <v>1337</v>
      </c>
    </row>
    <row r="1517" s="1" customFormat="1" spans="2:7">
      <c r="B1517" s="10">
        <v>1514</v>
      </c>
      <c r="C1517" s="11" t="str">
        <f t="shared" si="23"/>
        <v>01</v>
      </c>
      <c r="D1517" s="11" t="s">
        <v>7</v>
      </c>
      <c r="E1517" s="11" t="s">
        <v>8</v>
      </c>
      <c r="F1517" s="11" t="str">
        <f>"羊有妹"</f>
        <v>羊有妹</v>
      </c>
      <c r="G1517" s="12" t="s">
        <v>1338</v>
      </c>
    </row>
    <row r="1518" s="1" customFormat="1" spans="2:7">
      <c r="B1518" s="10">
        <v>1515</v>
      </c>
      <c r="C1518" s="11" t="str">
        <f t="shared" si="23"/>
        <v>01</v>
      </c>
      <c r="D1518" s="11" t="s">
        <v>7</v>
      </c>
      <c r="E1518" s="11" t="s">
        <v>8</v>
      </c>
      <c r="F1518" s="11" t="str">
        <f>"黄壮英"</f>
        <v>黄壮英</v>
      </c>
      <c r="G1518" s="12" t="s">
        <v>1339</v>
      </c>
    </row>
    <row r="1519" s="1" customFormat="1" spans="2:7">
      <c r="B1519" s="10">
        <v>1516</v>
      </c>
      <c r="C1519" s="11" t="str">
        <f t="shared" si="23"/>
        <v>01</v>
      </c>
      <c r="D1519" s="11" t="s">
        <v>7</v>
      </c>
      <c r="E1519" s="11" t="s">
        <v>8</v>
      </c>
      <c r="F1519" s="11" t="str">
        <f>"黎亚娜"</f>
        <v>黎亚娜</v>
      </c>
      <c r="G1519" s="12" t="s">
        <v>1340</v>
      </c>
    </row>
    <row r="1520" s="1" customFormat="1" spans="2:7">
      <c r="B1520" s="10">
        <v>1517</v>
      </c>
      <c r="C1520" s="11" t="str">
        <f t="shared" si="23"/>
        <v>01</v>
      </c>
      <c r="D1520" s="11" t="s">
        <v>7</v>
      </c>
      <c r="E1520" s="11" t="s">
        <v>8</v>
      </c>
      <c r="F1520" s="11" t="str">
        <f>"牛英凤"</f>
        <v>牛英凤</v>
      </c>
      <c r="G1520" s="12" t="s">
        <v>1341</v>
      </c>
    </row>
    <row r="1521" s="1" customFormat="1" spans="2:7">
      <c r="B1521" s="10">
        <v>1518</v>
      </c>
      <c r="C1521" s="11" t="str">
        <f t="shared" si="23"/>
        <v>01</v>
      </c>
      <c r="D1521" s="11" t="s">
        <v>7</v>
      </c>
      <c r="E1521" s="11" t="s">
        <v>8</v>
      </c>
      <c r="F1521" s="11" t="str">
        <f>"陈彩璋"</f>
        <v>陈彩璋</v>
      </c>
      <c r="G1521" s="12" t="s">
        <v>1342</v>
      </c>
    </row>
    <row r="1522" s="1" customFormat="1" spans="2:7">
      <c r="B1522" s="10">
        <v>1519</v>
      </c>
      <c r="C1522" s="11" t="str">
        <f t="shared" si="23"/>
        <v>01</v>
      </c>
      <c r="D1522" s="11" t="s">
        <v>7</v>
      </c>
      <c r="E1522" s="11" t="s">
        <v>8</v>
      </c>
      <c r="F1522" s="11" t="str">
        <f>"符月"</f>
        <v>符月</v>
      </c>
      <c r="G1522" s="12" t="s">
        <v>768</v>
      </c>
    </row>
    <row r="1523" s="1" customFormat="1" spans="2:7">
      <c r="B1523" s="10">
        <v>1520</v>
      </c>
      <c r="C1523" s="11" t="str">
        <f t="shared" si="23"/>
        <v>01</v>
      </c>
      <c r="D1523" s="11" t="s">
        <v>7</v>
      </c>
      <c r="E1523" s="11" t="s">
        <v>8</v>
      </c>
      <c r="F1523" s="11" t="str">
        <f>"纪雪雨"</f>
        <v>纪雪雨</v>
      </c>
      <c r="G1523" s="12" t="s">
        <v>1343</v>
      </c>
    </row>
    <row r="1524" s="1" customFormat="1" spans="2:7">
      <c r="B1524" s="10">
        <v>1521</v>
      </c>
      <c r="C1524" s="11" t="str">
        <f t="shared" si="23"/>
        <v>01</v>
      </c>
      <c r="D1524" s="11" t="s">
        <v>7</v>
      </c>
      <c r="E1524" s="11" t="s">
        <v>8</v>
      </c>
      <c r="F1524" s="11" t="str">
        <f>"胡燕莉"</f>
        <v>胡燕莉</v>
      </c>
      <c r="G1524" s="12" t="s">
        <v>1063</v>
      </c>
    </row>
    <row r="1525" s="1" customFormat="1" spans="2:7">
      <c r="B1525" s="10">
        <v>1522</v>
      </c>
      <c r="C1525" s="11" t="str">
        <f t="shared" si="23"/>
        <v>01</v>
      </c>
      <c r="D1525" s="11" t="s">
        <v>7</v>
      </c>
      <c r="E1525" s="11" t="s">
        <v>8</v>
      </c>
      <c r="F1525" s="11" t="str">
        <f>"陈克玲"</f>
        <v>陈克玲</v>
      </c>
      <c r="G1525" s="12" t="s">
        <v>1344</v>
      </c>
    </row>
    <row r="1526" s="1" customFormat="1" spans="2:7">
      <c r="B1526" s="10">
        <v>1523</v>
      </c>
      <c r="C1526" s="11" t="str">
        <f t="shared" si="23"/>
        <v>01</v>
      </c>
      <c r="D1526" s="11" t="s">
        <v>7</v>
      </c>
      <c r="E1526" s="11" t="s">
        <v>8</v>
      </c>
      <c r="F1526" s="11" t="str">
        <f>"陈燕"</f>
        <v>陈燕</v>
      </c>
      <c r="G1526" s="12" t="s">
        <v>1345</v>
      </c>
    </row>
    <row r="1527" s="1" customFormat="1" spans="2:7">
      <c r="B1527" s="10">
        <v>1524</v>
      </c>
      <c r="C1527" s="11" t="str">
        <f t="shared" si="23"/>
        <v>01</v>
      </c>
      <c r="D1527" s="11" t="s">
        <v>7</v>
      </c>
      <c r="E1527" s="11" t="s">
        <v>8</v>
      </c>
      <c r="F1527" s="11" t="str">
        <f>"林世婷"</f>
        <v>林世婷</v>
      </c>
      <c r="G1527" s="12" t="s">
        <v>1072</v>
      </c>
    </row>
    <row r="1528" s="1" customFormat="1" spans="2:7">
      <c r="B1528" s="10">
        <v>1525</v>
      </c>
      <c r="C1528" s="11" t="str">
        <f t="shared" si="23"/>
        <v>01</v>
      </c>
      <c r="D1528" s="11" t="s">
        <v>7</v>
      </c>
      <c r="E1528" s="11" t="s">
        <v>8</v>
      </c>
      <c r="F1528" s="11" t="str">
        <f>"陈小爱"</f>
        <v>陈小爱</v>
      </c>
      <c r="G1528" s="12" t="s">
        <v>1346</v>
      </c>
    </row>
    <row r="1529" s="1" customFormat="1" spans="2:7">
      <c r="B1529" s="10">
        <v>1526</v>
      </c>
      <c r="C1529" s="11" t="str">
        <f t="shared" si="23"/>
        <v>01</v>
      </c>
      <c r="D1529" s="11" t="s">
        <v>7</v>
      </c>
      <c r="E1529" s="11" t="s">
        <v>8</v>
      </c>
      <c r="F1529" s="11" t="str">
        <f>"张陈怡"</f>
        <v>张陈怡</v>
      </c>
      <c r="G1529" s="12" t="s">
        <v>243</v>
      </c>
    </row>
    <row r="1530" s="1" customFormat="1" spans="2:7">
      <c r="B1530" s="10">
        <v>1527</v>
      </c>
      <c r="C1530" s="11" t="str">
        <f t="shared" si="23"/>
        <v>01</v>
      </c>
      <c r="D1530" s="11" t="s">
        <v>7</v>
      </c>
      <c r="E1530" s="11" t="s">
        <v>8</v>
      </c>
      <c r="F1530" s="11" t="str">
        <f>"朱秋凤"</f>
        <v>朱秋凤</v>
      </c>
      <c r="G1530" s="12" t="s">
        <v>341</v>
      </c>
    </row>
    <row r="1531" s="1" customFormat="1" spans="2:7">
      <c r="B1531" s="10">
        <v>1528</v>
      </c>
      <c r="C1531" s="11" t="str">
        <f t="shared" si="23"/>
        <v>01</v>
      </c>
      <c r="D1531" s="11" t="s">
        <v>7</v>
      </c>
      <c r="E1531" s="11" t="s">
        <v>8</v>
      </c>
      <c r="F1531" s="11" t="str">
        <f>"符美静"</f>
        <v>符美静</v>
      </c>
      <c r="G1531" s="12" t="s">
        <v>273</v>
      </c>
    </row>
    <row r="1532" s="1" customFormat="1" spans="2:7">
      <c r="B1532" s="10">
        <v>1529</v>
      </c>
      <c r="C1532" s="11" t="str">
        <f t="shared" si="23"/>
        <v>01</v>
      </c>
      <c r="D1532" s="11" t="s">
        <v>7</v>
      </c>
      <c r="E1532" s="11" t="s">
        <v>8</v>
      </c>
      <c r="F1532" s="11" t="str">
        <f>"郑勋友"</f>
        <v>郑勋友</v>
      </c>
      <c r="G1532" s="12" t="s">
        <v>1347</v>
      </c>
    </row>
    <row r="1533" s="1" customFormat="1" spans="2:7">
      <c r="B1533" s="10">
        <v>1530</v>
      </c>
      <c r="C1533" s="11" t="str">
        <f t="shared" si="23"/>
        <v>01</v>
      </c>
      <c r="D1533" s="11" t="s">
        <v>7</v>
      </c>
      <c r="E1533" s="11" t="s">
        <v>8</v>
      </c>
      <c r="F1533" s="11" t="str">
        <f>"冯锦星"</f>
        <v>冯锦星</v>
      </c>
      <c r="G1533" s="12" t="s">
        <v>1348</v>
      </c>
    </row>
    <row r="1534" s="1" customFormat="1" spans="2:7">
      <c r="B1534" s="10">
        <v>1531</v>
      </c>
      <c r="C1534" s="11" t="str">
        <f t="shared" si="23"/>
        <v>01</v>
      </c>
      <c r="D1534" s="11" t="s">
        <v>7</v>
      </c>
      <c r="E1534" s="11" t="s">
        <v>8</v>
      </c>
      <c r="F1534" s="11" t="str">
        <f>"林婷婷"</f>
        <v>林婷婷</v>
      </c>
      <c r="G1534" s="12" t="s">
        <v>1349</v>
      </c>
    </row>
    <row r="1535" s="1" customFormat="1" spans="2:7">
      <c r="B1535" s="10">
        <v>1532</v>
      </c>
      <c r="C1535" s="11" t="str">
        <f t="shared" si="23"/>
        <v>01</v>
      </c>
      <c r="D1535" s="11" t="s">
        <v>7</v>
      </c>
      <c r="E1535" s="11" t="s">
        <v>8</v>
      </c>
      <c r="F1535" s="11" t="str">
        <f>"陈丽笙"</f>
        <v>陈丽笙</v>
      </c>
      <c r="G1535" s="12" t="s">
        <v>1350</v>
      </c>
    </row>
    <row r="1536" s="1" customFormat="1" spans="2:7">
      <c r="B1536" s="10">
        <v>1533</v>
      </c>
      <c r="C1536" s="11" t="str">
        <f t="shared" si="23"/>
        <v>01</v>
      </c>
      <c r="D1536" s="11" t="s">
        <v>7</v>
      </c>
      <c r="E1536" s="11" t="s">
        <v>8</v>
      </c>
      <c r="F1536" s="11" t="str">
        <f>"杨心悦"</f>
        <v>杨心悦</v>
      </c>
      <c r="G1536" s="12" t="s">
        <v>1351</v>
      </c>
    </row>
    <row r="1537" s="1" customFormat="1" spans="2:7">
      <c r="B1537" s="10">
        <v>1534</v>
      </c>
      <c r="C1537" s="11" t="str">
        <f t="shared" si="23"/>
        <v>01</v>
      </c>
      <c r="D1537" s="11" t="s">
        <v>7</v>
      </c>
      <c r="E1537" s="11" t="s">
        <v>8</v>
      </c>
      <c r="F1537" s="11" t="str">
        <f>"吉珍妹"</f>
        <v>吉珍妹</v>
      </c>
      <c r="G1537" s="12" t="s">
        <v>1352</v>
      </c>
    </row>
    <row r="1538" s="1" customFormat="1" spans="2:7">
      <c r="B1538" s="10">
        <v>1535</v>
      </c>
      <c r="C1538" s="11" t="str">
        <f t="shared" si="23"/>
        <v>01</v>
      </c>
      <c r="D1538" s="11" t="s">
        <v>7</v>
      </c>
      <c r="E1538" s="11" t="s">
        <v>8</v>
      </c>
      <c r="F1538" s="11" t="str">
        <f>"陈娇芸"</f>
        <v>陈娇芸</v>
      </c>
      <c r="G1538" s="12" t="s">
        <v>1353</v>
      </c>
    </row>
    <row r="1539" s="1" customFormat="1" spans="2:7">
      <c r="B1539" s="10">
        <v>1536</v>
      </c>
      <c r="C1539" s="11" t="str">
        <f t="shared" si="23"/>
        <v>01</v>
      </c>
      <c r="D1539" s="11" t="s">
        <v>7</v>
      </c>
      <c r="E1539" s="11" t="s">
        <v>8</v>
      </c>
      <c r="F1539" s="11" t="str">
        <f>"洪秀玉"</f>
        <v>洪秀玉</v>
      </c>
      <c r="G1539" s="12" t="s">
        <v>1354</v>
      </c>
    </row>
    <row r="1540" s="1" customFormat="1" spans="2:7">
      <c r="B1540" s="10">
        <v>1537</v>
      </c>
      <c r="C1540" s="11" t="str">
        <f t="shared" ref="C1540:C1603" si="24">"01"</f>
        <v>01</v>
      </c>
      <c r="D1540" s="11" t="s">
        <v>7</v>
      </c>
      <c r="E1540" s="11" t="s">
        <v>8</v>
      </c>
      <c r="F1540" s="11" t="str">
        <f>"唐娟"</f>
        <v>唐娟</v>
      </c>
      <c r="G1540" s="12" t="s">
        <v>1355</v>
      </c>
    </row>
    <row r="1541" s="1" customFormat="1" spans="2:7">
      <c r="B1541" s="10">
        <v>1538</v>
      </c>
      <c r="C1541" s="11" t="str">
        <f t="shared" si="24"/>
        <v>01</v>
      </c>
      <c r="D1541" s="11" t="s">
        <v>7</v>
      </c>
      <c r="E1541" s="11" t="s">
        <v>8</v>
      </c>
      <c r="F1541" s="11" t="str">
        <f>"陈佳玲"</f>
        <v>陈佳玲</v>
      </c>
      <c r="G1541" s="12" t="s">
        <v>1356</v>
      </c>
    </row>
    <row r="1542" s="1" customFormat="1" spans="2:7">
      <c r="B1542" s="10">
        <v>1539</v>
      </c>
      <c r="C1542" s="11" t="str">
        <f t="shared" si="24"/>
        <v>01</v>
      </c>
      <c r="D1542" s="11" t="s">
        <v>7</v>
      </c>
      <c r="E1542" s="11" t="s">
        <v>8</v>
      </c>
      <c r="F1542" s="11" t="str">
        <f>"符素佳"</f>
        <v>符素佳</v>
      </c>
      <c r="G1542" s="12" t="s">
        <v>1357</v>
      </c>
    </row>
    <row r="1543" s="1" customFormat="1" spans="2:7">
      <c r="B1543" s="10">
        <v>1540</v>
      </c>
      <c r="C1543" s="11" t="str">
        <f t="shared" si="24"/>
        <v>01</v>
      </c>
      <c r="D1543" s="11" t="s">
        <v>7</v>
      </c>
      <c r="E1543" s="11" t="s">
        <v>8</v>
      </c>
      <c r="F1543" s="11" t="str">
        <f>"卓冬萍"</f>
        <v>卓冬萍</v>
      </c>
      <c r="G1543" s="12" t="s">
        <v>1358</v>
      </c>
    </row>
    <row r="1544" s="1" customFormat="1" spans="2:7">
      <c r="B1544" s="10">
        <v>1541</v>
      </c>
      <c r="C1544" s="11" t="str">
        <f t="shared" si="24"/>
        <v>01</v>
      </c>
      <c r="D1544" s="11" t="s">
        <v>7</v>
      </c>
      <c r="E1544" s="11" t="s">
        <v>8</v>
      </c>
      <c r="F1544" s="11" t="str">
        <f>"周海韵"</f>
        <v>周海韵</v>
      </c>
      <c r="G1544" s="12" t="s">
        <v>375</v>
      </c>
    </row>
    <row r="1545" s="1" customFormat="1" spans="2:7">
      <c r="B1545" s="10">
        <v>1542</v>
      </c>
      <c r="C1545" s="11" t="str">
        <f t="shared" si="24"/>
        <v>01</v>
      </c>
      <c r="D1545" s="11" t="s">
        <v>7</v>
      </c>
      <c r="E1545" s="11" t="s">
        <v>8</v>
      </c>
      <c r="F1545" s="11" t="str">
        <f>"许倩倩"</f>
        <v>许倩倩</v>
      </c>
      <c r="G1545" s="12" t="s">
        <v>1359</v>
      </c>
    </row>
    <row r="1546" s="1" customFormat="1" spans="2:7">
      <c r="B1546" s="10">
        <v>1543</v>
      </c>
      <c r="C1546" s="11" t="str">
        <f t="shared" si="24"/>
        <v>01</v>
      </c>
      <c r="D1546" s="11" t="s">
        <v>7</v>
      </c>
      <c r="E1546" s="11" t="s">
        <v>8</v>
      </c>
      <c r="F1546" s="11" t="str">
        <f>"唐美荣"</f>
        <v>唐美荣</v>
      </c>
      <c r="G1546" s="12" t="s">
        <v>1360</v>
      </c>
    </row>
    <row r="1547" s="1" customFormat="1" spans="2:7">
      <c r="B1547" s="10">
        <v>1544</v>
      </c>
      <c r="C1547" s="11" t="str">
        <f t="shared" si="24"/>
        <v>01</v>
      </c>
      <c r="D1547" s="11" t="s">
        <v>7</v>
      </c>
      <c r="E1547" s="11" t="s">
        <v>8</v>
      </c>
      <c r="F1547" s="11" t="str">
        <f>"陈璐"</f>
        <v>陈璐</v>
      </c>
      <c r="G1547" s="12" t="s">
        <v>1361</v>
      </c>
    </row>
    <row r="1548" s="1" customFormat="1" spans="2:7">
      <c r="B1548" s="10">
        <v>1545</v>
      </c>
      <c r="C1548" s="11" t="str">
        <f t="shared" si="24"/>
        <v>01</v>
      </c>
      <c r="D1548" s="11" t="s">
        <v>7</v>
      </c>
      <c r="E1548" s="11" t="s">
        <v>8</v>
      </c>
      <c r="F1548" s="11" t="str">
        <f>"吴永霞"</f>
        <v>吴永霞</v>
      </c>
      <c r="G1548" s="12" t="s">
        <v>110</v>
      </c>
    </row>
    <row r="1549" s="1" customFormat="1" spans="2:7">
      <c r="B1549" s="10">
        <v>1546</v>
      </c>
      <c r="C1549" s="11" t="str">
        <f t="shared" si="24"/>
        <v>01</v>
      </c>
      <c r="D1549" s="11" t="s">
        <v>7</v>
      </c>
      <c r="E1549" s="11" t="s">
        <v>8</v>
      </c>
      <c r="F1549" s="11" t="str">
        <f>"吴英桃"</f>
        <v>吴英桃</v>
      </c>
      <c r="G1549" s="12" t="s">
        <v>18</v>
      </c>
    </row>
    <row r="1550" s="1" customFormat="1" spans="2:7">
      <c r="B1550" s="10">
        <v>1547</v>
      </c>
      <c r="C1550" s="11" t="str">
        <f t="shared" si="24"/>
        <v>01</v>
      </c>
      <c r="D1550" s="11" t="s">
        <v>7</v>
      </c>
      <c r="E1550" s="11" t="s">
        <v>8</v>
      </c>
      <c r="F1550" s="11" t="str">
        <f>"苏春丹"</f>
        <v>苏春丹</v>
      </c>
      <c r="G1550" s="12" t="s">
        <v>1362</v>
      </c>
    </row>
    <row r="1551" s="1" customFormat="1" spans="2:7">
      <c r="B1551" s="10">
        <v>1548</v>
      </c>
      <c r="C1551" s="11" t="str">
        <f t="shared" si="24"/>
        <v>01</v>
      </c>
      <c r="D1551" s="11" t="s">
        <v>7</v>
      </c>
      <c r="E1551" s="11" t="s">
        <v>8</v>
      </c>
      <c r="F1551" s="11" t="str">
        <f>"陈柏微"</f>
        <v>陈柏微</v>
      </c>
      <c r="G1551" s="12" t="s">
        <v>1363</v>
      </c>
    </row>
    <row r="1552" s="1" customFormat="1" spans="2:7">
      <c r="B1552" s="10">
        <v>1549</v>
      </c>
      <c r="C1552" s="11" t="str">
        <f t="shared" si="24"/>
        <v>01</v>
      </c>
      <c r="D1552" s="11" t="s">
        <v>7</v>
      </c>
      <c r="E1552" s="11" t="s">
        <v>8</v>
      </c>
      <c r="F1552" s="11" t="str">
        <f>"颜玮"</f>
        <v>颜玮</v>
      </c>
      <c r="G1552" s="12" t="s">
        <v>1364</v>
      </c>
    </row>
    <row r="1553" s="1" customFormat="1" spans="2:7">
      <c r="B1553" s="10">
        <v>1550</v>
      </c>
      <c r="C1553" s="11" t="str">
        <f t="shared" si="24"/>
        <v>01</v>
      </c>
      <c r="D1553" s="11" t="s">
        <v>7</v>
      </c>
      <c r="E1553" s="11" t="s">
        <v>8</v>
      </c>
      <c r="F1553" s="11" t="str">
        <f>"熊雨轩"</f>
        <v>熊雨轩</v>
      </c>
      <c r="G1553" s="12" t="s">
        <v>39</v>
      </c>
    </row>
    <row r="1554" s="1" customFormat="1" spans="2:7">
      <c r="B1554" s="10">
        <v>1551</v>
      </c>
      <c r="C1554" s="11" t="str">
        <f t="shared" si="24"/>
        <v>01</v>
      </c>
      <c r="D1554" s="11" t="s">
        <v>7</v>
      </c>
      <c r="E1554" s="11" t="s">
        <v>8</v>
      </c>
      <c r="F1554" s="11" t="str">
        <f>"冯秋雨"</f>
        <v>冯秋雨</v>
      </c>
      <c r="G1554" s="12" t="s">
        <v>74</v>
      </c>
    </row>
    <row r="1555" s="1" customFormat="1" spans="2:7">
      <c r="B1555" s="10">
        <v>1552</v>
      </c>
      <c r="C1555" s="11" t="str">
        <f t="shared" si="24"/>
        <v>01</v>
      </c>
      <c r="D1555" s="11" t="s">
        <v>7</v>
      </c>
      <c r="E1555" s="11" t="s">
        <v>8</v>
      </c>
      <c r="F1555" s="11" t="str">
        <f>"王静"</f>
        <v>王静</v>
      </c>
      <c r="G1555" s="12" t="s">
        <v>172</v>
      </c>
    </row>
    <row r="1556" s="1" customFormat="1" spans="2:7">
      <c r="B1556" s="10">
        <v>1553</v>
      </c>
      <c r="C1556" s="11" t="str">
        <f t="shared" si="24"/>
        <v>01</v>
      </c>
      <c r="D1556" s="11" t="s">
        <v>7</v>
      </c>
      <c r="E1556" s="11" t="s">
        <v>8</v>
      </c>
      <c r="F1556" s="11" t="str">
        <f>"吴和桥"</f>
        <v>吴和桥</v>
      </c>
      <c r="G1556" s="12" t="s">
        <v>1365</v>
      </c>
    </row>
    <row r="1557" s="1" customFormat="1" spans="2:7">
      <c r="B1557" s="10">
        <v>1554</v>
      </c>
      <c r="C1557" s="11" t="str">
        <f t="shared" si="24"/>
        <v>01</v>
      </c>
      <c r="D1557" s="11" t="s">
        <v>7</v>
      </c>
      <c r="E1557" s="11" t="s">
        <v>8</v>
      </c>
      <c r="F1557" s="11" t="str">
        <f>"麦名春"</f>
        <v>麦名春</v>
      </c>
      <c r="G1557" s="12" t="s">
        <v>1366</v>
      </c>
    </row>
    <row r="1558" s="1" customFormat="1" spans="2:7">
      <c r="B1558" s="10">
        <v>1555</v>
      </c>
      <c r="C1558" s="11" t="str">
        <f t="shared" si="24"/>
        <v>01</v>
      </c>
      <c r="D1558" s="11" t="s">
        <v>7</v>
      </c>
      <c r="E1558" s="11" t="s">
        <v>8</v>
      </c>
      <c r="F1558" s="11" t="str">
        <f>"林永杏"</f>
        <v>林永杏</v>
      </c>
      <c r="G1558" s="12" t="s">
        <v>1367</v>
      </c>
    </row>
    <row r="1559" s="1" customFormat="1" spans="2:7">
      <c r="B1559" s="10">
        <v>1556</v>
      </c>
      <c r="C1559" s="11" t="str">
        <f t="shared" si="24"/>
        <v>01</v>
      </c>
      <c r="D1559" s="11" t="s">
        <v>7</v>
      </c>
      <c r="E1559" s="11" t="s">
        <v>8</v>
      </c>
      <c r="F1559" s="11" t="str">
        <f>"许红兰"</f>
        <v>许红兰</v>
      </c>
      <c r="G1559" s="12" t="s">
        <v>1368</v>
      </c>
    </row>
    <row r="1560" s="1" customFormat="1" spans="2:7">
      <c r="B1560" s="10">
        <v>1557</v>
      </c>
      <c r="C1560" s="11" t="str">
        <f t="shared" si="24"/>
        <v>01</v>
      </c>
      <c r="D1560" s="11" t="s">
        <v>7</v>
      </c>
      <c r="E1560" s="11" t="s">
        <v>8</v>
      </c>
      <c r="F1560" s="11" t="str">
        <f>"黄丹凝"</f>
        <v>黄丹凝</v>
      </c>
      <c r="G1560" s="12" t="s">
        <v>1369</v>
      </c>
    </row>
    <row r="1561" s="1" customFormat="1" spans="2:7">
      <c r="B1561" s="10">
        <v>1558</v>
      </c>
      <c r="C1561" s="11" t="str">
        <f t="shared" si="24"/>
        <v>01</v>
      </c>
      <c r="D1561" s="11" t="s">
        <v>7</v>
      </c>
      <c r="E1561" s="11" t="s">
        <v>8</v>
      </c>
      <c r="F1561" s="11" t="str">
        <f>"王琼秀"</f>
        <v>王琼秀</v>
      </c>
      <c r="G1561" s="12" t="s">
        <v>1370</v>
      </c>
    </row>
    <row r="1562" s="1" customFormat="1" spans="2:7">
      <c r="B1562" s="10">
        <v>1559</v>
      </c>
      <c r="C1562" s="11" t="str">
        <f t="shared" si="24"/>
        <v>01</v>
      </c>
      <c r="D1562" s="11" t="s">
        <v>7</v>
      </c>
      <c r="E1562" s="11" t="s">
        <v>8</v>
      </c>
      <c r="F1562" s="11" t="str">
        <f>"陈思颖"</f>
        <v>陈思颖</v>
      </c>
      <c r="G1562" s="12" t="s">
        <v>1371</v>
      </c>
    </row>
    <row r="1563" s="1" customFormat="1" spans="2:7">
      <c r="B1563" s="10">
        <v>1560</v>
      </c>
      <c r="C1563" s="11" t="str">
        <f t="shared" si="24"/>
        <v>01</v>
      </c>
      <c r="D1563" s="11" t="s">
        <v>7</v>
      </c>
      <c r="E1563" s="11" t="s">
        <v>8</v>
      </c>
      <c r="F1563" s="11" t="str">
        <f>"欧阳馨也"</f>
        <v>欧阳馨也</v>
      </c>
      <c r="G1563" s="12" t="s">
        <v>147</v>
      </c>
    </row>
    <row r="1564" s="1" customFormat="1" spans="2:7">
      <c r="B1564" s="10">
        <v>1561</v>
      </c>
      <c r="C1564" s="11" t="str">
        <f t="shared" si="24"/>
        <v>01</v>
      </c>
      <c r="D1564" s="11" t="s">
        <v>7</v>
      </c>
      <c r="E1564" s="11" t="s">
        <v>8</v>
      </c>
      <c r="F1564" s="11" t="str">
        <f>"陈辉"</f>
        <v>陈辉</v>
      </c>
      <c r="G1564" s="12" t="s">
        <v>1372</v>
      </c>
    </row>
    <row r="1565" s="1" customFormat="1" spans="2:7">
      <c r="B1565" s="10">
        <v>1562</v>
      </c>
      <c r="C1565" s="11" t="str">
        <f t="shared" si="24"/>
        <v>01</v>
      </c>
      <c r="D1565" s="11" t="s">
        <v>7</v>
      </c>
      <c r="E1565" s="11" t="s">
        <v>8</v>
      </c>
      <c r="F1565" s="11" t="str">
        <f>"黎祥银"</f>
        <v>黎祥银</v>
      </c>
      <c r="G1565" s="12" t="s">
        <v>1373</v>
      </c>
    </row>
    <row r="1566" s="1" customFormat="1" spans="2:7">
      <c r="B1566" s="10">
        <v>1563</v>
      </c>
      <c r="C1566" s="11" t="str">
        <f t="shared" si="24"/>
        <v>01</v>
      </c>
      <c r="D1566" s="11" t="s">
        <v>7</v>
      </c>
      <c r="E1566" s="11" t="s">
        <v>8</v>
      </c>
      <c r="F1566" s="11" t="str">
        <f>"崔亚引"</f>
        <v>崔亚引</v>
      </c>
      <c r="G1566" s="12" t="s">
        <v>1374</v>
      </c>
    </row>
    <row r="1567" s="1" customFormat="1" spans="2:7">
      <c r="B1567" s="10">
        <v>1564</v>
      </c>
      <c r="C1567" s="11" t="str">
        <f t="shared" si="24"/>
        <v>01</v>
      </c>
      <c r="D1567" s="11" t="s">
        <v>7</v>
      </c>
      <c r="E1567" s="11" t="s">
        <v>8</v>
      </c>
      <c r="F1567" s="11" t="str">
        <f>"罗春钰"</f>
        <v>罗春钰</v>
      </c>
      <c r="G1567" s="12" t="s">
        <v>1375</v>
      </c>
    </row>
    <row r="1568" s="1" customFormat="1" spans="2:7">
      <c r="B1568" s="10">
        <v>1565</v>
      </c>
      <c r="C1568" s="11" t="str">
        <f t="shared" si="24"/>
        <v>01</v>
      </c>
      <c r="D1568" s="11" t="s">
        <v>7</v>
      </c>
      <c r="E1568" s="11" t="s">
        <v>8</v>
      </c>
      <c r="F1568" s="11" t="str">
        <f>"邝春桃"</f>
        <v>邝春桃</v>
      </c>
      <c r="G1568" s="12" t="s">
        <v>1376</v>
      </c>
    </row>
    <row r="1569" s="1" customFormat="1" spans="2:7">
      <c r="B1569" s="10">
        <v>1566</v>
      </c>
      <c r="C1569" s="11" t="str">
        <f t="shared" si="24"/>
        <v>01</v>
      </c>
      <c r="D1569" s="11" t="s">
        <v>7</v>
      </c>
      <c r="E1569" s="11" t="s">
        <v>8</v>
      </c>
      <c r="F1569" s="11" t="str">
        <f>"刘秀润"</f>
        <v>刘秀润</v>
      </c>
      <c r="G1569" s="12" t="s">
        <v>573</v>
      </c>
    </row>
    <row r="1570" s="1" customFormat="1" spans="2:7">
      <c r="B1570" s="10">
        <v>1567</v>
      </c>
      <c r="C1570" s="11" t="str">
        <f t="shared" si="24"/>
        <v>01</v>
      </c>
      <c r="D1570" s="11" t="s">
        <v>7</v>
      </c>
      <c r="E1570" s="11" t="s">
        <v>8</v>
      </c>
      <c r="F1570" s="11" t="str">
        <f>"杨楠"</f>
        <v>杨楠</v>
      </c>
      <c r="G1570" s="12" t="s">
        <v>1377</v>
      </c>
    </row>
    <row r="1571" s="1" customFormat="1" spans="2:7">
      <c r="B1571" s="10">
        <v>1568</v>
      </c>
      <c r="C1571" s="11" t="str">
        <f t="shared" si="24"/>
        <v>01</v>
      </c>
      <c r="D1571" s="11" t="s">
        <v>7</v>
      </c>
      <c r="E1571" s="11" t="s">
        <v>8</v>
      </c>
      <c r="F1571" s="11" t="str">
        <f>"罗娜妹"</f>
        <v>罗娜妹</v>
      </c>
      <c r="G1571" s="12" t="s">
        <v>1378</v>
      </c>
    </row>
    <row r="1572" s="1" customFormat="1" spans="2:7">
      <c r="B1572" s="10">
        <v>1569</v>
      </c>
      <c r="C1572" s="11" t="str">
        <f t="shared" si="24"/>
        <v>01</v>
      </c>
      <c r="D1572" s="11" t="s">
        <v>7</v>
      </c>
      <c r="E1572" s="11" t="s">
        <v>8</v>
      </c>
      <c r="F1572" s="11" t="str">
        <f>"王柳"</f>
        <v>王柳</v>
      </c>
      <c r="G1572" s="12" t="s">
        <v>82</v>
      </c>
    </row>
    <row r="1573" s="1" customFormat="1" spans="2:7">
      <c r="B1573" s="10">
        <v>1570</v>
      </c>
      <c r="C1573" s="11" t="str">
        <f t="shared" si="24"/>
        <v>01</v>
      </c>
      <c r="D1573" s="11" t="s">
        <v>7</v>
      </c>
      <c r="E1573" s="11" t="s">
        <v>8</v>
      </c>
      <c r="F1573" s="11" t="str">
        <f>"杨一婷"</f>
        <v>杨一婷</v>
      </c>
      <c r="G1573" s="12" t="s">
        <v>1379</v>
      </c>
    </row>
    <row r="1574" s="1" customFormat="1" spans="2:7">
      <c r="B1574" s="10">
        <v>1571</v>
      </c>
      <c r="C1574" s="11" t="str">
        <f t="shared" si="24"/>
        <v>01</v>
      </c>
      <c r="D1574" s="11" t="s">
        <v>7</v>
      </c>
      <c r="E1574" s="11" t="s">
        <v>8</v>
      </c>
      <c r="F1574" s="11" t="str">
        <f>"王转珠"</f>
        <v>王转珠</v>
      </c>
      <c r="G1574" s="12" t="s">
        <v>1380</v>
      </c>
    </row>
    <row r="1575" s="1" customFormat="1" spans="2:7">
      <c r="B1575" s="10">
        <v>1572</v>
      </c>
      <c r="C1575" s="11" t="str">
        <f t="shared" si="24"/>
        <v>01</v>
      </c>
      <c r="D1575" s="11" t="s">
        <v>7</v>
      </c>
      <c r="E1575" s="11" t="s">
        <v>8</v>
      </c>
      <c r="F1575" s="11" t="str">
        <f>"陈小玉"</f>
        <v>陈小玉</v>
      </c>
      <c r="G1575" s="12" t="s">
        <v>268</v>
      </c>
    </row>
    <row r="1576" s="1" customFormat="1" spans="2:7">
      <c r="B1576" s="10">
        <v>1573</v>
      </c>
      <c r="C1576" s="11" t="str">
        <f t="shared" si="24"/>
        <v>01</v>
      </c>
      <c r="D1576" s="11" t="s">
        <v>7</v>
      </c>
      <c r="E1576" s="11" t="s">
        <v>8</v>
      </c>
      <c r="F1576" s="11" t="str">
        <f>"陈映彤"</f>
        <v>陈映彤</v>
      </c>
      <c r="G1576" s="12" t="s">
        <v>1381</v>
      </c>
    </row>
    <row r="1577" s="1" customFormat="1" spans="2:7">
      <c r="B1577" s="10">
        <v>1574</v>
      </c>
      <c r="C1577" s="11" t="str">
        <f t="shared" si="24"/>
        <v>01</v>
      </c>
      <c r="D1577" s="11" t="s">
        <v>7</v>
      </c>
      <c r="E1577" s="11" t="s">
        <v>8</v>
      </c>
      <c r="F1577" s="11" t="str">
        <f>"王方"</f>
        <v>王方</v>
      </c>
      <c r="G1577" s="12" t="s">
        <v>179</v>
      </c>
    </row>
    <row r="1578" s="1" customFormat="1" spans="2:7">
      <c r="B1578" s="10">
        <v>1575</v>
      </c>
      <c r="C1578" s="11" t="str">
        <f t="shared" si="24"/>
        <v>01</v>
      </c>
      <c r="D1578" s="11" t="s">
        <v>7</v>
      </c>
      <c r="E1578" s="11" t="s">
        <v>8</v>
      </c>
      <c r="F1578" s="11" t="str">
        <f>"梁梦贞"</f>
        <v>梁梦贞</v>
      </c>
      <c r="G1578" s="12" t="s">
        <v>48</v>
      </c>
    </row>
    <row r="1579" s="1" customFormat="1" spans="2:7">
      <c r="B1579" s="10">
        <v>1576</v>
      </c>
      <c r="C1579" s="11" t="str">
        <f t="shared" si="24"/>
        <v>01</v>
      </c>
      <c r="D1579" s="11" t="s">
        <v>7</v>
      </c>
      <c r="E1579" s="11" t="s">
        <v>8</v>
      </c>
      <c r="F1579" s="11" t="str">
        <f>"陈小雅"</f>
        <v>陈小雅</v>
      </c>
      <c r="G1579" s="12" t="s">
        <v>936</v>
      </c>
    </row>
    <row r="1580" s="1" customFormat="1" spans="2:7">
      <c r="B1580" s="10">
        <v>1577</v>
      </c>
      <c r="C1580" s="11" t="str">
        <f t="shared" si="24"/>
        <v>01</v>
      </c>
      <c r="D1580" s="11" t="s">
        <v>7</v>
      </c>
      <c r="E1580" s="11" t="s">
        <v>8</v>
      </c>
      <c r="F1580" s="11" t="str">
        <f>"裴金燕"</f>
        <v>裴金燕</v>
      </c>
      <c r="G1580" s="12" t="s">
        <v>915</v>
      </c>
    </row>
    <row r="1581" s="1" customFormat="1" spans="2:7">
      <c r="B1581" s="10">
        <v>1578</v>
      </c>
      <c r="C1581" s="11" t="str">
        <f t="shared" si="24"/>
        <v>01</v>
      </c>
      <c r="D1581" s="11" t="s">
        <v>7</v>
      </c>
      <c r="E1581" s="11" t="s">
        <v>8</v>
      </c>
      <c r="F1581" s="11" t="str">
        <f>"张榕方"</f>
        <v>张榕方</v>
      </c>
      <c r="G1581" s="12" t="s">
        <v>1382</v>
      </c>
    </row>
    <row r="1582" s="1" customFormat="1" spans="2:7">
      <c r="B1582" s="10">
        <v>1579</v>
      </c>
      <c r="C1582" s="11" t="str">
        <f t="shared" si="24"/>
        <v>01</v>
      </c>
      <c r="D1582" s="11" t="s">
        <v>7</v>
      </c>
      <c r="E1582" s="11" t="s">
        <v>8</v>
      </c>
      <c r="F1582" s="11" t="str">
        <f>"胡昕雨"</f>
        <v>胡昕雨</v>
      </c>
      <c r="G1582" s="12" t="s">
        <v>1383</v>
      </c>
    </row>
    <row r="1583" s="1" customFormat="1" spans="2:7">
      <c r="B1583" s="10">
        <v>1580</v>
      </c>
      <c r="C1583" s="11" t="str">
        <f t="shared" si="24"/>
        <v>01</v>
      </c>
      <c r="D1583" s="11" t="s">
        <v>7</v>
      </c>
      <c r="E1583" s="11" t="s">
        <v>8</v>
      </c>
      <c r="F1583" s="11" t="str">
        <f>"卓婉霞"</f>
        <v>卓婉霞</v>
      </c>
      <c r="G1583" s="12" t="s">
        <v>848</v>
      </c>
    </row>
    <row r="1584" s="1" customFormat="1" spans="2:7">
      <c r="B1584" s="10">
        <v>1581</v>
      </c>
      <c r="C1584" s="11" t="str">
        <f t="shared" si="24"/>
        <v>01</v>
      </c>
      <c r="D1584" s="11" t="s">
        <v>7</v>
      </c>
      <c r="E1584" s="11" t="s">
        <v>8</v>
      </c>
      <c r="F1584" s="11" t="str">
        <f>"王永河"</f>
        <v>王永河</v>
      </c>
      <c r="G1584" s="12" t="s">
        <v>1384</v>
      </c>
    </row>
    <row r="1585" s="1" customFormat="1" spans="2:7">
      <c r="B1585" s="10">
        <v>1582</v>
      </c>
      <c r="C1585" s="11" t="str">
        <f t="shared" si="24"/>
        <v>01</v>
      </c>
      <c r="D1585" s="11" t="s">
        <v>7</v>
      </c>
      <c r="E1585" s="11" t="s">
        <v>8</v>
      </c>
      <c r="F1585" s="11" t="str">
        <f>"汪园"</f>
        <v>汪园</v>
      </c>
      <c r="G1585" s="12" t="s">
        <v>1385</v>
      </c>
    </row>
    <row r="1586" s="1" customFormat="1" spans="2:7">
      <c r="B1586" s="10">
        <v>1583</v>
      </c>
      <c r="C1586" s="11" t="str">
        <f t="shared" si="24"/>
        <v>01</v>
      </c>
      <c r="D1586" s="11" t="s">
        <v>7</v>
      </c>
      <c r="E1586" s="11" t="s">
        <v>8</v>
      </c>
      <c r="F1586" s="11" t="str">
        <f>"欧能瑜"</f>
        <v>欧能瑜</v>
      </c>
      <c r="G1586" s="12" t="s">
        <v>1386</v>
      </c>
    </row>
    <row r="1587" s="1" customFormat="1" spans="2:7">
      <c r="B1587" s="10">
        <v>1584</v>
      </c>
      <c r="C1587" s="11" t="str">
        <f t="shared" si="24"/>
        <v>01</v>
      </c>
      <c r="D1587" s="11" t="s">
        <v>7</v>
      </c>
      <c r="E1587" s="11" t="s">
        <v>8</v>
      </c>
      <c r="F1587" s="11" t="str">
        <f>"张瑞霞"</f>
        <v>张瑞霞</v>
      </c>
      <c r="G1587" s="12" t="s">
        <v>1387</v>
      </c>
    </row>
    <row r="1588" s="1" customFormat="1" spans="2:7">
      <c r="B1588" s="10">
        <v>1585</v>
      </c>
      <c r="C1588" s="11" t="str">
        <f t="shared" si="24"/>
        <v>01</v>
      </c>
      <c r="D1588" s="11" t="s">
        <v>7</v>
      </c>
      <c r="E1588" s="11" t="s">
        <v>8</v>
      </c>
      <c r="F1588" s="11" t="str">
        <f>"林曼"</f>
        <v>林曼</v>
      </c>
      <c r="G1588" s="12" t="s">
        <v>1388</v>
      </c>
    </row>
    <row r="1589" s="1" customFormat="1" spans="2:7">
      <c r="B1589" s="10">
        <v>1586</v>
      </c>
      <c r="C1589" s="11" t="str">
        <f t="shared" si="24"/>
        <v>01</v>
      </c>
      <c r="D1589" s="11" t="s">
        <v>7</v>
      </c>
      <c r="E1589" s="11" t="s">
        <v>8</v>
      </c>
      <c r="F1589" s="11" t="str">
        <f>"张玉霖"</f>
        <v>张玉霖</v>
      </c>
      <c r="G1589" s="12" t="s">
        <v>1389</v>
      </c>
    </row>
    <row r="1590" s="1" customFormat="1" spans="2:7">
      <c r="B1590" s="10">
        <v>1587</v>
      </c>
      <c r="C1590" s="11" t="str">
        <f t="shared" si="24"/>
        <v>01</v>
      </c>
      <c r="D1590" s="11" t="s">
        <v>7</v>
      </c>
      <c r="E1590" s="11" t="s">
        <v>8</v>
      </c>
      <c r="F1590" s="11" t="str">
        <f>"叶宛昀"</f>
        <v>叶宛昀</v>
      </c>
      <c r="G1590" s="12" t="s">
        <v>1390</v>
      </c>
    </row>
    <row r="1591" s="1" customFormat="1" spans="2:7">
      <c r="B1591" s="10">
        <v>1588</v>
      </c>
      <c r="C1591" s="11" t="str">
        <f t="shared" si="24"/>
        <v>01</v>
      </c>
      <c r="D1591" s="11" t="s">
        <v>7</v>
      </c>
      <c r="E1591" s="11" t="s">
        <v>8</v>
      </c>
      <c r="F1591" s="11" t="str">
        <f>"蔡妹乾"</f>
        <v>蔡妹乾</v>
      </c>
      <c r="G1591" s="12" t="s">
        <v>1391</v>
      </c>
    </row>
    <row r="1592" s="1" customFormat="1" spans="2:7">
      <c r="B1592" s="10">
        <v>1589</v>
      </c>
      <c r="C1592" s="11" t="str">
        <f t="shared" si="24"/>
        <v>01</v>
      </c>
      <c r="D1592" s="11" t="s">
        <v>7</v>
      </c>
      <c r="E1592" s="11" t="s">
        <v>8</v>
      </c>
      <c r="F1592" s="11" t="str">
        <f>"刘亚强"</f>
        <v>刘亚强</v>
      </c>
      <c r="G1592" s="12" t="s">
        <v>1392</v>
      </c>
    </row>
    <row r="1593" s="1" customFormat="1" spans="2:7">
      <c r="B1593" s="10">
        <v>1590</v>
      </c>
      <c r="C1593" s="11" t="str">
        <f t="shared" si="24"/>
        <v>01</v>
      </c>
      <c r="D1593" s="11" t="s">
        <v>7</v>
      </c>
      <c r="E1593" s="11" t="s">
        <v>8</v>
      </c>
      <c r="F1593" s="11" t="str">
        <f>"官泳泽"</f>
        <v>官泳泽</v>
      </c>
      <c r="G1593" s="12" t="s">
        <v>1393</v>
      </c>
    </row>
    <row r="1594" s="1" customFormat="1" spans="2:7">
      <c r="B1594" s="10">
        <v>1591</v>
      </c>
      <c r="C1594" s="11" t="str">
        <f t="shared" si="24"/>
        <v>01</v>
      </c>
      <c r="D1594" s="11" t="s">
        <v>7</v>
      </c>
      <c r="E1594" s="11" t="s">
        <v>8</v>
      </c>
      <c r="F1594" s="11" t="str">
        <f>"陈小妹"</f>
        <v>陈小妹</v>
      </c>
      <c r="G1594" s="12" t="s">
        <v>1394</v>
      </c>
    </row>
    <row r="1595" s="1" customFormat="1" spans="2:7">
      <c r="B1595" s="10">
        <v>1592</v>
      </c>
      <c r="C1595" s="11" t="str">
        <f t="shared" si="24"/>
        <v>01</v>
      </c>
      <c r="D1595" s="11" t="s">
        <v>7</v>
      </c>
      <c r="E1595" s="11" t="s">
        <v>8</v>
      </c>
      <c r="F1595" s="11" t="str">
        <f>"王小敏"</f>
        <v>王小敏</v>
      </c>
      <c r="G1595" s="12" t="s">
        <v>1395</v>
      </c>
    </row>
    <row r="1596" s="1" customFormat="1" spans="2:7">
      <c r="B1596" s="10">
        <v>1593</v>
      </c>
      <c r="C1596" s="11" t="str">
        <f t="shared" si="24"/>
        <v>01</v>
      </c>
      <c r="D1596" s="11" t="s">
        <v>7</v>
      </c>
      <c r="E1596" s="11" t="s">
        <v>8</v>
      </c>
      <c r="F1596" s="11" t="str">
        <f>"杨莉"</f>
        <v>杨莉</v>
      </c>
      <c r="G1596" s="12" t="s">
        <v>1396</v>
      </c>
    </row>
    <row r="1597" s="1" customFormat="1" spans="2:7">
      <c r="B1597" s="10">
        <v>1594</v>
      </c>
      <c r="C1597" s="11" t="str">
        <f t="shared" si="24"/>
        <v>01</v>
      </c>
      <c r="D1597" s="11" t="s">
        <v>7</v>
      </c>
      <c r="E1597" s="11" t="s">
        <v>8</v>
      </c>
      <c r="F1597" s="11" t="str">
        <f>"周夏嘉"</f>
        <v>周夏嘉</v>
      </c>
      <c r="G1597" s="12" t="s">
        <v>1397</v>
      </c>
    </row>
    <row r="1598" s="1" customFormat="1" spans="2:7">
      <c r="B1598" s="10">
        <v>1595</v>
      </c>
      <c r="C1598" s="11" t="str">
        <f t="shared" si="24"/>
        <v>01</v>
      </c>
      <c r="D1598" s="11" t="s">
        <v>7</v>
      </c>
      <c r="E1598" s="11" t="s">
        <v>8</v>
      </c>
      <c r="F1598" s="11" t="str">
        <f>"王川子"</f>
        <v>王川子</v>
      </c>
      <c r="G1598" s="12" t="s">
        <v>1398</v>
      </c>
    </row>
    <row r="1599" s="1" customFormat="1" spans="2:7">
      <c r="B1599" s="10">
        <v>1596</v>
      </c>
      <c r="C1599" s="11" t="str">
        <f t="shared" si="24"/>
        <v>01</v>
      </c>
      <c r="D1599" s="11" t="s">
        <v>7</v>
      </c>
      <c r="E1599" s="11" t="s">
        <v>8</v>
      </c>
      <c r="F1599" s="11" t="str">
        <f>"陈芳"</f>
        <v>陈芳</v>
      </c>
      <c r="G1599" s="12" t="s">
        <v>1399</v>
      </c>
    </row>
    <row r="1600" s="1" customFormat="1" spans="2:7">
      <c r="B1600" s="10">
        <v>1597</v>
      </c>
      <c r="C1600" s="11" t="str">
        <f t="shared" si="24"/>
        <v>01</v>
      </c>
      <c r="D1600" s="11" t="s">
        <v>7</v>
      </c>
      <c r="E1600" s="11" t="s">
        <v>8</v>
      </c>
      <c r="F1600" s="11" t="str">
        <f>"林诗"</f>
        <v>林诗</v>
      </c>
      <c r="G1600" s="12" t="s">
        <v>1400</v>
      </c>
    </row>
    <row r="1601" s="1" customFormat="1" spans="2:7">
      <c r="B1601" s="10">
        <v>1598</v>
      </c>
      <c r="C1601" s="11" t="str">
        <f t="shared" si="24"/>
        <v>01</v>
      </c>
      <c r="D1601" s="11" t="s">
        <v>7</v>
      </c>
      <c r="E1601" s="11" t="s">
        <v>8</v>
      </c>
      <c r="F1601" s="11" t="str">
        <f>"陈晶"</f>
        <v>陈晶</v>
      </c>
      <c r="G1601" s="12" t="s">
        <v>11</v>
      </c>
    </row>
    <row r="1602" s="1" customFormat="1" spans="2:7">
      <c r="B1602" s="10">
        <v>1599</v>
      </c>
      <c r="C1602" s="11" t="str">
        <f t="shared" si="24"/>
        <v>01</v>
      </c>
      <c r="D1602" s="11" t="s">
        <v>7</v>
      </c>
      <c r="E1602" s="11" t="s">
        <v>8</v>
      </c>
      <c r="F1602" s="11" t="str">
        <f>"陈梅丽"</f>
        <v>陈梅丽</v>
      </c>
      <c r="G1602" s="12" t="s">
        <v>1401</v>
      </c>
    </row>
    <row r="1603" s="1" customFormat="1" spans="2:7">
      <c r="B1603" s="10">
        <v>1600</v>
      </c>
      <c r="C1603" s="11" t="str">
        <f t="shared" si="24"/>
        <v>01</v>
      </c>
      <c r="D1603" s="11" t="s">
        <v>7</v>
      </c>
      <c r="E1603" s="11" t="s">
        <v>8</v>
      </c>
      <c r="F1603" s="11" t="str">
        <f>"符少春"</f>
        <v>符少春</v>
      </c>
      <c r="G1603" s="12" t="s">
        <v>1402</v>
      </c>
    </row>
    <row r="1604" s="1" customFormat="1" spans="2:7">
      <c r="B1604" s="10">
        <v>1601</v>
      </c>
      <c r="C1604" s="11" t="str">
        <f t="shared" ref="C1604:C1667" si="25">"01"</f>
        <v>01</v>
      </c>
      <c r="D1604" s="11" t="s">
        <v>7</v>
      </c>
      <c r="E1604" s="11" t="s">
        <v>8</v>
      </c>
      <c r="F1604" s="11" t="str">
        <f>"林巧玉"</f>
        <v>林巧玉</v>
      </c>
      <c r="G1604" s="12" t="s">
        <v>1403</v>
      </c>
    </row>
    <row r="1605" s="1" customFormat="1" spans="2:7">
      <c r="B1605" s="10">
        <v>1602</v>
      </c>
      <c r="C1605" s="11" t="str">
        <f t="shared" si="25"/>
        <v>01</v>
      </c>
      <c r="D1605" s="11" t="s">
        <v>7</v>
      </c>
      <c r="E1605" s="11" t="s">
        <v>8</v>
      </c>
      <c r="F1605" s="11" t="str">
        <f>"钟玲华"</f>
        <v>钟玲华</v>
      </c>
      <c r="G1605" s="12" t="s">
        <v>1404</v>
      </c>
    </row>
    <row r="1606" s="1" customFormat="1" spans="2:7">
      <c r="B1606" s="10">
        <v>1603</v>
      </c>
      <c r="C1606" s="11" t="str">
        <f t="shared" si="25"/>
        <v>01</v>
      </c>
      <c r="D1606" s="11" t="s">
        <v>7</v>
      </c>
      <c r="E1606" s="11" t="s">
        <v>8</v>
      </c>
      <c r="F1606" s="11" t="str">
        <f>"王文燕"</f>
        <v>王文燕</v>
      </c>
      <c r="G1606" s="12" t="s">
        <v>1405</v>
      </c>
    </row>
    <row r="1607" s="1" customFormat="1" spans="2:7">
      <c r="B1607" s="10">
        <v>1604</v>
      </c>
      <c r="C1607" s="11" t="str">
        <f t="shared" si="25"/>
        <v>01</v>
      </c>
      <c r="D1607" s="11" t="s">
        <v>7</v>
      </c>
      <c r="E1607" s="11" t="s">
        <v>8</v>
      </c>
      <c r="F1607" s="11" t="str">
        <f>"符淑娴"</f>
        <v>符淑娴</v>
      </c>
      <c r="G1607" s="12" t="s">
        <v>1406</v>
      </c>
    </row>
    <row r="1608" s="1" customFormat="1" spans="2:7">
      <c r="B1608" s="10">
        <v>1605</v>
      </c>
      <c r="C1608" s="11" t="str">
        <f t="shared" si="25"/>
        <v>01</v>
      </c>
      <c r="D1608" s="11" t="s">
        <v>7</v>
      </c>
      <c r="E1608" s="11" t="s">
        <v>8</v>
      </c>
      <c r="F1608" s="11" t="str">
        <f>"张娜"</f>
        <v>张娜</v>
      </c>
      <c r="G1608" s="12" t="s">
        <v>1407</v>
      </c>
    </row>
    <row r="1609" s="1" customFormat="1" spans="2:7">
      <c r="B1609" s="10">
        <v>1606</v>
      </c>
      <c r="C1609" s="11" t="str">
        <f t="shared" si="25"/>
        <v>01</v>
      </c>
      <c r="D1609" s="11" t="s">
        <v>7</v>
      </c>
      <c r="E1609" s="11" t="s">
        <v>8</v>
      </c>
      <c r="F1609" s="11" t="str">
        <f>"符瑞琪"</f>
        <v>符瑞琪</v>
      </c>
      <c r="G1609" s="12" t="s">
        <v>420</v>
      </c>
    </row>
    <row r="1610" s="1" customFormat="1" spans="2:7">
      <c r="B1610" s="10">
        <v>1607</v>
      </c>
      <c r="C1610" s="11" t="str">
        <f t="shared" si="25"/>
        <v>01</v>
      </c>
      <c r="D1610" s="11" t="s">
        <v>7</v>
      </c>
      <c r="E1610" s="11" t="s">
        <v>8</v>
      </c>
      <c r="F1610" s="11" t="str">
        <f>"王梅"</f>
        <v>王梅</v>
      </c>
      <c r="G1610" s="12" t="s">
        <v>1408</v>
      </c>
    </row>
    <row r="1611" s="1" customFormat="1" spans="2:7">
      <c r="B1611" s="10">
        <v>1608</v>
      </c>
      <c r="C1611" s="11" t="str">
        <f t="shared" si="25"/>
        <v>01</v>
      </c>
      <c r="D1611" s="11" t="s">
        <v>7</v>
      </c>
      <c r="E1611" s="11" t="s">
        <v>8</v>
      </c>
      <c r="F1611" s="11" t="str">
        <f>"杨月"</f>
        <v>杨月</v>
      </c>
      <c r="G1611" s="12" t="s">
        <v>1409</v>
      </c>
    </row>
    <row r="1612" s="1" customFormat="1" spans="2:7">
      <c r="B1612" s="10">
        <v>1609</v>
      </c>
      <c r="C1612" s="11" t="str">
        <f t="shared" si="25"/>
        <v>01</v>
      </c>
      <c r="D1612" s="11" t="s">
        <v>7</v>
      </c>
      <c r="E1612" s="11" t="s">
        <v>8</v>
      </c>
      <c r="F1612" s="11" t="str">
        <f>"朱芳娜"</f>
        <v>朱芳娜</v>
      </c>
      <c r="G1612" s="12" t="s">
        <v>1410</v>
      </c>
    </row>
    <row r="1613" s="1" customFormat="1" spans="2:7">
      <c r="B1613" s="10">
        <v>1610</v>
      </c>
      <c r="C1613" s="11" t="str">
        <f t="shared" si="25"/>
        <v>01</v>
      </c>
      <c r="D1613" s="11" t="s">
        <v>7</v>
      </c>
      <c r="E1613" s="11" t="s">
        <v>8</v>
      </c>
      <c r="F1613" s="11" t="str">
        <f>"吴美凰"</f>
        <v>吴美凰</v>
      </c>
      <c r="G1613" s="12" t="s">
        <v>1411</v>
      </c>
    </row>
    <row r="1614" s="1" customFormat="1" spans="2:7">
      <c r="B1614" s="10">
        <v>1611</v>
      </c>
      <c r="C1614" s="11" t="str">
        <f t="shared" si="25"/>
        <v>01</v>
      </c>
      <c r="D1614" s="11" t="s">
        <v>7</v>
      </c>
      <c r="E1614" s="11" t="s">
        <v>8</v>
      </c>
      <c r="F1614" s="11" t="str">
        <f>"郭振莲"</f>
        <v>郭振莲</v>
      </c>
      <c r="G1614" s="12" t="s">
        <v>1412</v>
      </c>
    </row>
    <row r="1615" s="1" customFormat="1" spans="2:7">
      <c r="B1615" s="10">
        <v>1612</v>
      </c>
      <c r="C1615" s="11" t="str">
        <f t="shared" si="25"/>
        <v>01</v>
      </c>
      <c r="D1615" s="11" t="s">
        <v>7</v>
      </c>
      <c r="E1615" s="11" t="s">
        <v>8</v>
      </c>
      <c r="F1615" s="11" t="str">
        <f>"胡玉妃"</f>
        <v>胡玉妃</v>
      </c>
      <c r="G1615" s="12" t="s">
        <v>326</v>
      </c>
    </row>
    <row r="1616" s="1" customFormat="1" spans="2:7">
      <c r="B1616" s="10">
        <v>1613</v>
      </c>
      <c r="C1616" s="11" t="str">
        <f t="shared" si="25"/>
        <v>01</v>
      </c>
      <c r="D1616" s="11" t="s">
        <v>7</v>
      </c>
      <c r="E1616" s="11" t="s">
        <v>8</v>
      </c>
      <c r="F1616" s="11" t="str">
        <f>"梁雅丽"</f>
        <v>梁雅丽</v>
      </c>
      <c r="G1616" s="12" t="s">
        <v>1413</v>
      </c>
    </row>
    <row r="1617" s="1" customFormat="1" spans="2:7">
      <c r="B1617" s="10">
        <v>1614</v>
      </c>
      <c r="C1617" s="11" t="str">
        <f t="shared" si="25"/>
        <v>01</v>
      </c>
      <c r="D1617" s="11" t="s">
        <v>7</v>
      </c>
      <c r="E1617" s="11" t="s">
        <v>8</v>
      </c>
      <c r="F1617" s="11" t="str">
        <f>"麦小叶"</f>
        <v>麦小叶</v>
      </c>
      <c r="G1617" s="12" t="s">
        <v>1414</v>
      </c>
    </row>
    <row r="1618" s="1" customFormat="1" spans="2:7">
      <c r="B1618" s="10">
        <v>1615</v>
      </c>
      <c r="C1618" s="11" t="str">
        <f t="shared" si="25"/>
        <v>01</v>
      </c>
      <c r="D1618" s="11" t="s">
        <v>7</v>
      </c>
      <c r="E1618" s="11" t="s">
        <v>8</v>
      </c>
      <c r="F1618" s="11" t="str">
        <f>"王晶晶"</f>
        <v>王晶晶</v>
      </c>
      <c r="G1618" s="12" t="s">
        <v>1415</v>
      </c>
    </row>
    <row r="1619" s="1" customFormat="1" spans="2:7">
      <c r="B1619" s="10">
        <v>1616</v>
      </c>
      <c r="C1619" s="11" t="str">
        <f t="shared" si="25"/>
        <v>01</v>
      </c>
      <c r="D1619" s="11" t="s">
        <v>7</v>
      </c>
      <c r="E1619" s="11" t="s">
        <v>8</v>
      </c>
      <c r="F1619" s="11" t="str">
        <f>"刘小媚"</f>
        <v>刘小媚</v>
      </c>
      <c r="G1619" s="12" t="s">
        <v>1416</v>
      </c>
    </row>
    <row r="1620" s="1" customFormat="1" spans="2:7">
      <c r="B1620" s="10">
        <v>1617</v>
      </c>
      <c r="C1620" s="11" t="str">
        <f t="shared" si="25"/>
        <v>01</v>
      </c>
      <c r="D1620" s="11" t="s">
        <v>7</v>
      </c>
      <c r="E1620" s="11" t="s">
        <v>8</v>
      </c>
      <c r="F1620" s="11" t="str">
        <f>"郭雨晴"</f>
        <v>郭雨晴</v>
      </c>
      <c r="G1620" s="12" t="s">
        <v>1417</v>
      </c>
    </row>
    <row r="1621" s="1" customFormat="1" spans="2:7">
      <c r="B1621" s="10">
        <v>1618</v>
      </c>
      <c r="C1621" s="11" t="str">
        <f t="shared" si="25"/>
        <v>01</v>
      </c>
      <c r="D1621" s="11" t="s">
        <v>7</v>
      </c>
      <c r="E1621" s="11" t="s">
        <v>8</v>
      </c>
      <c r="F1621" s="11" t="str">
        <f>"吴娱"</f>
        <v>吴娱</v>
      </c>
      <c r="G1621" s="12" t="s">
        <v>1418</v>
      </c>
    </row>
    <row r="1622" s="1" customFormat="1" spans="2:7">
      <c r="B1622" s="10">
        <v>1619</v>
      </c>
      <c r="C1622" s="11" t="str">
        <f t="shared" si="25"/>
        <v>01</v>
      </c>
      <c r="D1622" s="11" t="s">
        <v>7</v>
      </c>
      <c r="E1622" s="11" t="s">
        <v>8</v>
      </c>
      <c r="F1622" s="11" t="str">
        <f>"邱靖"</f>
        <v>邱靖</v>
      </c>
      <c r="G1622" s="12" t="s">
        <v>12</v>
      </c>
    </row>
    <row r="1623" s="1" customFormat="1" spans="2:7">
      <c r="B1623" s="10">
        <v>1620</v>
      </c>
      <c r="C1623" s="11" t="str">
        <f t="shared" si="25"/>
        <v>01</v>
      </c>
      <c r="D1623" s="11" t="s">
        <v>7</v>
      </c>
      <c r="E1623" s="11" t="s">
        <v>8</v>
      </c>
      <c r="F1623" s="11" t="str">
        <f>"苏墩花"</f>
        <v>苏墩花</v>
      </c>
      <c r="G1623" s="12" t="s">
        <v>1218</v>
      </c>
    </row>
    <row r="1624" s="1" customFormat="1" spans="2:7">
      <c r="B1624" s="10">
        <v>1621</v>
      </c>
      <c r="C1624" s="11" t="str">
        <f t="shared" si="25"/>
        <v>01</v>
      </c>
      <c r="D1624" s="11" t="s">
        <v>7</v>
      </c>
      <c r="E1624" s="11" t="s">
        <v>8</v>
      </c>
      <c r="F1624" s="11" t="str">
        <f>"黎夏杉"</f>
        <v>黎夏杉</v>
      </c>
      <c r="G1624" s="12" t="s">
        <v>1419</v>
      </c>
    </row>
    <row r="1625" s="1" customFormat="1" spans="2:7">
      <c r="B1625" s="10">
        <v>1622</v>
      </c>
      <c r="C1625" s="11" t="str">
        <f t="shared" si="25"/>
        <v>01</v>
      </c>
      <c r="D1625" s="11" t="s">
        <v>7</v>
      </c>
      <c r="E1625" s="11" t="s">
        <v>8</v>
      </c>
      <c r="F1625" s="11" t="str">
        <f>"王曼"</f>
        <v>王曼</v>
      </c>
      <c r="G1625" s="12" t="s">
        <v>816</v>
      </c>
    </row>
    <row r="1626" s="1" customFormat="1" spans="2:7">
      <c r="B1626" s="10">
        <v>1623</v>
      </c>
      <c r="C1626" s="11" t="str">
        <f t="shared" si="25"/>
        <v>01</v>
      </c>
      <c r="D1626" s="11" t="s">
        <v>7</v>
      </c>
      <c r="E1626" s="11" t="s">
        <v>8</v>
      </c>
      <c r="F1626" s="11" t="str">
        <f>"麦伟映"</f>
        <v>麦伟映</v>
      </c>
      <c r="G1626" s="12" t="s">
        <v>1420</v>
      </c>
    </row>
    <row r="1627" s="1" customFormat="1" spans="2:7">
      <c r="B1627" s="10">
        <v>1624</v>
      </c>
      <c r="C1627" s="11" t="str">
        <f t="shared" si="25"/>
        <v>01</v>
      </c>
      <c r="D1627" s="11" t="s">
        <v>7</v>
      </c>
      <c r="E1627" s="11" t="s">
        <v>8</v>
      </c>
      <c r="F1627" s="11" t="str">
        <f>"唐晓雪"</f>
        <v>唐晓雪</v>
      </c>
      <c r="G1627" s="12" t="s">
        <v>729</v>
      </c>
    </row>
    <row r="1628" s="1" customFormat="1" spans="2:7">
      <c r="B1628" s="10">
        <v>1625</v>
      </c>
      <c r="C1628" s="11" t="str">
        <f t="shared" si="25"/>
        <v>01</v>
      </c>
      <c r="D1628" s="11" t="s">
        <v>7</v>
      </c>
      <c r="E1628" s="11" t="s">
        <v>8</v>
      </c>
      <c r="F1628" s="11" t="str">
        <f>"覃婷婷"</f>
        <v>覃婷婷</v>
      </c>
      <c r="G1628" s="12" t="s">
        <v>732</v>
      </c>
    </row>
    <row r="1629" s="1" customFormat="1" spans="2:7">
      <c r="B1629" s="10">
        <v>1626</v>
      </c>
      <c r="C1629" s="11" t="str">
        <f t="shared" si="25"/>
        <v>01</v>
      </c>
      <c r="D1629" s="11" t="s">
        <v>7</v>
      </c>
      <c r="E1629" s="11" t="s">
        <v>8</v>
      </c>
      <c r="F1629" s="11" t="str">
        <f>"韦春妹"</f>
        <v>韦春妹</v>
      </c>
      <c r="G1629" s="12" t="s">
        <v>1421</v>
      </c>
    </row>
    <row r="1630" s="1" customFormat="1" spans="2:7">
      <c r="B1630" s="10">
        <v>1627</v>
      </c>
      <c r="C1630" s="11" t="str">
        <f t="shared" si="25"/>
        <v>01</v>
      </c>
      <c r="D1630" s="11" t="s">
        <v>7</v>
      </c>
      <c r="E1630" s="11" t="s">
        <v>8</v>
      </c>
      <c r="F1630" s="11" t="str">
        <f>"高菊梅"</f>
        <v>高菊梅</v>
      </c>
      <c r="G1630" s="12" t="s">
        <v>1422</v>
      </c>
    </row>
    <row r="1631" s="1" customFormat="1" spans="2:7">
      <c r="B1631" s="10">
        <v>1628</v>
      </c>
      <c r="C1631" s="11" t="str">
        <f t="shared" si="25"/>
        <v>01</v>
      </c>
      <c r="D1631" s="11" t="s">
        <v>7</v>
      </c>
      <c r="E1631" s="11" t="s">
        <v>8</v>
      </c>
      <c r="F1631" s="11" t="str">
        <f>"冯小娜"</f>
        <v>冯小娜</v>
      </c>
      <c r="G1631" s="12" t="s">
        <v>1423</v>
      </c>
    </row>
    <row r="1632" s="1" customFormat="1" spans="2:7">
      <c r="B1632" s="10">
        <v>1629</v>
      </c>
      <c r="C1632" s="11" t="str">
        <f t="shared" si="25"/>
        <v>01</v>
      </c>
      <c r="D1632" s="11" t="s">
        <v>7</v>
      </c>
      <c r="E1632" s="11" t="s">
        <v>8</v>
      </c>
      <c r="F1632" s="11" t="str">
        <f>"关远倩"</f>
        <v>关远倩</v>
      </c>
      <c r="G1632" s="12" t="s">
        <v>1424</v>
      </c>
    </row>
    <row r="1633" s="1" customFormat="1" spans="2:7">
      <c r="B1633" s="10">
        <v>1630</v>
      </c>
      <c r="C1633" s="11" t="str">
        <f t="shared" si="25"/>
        <v>01</v>
      </c>
      <c r="D1633" s="11" t="s">
        <v>7</v>
      </c>
      <c r="E1633" s="11" t="s">
        <v>8</v>
      </c>
      <c r="F1633" s="11" t="str">
        <f>"吴欣羽"</f>
        <v>吴欣羽</v>
      </c>
      <c r="G1633" s="12" t="s">
        <v>207</v>
      </c>
    </row>
    <row r="1634" s="1" customFormat="1" spans="2:7">
      <c r="B1634" s="10">
        <v>1631</v>
      </c>
      <c r="C1634" s="11" t="str">
        <f t="shared" si="25"/>
        <v>01</v>
      </c>
      <c r="D1634" s="11" t="s">
        <v>7</v>
      </c>
      <c r="E1634" s="11" t="s">
        <v>8</v>
      </c>
      <c r="F1634" s="11" t="str">
        <f>"陶嘉嘉"</f>
        <v>陶嘉嘉</v>
      </c>
      <c r="G1634" s="12" t="s">
        <v>1425</v>
      </c>
    </row>
    <row r="1635" s="1" customFormat="1" spans="2:7">
      <c r="B1635" s="10">
        <v>1632</v>
      </c>
      <c r="C1635" s="11" t="str">
        <f t="shared" si="25"/>
        <v>01</v>
      </c>
      <c r="D1635" s="11" t="s">
        <v>7</v>
      </c>
      <c r="E1635" s="11" t="s">
        <v>8</v>
      </c>
      <c r="F1635" s="11" t="str">
        <f>"黄娇艳"</f>
        <v>黄娇艳</v>
      </c>
      <c r="G1635" s="12" t="s">
        <v>1426</v>
      </c>
    </row>
    <row r="1636" s="1" customFormat="1" spans="2:7">
      <c r="B1636" s="10">
        <v>1633</v>
      </c>
      <c r="C1636" s="11" t="str">
        <f t="shared" si="25"/>
        <v>01</v>
      </c>
      <c r="D1636" s="11" t="s">
        <v>7</v>
      </c>
      <c r="E1636" s="11" t="s">
        <v>8</v>
      </c>
      <c r="F1636" s="11" t="str">
        <f>"潘科言"</f>
        <v>潘科言</v>
      </c>
      <c r="G1636" s="12" t="s">
        <v>1427</v>
      </c>
    </row>
    <row r="1637" s="1" customFormat="1" spans="2:7">
      <c r="B1637" s="10">
        <v>1634</v>
      </c>
      <c r="C1637" s="11" t="str">
        <f t="shared" si="25"/>
        <v>01</v>
      </c>
      <c r="D1637" s="11" t="s">
        <v>7</v>
      </c>
      <c r="E1637" s="11" t="s">
        <v>8</v>
      </c>
      <c r="F1637" s="11" t="str">
        <f>"陈玉蕾"</f>
        <v>陈玉蕾</v>
      </c>
      <c r="G1637" s="12" t="s">
        <v>1428</v>
      </c>
    </row>
    <row r="1638" s="1" customFormat="1" spans="2:7">
      <c r="B1638" s="10">
        <v>1635</v>
      </c>
      <c r="C1638" s="11" t="str">
        <f t="shared" si="25"/>
        <v>01</v>
      </c>
      <c r="D1638" s="11" t="s">
        <v>7</v>
      </c>
      <c r="E1638" s="11" t="s">
        <v>8</v>
      </c>
      <c r="F1638" s="11" t="str">
        <f>"江青琴"</f>
        <v>江青琴</v>
      </c>
      <c r="G1638" s="12" t="s">
        <v>1429</v>
      </c>
    </row>
    <row r="1639" s="1" customFormat="1" spans="2:7">
      <c r="B1639" s="10">
        <v>1636</v>
      </c>
      <c r="C1639" s="11" t="str">
        <f t="shared" si="25"/>
        <v>01</v>
      </c>
      <c r="D1639" s="11" t="s">
        <v>7</v>
      </c>
      <c r="E1639" s="11" t="s">
        <v>8</v>
      </c>
      <c r="F1639" s="11" t="str">
        <f>"丁勇升"</f>
        <v>丁勇升</v>
      </c>
      <c r="G1639" s="12" t="s">
        <v>192</v>
      </c>
    </row>
    <row r="1640" s="1" customFormat="1" spans="2:7">
      <c r="B1640" s="10">
        <v>1637</v>
      </c>
      <c r="C1640" s="11" t="str">
        <f t="shared" si="25"/>
        <v>01</v>
      </c>
      <c r="D1640" s="11" t="s">
        <v>7</v>
      </c>
      <c r="E1640" s="11" t="s">
        <v>8</v>
      </c>
      <c r="F1640" s="11" t="str">
        <f>"吴小芳"</f>
        <v>吴小芳</v>
      </c>
      <c r="G1640" s="12" t="s">
        <v>1430</v>
      </c>
    </row>
    <row r="1641" s="1" customFormat="1" spans="2:7">
      <c r="B1641" s="10">
        <v>1638</v>
      </c>
      <c r="C1641" s="11" t="str">
        <f t="shared" si="25"/>
        <v>01</v>
      </c>
      <c r="D1641" s="11" t="s">
        <v>7</v>
      </c>
      <c r="E1641" s="11" t="s">
        <v>8</v>
      </c>
      <c r="F1641" s="11" t="str">
        <f>"黎娜"</f>
        <v>黎娜</v>
      </c>
      <c r="G1641" s="12" t="s">
        <v>1431</v>
      </c>
    </row>
    <row r="1642" s="1" customFormat="1" spans="2:7">
      <c r="B1642" s="10">
        <v>1639</v>
      </c>
      <c r="C1642" s="11" t="str">
        <f t="shared" si="25"/>
        <v>01</v>
      </c>
      <c r="D1642" s="11" t="s">
        <v>7</v>
      </c>
      <c r="E1642" s="11" t="s">
        <v>8</v>
      </c>
      <c r="F1642" s="11" t="str">
        <f>"王婆菊"</f>
        <v>王婆菊</v>
      </c>
      <c r="G1642" s="12" t="s">
        <v>1432</v>
      </c>
    </row>
    <row r="1643" s="1" customFormat="1" spans="2:7">
      <c r="B1643" s="10">
        <v>1640</v>
      </c>
      <c r="C1643" s="11" t="str">
        <f t="shared" si="25"/>
        <v>01</v>
      </c>
      <c r="D1643" s="11" t="s">
        <v>7</v>
      </c>
      <c r="E1643" s="11" t="s">
        <v>8</v>
      </c>
      <c r="F1643" s="11" t="str">
        <f>"郑菊荣"</f>
        <v>郑菊荣</v>
      </c>
      <c r="G1643" s="12" t="s">
        <v>1433</v>
      </c>
    </row>
    <row r="1644" s="1" customFormat="1" spans="2:7">
      <c r="B1644" s="10">
        <v>1641</v>
      </c>
      <c r="C1644" s="11" t="str">
        <f t="shared" si="25"/>
        <v>01</v>
      </c>
      <c r="D1644" s="11" t="s">
        <v>7</v>
      </c>
      <c r="E1644" s="11" t="s">
        <v>8</v>
      </c>
      <c r="F1644" s="11" t="str">
        <f>"冯燕柳"</f>
        <v>冯燕柳</v>
      </c>
      <c r="G1644" s="12" t="s">
        <v>1434</v>
      </c>
    </row>
    <row r="1645" s="1" customFormat="1" spans="2:7">
      <c r="B1645" s="10">
        <v>1642</v>
      </c>
      <c r="C1645" s="11" t="str">
        <f t="shared" si="25"/>
        <v>01</v>
      </c>
      <c r="D1645" s="11" t="s">
        <v>7</v>
      </c>
      <c r="E1645" s="11" t="s">
        <v>8</v>
      </c>
      <c r="F1645" s="11" t="str">
        <f>"刘咪雪"</f>
        <v>刘咪雪</v>
      </c>
      <c r="G1645" s="12" t="s">
        <v>1435</v>
      </c>
    </row>
    <row r="1646" s="1" customFormat="1" spans="2:7">
      <c r="B1646" s="10">
        <v>1643</v>
      </c>
      <c r="C1646" s="11" t="str">
        <f t="shared" si="25"/>
        <v>01</v>
      </c>
      <c r="D1646" s="11" t="s">
        <v>7</v>
      </c>
      <c r="E1646" s="11" t="s">
        <v>8</v>
      </c>
      <c r="F1646" s="11" t="str">
        <f>"莫海妃"</f>
        <v>莫海妃</v>
      </c>
      <c r="G1646" s="12" t="s">
        <v>150</v>
      </c>
    </row>
    <row r="1647" s="1" customFormat="1" spans="2:7">
      <c r="B1647" s="10">
        <v>1644</v>
      </c>
      <c r="C1647" s="11" t="str">
        <f t="shared" si="25"/>
        <v>01</v>
      </c>
      <c r="D1647" s="11" t="s">
        <v>7</v>
      </c>
      <c r="E1647" s="11" t="s">
        <v>8</v>
      </c>
      <c r="F1647" s="11" t="str">
        <f>"黄金玲"</f>
        <v>黄金玲</v>
      </c>
      <c r="G1647" s="12" t="s">
        <v>1436</v>
      </c>
    </row>
    <row r="1648" s="1" customFormat="1" spans="2:7">
      <c r="B1648" s="10">
        <v>1645</v>
      </c>
      <c r="C1648" s="11" t="str">
        <f t="shared" si="25"/>
        <v>01</v>
      </c>
      <c r="D1648" s="11" t="s">
        <v>7</v>
      </c>
      <c r="E1648" s="11" t="s">
        <v>8</v>
      </c>
      <c r="F1648" s="11" t="str">
        <f>"许明媚"</f>
        <v>许明媚</v>
      </c>
      <c r="G1648" s="12" t="s">
        <v>1437</v>
      </c>
    </row>
    <row r="1649" s="1" customFormat="1" spans="2:7">
      <c r="B1649" s="10">
        <v>1646</v>
      </c>
      <c r="C1649" s="11" t="str">
        <f t="shared" si="25"/>
        <v>01</v>
      </c>
      <c r="D1649" s="11" t="s">
        <v>7</v>
      </c>
      <c r="E1649" s="11" t="s">
        <v>8</v>
      </c>
      <c r="F1649" s="11" t="str">
        <f>"王艳"</f>
        <v>王艳</v>
      </c>
      <c r="G1649" s="12" t="s">
        <v>1438</v>
      </c>
    </row>
    <row r="1650" s="1" customFormat="1" spans="2:7">
      <c r="B1650" s="10">
        <v>1647</v>
      </c>
      <c r="C1650" s="11" t="str">
        <f t="shared" si="25"/>
        <v>01</v>
      </c>
      <c r="D1650" s="11" t="s">
        <v>7</v>
      </c>
      <c r="E1650" s="11" t="s">
        <v>8</v>
      </c>
      <c r="F1650" s="11" t="str">
        <f>"符建兰"</f>
        <v>符建兰</v>
      </c>
      <c r="G1650" s="12" t="s">
        <v>1439</v>
      </c>
    </row>
    <row r="1651" s="1" customFormat="1" spans="2:7">
      <c r="B1651" s="10">
        <v>1648</v>
      </c>
      <c r="C1651" s="11" t="str">
        <f t="shared" si="25"/>
        <v>01</v>
      </c>
      <c r="D1651" s="11" t="s">
        <v>7</v>
      </c>
      <c r="E1651" s="11" t="s">
        <v>8</v>
      </c>
      <c r="F1651" s="11" t="str">
        <f>"金玉荣"</f>
        <v>金玉荣</v>
      </c>
      <c r="G1651" s="12" t="s">
        <v>1440</v>
      </c>
    </row>
    <row r="1652" s="1" customFormat="1" spans="2:7">
      <c r="B1652" s="10">
        <v>1649</v>
      </c>
      <c r="C1652" s="11" t="str">
        <f t="shared" si="25"/>
        <v>01</v>
      </c>
      <c r="D1652" s="11" t="s">
        <v>7</v>
      </c>
      <c r="E1652" s="11" t="s">
        <v>8</v>
      </c>
      <c r="F1652" s="11" t="str">
        <f>"张云玉"</f>
        <v>张云玉</v>
      </c>
      <c r="G1652" s="12" t="s">
        <v>1441</v>
      </c>
    </row>
    <row r="1653" s="1" customFormat="1" spans="2:7">
      <c r="B1653" s="10">
        <v>1650</v>
      </c>
      <c r="C1653" s="11" t="str">
        <f t="shared" si="25"/>
        <v>01</v>
      </c>
      <c r="D1653" s="11" t="s">
        <v>7</v>
      </c>
      <c r="E1653" s="11" t="s">
        <v>8</v>
      </c>
      <c r="F1653" s="11" t="str">
        <f>"陈井妹"</f>
        <v>陈井妹</v>
      </c>
      <c r="G1653" s="12" t="s">
        <v>1442</v>
      </c>
    </row>
    <row r="1654" s="1" customFormat="1" spans="2:7">
      <c r="B1654" s="10">
        <v>1651</v>
      </c>
      <c r="C1654" s="11" t="str">
        <f t="shared" si="25"/>
        <v>01</v>
      </c>
      <c r="D1654" s="11" t="s">
        <v>7</v>
      </c>
      <c r="E1654" s="11" t="s">
        <v>8</v>
      </c>
      <c r="F1654" s="11" t="str">
        <f>"蔡佳昕"</f>
        <v>蔡佳昕</v>
      </c>
      <c r="G1654" s="12" t="s">
        <v>1443</v>
      </c>
    </row>
    <row r="1655" s="1" customFormat="1" spans="2:7">
      <c r="B1655" s="10">
        <v>1652</v>
      </c>
      <c r="C1655" s="11" t="str">
        <f t="shared" si="25"/>
        <v>01</v>
      </c>
      <c r="D1655" s="11" t="s">
        <v>7</v>
      </c>
      <c r="E1655" s="11" t="s">
        <v>8</v>
      </c>
      <c r="F1655" s="11" t="str">
        <f>"王家桥"</f>
        <v>王家桥</v>
      </c>
      <c r="G1655" s="12" t="s">
        <v>1444</v>
      </c>
    </row>
    <row r="1656" s="1" customFormat="1" spans="2:7">
      <c r="B1656" s="10">
        <v>1653</v>
      </c>
      <c r="C1656" s="11" t="str">
        <f t="shared" si="25"/>
        <v>01</v>
      </c>
      <c r="D1656" s="11" t="s">
        <v>7</v>
      </c>
      <c r="E1656" s="11" t="s">
        <v>8</v>
      </c>
      <c r="F1656" s="11" t="str">
        <f>"李乐"</f>
        <v>李乐</v>
      </c>
      <c r="G1656" s="12" t="s">
        <v>1445</v>
      </c>
    </row>
    <row r="1657" s="1" customFormat="1" spans="2:7">
      <c r="B1657" s="10">
        <v>1654</v>
      </c>
      <c r="C1657" s="11" t="str">
        <f t="shared" si="25"/>
        <v>01</v>
      </c>
      <c r="D1657" s="11" t="s">
        <v>7</v>
      </c>
      <c r="E1657" s="11" t="s">
        <v>8</v>
      </c>
      <c r="F1657" s="11" t="str">
        <f>"周芳娇"</f>
        <v>周芳娇</v>
      </c>
      <c r="G1657" s="12" t="s">
        <v>1446</v>
      </c>
    </row>
    <row r="1658" s="1" customFormat="1" spans="2:7">
      <c r="B1658" s="10">
        <v>1655</v>
      </c>
      <c r="C1658" s="11" t="str">
        <f t="shared" si="25"/>
        <v>01</v>
      </c>
      <c r="D1658" s="11" t="s">
        <v>7</v>
      </c>
      <c r="E1658" s="11" t="s">
        <v>8</v>
      </c>
      <c r="F1658" s="11" t="str">
        <f>"陈畅畅"</f>
        <v>陈畅畅</v>
      </c>
      <c r="G1658" s="12" t="s">
        <v>1447</v>
      </c>
    </row>
    <row r="1659" s="1" customFormat="1" spans="2:7">
      <c r="B1659" s="10">
        <v>1656</v>
      </c>
      <c r="C1659" s="11" t="str">
        <f t="shared" si="25"/>
        <v>01</v>
      </c>
      <c r="D1659" s="11" t="s">
        <v>7</v>
      </c>
      <c r="E1659" s="11" t="s">
        <v>8</v>
      </c>
      <c r="F1659" s="11" t="str">
        <f>"蔡洁莹"</f>
        <v>蔡洁莹</v>
      </c>
      <c r="G1659" s="12" t="s">
        <v>1448</v>
      </c>
    </row>
    <row r="1660" s="1" customFormat="1" spans="2:7">
      <c r="B1660" s="10">
        <v>1657</v>
      </c>
      <c r="C1660" s="11" t="str">
        <f t="shared" si="25"/>
        <v>01</v>
      </c>
      <c r="D1660" s="11" t="s">
        <v>7</v>
      </c>
      <c r="E1660" s="11" t="s">
        <v>8</v>
      </c>
      <c r="F1660" s="11" t="str">
        <f>"洪春娃"</f>
        <v>洪春娃</v>
      </c>
      <c r="G1660" s="12" t="s">
        <v>133</v>
      </c>
    </row>
    <row r="1661" s="1" customFormat="1" spans="2:7">
      <c r="B1661" s="10">
        <v>1658</v>
      </c>
      <c r="C1661" s="11" t="str">
        <f t="shared" si="25"/>
        <v>01</v>
      </c>
      <c r="D1661" s="11" t="s">
        <v>7</v>
      </c>
      <c r="E1661" s="11" t="s">
        <v>8</v>
      </c>
      <c r="F1661" s="11" t="str">
        <f>"李春芬"</f>
        <v>李春芬</v>
      </c>
      <c r="G1661" s="12" t="s">
        <v>1449</v>
      </c>
    </row>
    <row r="1662" s="1" customFormat="1" spans="2:7">
      <c r="B1662" s="10">
        <v>1659</v>
      </c>
      <c r="C1662" s="11" t="str">
        <f t="shared" si="25"/>
        <v>01</v>
      </c>
      <c r="D1662" s="11" t="s">
        <v>7</v>
      </c>
      <c r="E1662" s="11" t="s">
        <v>8</v>
      </c>
      <c r="F1662" s="11" t="str">
        <f>"叶青霞"</f>
        <v>叶青霞</v>
      </c>
      <c r="G1662" s="12" t="s">
        <v>82</v>
      </c>
    </row>
    <row r="1663" s="1" customFormat="1" spans="2:7">
      <c r="B1663" s="10">
        <v>1660</v>
      </c>
      <c r="C1663" s="11" t="str">
        <f t="shared" si="25"/>
        <v>01</v>
      </c>
      <c r="D1663" s="11" t="s">
        <v>7</v>
      </c>
      <c r="E1663" s="11" t="s">
        <v>8</v>
      </c>
      <c r="F1663" s="11" t="str">
        <f>"郑东燕"</f>
        <v>郑东燕</v>
      </c>
      <c r="G1663" s="12" t="s">
        <v>1450</v>
      </c>
    </row>
    <row r="1664" s="1" customFormat="1" spans="2:7">
      <c r="B1664" s="10">
        <v>1661</v>
      </c>
      <c r="C1664" s="11" t="str">
        <f t="shared" si="25"/>
        <v>01</v>
      </c>
      <c r="D1664" s="11" t="s">
        <v>7</v>
      </c>
      <c r="E1664" s="11" t="s">
        <v>8</v>
      </c>
      <c r="F1664" s="11" t="str">
        <f>"卢丽丹"</f>
        <v>卢丽丹</v>
      </c>
      <c r="G1664" s="12" t="s">
        <v>350</v>
      </c>
    </row>
    <row r="1665" s="1" customFormat="1" spans="2:7">
      <c r="B1665" s="10">
        <v>1662</v>
      </c>
      <c r="C1665" s="11" t="str">
        <f t="shared" si="25"/>
        <v>01</v>
      </c>
      <c r="D1665" s="11" t="s">
        <v>7</v>
      </c>
      <c r="E1665" s="11" t="s">
        <v>8</v>
      </c>
      <c r="F1665" s="11" t="str">
        <f>"容纳"</f>
        <v>容纳</v>
      </c>
      <c r="G1665" s="12" t="s">
        <v>1096</v>
      </c>
    </row>
    <row r="1666" s="1" customFormat="1" spans="2:7">
      <c r="B1666" s="10">
        <v>1663</v>
      </c>
      <c r="C1666" s="11" t="str">
        <f t="shared" si="25"/>
        <v>01</v>
      </c>
      <c r="D1666" s="11" t="s">
        <v>7</v>
      </c>
      <c r="E1666" s="11" t="s">
        <v>8</v>
      </c>
      <c r="F1666" s="11" t="str">
        <f>"王平"</f>
        <v>王平</v>
      </c>
      <c r="G1666" s="12" t="s">
        <v>1451</v>
      </c>
    </row>
    <row r="1667" s="1" customFormat="1" spans="2:7">
      <c r="B1667" s="10">
        <v>1664</v>
      </c>
      <c r="C1667" s="11" t="str">
        <f t="shared" si="25"/>
        <v>01</v>
      </c>
      <c r="D1667" s="11" t="s">
        <v>7</v>
      </c>
      <c r="E1667" s="11" t="s">
        <v>8</v>
      </c>
      <c r="F1667" s="11" t="str">
        <f>"张凯丽"</f>
        <v>张凯丽</v>
      </c>
      <c r="G1667" s="12" t="s">
        <v>1452</v>
      </c>
    </row>
    <row r="1668" s="1" customFormat="1" spans="2:7">
      <c r="B1668" s="10">
        <v>1665</v>
      </c>
      <c r="C1668" s="11" t="str">
        <f t="shared" ref="C1668:C1731" si="26">"01"</f>
        <v>01</v>
      </c>
      <c r="D1668" s="11" t="s">
        <v>7</v>
      </c>
      <c r="E1668" s="11" t="s">
        <v>8</v>
      </c>
      <c r="F1668" s="11" t="str">
        <f>"李秀梅"</f>
        <v>李秀梅</v>
      </c>
      <c r="G1668" s="12" t="s">
        <v>1342</v>
      </c>
    </row>
    <row r="1669" s="1" customFormat="1" spans="2:7">
      <c r="B1669" s="10">
        <v>1666</v>
      </c>
      <c r="C1669" s="11" t="str">
        <f t="shared" si="26"/>
        <v>01</v>
      </c>
      <c r="D1669" s="11" t="s">
        <v>7</v>
      </c>
      <c r="E1669" s="11" t="s">
        <v>8</v>
      </c>
      <c r="F1669" s="11" t="str">
        <f>"陈笔妍"</f>
        <v>陈笔妍</v>
      </c>
      <c r="G1669" s="12" t="s">
        <v>1453</v>
      </c>
    </row>
    <row r="1670" s="1" customFormat="1" spans="2:7">
      <c r="B1670" s="10">
        <v>1667</v>
      </c>
      <c r="C1670" s="11" t="str">
        <f t="shared" si="26"/>
        <v>01</v>
      </c>
      <c r="D1670" s="11" t="s">
        <v>7</v>
      </c>
      <c r="E1670" s="11" t="s">
        <v>8</v>
      </c>
      <c r="F1670" s="11" t="str">
        <f>"徐英丹"</f>
        <v>徐英丹</v>
      </c>
      <c r="G1670" s="12" t="s">
        <v>1454</v>
      </c>
    </row>
    <row r="1671" s="1" customFormat="1" spans="2:7">
      <c r="B1671" s="10">
        <v>1668</v>
      </c>
      <c r="C1671" s="11" t="str">
        <f t="shared" si="26"/>
        <v>01</v>
      </c>
      <c r="D1671" s="11" t="s">
        <v>7</v>
      </c>
      <c r="E1671" s="11" t="s">
        <v>8</v>
      </c>
      <c r="F1671" s="11" t="str">
        <f>"曾嫣"</f>
        <v>曾嫣</v>
      </c>
      <c r="G1671" s="12" t="s">
        <v>1455</v>
      </c>
    </row>
    <row r="1672" s="1" customFormat="1" spans="2:7">
      <c r="B1672" s="10">
        <v>1669</v>
      </c>
      <c r="C1672" s="11" t="str">
        <f t="shared" si="26"/>
        <v>01</v>
      </c>
      <c r="D1672" s="11" t="s">
        <v>7</v>
      </c>
      <c r="E1672" s="11" t="s">
        <v>8</v>
      </c>
      <c r="F1672" s="11" t="str">
        <f>"李瑞欣"</f>
        <v>李瑞欣</v>
      </c>
      <c r="G1672" s="12" t="s">
        <v>1456</v>
      </c>
    </row>
    <row r="1673" s="1" customFormat="1" spans="2:7">
      <c r="B1673" s="10">
        <v>1670</v>
      </c>
      <c r="C1673" s="11" t="str">
        <f t="shared" si="26"/>
        <v>01</v>
      </c>
      <c r="D1673" s="11" t="s">
        <v>7</v>
      </c>
      <c r="E1673" s="11" t="s">
        <v>8</v>
      </c>
      <c r="F1673" s="11" t="str">
        <f>"符初乾"</f>
        <v>符初乾</v>
      </c>
      <c r="G1673" s="12" t="s">
        <v>1457</v>
      </c>
    </row>
    <row r="1674" s="1" customFormat="1" spans="2:7">
      <c r="B1674" s="10">
        <v>1671</v>
      </c>
      <c r="C1674" s="11" t="str">
        <f t="shared" si="26"/>
        <v>01</v>
      </c>
      <c r="D1674" s="11" t="s">
        <v>7</v>
      </c>
      <c r="E1674" s="11" t="s">
        <v>8</v>
      </c>
      <c r="F1674" s="11" t="str">
        <f>"兰桂莲"</f>
        <v>兰桂莲</v>
      </c>
      <c r="G1674" s="12" t="s">
        <v>1458</v>
      </c>
    </row>
    <row r="1675" s="1" customFormat="1" spans="2:7">
      <c r="B1675" s="10">
        <v>1672</v>
      </c>
      <c r="C1675" s="11" t="str">
        <f t="shared" si="26"/>
        <v>01</v>
      </c>
      <c r="D1675" s="11" t="s">
        <v>7</v>
      </c>
      <c r="E1675" s="11" t="s">
        <v>8</v>
      </c>
      <c r="F1675" s="11" t="str">
        <f>"王树"</f>
        <v>王树</v>
      </c>
      <c r="G1675" s="12" t="s">
        <v>1459</v>
      </c>
    </row>
    <row r="1676" s="1" customFormat="1" spans="2:7">
      <c r="B1676" s="10">
        <v>1673</v>
      </c>
      <c r="C1676" s="11" t="str">
        <f t="shared" si="26"/>
        <v>01</v>
      </c>
      <c r="D1676" s="11" t="s">
        <v>7</v>
      </c>
      <c r="E1676" s="11" t="s">
        <v>8</v>
      </c>
      <c r="F1676" s="11" t="str">
        <f>"陈玉珍"</f>
        <v>陈玉珍</v>
      </c>
      <c r="G1676" s="12" t="s">
        <v>1460</v>
      </c>
    </row>
    <row r="1677" s="1" customFormat="1" spans="2:7">
      <c r="B1677" s="10">
        <v>1674</v>
      </c>
      <c r="C1677" s="11" t="str">
        <f t="shared" si="26"/>
        <v>01</v>
      </c>
      <c r="D1677" s="11" t="s">
        <v>7</v>
      </c>
      <c r="E1677" s="11" t="s">
        <v>8</v>
      </c>
      <c r="F1677" s="11" t="str">
        <f>"吴小惠"</f>
        <v>吴小惠</v>
      </c>
      <c r="G1677" s="12" t="s">
        <v>1461</v>
      </c>
    </row>
    <row r="1678" s="1" customFormat="1" spans="2:7">
      <c r="B1678" s="10">
        <v>1675</v>
      </c>
      <c r="C1678" s="11" t="str">
        <f t="shared" si="26"/>
        <v>01</v>
      </c>
      <c r="D1678" s="11" t="s">
        <v>7</v>
      </c>
      <c r="E1678" s="11" t="s">
        <v>8</v>
      </c>
      <c r="F1678" s="11" t="str">
        <f>"符送甘"</f>
        <v>符送甘</v>
      </c>
      <c r="G1678" s="12" t="s">
        <v>1462</v>
      </c>
    </row>
    <row r="1679" s="1" customFormat="1" spans="2:7">
      <c r="B1679" s="10">
        <v>1676</v>
      </c>
      <c r="C1679" s="11" t="str">
        <f t="shared" si="26"/>
        <v>01</v>
      </c>
      <c r="D1679" s="11" t="s">
        <v>7</v>
      </c>
      <c r="E1679" s="11" t="s">
        <v>8</v>
      </c>
      <c r="F1679" s="11" t="str">
        <f>"林海妹"</f>
        <v>林海妹</v>
      </c>
      <c r="G1679" s="12" t="s">
        <v>1463</v>
      </c>
    </row>
    <row r="1680" s="1" customFormat="1" spans="2:7">
      <c r="B1680" s="10">
        <v>1677</v>
      </c>
      <c r="C1680" s="11" t="str">
        <f t="shared" si="26"/>
        <v>01</v>
      </c>
      <c r="D1680" s="11" t="s">
        <v>7</v>
      </c>
      <c r="E1680" s="11" t="s">
        <v>8</v>
      </c>
      <c r="F1680" s="11" t="str">
        <f>"郑小丽"</f>
        <v>郑小丽</v>
      </c>
      <c r="G1680" s="12" t="s">
        <v>1464</v>
      </c>
    </row>
    <row r="1681" s="1" customFormat="1" spans="2:7">
      <c r="B1681" s="10">
        <v>1678</v>
      </c>
      <c r="C1681" s="11" t="str">
        <f t="shared" si="26"/>
        <v>01</v>
      </c>
      <c r="D1681" s="11" t="s">
        <v>7</v>
      </c>
      <c r="E1681" s="11" t="s">
        <v>8</v>
      </c>
      <c r="F1681" s="11" t="str">
        <f>"王君"</f>
        <v>王君</v>
      </c>
      <c r="G1681" s="12" t="s">
        <v>1465</v>
      </c>
    </row>
    <row r="1682" s="1" customFormat="1" spans="2:7">
      <c r="B1682" s="10">
        <v>1679</v>
      </c>
      <c r="C1682" s="11" t="str">
        <f t="shared" si="26"/>
        <v>01</v>
      </c>
      <c r="D1682" s="11" t="s">
        <v>7</v>
      </c>
      <c r="E1682" s="11" t="s">
        <v>8</v>
      </c>
      <c r="F1682" s="11" t="str">
        <f>"云飘飘"</f>
        <v>云飘飘</v>
      </c>
      <c r="G1682" s="12" t="s">
        <v>1466</v>
      </c>
    </row>
    <row r="1683" s="1" customFormat="1" spans="2:7">
      <c r="B1683" s="10">
        <v>1680</v>
      </c>
      <c r="C1683" s="11" t="str">
        <f t="shared" si="26"/>
        <v>01</v>
      </c>
      <c r="D1683" s="11" t="s">
        <v>7</v>
      </c>
      <c r="E1683" s="11" t="s">
        <v>8</v>
      </c>
      <c r="F1683" s="11" t="str">
        <f>"张玉莲"</f>
        <v>张玉莲</v>
      </c>
      <c r="G1683" s="12" t="s">
        <v>1467</v>
      </c>
    </row>
    <row r="1684" s="1" customFormat="1" spans="2:7">
      <c r="B1684" s="10">
        <v>1681</v>
      </c>
      <c r="C1684" s="11" t="str">
        <f t="shared" si="26"/>
        <v>01</v>
      </c>
      <c r="D1684" s="11" t="s">
        <v>7</v>
      </c>
      <c r="E1684" s="11" t="s">
        <v>8</v>
      </c>
      <c r="F1684" s="11" t="str">
        <f>"王乙茹"</f>
        <v>王乙茹</v>
      </c>
      <c r="G1684" s="12" t="s">
        <v>536</v>
      </c>
    </row>
    <row r="1685" s="1" customFormat="1" spans="2:7">
      <c r="B1685" s="10">
        <v>1682</v>
      </c>
      <c r="C1685" s="11" t="str">
        <f t="shared" si="26"/>
        <v>01</v>
      </c>
      <c r="D1685" s="11" t="s">
        <v>7</v>
      </c>
      <c r="E1685" s="11" t="s">
        <v>8</v>
      </c>
      <c r="F1685" s="11" t="str">
        <f>"周保风"</f>
        <v>周保风</v>
      </c>
      <c r="G1685" s="12" t="s">
        <v>1468</v>
      </c>
    </row>
    <row r="1686" s="1" customFormat="1" spans="2:7">
      <c r="B1686" s="10">
        <v>1683</v>
      </c>
      <c r="C1686" s="11" t="str">
        <f t="shared" si="26"/>
        <v>01</v>
      </c>
      <c r="D1686" s="11" t="s">
        <v>7</v>
      </c>
      <c r="E1686" s="11" t="s">
        <v>8</v>
      </c>
      <c r="F1686" s="11" t="str">
        <f>"韦全琴"</f>
        <v>韦全琴</v>
      </c>
      <c r="G1686" s="12" t="s">
        <v>1469</v>
      </c>
    </row>
    <row r="1687" s="1" customFormat="1" spans="2:7">
      <c r="B1687" s="10">
        <v>1684</v>
      </c>
      <c r="C1687" s="11" t="str">
        <f t="shared" si="26"/>
        <v>01</v>
      </c>
      <c r="D1687" s="11" t="s">
        <v>7</v>
      </c>
      <c r="E1687" s="11" t="s">
        <v>8</v>
      </c>
      <c r="F1687" s="11" t="str">
        <f>"谢宛玉"</f>
        <v>谢宛玉</v>
      </c>
      <c r="G1687" s="12" t="s">
        <v>1470</v>
      </c>
    </row>
    <row r="1688" s="1" customFormat="1" spans="2:7">
      <c r="B1688" s="10">
        <v>1685</v>
      </c>
      <c r="C1688" s="11" t="str">
        <f t="shared" si="26"/>
        <v>01</v>
      </c>
      <c r="D1688" s="11" t="s">
        <v>7</v>
      </c>
      <c r="E1688" s="11" t="s">
        <v>8</v>
      </c>
      <c r="F1688" s="11" t="str">
        <f>"吴育格"</f>
        <v>吴育格</v>
      </c>
      <c r="G1688" s="12" t="s">
        <v>1471</v>
      </c>
    </row>
    <row r="1689" s="1" customFormat="1" spans="2:7">
      <c r="B1689" s="10">
        <v>1686</v>
      </c>
      <c r="C1689" s="11" t="str">
        <f t="shared" si="26"/>
        <v>01</v>
      </c>
      <c r="D1689" s="11" t="s">
        <v>7</v>
      </c>
      <c r="E1689" s="11" t="s">
        <v>8</v>
      </c>
      <c r="F1689" s="11" t="str">
        <f>"韩怡"</f>
        <v>韩怡</v>
      </c>
      <c r="G1689" s="12" t="s">
        <v>1472</v>
      </c>
    </row>
    <row r="1690" s="1" customFormat="1" spans="2:7">
      <c r="B1690" s="10">
        <v>1687</v>
      </c>
      <c r="C1690" s="11" t="str">
        <f t="shared" si="26"/>
        <v>01</v>
      </c>
      <c r="D1690" s="11" t="s">
        <v>7</v>
      </c>
      <c r="E1690" s="11" t="s">
        <v>8</v>
      </c>
      <c r="F1690" s="11" t="str">
        <f>"孙安满"</f>
        <v>孙安满</v>
      </c>
      <c r="G1690" s="12" t="s">
        <v>1473</v>
      </c>
    </row>
    <row r="1691" s="1" customFormat="1" spans="2:7">
      <c r="B1691" s="10">
        <v>1688</v>
      </c>
      <c r="C1691" s="11" t="str">
        <f t="shared" si="26"/>
        <v>01</v>
      </c>
      <c r="D1691" s="11" t="s">
        <v>7</v>
      </c>
      <c r="E1691" s="11" t="s">
        <v>8</v>
      </c>
      <c r="F1691" s="11" t="str">
        <f>"钟浪"</f>
        <v>钟浪</v>
      </c>
      <c r="G1691" s="12" t="s">
        <v>1474</v>
      </c>
    </row>
    <row r="1692" s="1" customFormat="1" spans="2:7">
      <c r="B1692" s="10">
        <v>1689</v>
      </c>
      <c r="C1692" s="11" t="str">
        <f t="shared" si="26"/>
        <v>01</v>
      </c>
      <c r="D1692" s="11" t="s">
        <v>7</v>
      </c>
      <c r="E1692" s="11" t="s">
        <v>8</v>
      </c>
      <c r="F1692" s="11" t="str">
        <f>"黄妙妙"</f>
        <v>黄妙妙</v>
      </c>
      <c r="G1692" s="12" t="s">
        <v>1475</v>
      </c>
    </row>
    <row r="1693" s="1" customFormat="1" spans="2:7">
      <c r="B1693" s="10">
        <v>1690</v>
      </c>
      <c r="C1693" s="11" t="str">
        <f t="shared" si="26"/>
        <v>01</v>
      </c>
      <c r="D1693" s="11" t="s">
        <v>7</v>
      </c>
      <c r="E1693" s="11" t="s">
        <v>8</v>
      </c>
      <c r="F1693" s="11" t="str">
        <f>"韦海莉"</f>
        <v>韦海莉</v>
      </c>
      <c r="G1693" s="12" t="s">
        <v>1476</v>
      </c>
    </row>
    <row r="1694" s="1" customFormat="1" spans="2:7">
      <c r="B1694" s="10">
        <v>1691</v>
      </c>
      <c r="C1694" s="11" t="str">
        <f t="shared" si="26"/>
        <v>01</v>
      </c>
      <c r="D1694" s="11" t="s">
        <v>7</v>
      </c>
      <c r="E1694" s="11" t="s">
        <v>8</v>
      </c>
      <c r="F1694" s="11" t="str">
        <f>"郭冰冰"</f>
        <v>郭冰冰</v>
      </c>
      <c r="G1694" s="12" t="s">
        <v>1477</v>
      </c>
    </row>
    <row r="1695" s="1" customFormat="1" spans="2:7">
      <c r="B1695" s="10">
        <v>1692</v>
      </c>
      <c r="C1695" s="11" t="str">
        <f t="shared" si="26"/>
        <v>01</v>
      </c>
      <c r="D1695" s="11" t="s">
        <v>7</v>
      </c>
      <c r="E1695" s="11" t="s">
        <v>8</v>
      </c>
      <c r="F1695" s="11" t="str">
        <f>"黄珍"</f>
        <v>黄珍</v>
      </c>
      <c r="G1695" s="12" t="s">
        <v>1478</v>
      </c>
    </row>
    <row r="1696" s="1" customFormat="1" spans="2:7">
      <c r="B1696" s="10">
        <v>1693</v>
      </c>
      <c r="C1696" s="11" t="str">
        <f t="shared" si="26"/>
        <v>01</v>
      </c>
      <c r="D1696" s="11" t="s">
        <v>7</v>
      </c>
      <c r="E1696" s="11" t="s">
        <v>8</v>
      </c>
      <c r="F1696" s="11" t="str">
        <f>"胡梦琦"</f>
        <v>胡梦琦</v>
      </c>
      <c r="G1696" s="12" t="s">
        <v>279</v>
      </c>
    </row>
    <row r="1697" s="1" customFormat="1" spans="2:7">
      <c r="B1697" s="10">
        <v>1694</v>
      </c>
      <c r="C1697" s="11" t="str">
        <f t="shared" si="26"/>
        <v>01</v>
      </c>
      <c r="D1697" s="11" t="s">
        <v>7</v>
      </c>
      <c r="E1697" s="11" t="s">
        <v>8</v>
      </c>
      <c r="F1697" s="11" t="str">
        <f>"符有倩"</f>
        <v>符有倩</v>
      </c>
      <c r="G1697" s="12" t="s">
        <v>1479</v>
      </c>
    </row>
    <row r="1698" s="1" customFormat="1" spans="2:7">
      <c r="B1698" s="10">
        <v>1695</v>
      </c>
      <c r="C1698" s="11" t="str">
        <f t="shared" si="26"/>
        <v>01</v>
      </c>
      <c r="D1698" s="11" t="s">
        <v>7</v>
      </c>
      <c r="E1698" s="11" t="s">
        <v>8</v>
      </c>
      <c r="F1698" s="11" t="str">
        <f>"陈海霞"</f>
        <v>陈海霞</v>
      </c>
      <c r="G1698" s="12" t="s">
        <v>714</v>
      </c>
    </row>
    <row r="1699" s="1" customFormat="1" spans="2:7">
      <c r="B1699" s="10">
        <v>1696</v>
      </c>
      <c r="C1699" s="11" t="str">
        <f t="shared" si="26"/>
        <v>01</v>
      </c>
      <c r="D1699" s="11" t="s">
        <v>7</v>
      </c>
      <c r="E1699" s="11" t="s">
        <v>8</v>
      </c>
      <c r="F1699" s="11" t="str">
        <f>"符其丹"</f>
        <v>符其丹</v>
      </c>
      <c r="G1699" s="12" t="s">
        <v>1480</v>
      </c>
    </row>
    <row r="1700" s="1" customFormat="1" spans="2:7">
      <c r="B1700" s="10">
        <v>1697</v>
      </c>
      <c r="C1700" s="11" t="str">
        <f t="shared" si="26"/>
        <v>01</v>
      </c>
      <c r="D1700" s="11" t="s">
        <v>7</v>
      </c>
      <c r="E1700" s="11" t="s">
        <v>8</v>
      </c>
      <c r="F1700" s="11" t="str">
        <f>"梁瑞丽"</f>
        <v>梁瑞丽</v>
      </c>
      <c r="G1700" s="12" t="s">
        <v>1481</v>
      </c>
    </row>
    <row r="1701" s="1" customFormat="1" spans="2:7">
      <c r="B1701" s="10">
        <v>1698</v>
      </c>
      <c r="C1701" s="11" t="str">
        <f t="shared" si="26"/>
        <v>01</v>
      </c>
      <c r="D1701" s="11" t="s">
        <v>7</v>
      </c>
      <c r="E1701" s="11" t="s">
        <v>8</v>
      </c>
      <c r="F1701" s="11" t="str">
        <f>"林成娟"</f>
        <v>林成娟</v>
      </c>
      <c r="G1701" s="12" t="s">
        <v>448</v>
      </c>
    </row>
    <row r="1702" s="1" customFormat="1" spans="2:7">
      <c r="B1702" s="10">
        <v>1699</v>
      </c>
      <c r="C1702" s="11" t="str">
        <f t="shared" si="26"/>
        <v>01</v>
      </c>
      <c r="D1702" s="11" t="s">
        <v>7</v>
      </c>
      <c r="E1702" s="11" t="s">
        <v>8</v>
      </c>
      <c r="F1702" s="11" t="str">
        <f>"李筱意"</f>
        <v>李筱意</v>
      </c>
      <c r="G1702" s="12" t="s">
        <v>1482</v>
      </c>
    </row>
    <row r="1703" s="1" customFormat="1" spans="2:7">
      <c r="B1703" s="10">
        <v>1700</v>
      </c>
      <c r="C1703" s="11" t="str">
        <f t="shared" si="26"/>
        <v>01</v>
      </c>
      <c r="D1703" s="11" t="s">
        <v>7</v>
      </c>
      <c r="E1703" s="11" t="s">
        <v>8</v>
      </c>
      <c r="F1703" s="11" t="str">
        <f>"冯洁薇"</f>
        <v>冯洁薇</v>
      </c>
      <c r="G1703" s="12" t="s">
        <v>1483</v>
      </c>
    </row>
    <row r="1704" s="1" customFormat="1" spans="2:7">
      <c r="B1704" s="10">
        <v>1701</v>
      </c>
      <c r="C1704" s="11" t="str">
        <f t="shared" si="26"/>
        <v>01</v>
      </c>
      <c r="D1704" s="11" t="s">
        <v>7</v>
      </c>
      <c r="E1704" s="11" t="s">
        <v>8</v>
      </c>
      <c r="F1704" s="11" t="str">
        <f>"符舒瑾"</f>
        <v>符舒瑾</v>
      </c>
      <c r="G1704" s="12" t="s">
        <v>1484</v>
      </c>
    </row>
    <row r="1705" s="1" customFormat="1" spans="2:7">
      <c r="B1705" s="10">
        <v>1702</v>
      </c>
      <c r="C1705" s="11" t="str">
        <f t="shared" si="26"/>
        <v>01</v>
      </c>
      <c r="D1705" s="11" t="s">
        <v>7</v>
      </c>
      <c r="E1705" s="11" t="s">
        <v>8</v>
      </c>
      <c r="F1705" s="11" t="str">
        <f>"符小玲"</f>
        <v>符小玲</v>
      </c>
      <c r="G1705" s="12" t="s">
        <v>1485</v>
      </c>
    </row>
    <row r="1706" s="1" customFormat="1" spans="2:7">
      <c r="B1706" s="10">
        <v>1703</v>
      </c>
      <c r="C1706" s="11" t="str">
        <f t="shared" si="26"/>
        <v>01</v>
      </c>
      <c r="D1706" s="11" t="s">
        <v>7</v>
      </c>
      <c r="E1706" s="11" t="s">
        <v>8</v>
      </c>
      <c r="F1706" s="11" t="str">
        <f>"黎莉婷"</f>
        <v>黎莉婷</v>
      </c>
      <c r="G1706" s="12" t="s">
        <v>1486</v>
      </c>
    </row>
    <row r="1707" s="1" customFormat="1" spans="2:7">
      <c r="B1707" s="10">
        <v>1704</v>
      </c>
      <c r="C1707" s="11" t="str">
        <f t="shared" si="26"/>
        <v>01</v>
      </c>
      <c r="D1707" s="11" t="s">
        <v>7</v>
      </c>
      <c r="E1707" s="11" t="s">
        <v>8</v>
      </c>
      <c r="F1707" s="11" t="str">
        <f>"王昌"</f>
        <v>王昌</v>
      </c>
      <c r="G1707" s="12" t="s">
        <v>1487</v>
      </c>
    </row>
    <row r="1708" s="1" customFormat="1" spans="2:7">
      <c r="B1708" s="10">
        <v>1705</v>
      </c>
      <c r="C1708" s="11" t="str">
        <f t="shared" si="26"/>
        <v>01</v>
      </c>
      <c r="D1708" s="11" t="s">
        <v>7</v>
      </c>
      <c r="E1708" s="11" t="s">
        <v>8</v>
      </c>
      <c r="F1708" s="11" t="str">
        <f>"韦琼馨"</f>
        <v>韦琼馨</v>
      </c>
      <c r="G1708" s="12" t="s">
        <v>1488</v>
      </c>
    </row>
    <row r="1709" s="1" customFormat="1" spans="2:7">
      <c r="B1709" s="10">
        <v>1706</v>
      </c>
      <c r="C1709" s="11" t="str">
        <f t="shared" si="26"/>
        <v>01</v>
      </c>
      <c r="D1709" s="11" t="s">
        <v>7</v>
      </c>
      <c r="E1709" s="11" t="s">
        <v>8</v>
      </c>
      <c r="F1709" s="11" t="str">
        <f>"王忠美"</f>
        <v>王忠美</v>
      </c>
      <c r="G1709" s="12" t="s">
        <v>1489</v>
      </c>
    </row>
    <row r="1710" s="1" customFormat="1" spans="2:7">
      <c r="B1710" s="10">
        <v>1707</v>
      </c>
      <c r="C1710" s="11" t="str">
        <f t="shared" si="26"/>
        <v>01</v>
      </c>
      <c r="D1710" s="11" t="s">
        <v>7</v>
      </c>
      <c r="E1710" s="11" t="s">
        <v>8</v>
      </c>
      <c r="F1710" s="11" t="str">
        <f>"王亚蕊"</f>
        <v>王亚蕊</v>
      </c>
      <c r="G1710" s="12" t="s">
        <v>1490</v>
      </c>
    </row>
    <row r="1711" s="1" customFormat="1" spans="2:7">
      <c r="B1711" s="10">
        <v>1708</v>
      </c>
      <c r="C1711" s="11" t="str">
        <f t="shared" si="26"/>
        <v>01</v>
      </c>
      <c r="D1711" s="11" t="s">
        <v>7</v>
      </c>
      <c r="E1711" s="11" t="s">
        <v>8</v>
      </c>
      <c r="F1711" s="11" t="str">
        <f>"牛学玲"</f>
        <v>牛学玲</v>
      </c>
      <c r="G1711" s="12" t="s">
        <v>1491</v>
      </c>
    </row>
    <row r="1712" s="1" customFormat="1" spans="2:7">
      <c r="B1712" s="10">
        <v>1709</v>
      </c>
      <c r="C1712" s="11" t="str">
        <f t="shared" si="26"/>
        <v>01</v>
      </c>
      <c r="D1712" s="11" t="s">
        <v>7</v>
      </c>
      <c r="E1712" s="11" t="s">
        <v>8</v>
      </c>
      <c r="F1712" s="11" t="str">
        <f>"黄芯如"</f>
        <v>黄芯如</v>
      </c>
      <c r="G1712" s="12" t="s">
        <v>1492</v>
      </c>
    </row>
    <row r="1713" s="1" customFormat="1" spans="2:7">
      <c r="B1713" s="10">
        <v>1710</v>
      </c>
      <c r="C1713" s="11" t="str">
        <f t="shared" si="26"/>
        <v>01</v>
      </c>
      <c r="D1713" s="11" t="s">
        <v>7</v>
      </c>
      <c r="E1713" s="11" t="s">
        <v>8</v>
      </c>
      <c r="F1713" s="11" t="str">
        <f>"郑文斯"</f>
        <v>郑文斯</v>
      </c>
      <c r="G1713" s="12" t="s">
        <v>1493</v>
      </c>
    </row>
    <row r="1714" s="1" customFormat="1" spans="2:7">
      <c r="B1714" s="10">
        <v>1711</v>
      </c>
      <c r="C1714" s="11" t="str">
        <f t="shared" si="26"/>
        <v>01</v>
      </c>
      <c r="D1714" s="11" t="s">
        <v>7</v>
      </c>
      <c r="E1714" s="11" t="s">
        <v>8</v>
      </c>
      <c r="F1714" s="11" t="str">
        <f>"王彩梅"</f>
        <v>王彩梅</v>
      </c>
      <c r="G1714" s="12" t="s">
        <v>1494</v>
      </c>
    </row>
    <row r="1715" s="1" customFormat="1" spans="2:7">
      <c r="B1715" s="10">
        <v>1712</v>
      </c>
      <c r="C1715" s="11" t="str">
        <f t="shared" si="26"/>
        <v>01</v>
      </c>
      <c r="D1715" s="11" t="s">
        <v>7</v>
      </c>
      <c r="E1715" s="11" t="s">
        <v>8</v>
      </c>
      <c r="F1715" s="11" t="str">
        <f>"赖彦羽"</f>
        <v>赖彦羽</v>
      </c>
      <c r="G1715" s="12" t="s">
        <v>1495</v>
      </c>
    </row>
    <row r="1716" s="1" customFormat="1" spans="2:7">
      <c r="B1716" s="10">
        <v>1713</v>
      </c>
      <c r="C1716" s="11" t="str">
        <f t="shared" si="26"/>
        <v>01</v>
      </c>
      <c r="D1716" s="11" t="s">
        <v>7</v>
      </c>
      <c r="E1716" s="11" t="s">
        <v>8</v>
      </c>
      <c r="F1716" s="11" t="str">
        <f>"符思敏"</f>
        <v>符思敏</v>
      </c>
      <c r="G1716" s="12" t="s">
        <v>1496</v>
      </c>
    </row>
    <row r="1717" s="1" customFormat="1" spans="2:7">
      <c r="B1717" s="10">
        <v>1714</v>
      </c>
      <c r="C1717" s="11" t="str">
        <f t="shared" si="26"/>
        <v>01</v>
      </c>
      <c r="D1717" s="11" t="s">
        <v>7</v>
      </c>
      <c r="E1717" s="11" t="s">
        <v>8</v>
      </c>
      <c r="F1717" s="11" t="str">
        <f>"吴欣欣"</f>
        <v>吴欣欣</v>
      </c>
      <c r="G1717" s="12" t="s">
        <v>1497</v>
      </c>
    </row>
    <row r="1718" s="1" customFormat="1" spans="2:7">
      <c r="B1718" s="10">
        <v>1715</v>
      </c>
      <c r="C1718" s="11" t="str">
        <f t="shared" si="26"/>
        <v>01</v>
      </c>
      <c r="D1718" s="11" t="s">
        <v>7</v>
      </c>
      <c r="E1718" s="11" t="s">
        <v>8</v>
      </c>
      <c r="F1718" s="11" t="str">
        <f>"牛学香"</f>
        <v>牛学香</v>
      </c>
      <c r="G1718" s="12" t="s">
        <v>1498</v>
      </c>
    </row>
    <row r="1719" s="1" customFormat="1" spans="2:7">
      <c r="B1719" s="10">
        <v>1716</v>
      </c>
      <c r="C1719" s="11" t="str">
        <f t="shared" si="26"/>
        <v>01</v>
      </c>
      <c r="D1719" s="11" t="s">
        <v>7</v>
      </c>
      <c r="E1719" s="11" t="s">
        <v>8</v>
      </c>
      <c r="F1719" s="11" t="str">
        <f>"洪秋"</f>
        <v>洪秋</v>
      </c>
      <c r="G1719" s="12" t="s">
        <v>1499</v>
      </c>
    </row>
    <row r="1720" s="1" customFormat="1" spans="2:7">
      <c r="B1720" s="10">
        <v>1717</v>
      </c>
      <c r="C1720" s="11" t="str">
        <f t="shared" si="26"/>
        <v>01</v>
      </c>
      <c r="D1720" s="11" t="s">
        <v>7</v>
      </c>
      <c r="E1720" s="11" t="s">
        <v>8</v>
      </c>
      <c r="F1720" s="11" t="str">
        <f>"曾小玲"</f>
        <v>曾小玲</v>
      </c>
      <c r="G1720" s="12" t="s">
        <v>1500</v>
      </c>
    </row>
    <row r="1721" s="1" customFormat="1" spans="2:7">
      <c r="B1721" s="10">
        <v>1718</v>
      </c>
      <c r="C1721" s="11" t="str">
        <f t="shared" si="26"/>
        <v>01</v>
      </c>
      <c r="D1721" s="11" t="s">
        <v>7</v>
      </c>
      <c r="E1721" s="11" t="s">
        <v>8</v>
      </c>
      <c r="F1721" s="11" t="str">
        <f>"陈裔艳"</f>
        <v>陈裔艳</v>
      </c>
      <c r="G1721" s="12" t="s">
        <v>1501</v>
      </c>
    </row>
    <row r="1722" s="1" customFormat="1" spans="2:7">
      <c r="B1722" s="10">
        <v>1719</v>
      </c>
      <c r="C1722" s="11" t="str">
        <f t="shared" si="26"/>
        <v>01</v>
      </c>
      <c r="D1722" s="11" t="s">
        <v>7</v>
      </c>
      <c r="E1722" s="11" t="s">
        <v>8</v>
      </c>
      <c r="F1722" s="11" t="str">
        <f>"田妮"</f>
        <v>田妮</v>
      </c>
      <c r="G1722" s="12" t="s">
        <v>1502</v>
      </c>
    </row>
    <row r="1723" s="1" customFormat="1" spans="2:7">
      <c r="B1723" s="10">
        <v>1720</v>
      </c>
      <c r="C1723" s="11" t="str">
        <f t="shared" si="26"/>
        <v>01</v>
      </c>
      <c r="D1723" s="11" t="s">
        <v>7</v>
      </c>
      <c r="E1723" s="11" t="s">
        <v>8</v>
      </c>
      <c r="F1723" s="11" t="str">
        <f>"王丹萍"</f>
        <v>王丹萍</v>
      </c>
      <c r="G1723" s="12" t="s">
        <v>1503</v>
      </c>
    </row>
    <row r="1724" s="1" customFormat="1" spans="2:7">
      <c r="B1724" s="10">
        <v>1721</v>
      </c>
      <c r="C1724" s="11" t="str">
        <f t="shared" si="26"/>
        <v>01</v>
      </c>
      <c r="D1724" s="11" t="s">
        <v>7</v>
      </c>
      <c r="E1724" s="11" t="s">
        <v>8</v>
      </c>
      <c r="F1724" s="11" t="str">
        <f>"王琳"</f>
        <v>王琳</v>
      </c>
      <c r="G1724" s="12" t="s">
        <v>1504</v>
      </c>
    </row>
    <row r="1725" s="1" customFormat="1" spans="2:7">
      <c r="B1725" s="10">
        <v>1722</v>
      </c>
      <c r="C1725" s="11" t="str">
        <f t="shared" si="26"/>
        <v>01</v>
      </c>
      <c r="D1725" s="11" t="s">
        <v>7</v>
      </c>
      <c r="E1725" s="11" t="s">
        <v>8</v>
      </c>
      <c r="F1725" s="11" t="str">
        <f>"杜海波"</f>
        <v>杜海波</v>
      </c>
      <c r="G1725" s="12" t="s">
        <v>1505</v>
      </c>
    </row>
    <row r="1726" s="1" customFormat="1" spans="2:7">
      <c r="B1726" s="10">
        <v>1723</v>
      </c>
      <c r="C1726" s="11" t="str">
        <f t="shared" si="26"/>
        <v>01</v>
      </c>
      <c r="D1726" s="11" t="s">
        <v>7</v>
      </c>
      <c r="E1726" s="11" t="s">
        <v>8</v>
      </c>
      <c r="F1726" s="11" t="str">
        <f>"杨婉倩"</f>
        <v>杨婉倩</v>
      </c>
      <c r="G1726" s="12" t="s">
        <v>1506</v>
      </c>
    </row>
    <row r="1727" s="1" customFormat="1" spans="2:7">
      <c r="B1727" s="10">
        <v>1724</v>
      </c>
      <c r="C1727" s="11" t="str">
        <f t="shared" si="26"/>
        <v>01</v>
      </c>
      <c r="D1727" s="11" t="s">
        <v>7</v>
      </c>
      <c r="E1727" s="11" t="s">
        <v>8</v>
      </c>
      <c r="F1727" s="11" t="str">
        <f>"陈雨"</f>
        <v>陈雨</v>
      </c>
      <c r="G1727" s="12" t="s">
        <v>1507</v>
      </c>
    </row>
    <row r="1728" s="1" customFormat="1" spans="2:7">
      <c r="B1728" s="10">
        <v>1725</v>
      </c>
      <c r="C1728" s="11" t="str">
        <f t="shared" si="26"/>
        <v>01</v>
      </c>
      <c r="D1728" s="11" t="s">
        <v>7</v>
      </c>
      <c r="E1728" s="11" t="s">
        <v>8</v>
      </c>
      <c r="F1728" s="11" t="str">
        <f>"陈婆妹"</f>
        <v>陈婆妹</v>
      </c>
      <c r="G1728" s="12" t="s">
        <v>71</v>
      </c>
    </row>
    <row r="1729" s="1" customFormat="1" spans="2:7">
      <c r="B1729" s="10">
        <v>1726</v>
      </c>
      <c r="C1729" s="11" t="str">
        <f t="shared" si="26"/>
        <v>01</v>
      </c>
      <c r="D1729" s="11" t="s">
        <v>7</v>
      </c>
      <c r="E1729" s="11" t="s">
        <v>8</v>
      </c>
      <c r="F1729" s="11" t="str">
        <f>"周海琴"</f>
        <v>周海琴</v>
      </c>
      <c r="G1729" s="12" t="s">
        <v>411</v>
      </c>
    </row>
    <row r="1730" s="1" customFormat="1" spans="2:7">
      <c r="B1730" s="10">
        <v>1727</v>
      </c>
      <c r="C1730" s="11" t="str">
        <f t="shared" si="26"/>
        <v>01</v>
      </c>
      <c r="D1730" s="11" t="s">
        <v>7</v>
      </c>
      <c r="E1730" s="11" t="s">
        <v>8</v>
      </c>
      <c r="F1730" s="11" t="str">
        <f>"郑安秀"</f>
        <v>郑安秀</v>
      </c>
      <c r="G1730" s="12" t="s">
        <v>1508</v>
      </c>
    </row>
    <row r="1731" s="1" customFormat="1" spans="2:7">
      <c r="B1731" s="10">
        <v>1728</v>
      </c>
      <c r="C1731" s="11" t="str">
        <f t="shared" si="26"/>
        <v>01</v>
      </c>
      <c r="D1731" s="11" t="s">
        <v>7</v>
      </c>
      <c r="E1731" s="11" t="s">
        <v>8</v>
      </c>
      <c r="F1731" s="11" t="str">
        <f>"蒙明菲"</f>
        <v>蒙明菲</v>
      </c>
      <c r="G1731" s="12" t="s">
        <v>1509</v>
      </c>
    </row>
    <row r="1732" s="1" customFormat="1" spans="2:7">
      <c r="B1732" s="10">
        <v>1729</v>
      </c>
      <c r="C1732" s="11" t="str">
        <f t="shared" ref="C1732:C1773" si="27">"01"</f>
        <v>01</v>
      </c>
      <c r="D1732" s="11" t="s">
        <v>7</v>
      </c>
      <c r="E1732" s="11" t="s">
        <v>8</v>
      </c>
      <c r="F1732" s="11" t="str">
        <f>"陈彩梅"</f>
        <v>陈彩梅</v>
      </c>
      <c r="G1732" s="12" t="s">
        <v>1510</v>
      </c>
    </row>
    <row r="1733" s="1" customFormat="1" spans="2:7">
      <c r="B1733" s="10">
        <v>1730</v>
      </c>
      <c r="C1733" s="11" t="str">
        <f t="shared" si="27"/>
        <v>01</v>
      </c>
      <c r="D1733" s="11" t="s">
        <v>7</v>
      </c>
      <c r="E1733" s="11" t="s">
        <v>8</v>
      </c>
      <c r="F1733" s="11" t="str">
        <f>"翁彩虹"</f>
        <v>翁彩虹</v>
      </c>
      <c r="G1733" s="12" t="s">
        <v>389</v>
      </c>
    </row>
    <row r="1734" s="1" customFormat="1" spans="2:7">
      <c r="B1734" s="10">
        <v>1731</v>
      </c>
      <c r="C1734" s="11" t="str">
        <f t="shared" si="27"/>
        <v>01</v>
      </c>
      <c r="D1734" s="11" t="s">
        <v>7</v>
      </c>
      <c r="E1734" s="11" t="s">
        <v>8</v>
      </c>
      <c r="F1734" s="11" t="str">
        <f>"文俊悦"</f>
        <v>文俊悦</v>
      </c>
      <c r="G1734" s="12" t="s">
        <v>1082</v>
      </c>
    </row>
    <row r="1735" s="1" customFormat="1" spans="2:7">
      <c r="B1735" s="10">
        <v>1732</v>
      </c>
      <c r="C1735" s="11" t="str">
        <f t="shared" si="27"/>
        <v>01</v>
      </c>
      <c r="D1735" s="11" t="s">
        <v>7</v>
      </c>
      <c r="E1735" s="11" t="s">
        <v>8</v>
      </c>
      <c r="F1735" s="11" t="str">
        <f>"王远芬"</f>
        <v>王远芬</v>
      </c>
      <c r="G1735" s="12" t="s">
        <v>1511</v>
      </c>
    </row>
    <row r="1736" s="1" customFormat="1" spans="2:7">
      <c r="B1736" s="10">
        <v>1733</v>
      </c>
      <c r="C1736" s="11" t="str">
        <f t="shared" si="27"/>
        <v>01</v>
      </c>
      <c r="D1736" s="11" t="s">
        <v>7</v>
      </c>
      <c r="E1736" s="11" t="s">
        <v>8</v>
      </c>
      <c r="F1736" s="11" t="str">
        <f>"杜慧宁"</f>
        <v>杜慧宁</v>
      </c>
      <c r="G1736" s="12" t="s">
        <v>351</v>
      </c>
    </row>
    <row r="1737" s="1" customFormat="1" spans="2:7">
      <c r="B1737" s="10">
        <v>1734</v>
      </c>
      <c r="C1737" s="11" t="str">
        <f t="shared" si="27"/>
        <v>01</v>
      </c>
      <c r="D1737" s="11" t="s">
        <v>7</v>
      </c>
      <c r="E1737" s="11" t="s">
        <v>8</v>
      </c>
      <c r="F1737" s="11" t="str">
        <f>"周瑞平"</f>
        <v>周瑞平</v>
      </c>
      <c r="G1737" s="12" t="s">
        <v>1512</v>
      </c>
    </row>
    <row r="1738" s="1" customFormat="1" spans="2:7">
      <c r="B1738" s="10">
        <v>1735</v>
      </c>
      <c r="C1738" s="11" t="str">
        <f t="shared" si="27"/>
        <v>01</v>
      </c>
      <c r="D1738" s="11" t="s">
        <v>7</v>
      </c>
      <c r="E1738" s="11" t="s">
        <v>8</v>
      </c>
      <c r="F1738" s="11" t="str">
        <f>"刘小芬"</f>
        <v>刘小芬</v>
      </c>
      <c r="G1738" s="12" t="s">
        <v>1513</v>
      </c>
    </row>
    <row r="1739" s="1" customFormat="1" spans="2:7">
      <c r="B1739" s="10">
        <v>1736</v>
      </c>
      <c r="C1739" s="11" t="str">
        <f t="shared" si="27"/>
        <v>01</v>
      </c>
      <c r="D1739" s="11" t="s">
        <v>7</v>
      </c>
      <c r="E1739" s="11" t="s">
        <v>8</v>
      </c>
      <c r="F1739" s="11" t="str">
        <f>"王萍"</f>
        <v>王萍</v>
      </c>
      <c r="G1739" s="12" t="s">
        <v>1514</v>
      </c>
    </row>
    <row r="1740" s="1" customFormat="1" spans="2:7">
      <c r="B1740" s="10">
        <v>1737</v>
      </c>
      <c r="C1740" s="11" t="str">
        <f t="shared" si="27"/>
        <v>01</v>
      </c>
      <c r="D1740" s="11" t="s">
        <v>7</v>
      </c>
      <c r="E1740" s="11" t="s">
        <v>8</v>
      </c>
      <c r="F1740" s="11" t="str">
        <f>"李佳"</f>
        <v>李佳</v>
      </c>
      <c r="G1740" s="12" t="s">
        <v>635</v>
      </c>
    </row>
    <row r="1741" s="1" customFormat="1" spans="2:7">
      <c r="B1741" s="10">
        <v>1738</v>
      </c>
      <c r="C1741" s="11" t="str">
        <f t="shared" si="27"/>
        <v>01</v>
      </c>
      <c r="D1741" s="11" t="s">
        <v>7</v>
      </c>
      <c r="E1741" s="11" t="s">
        <v>8</v>
      </c>
      <c r="F1741" s="11" t="str">
        <f>"尹优颖"</f>
        <v>尹优颖</v>
      </c>
      <c r="G1741" s="12" t="s">
        <v>1515</v>
      </c>
    </row>
    <row r="1742" s="1" customFormat="1" spans="2:7">
      <c r="B1742" s="10">
        <v>1739</v>
      </c>
      <c r="C1742" s="11" t="str">
        <f t="shared" si="27"/>
        <v>01</v>
      </c>
      <c r="D1742" s="11" t="s">
        <v>7</v>
      </c>
      <c r="E1742" s="11" t="s">
        <v>8</v>
      </c>
      <c r="F1742" s="11" t="str">
        <f>"曹璐"</f>
        <v>曹璐</v>
      </c>
      <c r="G1742" s="12" t="s">
        <v>1516</v>
      </c>
    </row>
    <row r="1743" s="1" customFormat="1" spans="2:7">
      <c r="B1743" s="10">
        <v>1740</v>
      </c>
      <c r="C1743" s="11" t="str">
        <f t="shared" si="27"/>
        <v>01</v>
      </c>
      <c r="D1743" s="11" t="s">
        <v>7</v>
      </c>
      <c r="E1743" s="11" t="s">
        <v>8</v>
      </c>
      <c r="F1743" s="11" t="str">
        <f>"谭朝丽"</f>
        <v>谭朝丽</v>
      </c>
      <c r="G1743" s="12" t="s">
        <v>992</v>
      </c>
    </row>
    <row r="1744" s="1" customFormat="1" spans="2:7">
      <c r="B1744" s="10">
        <v>1741</v>
      </c>
      <c r="C1744" s="11" t="str">
        <f t="shared" si="27"/>
        <v>01</v>
      </c>
      <c r="D1744" s="11" t="s">
        <v>7</v>
      </c>
      <c r="E1744" s="11" t="s">
        <v>8</v>
      </c>
      <c r="F1744" s="11" t="str">
        <f>"符世君"</f>
        <v>符世君</v>
      </c>
      <c r="G1744" s="12" t="s">
        <v>1517</v>
      </c>
    </row>
    <row r="1745" s="1" customFormat="1" spans="2:7">
      <c r="B1745" s="10">
        <v>1742</v>
      </c>
      <c r="C1745" s="11" t="str">
        <f t="shared" si="27"/>
        <v>01</v>
      </c>
      <c r="D1745" s="11" t="s">
        <v>7</v>
      </c>
      <c r="E1745" s="11" t="s">
        <v>8</v>
      </c>
      <c r="F1745" s="11" t="str">
        <f>"符少哪"</f>
        <v>符少哪</v>
      </c>
      <c r="G1745" s="12" t="s">
        <v>1518</v>
      </c>
    </row>
    <row r="1746" s="1" customFormat="1" spans="2:7">
      <c r="B1746" s="10">
        <v>1743</v>
      </c>
      <c r="C1746" s="11" t="str">
        <f t="shared" si="27"/>
        <v>01</v>
      </c>
      <c r="D1746" s="11" t="s">
        <v>7</v>
      </c>
      <c r="E1746" s="11" t="s">
        <v>8</v>
      </c>
      <c r="F1746" s="11" t="str">
        <f>"吉训洁"</f>
        <v>吉训洁</v>
      </c>
      <c r="G1746" s="12" t="s">
        <v>1519</v>
      </c>
    </row>
    <row r="1747" s="1" customFormat="1" spans="2:7">
      <c r="B1747" s="10">
        <v>1744</v>
      </c>
      <c r="C1747" s="11" t="str">
        <f t="shared" si="27"/>
        <v>01</v>
      </c>
      <c r="D1747" s="11" t="s">
        <v>7</v>
      </c>
      <c r="E1747" s="11" t="s">
        <v>8</v>
      </c>
      <c r="F1747" s="11" t="str">
        <f>"羊春爱"</f>
        <v>羊春爱</v>
      </c>
      <c r="G1747" s="12" t="s">
        <v>1325</v>
      </c>
    </row>
    <row r="1748" s="1" customFormat="1" spans="2:7">
      <c r="B1748" s="10">
        <v>1745</v>
      </c>
      <c r="C1748" s="11" t="str">
        <f t="shared" si="27"/>
        <v>01</v>
      </c>
      <c r="D1748" s="11" t="s">
        <v>7</v>
      </c>
      <c r="E1748" s="11" t="s">
        <v>8</v>
      </c>
      <c r="F1748" s="11" t="str">
        <f>"梁飞"</f>
        <v>梁飞</v>
      </c>
      <c r="G1748" s="12" t="s">
        <v>1520</v>
      </c>
    </row>
    <row r="1749" s="1" customFormat="1" spans="2:7">
      <c r="B1749" s="10">
        <v>1746</v>
      </c>
      <c r="C1749" s="11" t="str">
        <f t="shared" si="27"/>
        <v>01</v>
      </c>
      <c r="D1749" s="11" t="s">
        <v>7</v>
      </c>
      <c r="E1749" s="11" t="s">
        <v>8</v>
      </c>
      <c r="F1749" s="11" t="str">
        <f>"何善熊"</f>
        <v>何善熊</v>
      </c>
      <c r="G1749" s="12" t="s">
        <v>829</v>
      </c>
    </row>
    <row r="1750" s="1" customFormat="1" spans="2:7">
      <c r="B1750" s="10">
        <v>1747</v>
      </c>
      <c r="C1750" s="11" t="str">
        <f t="shared" si="27"/>
        <v>01</v>
      </c>
      <c r="D1750" s="11" t="s">
        <v>7</v>
      </c>
      <c r="E1750" s="11" t="s">
        <v>8</v>
      </c>
      <c r="F1750" s="11" t="str">
        <f>"余玲子"</f>
        <v>余玲子</v>
      </c>
      <c r="G1750" s="12" t="s">
        <v>1521</v>
      </c>
    </row>
    <row r="1751" s="1" customFormat="1" spans="2:7">
      <c r="B1751" s="10">
        <v>1748</v>
      </c>
      <c r="C1751" s="11" t="str">
        <f t="shared" si="27"/>
        <v>01</v>
      </c>
      <c r="D1751" s="11" t="s">
        <v>7</v>
      </c>
      <c r="E1751" s="11" t="s">
        <v>8</v>
      </c>
      <c r="F1751" s="11" t="str">
        <f>"陈海欣"</f>
        <v>陈海欣</v>
      </c>
      <c r="G1751" s="12" t="s">
        <v>1522</v>
      </c>
    </row>
    <row r="1752" s="1" customFormat="1" spans="2:7">
      <c r="B1752" s="10">
        <v>1749</v>
      </c>
      <c r="C1752" s="11" t="str">
        <f t="shared" si="27"/>
        <v>01</v>
      </c>
      <c r="D1752" s="11" t="s">
        <v>7</v>
      </c>
      <c r="E1752" s="11" t="s">
        <v>8</v>
      </c>
      <c r="F1752" s="11" t="str">
        <f>"胡利伟"</f>
        <v>胡利伟</v>
      </c>
      <c r="G1752" s="12" t="s">
        <v>476</v>
      </c>
    </row>
    <row r="1753" s="1" customFormat="1" spans="2:7">
      <c r="B1753" s="10">
        <v>1750</v>
      </c>
      <c r="C1753" s="11" t="str">
        <f t="shared" si="27"/>
        <v>01</v>
      </c>
      <c r="D1753" s="11" t="s">
        <v>7</v>
      </c>
      <c r="E1753" s="11" t="s">
        <v>8</v>
      </c>
      <c r="F1753" s="11" t="str">
        <f>"符明妙"</f>
        <v>符明妙</v>
      </c>
      <c r="G1753" s="12" t="s">
        <v>1523</v>
      </c>
    </row>
    <row r="1754" s="1" customFormat="1" spans="2:7">
      <c r="B1754" s="10">
        <v>1751</v>
      </c>
      <c r="C1754" s="11" t="str">
        <f t="shared" si="27"/>
        <v>01</v>
      </c>
      <c r="D1754" s="11" t="s">
        <v>7</v>
      </c>
      <c r="E1754" s="11" t="s">
        <v>8</v>
      </c>
      <c r="F1754" s="11" t="str">
        <f>"谢娇怡"</f>
        <v>谢娇怡</v>
      </c>
      <c r="G1754" s="12" t="s">
        <v>1524</v>
      </c>
    </row>
    <row r="1755" s="1" customFormat="1" spans="2:7">
      <c r="B1755" s="10">
        <v>1752</v>
      </c>
      <c r="C1755" s="11" t="str">
        <f t="shared" si="27"/>
        <v>01</v>
      </c>
      <c r="D1755" s="11" t="s">
        <v>7</v>
      </c>
      <c r="E1755" s="11" t="s">
        <v>8</v>
      </c>
      <c r="F1755" s="11" t="str">
        <f>"李燕婷"</f>
        <v>李燕婷</v>
      </c>
      <c r="G1755" s="12" t="s">
        <v>1525</v>
      </c>
    </row>
    <row r="1756" s="1" customFormat="1" spans="2:7">
      <c r="B1756" s="10">
        <v>1753</v>
      </c>
      <c r="C1756" s="11" t="str">
        <f t="shared" si="27"/>
        <v>01</v>
      </c>
      <c r="D1756" s="11" t="s">
        <v>7</v>
      </c>
      <c r="E1756" s="11" t="s">
        <v>8</v>
      </c>
      <c r="F1756" s="11" t="str">
        <f>"王玉"</f>
        <v>王玉</v>
      </c>
      <c r="G1756" s="12" t="s">
        <v>1526</v>
      </c>
    </row>
    <row r="1757" s="1" customFormat="1" spans="2:7">
      <c r="B1757" s="10">
        <v>1754</v>
      </c>
      <c r="C1757" s="11" t="str">
        <f t="shared" si="27"/>
        <v>01</v>
      </c>
      <c r="D1757" s="11" t="s">
        <v>7</v>
      </c>
      <c r="E1757" s="11" t="s">
        <v>8</v>
      </c>
      <c r="F1757" s="11" t="str">
        <f>"谢艳芬"</f>
        <v>谢艳芬</v>
      </c>
      <c r="G1757" s="12" t="s">
        <v>1527</v>
      </c>
    </row>
    <row r="1758" s="1" customFormat="1" spans="2:7">
      <c r="B1758" s="10">
        <v>1755</v>
      </c>
      <c r="C1758" s="11" t="str">
        <f t="shared" si="27"/>
        <v>01</v>
      </c>
      <c r="D1758" s="11" t="s">
        <v>7</v>
      </c>
      <c r="E1758" s="11" t="s">
        <v>8</v>
      </c>
      <c r="F1758" s="11" t="str">
        <f>"陈春燕"</f>
        <v>陈春燕</v>
      </c>
      <c r="G1758" s="12" t="s">
        <v>1528</v>
      </c>
    </row>
    <row r="1759" s="1" customFormat="1" spans="2:7">
      <c r="B1759" s="10">
        <v>1756</v>
      </c>
      <c r="C1759" s="11" t="str">
        <f t="shared" si="27"/>
        <v>01</v>
      </c>
      <c r="D1759" s="11" t="s">
        <v>7</v>
      </c>
      <c r="E1759" s="11" t="s">
        <v>8</v>
      </c>
      <c r="F1759" s="11" t="str">
        <f>"林玉"</f>
        <v>林玉</v>
      </c>
      <c r="G1759" s="12" t="s">
        <v>1529</v>
      </c>
    </row>
    <row r="1760" s="1" customFormat="1" spans="2:7">
      <c r="B1760" s="10">
        <v>1757</v>
      </c>
      <c r="C1760" s="11" t="str">
        <f t="shared" si="27"/>
        <v>01</v>
      </c>
      <c r="D1760" s="11" t="s">
        <v>7</v>
      </c>
      <c r="E1760" s="11" t="s">
        <v>8</v>
      </c>
      <c r="F1760" s="11" t="str">
        <f>"叶雪"</f>
        <v>叶雪</v>
      </c>
      <c r="G1760" s="12" t="s">
        <v>666</v>
      </c>
    </row>
    <row r="1761" s="1" customFormat="1" spans="2:7">
      <c r="B1761" s="10">
        <v>1758</v>
      </c>
      <c r="C1761" s="11" t="str">
        <f t="shared" si="27"/>
        <v>01</v>
      </c>
      <c r="D1761" s="11" t="s">
        <v>7</v>
      </c>
      <c r="E1761" s="11" t="s">
        <v>8</v>
      </c>
      <c r="F1761" s="11" t="str">
        <f>"颜彦宜"</f>
        <v>颜彦宜</v>
      </c>
      <c r="G1761" s="12" t="s">
        <v>1530</v>
      </c>
    </row>
    <row r="1762" s="1" customFormat="1" spans="2:7">
      <c r="B1762" s="10">
        <v>1759</v>
      </c>
      <c r="C1762" s="11" t="str">
        <f t="shared" si="27"/>
        <v>01</v>
      </c>
      <c r="D1762" s="11" t="s">
        <v>7</v>
      </c>
      <c r="E1762" s="11" t="s">
        <v>8</v>
      </c>
      <c r="F1762" s="11" t="str">
        <f>"苏小池"</f>
        <v>苏小池</v>
      </c>
      <c r="G1762" s="12" t="s">
        <v>606</v>
      </c>
    </row>
    <row r="1763" s="1" customFormat="1" spans="2:7">
      <c r="B1763" s="10">
        <v>1760</v>
      </c>
      <c r="C1763" s="11" t="str">
        <f t="shared" si="27"/>
        <v>01</v>
      </c>
      <c r="D1763" s="11" t="s">
        <v>7</v>
      </c>
      <c r="E1763" s="11" t="s">
        <v>8</v>
      </c>
      <c r="F1763" s="11" t="str">
        <f>"邓雅丹"</f>
        <v>邓雅丹</v>
      </c>
      <c r="G1763" s="12" t="s">
        <v>1531</v>
      </c>
    </row>
    <row r="1764" s="1" customFormat="1" spans="2:7">
      <c r="B1764" s="10">
        <v>1761</v>
      </c>
      <c r="C1764" s="11" t="str">
        <f t="shared" si="27"/>
        <v>01</v>
      </c>
      <c r="D1764" s="11" t="s">
        <v>7</v>
      </c>
      <c r="E1764" s="11" t="s">
        <v>8</v>
      </c>
      <c r="F1764" s="11" t="str">
        <f>"吴惠春"</f>
        <v>吴惠春</v>
      </c>
      <c r="G1764" s="12" t="s">
        <v>155</v>
      </c>
    </row>
    <row r="1765" s="1" customFormat="1" spans="2:7">
      <c r="B1765" s="10">
        <v>1762</v>
      </c>
      <c r="C1765" s="11" t="str">
        <f t="shared" si="27"/>
        <v>01</v>
      </c>
      <c r="D1765" s="11" t="s">
        <v>7</v>
      </c>
      <c r="E1765" s="11" t="s">
        <v>8</v>
      </c>
      <c r="F1765" s="11" t="str">
        <f>"李碧苗"</f>
        <v>李碧苗</v>
      </c>
      <c r="G1765" s="12" t="s">
        <v>400</v>
      </c>
    </row>
    <row r="1766" s="1" customFormat="1" spans="2:7">
      <c r="B1766" s="10">
        <v>1763</v>
      </c>
      <c r="C1766" s="11" t="str">
        <f t="shared" si="27"/>
        <v>01</v>
      </c>
      <c r="D1766" s="11" t="s">
        <v>7</v>
      </c>
      <c r="E1766" s="11" t="s">
        <v>8</v>
      </c>
      <c r="F1766" s="11" t="str">
        <f>"王淇"</f>
        <v>王淇</v>
      </c>
      <c r="G1766" s="12" t="s">
        <v>1532</v>
      </c>
    </row>
    <row r="1767" s="1" customFormat="1" spans="2:7">
      <c r="B1767" s="10">
        <v>1764</v>
      </c>
      <c r="C1767" s="11" t="str">
        <f t="shared" si="27"/>
        <v>01</v>
      </c>
      <c r="D1767" s="11" t="s">
        <v>7</v>
      </c>
      <c r="E1767" s="11" t="s">
        <v>8</v>
      </c>
      <c r="F1767" s="11" t="str">
        <f>"谭小蔓"</f>
        <v>谭小蔓</v>
      </c>
      <c r="G1767" s="12" t="s">
        <v>1533</v>
      </c>
    </row>
    <row r="1768" s="1" customFormat="1" spans="2:7">
      <c r="B1768" s="10">
        <v>1765</v>
      </c>
      <c r="C1768" s="11" t="str">
        <f t="shared" si="27"/>
        <v>01</v>
      </c>
      <c r="D1768" s="11" t="s">
        <v>7</v>
      </c>
      <c r="E1768" s="11" t="s">
        <v>8</v>
      </c>
      <c r="F1768" s="11" t="str">
        <f>"王惠清"</f>
        <v>王惠清</v>
      </c>
      <c r="G1768" s="12" t="s">
        <v>1534</v>
      </c>
    </row>
    <row r="1769" s="1" customFormat="1" spans="2:7">
      <c r="B1769" s="10">
        <v>1766</v>
      </c>
      <c r="C1769" s="11" t="str">
        <f t="shared" si="27"/>
        <v>01</v>
      </c>
      <c r="D1769" s="11" t="s">
        <v>7</v>
      </c>
      <c r="E1769" s="11" t="s">
        <v>8</v>
      </c>
      <c r="F1769" s="11" t="str">
        <f>"郭钟文"</f>
        <v>郭钟文</v>
      </c>
      <c r="G1769" s="12" t="s">
        <v>1535</v>
      </c>
    </row>
    <row r="1770" s="1" customFormat="1" spans="2:7">
      <c r="B1770" s="10">
        <v>1767</v>
      </c>
      <c r="C1770" s="11" t="str">
        <f t="shared" si="27"/>
        <v>01</v>
      </c>
      <c r="D1770" s="11" t="s">
        <v>7</v>
      </c>
      <c r="E1770" s="11" t="s">
        <v>8</v>
      </c>
      <c r="F1770" s="11" t="str">
        <f>"黄章华"</f>
        <v>黄章华</v>
      </c>
      <c r="G1770" s="12" t="s">
        <v>326</v>
      </c>
    </row>
    <row r="1771" s="1" customFormat="1" spans="2:7">
      <c r="B1771" s="10">
        <v>1768</v>
      </c>
      <c r="C1771" s="11" t="str">
        <f t="shared" si="27"/>
        <v>01</v>
      </c>
      <c r="D1771" s="11" t="s">
        <v>7</v>
      </c>
      <c r="E1771" s="11" t="s">
        <v>8</v>
      </c>
      <c r="F1771" s="11" t="str">
        <f>"陈倩倩"</f>
        <v>陈倩倩</v>
      </c>
      <c r="G1771" s="12" t="s">
        <v>1536</v>
      </c>
    </row>
    <row r="1772" s="1" customFormat="1" spans="2:7">
      <c r="B1772" s="10">
        <v>1769</v>
      </c>
      <c r="C1772" s="11" t="str">
        <f t="shared" si="27"/>
        <v>01</v>
      </c>
      <c r="D1772" s="11" t="s">
        <v>7</v>
      </c>
      <c r="E1772" s="11" t="s">
        <v>8</v>
      </c>
      <c r="F1772" s="11" t="str">
        <f>"何蓉妃"</f>
        <v>何蓉妃</v>
      </c>
      <c r="G1772" s="12" t="s">
        <v>1537</v>
      </c>
    </row>
    <row r="1773" s="1" customFormat="1" ht="15.15" spans="2:7">
      <c r="B1773" s="13">
        <v>1770</v>
      </c>
      <c r="C1773" s="14" t="str">
        <f t="shared" si="27"/>
        <v>01</v>
      </c>
      <c r="D1773" s="14" t="s">
        <v>7</v>
      </c>
      <c r="E1773" s="14" t="s">
        <v>8</v>
      </c>
      <c r="F1773" s="14" t="str">
        <f>"王贞英"</f>
        <v>王贞英</v>
      </c>
      <c r="G1773" s="15" t="s">
        <v>1538</v>
      </c>
    </row>
  </sheetData>
  <sheetProtection password="C068" sheet="1" objects="1"/>
  <mergeCells count="1">
    <mergeCell ref="B1:G1"/>
  </mergeCells>
  <pageMargins left="0.751388888888889" right="0.751388888888889" top="0.409027777777778" bottom="0.724305555555556" header="0.5" footer="0.5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2022-05-16T04:51:13Z</dcterms:created>
  <dcterms:modified xsi:type="dcterms:W3CDTF">2022-05-16T05:04:54Z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9DA4C92976D7407680F99034053D7AFE</vt:lpwstr>
  </property>
  <property fmtid="{D5CDD505-2E9C-101B-9397-08002B2CF9AE}" pid="3" name="KSOProductBuildVer">
    <vt:lpwstr>2052-11.1.0.11636</vt:lpwstr>
  </property>
</Properties>
</file>