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合格" sheetId="1" r:id="rId1"/>
  </sheets>
  <definedNames>
    <definedName name="_xlnm._FilterDatabase" localSheetId="0" hidden="1">'合格'!$A$2:$E$2791</definedName>
  </definedNames>
  <calcPr fullCalcOnLoad="1"/>
</workbook>
</file>

<file path=xl/sharedStrings.xml><?xml version="1.0" encoding="utf-8"?>
<sst xmlns="http://schemas.openxmlformats.org/spreadsheetml/2006/main" count="5584" uniqueCount="2501">
  <si>
    <t>海南省住房公积金管理局公开招聘事业单位工作人员初审合格名单</t>
  </si>
  <si>
    <t>序号</t>
  </si>
  <si>
    <t>姓名</t>
  </si>
  <si>
    <t>身份证号码</t>
  </si>
  <si>
    <t>报考岗位</t>
  </si>
  <si>
    <t>备注</t>
  </si>
  <si>
    <t>460003********0839</t>
  </si>
  <si>
    <t>1001—儋州住房公积金管理局-综合岗</t>
  </si>
  <si>
    <t>469003********2782</t>
  </si>
  <si>
    <t>370202********1124</t>
  </si>
  <si>
    <t>460002********3827</t>
  </si>
  <si>
    <t>460003********0214</t>
  </si>
  <si>
    <t>460003********3041</t>
  </si>
  <si>
    <t>460030********0310</t>
  </si>
  <si>
    <t>460034********5520</t>
  </si>
  <si>
    <t>460003********3440</t>
  </si>
  <si>
    <t>469005********3023</t>
  </si>
  <si>
    <t>460003********162X</t>
  </si>
  <si>
    <t>460027********4122</t>
  </si>
  <si>
    <t>460027********2322</t>
  </si>
  <si>
    <t>460030********0028</t>
  </si>
  <si>
    <t>460003********4249</t>
  </si>
  <si>
    <t>460003********403X</t>
  </si>
  <si>
    <t>460003********2014</t>
  </si>
  <si>
    <t>460003********4627</t>
  </si>
  <si>
    <t>460003********0628</t>
  </si>
  <si>
    <t>460003********2422</t>
  </si>
  <si>
    <t>460005********0025</t>
  </si>
  <si>
    <t>460003********2632</t>
  </si>
  <si>
    <t>142601********1920</t>
  </si>
  <si>
    <t>469003********2427</t>
  </si>
  <si>
    <t>460003********3080</t>
  </si>
  <si>
    <t>460033********0023</t>
  </si>
  <si>
    <t>460003********7621</t>
  </si>
  <si>
    <t>469003********6722</t>
  </si>
  <si>
    <t>460003********8824</t>
  </si>
  <si>
    <t>420281********0945</t>
  </si>
  <si>
    <t>460027********6647</t>
  </si>
  <si>
    <t>362204********8457</t>
  </si>
  <si>
    <t>460003********1643</t>
  </si>
  <si>
    <t>460002********2229</t>
  </si>
  <si>
    <t>460003********0416</t>
  </si>
  <si>
    <t>460003********0446</t>
  </si>
  <si>
    <t>460003********563X</t>
  </si>
  <si>
    <t>460003********0029</t>
  </si>
  <si>
    <t>460003********202X</t>
  </si>
  <si>
    <t>231024********6320</t>
  </si>
  <si>
    <t>460033********324X</t>
  </si>
  <si>
    <t>460029********6022</t>
  </si>
  <si>
    <t>460003********0425</t>
  </si>
  <si>
    <t>460003********6229</t>
  </si>
  <si>
    <t>460003********3444</t>
  </si>
  <si>
    <t>460028********2825</t>
  </si>
  <si>
    <t>460003********5827</t>
  </si>
  <si>
    <t>460003********3224</t>
  </si>
  <si>
    <t>460003********2626</t>
  </si>
  <si>
    <t>460003********6829</t>
  </si>
  <si>
    <t>220802********0924</t>
  </si>
  <si>
    <t>460006********0648</t>
  </si>
  <si>
    <t>460003********0448</t>
  </si>
  <si>
    <t>460003********4622</t>
  </si>
  <si>
    <t>460003********0057</t>
  </si>
  <si>
    <t>460007********7248</t>
  </si>
  <si>
    <t>460003********0426</t>
  </si>
  <si>
    <t>460002********2827</t>
  </si>
  <si>
    <t>469003********2728</t>
  </si>
  <si>
    <t>460003********4651</t>
  </si>
  <si>
    <t>460003********3439</t>
  </si>
  <si>
    <t>469003********5967</t>
  </si>
  <si>
    <t>460028********3220</t>
  </si>
  <si>
    <t>460003********0240</t>
  </si>
  <si>
    <t>460003********662X</t>
  </si>
  <si>
    <t>460003********0220</t>
  </si>
  <si>
    <t>460028********2861</t>
  </si>
  <si>
    <t>460003********2617</t>
  </si>
  <si>
    <t>460003********2247</t>
  </si>
  <si>
    <t>412822********5267</t>
  </si>
  <si>
    <t>460022********6820</t>
  </si>
  <si>
    <t>460300********0621</t>
  </si>
  <si>
    <t>460003********1437</t>
  </si>
  <si>
    <t>460003********0223</t>
  </si>
  <si>
    <t>460003********0239</t>
  </si>
  <si>
    <t>460102********1239</t>
  </si>
  <si>
    <t>460003********262X</t>
  </si>
  <si>
    <t>460003********6624</t>
  </si>
  <si>
    <t>460003********6822</t>
  </si>
  <si>
    <t>460003********6693</t>
  </si>
  <si>
    <t>460003********0621</t>
  </si>
  <si>
    <t>612425********0047</t>
  </si>
  <si>
    <t>460003********4425</t>
  </si>
  <si>
    <t>460003********7428</t>
  </si>
  <si>
    <t>460006********0034</t>
  </si>
  <si>
    <t>460033********3886</t>
  </si>
  <si>
    <t>460028********2414</t>
  </si>
  <si>
    <t>469003********3722</t>
  </si>
  <si>
    <t>460003********0467</t>
  </si>
  <si>
    <t>460036********5227</t>
  </si>
  <si>
    <t>460003********5027</t>
  </si>
  <si>
    <t>460003********4827</t>
  </si>
  <si>
    <t>460003********4227</t>
  </si>
  <si>
    <t>460003********0066</t>
  </si>
  <si>
    <t>460028********0021</t>
  </si>
  <si>
    <t>469024********7224</t>
  </si>
  <si>
    <t>460003********4237</t>
  </si>
  <si>
    <t>460003********4423</t>
  </si>
  <si>
    <t>460022********1523</t>
  </si>
  <si>
    <t>460003********4440</t>
  </si>
  <si>
    <t>469003********7629</t>
  </si>
  <si>
    <t>460033********5986</t>
  </si>
  <si>
    <t>460003********282X</t>
  </si>
  <si>
    <t>460003********0244</t>
  </si>
  <si>
    <t>460028********0025</t>
  </si>
  <si>
    <t>460033********7160</t>
  </si>
  <si>
    <t>460003********1448</t>
  </si>
  <si>
    <t>460028********6828</t>
  </si>
  <si>
    <t>220211********4214</t>
  </si>
  <si>
    <t>460028********3247</t>
  </si>
  <si>
    <t>460003********0224</t>
  </si>
  <si>
    <t>460003********0020</t>
  </si>
  <si>
    <t>460028********721X</t>
  </si>
  <si>
    <t>142332********5628</t>
  </si>
  <si>
    <t>411526********0720</t>
  </si>
  <si>
    <t>460003********7423</t>
  </si>
  <si>
    <t>460003********4024</t>
  </si>
  <si>
    <t>460003********6622</t>
  </si>
  <si>
    <t>460026********3920</t>
  </si>
  <si>
    <t>460033********7187</t>
  </si>
  <si>
    <t>460028********481X</t>
  </si>
  <si>
    <t>460300********0326</t>
  </si>
  <si>
    <t>460036********0420</t>
  </si>
  <si>
    <t>460028********0029</t>
  </si>
  <si>
    <t>460003********5422</t>
  </si>
  <si>
    <t>460003********0627</t>
  </si>
  <si>
    <t>460003********2885</t>
  </si>
  <si>
    <t>460005********2323</t>
  </si>
  <si>
    <t>460003********2243</t>
  </si>
  <si>
    <t>441301********1620</t>
  </si>
  <si>
    <t>130429********7323</t>
  </si>
  <si>
    <t>460005********5112</t>
  </si>
  <si>
    <t>469003********5922</t>
  </si>
  <si>
    <t>460003********1011</t>
  </si>
  <si>
    <t>460006********0225</t>
  </si>
  <si>
    <t>460003********3321</t>
  </si>
  <si>
    <t>460001********102X</t>
  </si>
  <si>
    <t>460003********2211</t>
  </si>
  <si>
    <t>460007********0442</t>
  </si>
  <si>
    <t>460003********3419</t>
  </si>
  <si>
    <t>460003********4667</t>
  </si>
  <si>
    <t>142632********0029</t>
  </si>
  <si>
    <t>460003********4848</t>
  </si>
  <si>
    <t>622727********7155</t>
  </si>
  <si>
    <t>460300********0322</t>
  </si>
  <si>
    <t>460003********3102</t>
  </si>
  <si>
    <t>460003********1620</t>
  </si>
  <si>
    <t>460030********0041</t>
  </si>
  <si>
    <t>460003********2815</t>
  </si>
  <si>
    <t>460001********0726</t>
  </si>
  <si>
    <t>460003********7645</t>
  </si>
  <si>
    <t>460007********0060</t>
  </si>
  <si>
    <t>500102********4546</t>
  </si>
  <si>
    <t>460003********3024</t>
  </si>
  <si>
    <t>460003********0025</t>
  </si>
  <si>
    <t>460003********0216</t>
  </si>
  <si>
    <t>460103********1526</t>
  </si>
  <si>
    <t>622322********0020</t>
  </si>
  <si>
    <t>232301********6643</t>
  </si>
  <si>
    <t>460028********4827</t>
  </si>
  <si>
    <t>460003********4277</t>
  </si>
  <si>
    <t>460003********6040</t>
  </si>
  <si>
    <t>460003********5426</t>
  </si>
  <si>
    <t>460004********4620</t>
  </si>
  <si>
    <t>460034********0016</t>
  </si>
  <si>
    <t>460003********5424</t>
  </si>
  <si>
    <t>411402********1048</t>
  </si>
  <si>
    <t>460003********2025</t>
  </si>
  <si>
    <t>460027********7022</t>
  </si>
  <si>
    <t>460003********2828</t>
  </si>
  <si>
    <t>460030********6928</t>
  </si>
  <si>
    <t>460003********6620</t>
  </si>
  <si>
    <t>469003********6720</t>
  </si>
  <si>
    <t>460003********024X</t>
  </si>
  <si>
    <t>460003********0422</t>
  </si>
  <si>
    <t>460005********1548</t>
  </si>
  <si>
    <t>460003********4427</t>
  </si>
  <si>
    <t>460003********0625</t>
  </si>
  <si>
    <t>1002—儋州住房公积金管理局-综合岗</t>
  </si>
  <si>
    <t>411502********0527</t>
  </si>
  <si>
    <t>460003********4646</t>
  </si>
  <si>
    <t>520221********273X</t>
  </si>
  <si>
    <t>460003********0617</t>
  </si>
  <si>
    <t>460003********7027</t>
  </si>
  <si>
    <t>460003********6027</t>
  </si>
  <si>
    <t>460300********0024</t>
  </si>
  <si>
    <t>460027********5669</t>
  </si>
  <si>
    <t>430624********7543</t>
  </si>
  <si>
    <t>460003********3841</t>
  </si>
  <si>
    <t>460003********6821</t>
  </si>
  <si>
    <t>460003********5220</t>
  </si>
  <si>
    <t>460003********2428</t>
  </si>
  <si>
    <t>460003********1416</t>
  </si>
  <si>
    <t>469003********1921</t>
  </si>
  <si>
    <t>460102********1522</t>
  </si>
  <si>
    <t>230881********7045</t>
  </si>
  <si>
    <t>460003********1424</t>
  </si>
  <si>
    <t>460003********0222</t>
  </si>
  <si>
    <t>460003********0430</t>
  </si>
  <si>
    <t>460007********7242</t>
  </si>
  <si>
    <t>469003********2425</t>
  </si>
  <si>
    <t>460003********1824</t>
  </si>
  <si>
    <t>460002********3414</t>
  </si>
  <si>
    <t>460003********382X</t>
  </si>
  <si>
    <t>460003********2426</t>
  </si>
  <si>
    <t>460003********0612</t>
  </si>
  <si>
    <t>460003********4850</t>
  </si>
  <si>
    <t>460003********5828</t>
  </si>
  <si>
    <t>460027********2333</t>
  </si>
  <si>
    <t>460003********821X</t>
  </si>
  <si>
    <t>460003********3424</t>
  </si>
  <si>
    <t>460003********2875</t>
  </si>
  <si>
    <t>460104********1224</t>
  </si>
  <si>
    <t>460003********0613</t>
  </si>
  <si>
    <t>370306********1010</t>
  </si>
  <si>
    <t>460003********4267</t>
  </si>
  <si>
    <t>469003********302X</t>
  </si>
  <si>
    <t>460003********6612</t>
  </si>
  <si>
    <t>460003********6640</t>
  </si>
  <si>
    <t>460003********3068</t>
  </si>
  <si>
    <t>469023********002X</t>
  </si>
  <si>
    <t>460031********2426</t>
  </si>
  <si>
    <t>460003********7825</t>
  </si>
  <si>
    <t>460003********0221</t>
  </si>
  <si>
    <t>460003********0241</t>
  </si>
  <si>
    <t>460003********6828</t>
  </si>
  <si>
    <t>469003********2413</t>
  </si>
  <si>
    <t>460003********3829</t>
  </si>
  <si>
    <t>469003********7024</t>
  </si>
  <si>
    <t>460003********002X</t>
  </si>
  <si>
    <t>460003********2639</t>
  </si>
  <si>
    <t>460003********2438</t>
  </si>
  <si>
    <t>411526********5170</t>
  </si>
  <si>
    <t>460004********522X</t>
  </si>
  <si>
    <t>460003********0228</t>
  </si>
  <si>
    <t>460004********486X</t>
  </si>
  <si>
    <t>460003********7454</t>
  </si>
  <si>
    <t>460002********3223</t>
  </si>
  <si>
    <t>460104********0326</t>
  </si>
  <si>
    <t>460003********4642</t>
  </si>
  <si>
    <t>511623********3983</t>
  </si>
  <si>
    <t>460030********6917</t>
  </si>
  <si>
    <t>460003********2685</t>
  </si>
  <si>
    <t>460003********6020</t>
  </si>
  <si>
    <t>460030********6922</t>
  </si>
  <si>
    <t>350301********1843</t>
  </si>
  <si>
    <t>469003********592X</t>
  </si>
  <si>
    <t>460031********5267</t>
  </si>
  <si>
    <t>460027********7016</t>
  </si>
  <si>
    <t>460003********4222</t>
  </si>
  <si>
    <t>421087********7928</t>
  </si>
  <si>
    <t>150123********0171</t>
  </si>
  <si>
    <t>460003********3825</t>
  </si>
  <si>
    <t>450121********2727</t>
  </si>
  <si>
    <t>230406********0210</t>
  </si>
  <si>
    <t>460003********2643</t>
  </si>
  <si>
    <t>460003********0225</t>
  </si>
  <si>
    <t>460103********002X</t>
  </si>
  <si>
    <t>460003********5825</t>
  </si>
  <si>
    <t>460025********0023</t>
  </si>
  <si>
    <t>460003********0243</t>
  </si>
  <si>
    <t>460003********5869</t>
  </si>
  <si>
    <t>460003********7627</t>
  </si>
  <si>
    <t>460003********4424</t>
  </si>
  <si>
    <t>460102********2726</t>
  </si>
  <si>
    <t>460003********2421</t>
  </si>
  <si>
    <t>460027********5122</t>
  </si>
  <si>
    <t>460003********5835</t>
  </si>
  <si>
    <t>460300********0329</t>
  </si>
  <si>
    <t>460003********0288</t>
  </si>
  <si>
    <t>460036********0023</t>
  </si>
  <si>
    <t>460003********4687</t>
  </si>
  <si>
    <t>460003********6023</t>
  </si>
  <si>
    <t>460003********4242</t>
  </si>
  <si>
    <t>410105********0044</t>
  </si>
  <si>
    <t>460003********0623</t>
  </si>
  <si>
    <t>460003********4045</t>
  </si>
  <si>
    <t>460027********6221</t>
  </si>
  <si>
    <t>460003********2419</t>
  </si>
  <si>
    <t>460003********4025</t>
  </si>
  <si>
    <t>460003********2449</t>
  </si>
  <si>
    <t>460003********2453</t>
  </si>
  <si>
    <t>469003********3021</t>
  </si>
  <si>
    <t>469023********0639</t>
  </si>
  <si>
    <t>460003********7817</t>
  </si>
  <si>
    <t>469003********6118</t>
  </si>
  <si>
    <t>460003********7421</t>
  </si>
  <si>
    <t>460003********0237</t>
  </si>
  <si>
    <t>460003********3022</t>
  </si>
  <si>
    <t>460003********246X</t>
  </si>
  <si>
    <t>460003********4623</t>
  </si>
  <si>
    <t>460003********6845</t>
  </si>
  <si>
    <t>460003********542X</t>
  </si>
  <si>
    <t>460003********4683</t>
  </si>
  <si>
    <t>460003********4835</t>
  </si>
  <si>
    <t>460003********0017</t>
  </si>
  <si>
    <t>460003********2461</t>
  </si>
  <si>
    <t>460003********0226</t>
  </si>
  <si>
    <t>460003********2842</t>
  </si>
  <si>
    <t>460003********723X</t>
  </si>
  <si>
    <t>460003********8825</t>
  </si>
  <si>
    <t>460003********4288</t>
  </si>
  <si>
    <t>460004********3429</t>
  </si>
  <si>
    <t>460003********5225</t>
  </si>
  <si>
    <t>460003********2220</t>
  </si>
  <si>
    <t>460004********1440</t>
  </si>
  <si>
    <t>460003********2634</t>
  </si>
  <si>
    <t>421083********6418</t>
  </si>
  <si>
    <t>460027********1746</t>
  </si>
  <si>
    <t>460003********2222</t>
  </si>
  <si>
    <t>469003********7324</t>
  </si>
  <si>
    <t>469003********7026</t>
  </si>
  <si>
    <t>460003********2226</t>
  </si>
  <si>
    <t>421102********0462</t>
  </si>
  <si>
    <t>460003********4819</t>
  </si>
  <si>
    <t>460027********1019</t>
  </si>
  <si>
    <t>469003********5620</t>
  </si>
  <si>
    <t>320825********0234</t>
  </si>
  <si>
    <t>460003********5021</t>
  </si>
  <si>
    <t>460003********301X</t>
  </si>
  <si>
    <t>360311********4029</t>
  </si>
  <si>
    <t>469003********8625</t>
  </si>
  <si>
    <t>445222********0615</t>
  </si>
  <si>
    <t>460005********3528</t>
  </si>
  <si>
    <t>1003—文昌住房公积金管理局-综合岗</t>
  </si>
  <si>
    <t>513022********2839</t>
  </si>
  <si>
    <t>460005********6023</t>
  </si>
  <si>
    <t>460006********234X</t>
  </si>
  <si>
    <t>460006********8422</t>
  </si>
  <si>
    <t>460004********0044</t>
  </si>
  <si>
    <t>460027********3732</t>
  </si>
  <si>
    <t>460004********064X</t>
  </si>
  <si>
    <t>370902********1819</t>
  </si>
  <si>
    <t>440882********5417</t>
  </si>
  <si>
    <t>460002********122X</t>
  </si>
  <si>
    <t>460102********1224</t>
  </si>
  <si>
    <t>460103********0341</t>
  </si>
  <si>
    <t>460022********0515</t>
  </si>
  <si>
    <t>430181********1062</t>
  </si>
  <si>
    <t>460102********3326</t>
  </si>
  <si>
    <t>460103********0334</t>
  </si>
  <si>
    <t>460103********0020</t>
  </si>
  <si>
    <t>460027********0043</t>
  </si>
  <si>
    <t>130181********4826</t>
  </si>
  <si>
    <t>440513********6042</t>
  </si>
  <si>
    <t>460005********1021</t>
  </si>
  <si>
    <t>460025********0022</t>
  </si>
  <si>
    <t>460022********0313</t>
  </si>
  <si>
    <t>460004********5825</t>
  </si>
  <si>
    <t>460022********0315</t>
  </si>
  <si>
    <t>460007********0422</t>
  </si>
  <si>
    <t>441421********3819</t>
  </si>
  <si>
    <t>460103********271X</t>
  </si>
  <si>
    <t>450802********0546</t>
  </si>
  <si>
    <t>460004********5240</t>
  </si>
  <si>
    <t>460034********0013</t>
  </si>
  <si>
    <t>460022********0013</t>
  </si>
  <si>
    <t>341182********6028</t>
  </si>
  <si>
    <t>612401********0346</t>
  </si>
  <si>
    <t>460022********3221</t>
  </si>
  <si>
    <t>460107********3020</t>
  </si>
  <si>
    <t>230182********4246</t>
  </si>
  <si>
    <t>460003********8520</t>
  </si>
  <si>
    <t>460004********0828</t>
  </si>
  <si>
    <t>460004********6444</t>
  </si>
  <si>
    <t>460033********5974</t>
  </si>
  <si>
    <t>460022********3023</t>
  </si>
  <si>
    <t>460027********2966</t>
  </si>
  <si>
    <t>460030********0024</t>
  </si>
  <si>
    <t>460031********1221</t>
  </si>
  <si>
    <t>460005********5123</t>
  </si>
  <si>
    <t>460025********1540</t>
  </si>
  <si>
    <t>460103********0663</t>
  </si>
  <si>
    <t>469023********0013</t>
  </si>
  <si>
    <t>131122********1648</t>
  </si>
  <si>
    <t>460102********003X</t>
  </si>
  <si>
    <t>460022********1922</t>
  </si>
  <si>
    <t>210881********1991</t>
  </si>
  <si>
    <t>460022********1226</t>
  </si>
  <si>
    <t>460034********0043</t>
  </si>
  <si>
    <t>469005********4826</t>
  </si>
  <si>
    <t>360722********0027</t>
  </si>
  <si>
    <t>460004********1418</t>
  </si>
  <si>
    <t>411527********853X</t>
  </si>
  <si>
    <t>460102********151X</t>
  </si>
  <si>
    <t>431229********0029</t>
  </si>
  <si>
    <t>460004********0415</t>
  </si>
  <si>
    <t>469005********032X</t>
  </si>
  <si>
    <t>460005********1919</t>
  </si>
  <si>
    <t>460026********0610</t>
  </si>
  <si>
    <t>460006********002X</t>
  </si>
  <si>
    <t>654225********0920</t>
  </si>
  <si>
    <t>532101********0632</t>
  </si>
  <si>
    <t>460028********1248</t>
  </si>
  <si>
    <t>460005********0727</t>
  </si>
  <si>
    <t>460027********6651</t>
  </si>
  <si>
    <t>460006********232X</t>
  </si>
  <si>
    <t>460025********1231</t>
  </si>
  <si>
    <t>460005********3022</t>
  </si>
  <si>
    <t>460103********1597</t>
  </si>
  <si>
    <t>460022********0521</t>
  </si>
  <si>
    <t>460004********0043</t>
  </si>
  <si>
    <t>460102********1238</t>
  </si>
  <si>
    <t>460006********2029</t>
  </si>
  <si>
    <t>460102********0638</t>
  </si>
  <si>
    <t>341222********0287</t>
  </si>
  <si>
    <t>460004********0012</t>
  </si>
  <si>
    <t>460004********1412</t>
  </si>
  <si>
    <t>460004********3421</t>
  </si>
  <si>
    <t>460005********1224</t>
  </si>
  <si>
    <t>460002********0049</t>
  </si>
  <si>
    <t>460002********0021</t>
  </si>
  <si>
    <t>460003********4649</t>
  </si>
  <si>
    <t>469027********4920</t>
  </si>
  <si>
    <t>360730********1425</t>
  </si>
  <si>
    <t>460006********1629</t>
  </si>
  <si>
    <t>460104********094X</t>
  </si>
  <si>
    <t>230105********0723</t>
  </si>
  <si>
    <t>460022********0029</t>
  </si>
  <si>
    <t>460027********4757</t>
  </si>
  <si>
    <t>460031********0843</t>
  </si>
  <si>
    <t>460022********4525</t>
  </si>
  <si>
    <t>460005********4328</t>
  </si>
  <si>
    <t>142225********1027</t>
  </si>
  <si>
    <t>460004********5812</t>
  </si>
  <si>
    <t>230183********5523</t>
  </si>
  <si>
    <t>411424********5921</t>
  </si>
  <si>
    <t>460102********092X</t>
  </si>
  <si>
    <t>230604********0227</t>
  </si>
  <si>
    <t>460004********5046</t>
  </si>
  <si>
    <t>460300********0315</t>
  </si>
  <si>
    <t>410727********6926</t>
  </si>
  <si>
    <t>460004********0011</t>
  </si>
  <si>
    <t>460005********1925</t>
  </si>
  <si>
    <t>460022********4313</t>
  </si>
  <si>
    <t>370521********0013</t>
  </si>
  <si>
    <t>460103********0021</t>
  </si>
  <si>
    <t>460030********1824</t>
  </si>
  <si>
    <t>460004********3011</t>
  </si>
  <si>
    <t>460002********1242</t>
  </si>
  <si>
    <t>460103********0322</t>
  </si>
  <si>
    <t>460102********1818</t>
  </si>
  <si>
    <t>533024********2224</t>
  </si>
  <si>
    <t>610422********1447</t>
  </si>
  <si>
    <t>460005********1225</t>
  </si>
  <si>
    <t>460004********6413</t>
  </si>
  <si>
    <t>220102********4645</t>
  </si>
  <si>
    <t>460005********2122</t>
  </si>
  <si>
    <t>460022********0010</t>
  </si>
  <si>
    <t>460002********5224</t>
  </si>
  <si>
    <t>460004********4831</t>
  </si>
  <si>
    <t>460022********6612</t>
  </si>
  <si>
    <t>460022********3027</t>
  </si>
  <si>
    <t>460022********0022</t>
  </si>
  <si>
    <t>231182********4528</t>
  </si>
  <si>
    <t>460002********3624</t>
  </si>
  <si>
    <t>460031********5268</t>
  </si>
  <si>
    <t>460022********2728</t>
  </si>
  <si>
    <t>460002********6422</t>
  </si>
  <si>
    <t>460022********3228</t>
  </si>
  <si>
    <t>420602********3089</t>
  </si>
  <si>
    <t>460006********5621</t>
  </si>
  <si>
    <t>460004********0028</t>
  </si>
  <si>
    <t>460022********1912</t>
  </si>
  <si>
    <t>460025********0623</t>
  </si>
  <si>
    <t>410703********2526</t>
  </si>
  <si>
    <t>460103********0327</t>
  </si>
  <si>
    <t>460006********2721</t>
  </si>
  <si>
    <t>422822********0029</t>
  </si>
  <si>
    <t>460006********5223</t>
  </si>
  <si>
    <t>460004********3224</t>
  </si>
  <si>
    <t>460007********7226</t>
  </si>
  <si>
    <t>460004********0021</t>
  </si>
  <si>
    <t>460200********0023</t>
  </si>
  <si>
    <t>510311********1020</t>
  </si>
  <si>
    <t>460103********2129</t>
  </si>
  <si>
    <t>460102********0929</t>
  </si>
  <si>
    <t>460105********7521</t>
  </si>
  <si>
    <t>411381********6347</t>
  </si>
  <si>
    <t>460025********0015</t>
  </si>
  <si>
    <t>460005********0048</t>
  </si>
  <si>
    <t>460102********1823</t>
  </si>
  <si>
    <t>460022********0328</t>
  </si>
  <si>
    <t>460025********0013</t>
  </si>
  <si>
    <t>460200********0061</t>
  </si>
  <si>
    <t>460004********3463</t>
  </si>
  <si>
    <t>460031********3626</t>
  </si>
  <si>
    <t>150430********3620</t>
  </si>
  <si>
    <t>460027********1712</t>
  </si>
  <si>
    <t>460004********0246</t>
  </si>
  <si>
    <t>460006********8726</t>
  </si>
  <si>
    <t>460005********6626</t>
  </si>
  <si>
    <t>362401********1521</t>
  </si>
  <si>
    <t>460006********1640</t>
  </si>
  <si>
    <t>460005********0026</t>
  </si>
  <si>
    <t>230303********4325</t>
  </si>
  <si>
    <t>460102********1213</t>
  </si>
  <si>
    <t>460002********0066</t>
  </si>
  <si>
    <t>460103********1543</t>
  </si>
  <si>
    <t>460102********2128</t>
  </si>
  <si>
    <t>410811********0010</t>
  </si>
  <si>
    <t>460005********2127</t>
  </si>
  <si>
    <t>430202********0041</t>
  </si>
  <si>
    <t>460022********0324</t>
  </si>
  <si>
    <t>460103********1530</t>
  </si>
  <si>
    <t>460102********1825</t>
  </si>
  <si>
    <t>460006********1643</t>
  </si>
  <si>
    <t>460102********0350</t>
  </si>
  <si>
    <t>469005********1725</t>
  </si>
  <si>
    <t>460102********2422</t>
  </si>
  <si>
    <t>460005********3940</t>
  </si>
  <si>
    <t>460002********3229</t>
  </si>
  <si>
    <t>371482********0329</t>
  </si>
  <si>
    <t>460022********6228</t>
  </si>
  <si>
    <t>460021********4421</t>
  </si>
  <si>
    <t>342201********0414</t>
  </si>
  <si>
    <t>610303********4229</t>
  </si>
  <si>
    <t>460104********1222</t>
  </si>
  <si>
    <t>460004********5428</t>
  </si>
  <si>
    <t>460004********3026</t>
  </si>
  <si>
    <t>460103********0623</t>
  </si>
  <si>
    <t>460103********1824</t>
  </si>
  <si>
    <t>460004********204X</t>
  </si>
  <si>
    <t>460027********5623</t>
  </si>
  <si>
    <t>469006********0027</t>
  </si>
  <si>
    <t>460027********1321</t>
  </si>
  <si>
    <t>460102********1822</t>
  </si>
  <si>
    <t>460102********152X</t>
  </si>
  <si>
    <t>460005********642X</t>
  </si>
  <si>
    <t>460025********0323</t>
  </si>
  <si>
    <t>652827********0021</t>
  </si>
  <si>
    <t>460007********2284</t>
  </si>
  <si>
    <t>460027********0049</t>
  </si>
  <si>
    <t>460027********2917</t>
  </si>
  <si>
    <t>500242********074X</t>
  </si>
  <si>
    <t>410782********9541</t>
  </si>
  <si>
    <t>130429********0038</t>
  </si>
  <si>
    <t>430421********6558</t>
  </si>
  <si>
    <t>460002********0011</t>
  </si>
  <si>
    <t>460004********0829</t>
  </si>
  <si>
    <t>460102********2122</t>
  </si>
  <si>
    <t>460004********0826</t>
  </si>
  <si>
    <t>460006********8121</t>
  </si>
  <si>
    <t>460102********0013</t>
  </si>
  <si>
    <t>460103********0329</t>
  </si>
  <si>
    <t>460006********2347</t>
  </si>
  <si>
    <t>460103********1214</t>
  </si>
  <si>
    <t>460005********2120</t>
  </si>
  <si>
    <t>460103********1549</t>
  </si>
  <si>
    <t>460022********4828</t>
  </si>
  <si>
    <t>460022********3224</t>
  </si>
  <si>
    <t>460025********4244</t>
  </si>
  <si>
    <t>460030********0020</t>
  </si>
  <si>
    <t>469005********1039</t>
  </si>
  <si>
    <t>460004********4048</t>
  </si>
  <si>
    <t>460022********3928</t>
  </si>
  <si>
    <t>430922********0527</t>
  </si>
  <si>
    <t>460036********0018</t>
  </si>
  <si>
    <t>460102********1824</t>
  </si>
  <si>
    <t>460025********0026</t>
  </si>
  <si>
    <t>460004********3222</t>
  </si>
  <si>
    <t>460004********0060</t>
  </si>
  <si>
    <t>460031********5227</t>
  </si>
  <si>
    <t>1004—东方住房公积金管理局-综合岗</t>
  </si>
  <si>
    <t>460200********4699</t>
  </si>
  <si>
    <t>460007********4678</t>
  </si>
  <si>
    <t>460030********0317</t>
  </si>
  <si>
    <t>460007********387X</t>
  </si>
  <si>
    <t>460200********4462</t>
  </si>
  <si>
    <t>460007********0011</t>
  </si>
  <si>
    <t>460007********7240</t>
  </si>
  <si>
    <t>460007********5363</t>
  </si>
  <si>
    <t>460031********5262</t>
  </si>
  <si>
    <t>460007********2286</t>
  </si>
  <si>
    <t>460007********0034</t>
  </si>
  <si>
    <t>460007********7266</t>
  </si>
  <si>
    <t>460102********1523</t>
  </si>
  <si>
    <t>460007********5824</t>
  </si>
  <si>
    <t>632802********0028</t>
  </si>
  <si>
    <t>460031********0866</t>
  </si>
  <si>
    <t>460007********2260</t>
  </si>
  <si>
    <t>460007********0424</t>
  </si>
  <si>
    <t>460007********0426</t>
  </si>
  <si>
    <t>460033********5720</t>
  </si>
  <si>
    <t>460003********0014</t>
  </si>
  <si>
    <t>460028********082X</t>
  </si>
  <si>
    <t>469007********7617</t>
  </si>
  <si>
    <t>460007********0055</t>
  </si>
  <si>
    <t>460007********0423</t>
  </si>
  <si>
    <t>460007********4363</t>
  </si>
  <si>
    <t>460007********2280</t>
  </si>
  <si>
    <t>460007********0029</t>
  </si>
  <si>
    <t>460007********6212</t>
  </si>
  <si>
    <t>460007********4665</t>
  </si>
  <si>
    <t>460007********0419</t>
  </si>
  <si>
    <t>460032********6213</t>
  </si>
  <si>
    <t>460007********4111</t>
  </si>
  <si>
    <t>460032********616X</t>
  </si>
  <si>
    <t>460007********6166</t>
  </si>
  <si>
    <t>460007********7615</t>
  </si>
  <si>
    <t>469022********2424</t>
  </si>
  <si>
    <t>469007********761X</t>
  </si>
  <si>
    <t>460031********0420</t>
  </si>
  <si>
    <t>460007********0843</t>
  </si>
  <si>
    <t>460007********5781</t>
  </si>
  <si>
    <t>460033********7208</t>
  </si>
  <si>
    <t>460007********0888</t>
  </si>
  <si>
    <t>460007********7268</t>
  </si>
  <si>
    <t>460007********4963</t>
  </si>
  <si>
    <t>460007********8019</t>
  </si>
  <si>
    <t>460007********0449</t>
  </si>
  <si>
    <t>460007********7219</t>
  </si>
  <si>
    <t>460033********4503</t>
  </si>
  <si>
    <t>460033********3880</t>
  </si>
  <si>
    <t>460007********4969</t>
  </si>
  <si>
    <t>460027********0016</t>
  </si>
  <si>
    <t>460300********0026</t>
  </si>
  <si>
    <t>460033********4481</t>
  </si>
  <si>
    <t>469007********6243</t>
  </si>
  <si>
    <t>460004********5263</t>
  </si>
  <si>
    <t>460031********6829</t>
  </si>
  <si>
    <t>460007********7229</t>
  </si>
  <si>
    <t>460007********4986</t>
  </si>
  <si>
    <t>460007********5764</t>
  </si>
  <si>
    <t>460007********436X</t>
  </si>
  <si>
    <t>460007********7625</t>
  </si>
  <si>
    <t>460033********4226</t>
  </si>
  <si>
    <t>460033********4524</t>
  </si>
  <si>
    <t>460007********042X</t>
  </si>
  <si>
    <t>460007********7264</t>
  </si>
  <si>
    <t>460007********5000</t>
  </si>
  <si>
    <t>460003********6421</t>
  </si>
  <si>
    <t>460007********7627</t>
  </si>
  <si>
    <t>460007********0024</t>
  </si>
  <si>
    <t>460007********002X</t>
  </si>
  <si>
    <t>460033********7238</t>
  </si>
  <si>
    <t>460031********6820</t>
  </si>
  <si>
    <t>460031********641X</t>
  </si>
  <si>
    <t>469026********5221</t>
  </si>
  <si>
    <t>460033********2678</t>
  </si>
  <si>
    <t>460007********0025</t>
  </si>
  <si>
    <t>460007********7211</t>
  </si>
  <si>
    <t>460102********0912</t>
  </si>
  <si>
    <t>460007********8776</t>
  </si>
  <si>
    <t>460032********0823</t>
  </si>
  <si>
    <t>460007********5402</t>
  </si>
  <si>
    <t>460007********6168</t>
  </si>
  <si>
    <t>460031********0018</t>
  </si>
  <si>
    <t>460007********7227</t>
  </si>
  <si>
    <t>460035********1918</t>
  </si>
  <si>
    <t>460032********6226</t>
  </si>
  <si>
    <t>460007********4664</t>
  </si>
  <si>
    <t>460007********8260</t>
  </si>
  <si>
    <t>460007********5362</t>
  </si>
  <si>
    <t>460007********4668</t>
  </si>
  <si>
    <t>460106********1611</t>
  </si>
  <si>
    <t>460033********3263</t>
  </si>
  <si>
    <t>230103********2429</t>
  </si>
  <si>
    <t>460007********5368</t>
  </si>
  <si>
    <t>460007********0015</t>
  </si>
  <si>
    <t>460007********0429</t>
  </si>
  <si>
    <t>460033********3912</t>
  </si>
  <si>
    <t>1005—昌江住房公积金管理局-综合岗</t>
  </si>
  <si>
    <t>460200********4020</t>
  </si>
  <si>
    <t>460034********0920</t>
  </si>
  <si>
    <t>469026********0023</t>
  </si>
  <si>
    <t>460003********0021</t>
  </si>
  <si>
    <t>460003********283X</t>
  </si>
  <si>
    <t>230105********3721</t>
  </si>
  <si>
    <t>152221********404X</t>
  </si>
  <si>
    <t>460031********0824</t>
  </si>
  <si>
    <t>460030********6020</t>
  </si>
  <si>
    <t>460031********6812</t>
  </si>
  <si>
    <t>460033********8080</t>
  </si>
  <si>
    <t>460006********5226</t>
  </si>
  <si>
    <t>460031********0025</t>
  </si>
  <si>
    <t>460031********5228</t>
  </si>
  <si>
    <t>460030********3911</t>
  </si>
  <si>
    <t>460027********0406</t>
  </si>
  <si>
    <t>460031********0021</t>
  </si>
  <si>
    <t>460034********6127</t>
  </si>
  <si>
    <t>460031********0842</t>
  </si>
  <si>
    <t>460007********6574</t>
  </si>
  <si>
    <t>452725********0784</t>
  </si>
  <si>
    <t>460007********8029</t>
  </si>
  <si>
    <t>460200********4926</t>
  </si>
  <si>
    <t>460007********4375</t>
  </si>
  <si>
    <t>460033********7483</t>
  </si>
  <si>
    <t>460001********072X</t>
  </si>
  <si>
    <t>460031********3625</t>
  </si>
  <si>
    <t>460031********3242</t>
  </si>
  <si>
    <t>460004********0244</t>
  </si>
  <si>
    <t>460007********7231</t>
  </si>
  <si>
    <t>460031********6481</t>
  </si>
  <si>
    <t>460030********5424</t>
  </si>
  <si>
    <t>460103********0612</t>
  </si>
  <si>
    <t>460031********5265</t>
  </si>
  <si>
    <t>460002********362X</t>
  </si>
  <si>
    <t>460006********2745</t>
  </si>
  <si>
    <t>460200********0289</t>
  </si>
  <si>
    <t>460035********3427</t>
  </si>
  <si>
    <t>460036********7528</t>
  </si>
  <si>
    <t>460031********5620</t>
  </si>
  <si>
    <t>460031********0022</t>
  </si>
  <si>
    <t>460007********0044</t>
  </si>
  <si>
    <t>460031********3623</t>
  </si>
  <si>
    <t>460034********0057</t>
  </si>
  <si>
    <t>460031********6426</t>
  </si>
  <si>
    <t>450722********654X</t>
  </si>
  <si>
    <t>460007********7214</t>
  </si>
  <si>
    <t>460007********7263</t>
  </si>
  <si>
    <t>460031********004X</t>
  </si>
  <si>
    <t>460031********6825</t>
  </si>
  <si>
    <t>460006********4023</t>
  </si>
  <si>
    <t>460007********9278</t>
  </si>
  <si>
    <t>460031********5225</t>
  </si>
  <si>
    <t>460003********3223</t>
  </si>
  <si>
    <t>460031********5246</t>
  </si>
  <si>
    <t>460031********6837</t>
  </si>
  <si>
    <t>469007********7243</t>
  </si>
  <si>
    <t>460001********0720</t>
  </si>
  <si>
    <t>460003********022X</t>
  </si>
  <si>
    <t>460028********0049</t>
  </si>
  <si>
    <t>460027********2055</t>
  </si>
  <si>
    <t>460031********5628</t>
  </si>
  <si>
    <t>460007********0021</t>
  </si>
  <si>
    <t>460031********6429</t>
  </si>
  <si>
    <t>460031********6461</t>
  </si>
  <si>
    <t>460031********526X</t>
  </si>
  <si>
    <t>460031********4827</t>
  </si>
  <si>
    <t>460102********1227</t>
  </si>
  <si>
    <t>130205********0026</t>
  </si>
  <si>
    <t>460031********0814</t>
  </si>
  <si>
    <t>460027********2967</t>
  </si>
  <si>
    <t>460007********041X</t>
  </si>
  <si>
    <t>469007********4981</t>
  </si>
  <si>
    <t>460036********0010</t>
  </si>
  <si>
    <t>460031********5627</t>
  </si>
  <si>
    <t>460030********1520</t>
  </si>
  <si>
    <t>469026********0823</t>
  </si>
  <si>
    <t>1006—昌江住房公积金管理局-综合岗</t>
  </si>
  <si>
    <t>460031********5212</t>
  </si>
  <si>
    <t>460031********4027</t>
  </si>
  <si>
    <t>460103********2747</t>
  </si>
  <si>
    <t>220284********2626</t>
  </si>
  <si>
    <t>520122********1226</t>
  </si>
  <si>
    <t>460007********0014</t>
  </si>
  <si>
    <t>460003********6054</t>
  </si>
  <si>
    <t>460003********2242</t>
  </si>
  <si>
    <t>460007********5360</t>
  </si>
  <si>
    <t>460031********0029</t>
  </si>
  <si>
    <t>460031********0045</t>
  </si>
  <si>
    <t>460003********4422</t>
  </si>
  <si>
    <t>469003********7325</t>
  </si>
  <si>
    <t>460031********5624</t>
  </si>
  <si>
    <t>220284********0022</t>
  </si>
  <si>
    <t>460007********0847</t>
  </si>
  <si>
    <t>460031********0039</t>
  </si>
  <si>
    <t>460003********4869</t>
  </si>
  <si>
    <t>460032********7674</t>
  </si>
  <si>
    <t>460031********5626</t>
  </si>
  <si>
    <t>460003********0424</t>
  </si>
  <si>
    <t>450922********370X</t>
  </si>
  <si>
    <t>460031********162X</t>
  </si>
  <si>
    <t>460003********0615</t>
  </si>
  <si>
    <t>460007********7221</t>
  </si>
  <si>
    <t>460034********002X</t>
  </si>
  <si>
    <t>460003********6628</t>
  </si>
  <si>
    <t>460300********0025</t>
  </si>
  <si>
    <t>460003********8628</t>
  </si>
  <si>
    <t>460031********0028</t>
  </si>
  <si>
    <t>460031********6478</t>
  </si>
  <si>
    <t>469024********0066</t>
  </si>
  <si>
    <t>469026********0821</t>
  </si>
  <si>
    <t>460004********0844</t>
  </si>
  <si>
    <t>460007********7684</t>
  </si>
  <si>
    <t>460004********3210</t>
  </si>
  <si>
    <t>460007********0828</t>
  </si>
  <si>
    <t>460003********4621</t>
  </si>
  <si>
    <t>460003********4246</t>
  </si>
  <si>
    <t>460007********5840</t>
  </si>
  <si>
    <t>460007********7220</t>
  </si>
  <si>
    <t>460003********2649</t>
  </si>
  <si>
    <t>460007********0018</t>
  </si>
  <si>
    <t>460034********0426</t>
  </si>
  <si>
    <t>460007********0412</t>
  </si>
  <si>
    <t>460031********5223</t>
  </si>
  <si>
    <t>460031********0844</t>
  </si>
  <si>
    <t>469026********5229</t>
  </si>
  <si>
    <t>460007********6847</t>
  </si>
  <si>
    <t>460031********0011</t>
  </si>
  <si>
    <t>460003********7820</t>
  </si>
  <si>
    <t>460007********0067</t>
  </si>
  <si>
    <t>460003********7623</t>
  </si>
  <si>
    <t>460007********0420</t>
  </si>
  <si>
    <t>460005********052X</t>
  </si>
  <si>
    <t>460031********6027</t>
  </si>
  <si>
    <t>460300********0028</t>
  </si>
  <si>
    <t>460003********7687</t>
  </si>
  <si>
    <t>460031********404X</t>
  </si>
  <si>
    <t>460007********500X</t>
  </si>
  <si>
    <t>460007********5809</t>
  </si>
  <si>
    <t>460007********7247</t>
  </si>
  <si>
    <t>460028********1244</t>
  </si>
  <si>
    <t>460003********4624</t>
  </si>
  <si>
    <t>460003********7709</t>
  </si>
  <si>
    <t>460007********5404</t>
  </si>
  <si>
    <t>460003********2851</t>
  </si>
  <si>
    <t>460003********4123</t>
  </si>
  <si>
    <t>460031********4818</t>
  </si>
  <si>
    <t>469003********4822</t>
  </si>
  <si>
    <t>460031********6417</t>
  </si>
  <si>
    <t>469003********2729</t>
  </si>
  <si>
    <t>460031********1244</t>
  </si>
  <si>
    <t>460007********0026</t>
  </si>
  <si>
    <t>460031********5221</t>
  </si>
  <si>
    <t>460003********285X</t>
  </si>
  <si>
    <t>460031********4448</t>
  </si>
  <si>
    <t>460103********0639</t>
  </si>
  <si>
    <t>469026********0056</t>
  </si>
  <si>
    <t>460003********2827</t>
  </si>
  <si>
    <t>460200********5344</t>
  </si>
  <si>
    <t>460031********682X</t>
  </si>
  <si>
    <t>460027********1014</t>
  </si>
  <si>
    <t>469026********5625</t>
  </si>
  <si>
    <t>460300********0021</t>
  </si>
  <si>
    <t>460007********4361</t>
  </si>
  <si>
    <t>469001********1021</t>
  </si>
  <si>
    <t>460031********6422</t>
  </si>
  <si>
    <t>469026********5243</t>
  </si>
  <si>
    <t>460022********5122</t>
  </si>
  <si>
    <t>460031********0037</t>
  </si>
  <si>
    <t>460003********4828</t>
  </si>
  <si>
    <t>469003********5045</t>
  </si>
  <si>
    <t>460007********0425</t>
  </si>
  <si>
    <t>460300********0020</t>
  </si>
  <si>
    <t>460006********2345</t>
  </si>
  <si>
    <t>460031********0024</t>
  </si>
  <si>
    <t>460102********0632</t>
  </si>
  <si>
    <t>460031********6020</t>
  </si>
  <si>
    <t>460002********032X</t>
  </si>
  <si>
    <t>460028********3241</t>
  </si>
  <si>
    <t>460028********5220</t>
  </si>
  <si>
    <t>469024********2423</t>
  </si>
  <si>
    <t>460031********5615</t>
  </si>
  <si>
    <t>460003********3823</t>
  </si>
  <si>
    <t>460031********5248</t>
  </si>
  <si>
    <t>460031********0014</t>
  </si>
  <si>
    <t>460003********7628</t>
  </si>
  <si>
    <t>460003********2667</t>
  </si>
  <si>
    <t>460027********5948</t>
  </si>
  <si>
    <t>460031********0044</t>
  </si>
  <si>
    <t>460003********5818</t>
  </si>
  <si>
    <t>460007********5804</t>
  </si>
  <si>
    <t>460102********1843</t>
  </si>
  <si>
    <t>460033********3227</t>
  </si>
  <si>
    <t>460026********5129</t>
  </si>
  <si>
    <t>460003********2837</t>
  </si>
  <si>
    <t>460031********0016</t>
  </si>
  <si>
    <t>460031********0027</t>
  </si>
  <si>
    <t>460031********0040</t>
  </si>
  <si>
    <t>430424********4824</t>
  </si>
  <si>
    <t>460003********6645</t>
  </si>
  <si>
    <t>460031********1220</t>
  </si>
  <si>
    <t>460003********0626</t>
  </si>
  <si>
    <t>460028********0427</t>
  </si>
  <si>
    <t>460007********4660</t>
  </si>
  <si>
    <t>469007********7223</t>
  </si>
  <si>
    <t>460028********1242</t>
  </si>
  <si>
    <t>460003********3426</t>
  </si>
  <si>
    <t>460003********2821</t>
  </si>
  <si>
    <t>460031********5229</t>
  </si>
  <si>
    <t>460033********3228</t>
  </si>
  <si>
    <t>460007********0010</t>
  </si>
  <si>
    <t>460031********3669</t>
  </si>
  <si>
    <t>460007********0428</t>
  </si>
  <si>
    <t>460007********412X</t>
  </si>
  <si>
    <t>460025********001X</t>
  </si>
  <si>
    <t>460007********7260</t>
  </si>
  <si>
    <t>469007********7240</t>
  </si>
  <si>
    <t>469026********5648</t>
  </si>
  <si>
    <t>460027********4418</t>
  </si>
  <si>
    <t>460031********5245</t>
  </si>
  <si>
    <t>460032********7621</t>
  </si>
  <si>
    <t>460003********6427</t>
  </si>
  <si>
    <t>460103********1815</t>
  </si>
  <si>
    <t>460026********1819</t>
  </si>
  <si>
    <t>460104********0948</t>
  </si>
  <si>
    <t>460031********1226</t>
  </si>
  <si>
    <t>460031********2021</t>
  </si>
  <si>
    <t>469007********0023</t>
  </si>
  <si>
    <t>460031********0846</t>
  </si>
  <si>
    <t>460003********4669</t>
  </si>
  <si>
    <t>460031********0427</t>
  </si>
  <si>
    <t>460003********4417</t>
  </si>
  <si>
    <t>460200********2506</t>
  </si>
  <si>
    <t>460005********6412</t>
  </si>
  <si>
    <t>460031********642X</t>
  </si>
  <si>
    <t>131102********0286</t>
  </si>
  <si>
    <t>460028********7223</t>
  </si>
  <si>
    <t>460027********6620</t>
  </si>
  <si>
    <t>460003********122X</t>
  </si>
  <si>
    <t>460007********7225</t>
  </si>
  <si>
    <t>460003********3820</t>
  </si>
  <si>
    <t>460033********2383</t>
  </si>
  <si>
    <t>1007—乐东住房公积金管理局-综合岗</t>
  </si>
  <si>
    <t>460003********2248</t>
  </si>
  <si>
    <t>460200********5335</t>
  </si>
  <si>
    <t>460033********4908</t>
  </si>
  <si>
    <t>460033********3268</t>
  </si>
  <si>
    <t>460033********4808</t>
  </si>
  <si>
    <t>460033********3223</t>
  </si>
  <si>
    <t>460033********3882</t>
  </si>
  <si>
    <t>460033********3242</t>
  </si>
  <si>
    <t>460033********4499</t>
  </si>
  <si>
    <t>460033********0087</t>
  </si>
  <si>
    <t>460033********2688</t>
  </si>
  <si>
    <t>460033********0017</t>
  </si>
  <si>
    <t>460033********5987</t>
  </si>
  <si>
    <t>460006********0644</t>
  </si>
  <si>
    <t>460007********7624</t>
  </si>
  <si>
    <t>460026********3325</t>
  </si>
  <si>
    <t>469027********5463</t>
  </si>
  <si>
    <t>460200********0288</t>
  </si>
  <si>
    <t>460033********5748</t>
  </si>
  <si>
    <t>430681********574X</t>
  </si>
  <si>
    <t>460033********0020</t>
  </si>
  <si>
    <t>460033********4485</t>
  </si>
  <si>
    <t>460033********4527</t>
  </si>
  <si>
    <t>460033********3608</t>
  </si>
  <si>
    <t>460033********4183</t>
  </si>
  <si>
    <t>460033********3881</t>
  </si>
  <si>
    <t>231026********2913</t>
  </si>
  <si>
    <t>460005********2321</t>
  </si>
  <si>
    <t>460033********087X</t>
  </si>
  <si>
    <t>460033********4525</t>
  </si>
  <si>
    <t>460033********5088</t>
  </si>
  <si>
    <t>460033********321X</t>
  </si>
  <si>
    <t>460033********3212</t>
  </si>
  <si>
    <t>460027********231X</t>
  </si>
  <si>
    <t>460033********4489</t>
  </si>
  <si>
    <t>460003********7667</t>
  </si>
  <si>
    <t>460033********3585</t>
  </si>
  <si>
    <t>460033********3225</t>
  </si>
  <si>
    <t>460033********3222</t>
  </si>
  <si>
    <t>460026********0629</t>
  </si>
  <si>
    <t>460007********6195</t>
  </si>
  <si>
    <t>469027********5421</t>
  </si>
  <si>
    <t>460033********5993</t>
  </si>
  <si>
    <t>460033********0025</t>
  </si>
  <si>
    <t>460003********164X</t>
  </si>
  <si>
    <t>460033********3247</t>
  </si>
  <si>
    <t>460033********6322</t>
  </si>
  <si>
    <t>460033********4905</t>
  </si>
  <si>
    <t>232303********4426</t>
  </si>
  <si>
    <t>460033********4881</t>
  </si>
  <si>
    <t>460033********4784</t>
  </si>
  <si>
    <t>460033********3224</t>
  </si>
  <si>
    <t>460103********3322</t>
  </si>
  <si>
    <t>460033********4172</t>
  </si>
  <si>
    <t>460033********4488</t>
  </si>
  <si>
    <t>460200********0523</t>
  </si>
  <si>
    <t>460033********4507</t>
  </si>
  <si>
    <t>460033********4780</t>
  </si>
  <si>
    <t>460033********0024</t>
  </si>
  <si>
    <t>460033********323X</t>
  </si>
  <si>
    <t>460033********4472</t>
  </si>
  <si>
    <t>460200********0043</t>
  </si>
  <si>
    <t>460033********3888</t>
  </si>
  <si>
    <t>445281********090X</t>
  </si>
  <si>
    <t>460033********0022</t>
  </si>
  <si>
    <t>460003********3469</t>
  </si>
  <si>
    <t>430527********0027</t>
  </si>
  <si>
    <t>460033********3244</t>
  </si>
  <si>
    <t>460200********0025</t>
  </si>
  <si>
    <t>460033********3255</t>
  </si>
  <si>
    <t>460033********4606</t>
  </si>
  <si>
    <t>460033********3341</t>
  </si>
  <si>
    <t>460033********3229</t>
  </si>
  <si>
    <t>460032********0827</t>
  </si>
  <si>
    <t>460033********3583</t>
  </si>
  <si>
    <t>460003********0842</t>
  </si>
  <si>
    <t>460033********394X</t>
  </si>
  <si>
    <t>460033********0682</t>
  </si>
  <si>
    <t>460033********4498</t>
  </si>
  <si>
    <t>469007********724X</t>
  </si>
  <si>
    <t>460033********4501</t>
  </si>
  <si>
    <t>460033********4777</t>
  </si>
  <si>
    <t>460033********1772</t>
  </si>
  <si>
    <t>460033********5689</t>
  </si>
  <si>
    <t>460033********3889</t>
  </si>
  <si>
    <t>460033********4772</t>
  </si>
  <si>
    <t>460033********4482</t>
  </si>
  <si>
    <t>460006********2025</t>
  </si>
  <si>
    <t>460033********3230</t>
  </si>
  <si>
    <t>460033********4827</t>
  </si>
  <si>
    <t>460033********5085</t>
  </si>
  <si>
    <t>460033********3903</t>
  </si>
  <si>
    <t>460033********0039</t>
  </si>
  <si>
    <t>460033********0027</t>
  </si>
  <si>
    <t>460027********062X</t>
  </si>
  <si>
    <t>460006********0414</t>
  </si>
  <si>
    <t>460033********5072</t>
  </si>
  <si>
    <t>460033********0041</t>
  </si>
  <si>
    <t>469027********3224</t>
  </si>
  <si>
    <t>460200********051X</t>
  </si>
  <si>
    <t>460033********3211</t>
  </si>
  <si>
    <t>460007********0822</t>
  </si>
  <si>
    <t>460033********508X</t>
  </si>
  <si>
    <t>460006********7529</t>
  </si>
  <si>
    <t>460033********3269</t>
  </si>
  <si>
    <t>460001********1941</t>
  </si>
  <si>
    <t>460033********0014</t>
  </si>
  <si>
    <t>460031********0811</t>
  </si>
  <si>
    <t>460001********0012</t>
  </si>
  <si>
    <t>230108********1216</t>
  </si>
  <si>
    <t>460003********742X</t>
  </si>
  <si>
    <t>460200********0040</t>
  </si>
  <si>
    <t>460022********0722</t>
  </si>
  <si>
    <t>460033********322X</t>
  </si>
  <si>
    <t>469027********3222</t>
  </si>
  <si>
    <t>460003********2263</t>
  </si>
  <si>
    <t>232324********0626</t>
  </si>
  <si>
    <t>1008—琼中住房公积金管理局-综合岗</t>
  </si>
  <si>
    <t>460104********1248</t>
  </si>
  <si>
    <t>460026********4522</t>
  </si>
  <si>
    <t>460004********0045</t>
  </si>
  <si>
    <t>460006********8714</t>
  </si>
  <si>
    <t>460026********3944</t>
  </si>
  <si>
    <t>460036********0027</t>
  </si>
  <si>
    <t>460200********1207</t>
  </si>
  <si>
    <t>460004********0036</t>
  </si>
  <si>
    <t>460004********0624</t>
  </si>
  <si>
    <t>460025********2724</t>
  </si>
  <si>
    <t>460003********3053</t>
  </si>
  <si>
    <t>452122********0947</t>
  </si>
  <si>
    <t>460036********0016</t>
  </si>
  <si>
    <t>460004********5445</t>
  </si>
  <si>
    <t>460036********0046</t>
  </si>
  <si>
    <t>360321********001X</t>
  </si>
  <si>
    <t>460003********4613</t>
  </si>
  <si>
    <t>460026********0021</t>
  </si>
  <si>
    <t>460026********0319</t>
  </si>
  <si>
    <t>460026********3322</t>
  </si>
  <si>
    <t>460036********0028</t>
  </si>
  <si>
    <t>460004********4629</t>
  </si>
  <si>
    <t>460003********2447</t>
  </si>
  <si>
    <t>460036********002X</t>
  </si>
  <si>
    <t>460036********0032</t>
  </si>
  <si>
    <t>460027********0039</t>
  </si>
  <si>
    <t>460026********4217</t>
  </si>
  <si>
    <t>460027********792X</t>
  </si>
  <si>
    <t>460002********3821</t>
  </si>
  <si>
    <t>630121********1021</t>
  </si>
  <si>
    <t>460006********4035</t>
  </si>
  <si>
    <t>460002********0017</t>
  </si>
  <si>
    <t>460036********0826</t>
  </si>
  <si>
    <t>460028********6027</t>
  </si>
  <si>
    <t>460026********0039</t>
  </si>
  <si>
    <t>460002********542X</t>
  </si>
  <si>
    <t>460028********0036</t>
  </si>
  <si>
    <t>460102********0324</t>
  </si>
  <si>
    <t>460033********4903</t>
  </si>
  <si>
    <t>460003********7629</t>
  </si>
  <si>
    <t>460028********5621</t>
  </si>
  <si>
    <t>460036********4128</t>
  </si>
  <si>
    <t>150623********1813</t>
  </si>
  <si>
    <t>460036********721X</t>
  </si>
  <si>
    <t>460026********5127</t>
  </si>
  <si>
    <t>460036********0029</t>
  </si>
  <si>
    <t>460026********0928</t>
  </si>
  <si>
    <t>469022********1828</t>
  </si>
  <si>
    <t>460036********0014</t>
  </si>
  <si>
    <t>460036********5219</t>
  </si>
  <si>
    <t>460004********0418</t>
  </si>
  <si>
    <t>460036********0021</t>
  </si>
  <si>
    <t>460026********2723</t>
  </si>
  <si>
    <t>460036********0040</t>
  </si>
  <si>
    <t>460003********2446</t>
  </si>
  <si>
    <t>460026********0019</t>
  </si>
  <si>
    <t>460006********0012</t>
  </si>
  <si>
    <t>460003********8823</t>
  </si>
  <si>
    <t>410901********5562</t>
  </si>
  <si>
    <t>460006********1614</t>
  </si>
  <si>
    <t>460003********5417</t>
  </si>
  <si>
    <t>445121********5310</t>
  </si>
  <si>
    <t>460027********7048</t>
  </si>
  <si>
    <t>460003********0415</t>
  </si>
  <si>
    <t>460200********2721</t>
  </si>
  <si>
    <t>460007********3365</t>
  </si>
  <si>
    <t>460025********002X</t>
  </si>
  <si>
    <t>450821********0216</t>
  </si>
  <si>
    <t>460003********2614</t>
  </si>
  <si>
    <t>460036********4810</t>
  </si>
  <si>
    <t>460036********0033</t>
  </si>
  <si>
    <t>440883********0034</t>
  </si>
  <si>
    <t>460004********2025</t>
  </si>
  <si>
    <t>460034********5822</t>
  </si>
  <si>
    <t>460006********2327</t>
  </si>
  <si>
    <t>460006********0425</t>
  </si>
  <si>
    <t>460036********0425</t>
  </si>
  <si>
    <t>460003********6632</t>
  </si>
  <si>
    <t>460006********0015</t>
  </si>
  <si>
    <t>460004********0024</t>
  </si>
  <si>
    <t>533522********2641</t>
  </si>
  <si>
    <t>460036********5520</t>
  </si>
  <si>
    <t>460002********0018</t>
  </si>
  <si>
    <t>460027********0621</t>
  </si>
  <si>
    <t>469003********2764</t>
  </si>
  <si>
    <t>220103********272X</t>
  </si>
  <si>
    <t>460036********2115</t>
  </si>
  <si>
    <t>460026********3029</t>
  </si>
  <si>
    <t>460004********0065</t>
  </si>
  <si>
    <t>469003********0020</t>
  </si>
  <si>
    <t>460036********7216</t>
  </si>
  <si>
    <t>460006********4412</t>
  </si>
  <si>
    <t>460026********1221</t>
  </si>
  <si>
    <t>460004********0468</t>
  </si>
  <si>
    <t>460003********3433</t>
  </si>
  <si>
    <t>460028********0419</t>
  </si>
  <si>
    <t>460004********5844</t>
  </si>
  <si>
    <t>460036********5222</t>
  </si>
  <si>
    <t>460007********0022</t>
  </si>
  <si>
    <t>460026********1258</t>
  </si>
  <si>
    <t>460036********0013</t>
  </si>
  <si>
    <t>460005********2136</t>
  </si>
  <si>
    <t>460026********0013</t>
  </si>
  <si>
    <t>460036********0017</t>
  </si>
  <si>
    <t>460103********0027</t>
  </si>
  <si>
    <t>460006********6522</t>
  </si>
  <si>
    <t>460036********0828</t>
  </si>
  <si>
    <t>460004********0824</t>
  </si>
  <si>
    <t>1009—琼中住房公积金管理局-综合岗</t>
  </si>
  <si>
    <t>469030********6515</t>
  </si>
  <si>
    <t>469023********2028</t>
  </si>
  <si>
    <t>460027********762X</t>
  </si>
  <si>
    <t>469003********2422</t>
  </si>
  <si>
    <t>460003********2232</t>
  </si>
  <si>
    <t>460026********0012</t>
  </si>
  <si>
    <t>460036********3523</t>
  </si>
  <si>
    <t>460036********7225</t>
  </si>
  <si>
    <t>460027********1417</t>
  </si>
  <si>
    <t>460036********2507</t>
  </si>
  <si>
    <t>460002********6044</t>
  </si>
  <si>
    <t>445121********7313</t>
  </si>
  <si>
    <t>460003********7729</t>
  </si>
  <si>
    <t>460006********2328</t>
  </si>
  <si>
    <t>460006********3117</t>
  </si>
  <si>
    <t>460036********5215</t>
  </si>
  <si>
    <t>460004********4012</t>
  </si>
  <si>
    <t>460036********7521</t>
  </si>
  <si>
    <t>460003********4821</t>
  </si>
  <si>
    <t>460036********7520</t>
  </si>
  <si>
    <t>460003********2027</t>
  </si>
  <si>
    <t>460004********3834</t>
  </si>
  <si>
    <t>469021********3341</t>
  </si>
  <si>
    <t>460003********021X</t>
  </si>
  <si>
    <t>460036********2123</t>
  </si>
  <si>
    <t>460028********2440</t>
  </si>
  <si>
    <t>460036********7242</t>
  </si>
  <si>
    <t>460033********3213</t>
  </si>
  <si>
    <t>460035********0911</t>
  </si>
  <si>
    <t>460025********4214</t>
  </si>
  <si>
    <t>460027********0021</t>
  </si>
  <si>
    <t>460006********7829</t>
  </si>
  <si>
    <t>460033********447X</t>
  </si>
  <si>
    <t>460027********7926</t>
  </si>
  <si>
    <t>460200********5122</t>
  </si>
  <si>
    <t>460036********4121</t>
  </si>
  <si>
    <t>440221********5213</t>
  </si>
  <si>
    <t>469021********0025</t>
  </si>
  <si>
    <t>460026********2740</t>
  </si>
  <si>
    <t>622201********152X</t>
  </si>
  <si>
    <t>460003********3056</t>
  </si>
  <si>
    <t>460006********4415</t>
  </si>
  <si>
    <t>460004********504X</t>
  </si>
  <si>
    <t>460006********7515</t>
  </si>
  <si>
    <t>460032********902X</t>
  </si>
  <si>
    <t>469007********5364</t>
  </si>
  <si>
    <t>460003********5414</t>
  </si>
  <si>
    <t>460006********4436</t>
  </si>
  <si>
    <t>460004********004X</t>
  </si>
  <si>
    <t>460035********3215</t>
  </si>
  <si>
    <t>460104********1219</t>
  </si>
  <si>
    <t>460004********4023</t>
  </si>
  <si>
    <t>1010—白沙住房公积金管理局-综合岗</t>
  </si>
  <si>
    <t>460003********2016</t>
  </si>
  <si>
    <t>460003********4616</t>
  </si>
  <si>
    <t>460003********3028</t>
  </si>
  <si>
    <t>460003********0211</t>
  </si>
  <si>
    <t>460003********2627</t>
  </si>
  <si>
    <t>460003********2085</t>
  </si>
  <si>
    <t>460300********0647</t>
  </si>
  <si>
    <t>469003********6426</t>
  </si>
  <si>
    <t>141181********0024</t>
  </si>
  <si>
    <t>469025********302X</t>
  </si>
  <si>
    <t>211322********001X</t>
  </si>
  <si>
    <t>460030********0322</t>
  </si>
  <si>
    <t>460003********4411</t>
  </si>
  <si>
    <t>130123********7517</t>
  </si>
  <si>
    <t>460030********4828</t>
  </si>
  <si>
    <t>460004********0424</t>
  </si>
  <si>
    <t>460003********3221</t>
  </si>
  <si>
    <t>460022********0525</t>
  </si>
  <si>
    <t>460030********6029</t>
  </si>
  <si>
    <t>460028********0018</t>
  </si>
  <si>
    <t>460103********3028</t>
  </si>
  <si>
    <t>460003********7249</t>
  </si>
  <si>
    <t>460030********5428</t>
  </si>
  <si>
    <t>460030********0018</t>
  </si>
  <si>
    <t>460030********1822</t>
  </si>
  <si>
    <t>469025********4523</t>
  </si>
  <si>
    <t>469003********2414</t>
  </si>
  <si>
    <t>433122********902X</t>
  </si>
  <si>
    <t>460003********0242</t>
  </si>
  <si>
    <t>460003********5625</t>
  </si>
  <si>
    <t>460003********3468</t>
  </si>
  <si>
    <t>460003********1027</t>
  </si>
  <si>
    <t>460003********7647</t>
  </si>
  <si>
    <t>460030********5440</t>
  </si>
  <si>
    <t>469003********6423</t>
  </si>
  <si>
    <t>469024********0968</t>
  </si>
  <si>
    <t>460003********6614</t>
  </si>
  <si>
    <t>460030********5726</t>
  </si>
  <si>
    <t>469003********6728</t>
  </si>
  <si>
    <t>460030********0922</t>
  </si>
  <si>
    <t>460003********4628</t>
  </si>
  <si>
    <t>469007********045X</t>
  </si>
  <si>
    <t>469003********5341</t>
  </si>
  <si>
    <t>460003********3845</t>
  </si>
  <si>
    <t>469003********6124</t>
  </si>
  <si>
    <t>460030********0023</t>
  </si>
  <si>
    <t>460026********0028</t>
  </si>
  <si>
    <t>460003********2845</t>
  </si>
  <si>
    <t>460003********7427</t>
  </si>
  <si>
    <t>460003********4445</t>
  </si>
  <si>
    <t>460003********2669</t>
  </si>
  <si>
    <t>460003********4447</t>
  </si>
  <si>
    <t>460003********0290</t>
  </si>
  <si>
    <t>460003********0442</t>
  </si>
  <si>
    <t>460003********0023</t>
  </si>
  <si>
    <t>460030********0025</t>
  </si>
  <si>
    <t>232101********6413</t>
  </si>
  <si>
    <t>460003********5826</t>
  </si>
  <si>
    <t>460030********5420</t>
  </si>
  <si>
    <t>460003********6637</t>
  </si>
  <si>
    <t>460030********1846</t>
  </si>
  <si>
    <t>460003********2517</t>
  </si>
  <si>
    <t>460003********2427</t>
  </si>
  <si>
    <t>460003********0046</t>
  </si>
  <si>
    <t>460003********2654</t>
  </si>
  <si>
    <t>460030********0027</t>
  </si>
  <si>
    <t>460007********3612</t>
  </si>
  <si>
    <t>460004********0229</t>
  </si>
  <si>
    <t>460030********0040</t>
  </si>
  <si>
    <t>460030********3312</t>
  </si>
  <si>
    <t>460030********3324</t>
  </si>
  <si>
    <t>460030********3022</t>
  </si>
  <si>
    <t>460003********3045</t>
  </si>
  <si>
    <t>460003********7042</t>
  </si>
  <si>
    <t>460003********762X</t>
  </si>
  <si>
    <t>469003********6442</t>
  </si>
  <si>
    <t>460030********0013</t>
  </si>
  <si>
    <t>460003********7616</t>
  </si>
  <si>
    <t>460030********0029</t>
  </si>
  <si>
    <t>460003********3447</t>
  </si>
  <si>
    <t>469003********2224</t>
  </si>
  <si>
    <t>460003********2881</t>
  </si>
  <si>
    <t>460003********4680</t>
  </si>
  <si>
    <t>460003********6223</t>
  </si>
  <si>
    <t>460007********4980</t>
  </si>
  <si>
    <t>460003********0210</t>
  </si>
  <si>
    <t>460003********2410</t>
  </si>
  <si>
    <t>460006********4827</t>
  </si>
  <si>
    <t>460003********4063</t>
  </si>
  <si>
    <t>460003********2829</t>
  </si>
  <si>
    <t>460028********5263</t>
  </si>
  <si>
    <t>460003********5444</t>
  </si>
  <si>
    <t>460030********0621</t>
  </si>
  <si>
    <t>460003********2424</t>
  </si>
  <si>
    <t>460030********5123</t>
  </si>
  <si>
    <t>469026********0026</t>
  </si>
  <si>
    <t>460006********2320</t>
  </si>
  <si>
    <t>460003********0258</t>
  </si>
  <si>
    <t>460028********0027</t>
  </si>
  <si>
    <t>460003********004X</t>
  </si>
  <si>
    <t>469003********0316</t>
  </si>
  <si>
    <t>460003********2045</t>
  </si>
  <si>
    <t>460030********2426</t>
  </si>
  <si>
    <t>460003********2682</t>
  </si>
  <si>
    <t>460030********4222</t>
  </si>
  <si>
    <t>460007********4964</t>
  </si>
  <si>
    <t>460003********463X</t>
  </si>
  <si>
    <t>460003********3247</t>
  </si>
  <si>
    <t>460030********4825</t>
  </si>
  <si>
    <t>460003********404X</t>
  </si>
  <si>
    <t>513401********2449</t>
  </si>
  <si>
    <t>460001********074X</t>
  </si>
  <si>
    <t>460027********5321</t>
  </si>
  <si>
    <t>460030********0017</t>
  </si>
  <si>
    <t>460003********7422</t>
  </si>
  <si>
    <t>460003********0022</t>
  </si>
  <si>
    <t>460030********0012</t>
  </si>
  <si>
    <t>460027********4726</t>
  </si>
  <si>
    <t>460003********7644</t>
  </si>
  <si>
    <t>460003********0419</t>
  </si>
  <si>
    <t>460033********450X</t>
  </si>
  <si>
    <t>1011—五指山住房公积金管理局-综合岗</t>
  </si>
  <si>
    <t>460001********0721</t>
  </si>
  <si>
    <t>460003********4218</t>
  </si>
  <si>
    <t>412702********2077</t>
  </si>
  <si>
    <t>412326********6320</t>
  </si>
  <si>
    <t>460001********0029</t>
  </si>
  <si>
    <t>460001********0729</t>
  </si>
  <si>
    <t>460035********1328</t>
  </si>
  <si>
    <t>460001********0627</t>
  </si>
  <si>
    <t>362423********0042</t>
  </si>
  <si>
    <t>460027********002X</t>
  </si>
  <si>
    <t>460001********1021</t>
  </si>
  <si>
    <t>460006********2938</t>
  </si>
  <si>
    <t>460035********1711</t>
  </si>
  <si>
    <t>460028********0023</t>
  </si>
  <si>
    <t>460003********2615</t>
  </si>
  <si>
    <t>460033********3245</t>
  </si>
  <si>
    <t>460034********0929</t>
  </si>
  <si>
    <t>460026********5146</t>
  </si>
  <si>
    <t>230921********0225</t>
  </si>
  <si>
    <t>460025********0018</t>
  </si>
  <si>
    <t>460200********2497</t>
  </si>
  <si>
    <t>469002********2527</t>
  </si>
  <si>
    <t>460003********2221</t>
  </si>
  <si>
    <t>460034********0064</t>
  </si>
  <si>
    <t>460001********071X</t>
  </si>
  <si>
    <t>460006********0224</t>
  </si>
  <si>
    <t>460102********1219</t>
  </si>
  <si>
    <t>460200********0070</t>
  </si>
  <si>
    <t>460033********7167</t>
  </si>
  <si>
    <t>460001********1022</t>
  </si>
  <si>
    <t>460001********0723</t>
  </si>
  <si>
    <t>460001********0728</t>
  </si>
  <si>
    <t>460102********0328</t>
  </si>
  <si>
    <t>460001********0712</t>
  </si>
  <si>
    <t>460027********7013</t>
  </si>
  <si>
    <t>460200********0511</t>
  </si>
  <si>
    <t>440983********6022</t>
  </si>
  <si>
    <t>460200********3830</t>
  </si>
  <si>
    <t>460004********2021</t>
  </si>
  <si>
    <t>412823********5669</t>
  </si>
  <si>
    <t>411381********306X</t>
  </si>
  <si>
    <t>460031********4826</t>
  </si>
  <si>
    <t>460007********7284</t>
  </si>
  <si>
    <t>460102********1248</t>
  </si>
  <si>
    <t>460001********0366</t>
  </si>
  <si>
    <t>230903********1445</t>
  </si>
  <si>
    <t>230102********2639</t>
  </si>
  <si>
    <t>460001********0028</t>
  </si>
  <si>
    <t>460001********0727</t>
  </si>
  <si>
    <t>460001********0724</t>
  </si>
  <si>
    <t>460001********0722</t>
  </si>
  <si>
    <t>511529********2123</t>
  </si>
  <si>
    <t>460035********0027</t>
  </si>
  <si>
    <t>430681********2932</t>
  </si>
  <si>
    <t>220112********0062</t>
  </si>
  <si>
    <t>469027********3257</t>
  </si>
  <si>
    <t>533224********3127</t>
  </si>
  <si>
    <t>460006********6812</t>
  </si>
  <si>
    <t>460033********0035</t>
  </si>
  <si>
    <t>340881********1226</t>
  </si>
  <si>
    <t>412822********0047</t>
  </si>
  <si>
    <t>469024********0422</t>
  </si>
  <si>
    <t>469024********0049</t>
  </si>
  <si>
    <t>469003********7326</t>
  </si>
  <si>
    <t>469007********5762</t>
  </si>
  <si>
    <t>460027********0623</t>
  </si>
  <si>
    <t>460103********1825</t>
  </si>
  <si>
    <t>460001********1722</t>
  </si>
  <si>
    <t>460027********0030</t>
  </si>
  <si>
    <t>1012—五指山住房公积金管理局-综合岗</t>
  </si>
  <si>
    <t>460001********0323</t>
  </si>
  <si>
    <t>460035********2310</t>
  </si>
  <si>
    <t>460035********1912</t>
  </si>
  <si>
    <t>460007********4974</t>
  </si>
  <si>
    <t>460003********023X</t>
  </si>
  <si>
    <t>460035********0021</t>
  </si>
  <si>
    <t>441424********5111</t>
  </si>
  <si>
    <t>140105********0022</t>
  </si>
  <si>
    <t>460103********0620</t>
  </si>
  <si>
    <t>460031********0826</t>
  </si>
  <si>
    <t>460103********0022</t>
  </si>
  <si>
    <t>469027********4474</t>
  </si>
  <si>
    <t>460003********7839</t>
  </si>
  <si>
    <t>460033********3248</t>
  </si>
  <si>
    <t>460003********7222</t>
  </si>
  <si>
    <t>460007********0028</t>
  </si>
  <si>
    <t>460006********5275</t>
  </si>
  <si>
    <t>460006********0946</t>
  </si>
  <si>
    <t>460035********2119</t>
  </si>
  <si>
    <t>460033********4800</t>
  </si>
  <si>
    <t>460006********4629</t>
  </si>
  <si>
    <t>460102********0915</t>
  </si>
  <si>
    <t>230230********1720</t>
  </si>
  <si>
    <t>460001********0748</t>
  </si>
  <si>
    <t>460033********6580</t>
  </si>
  <si>
    <t>460003********4042</t>
  </si>
  <si>
    <t>460025********3330</t>
  </si>
  <si>
    <t>231024********2024</t>
  </si>
  <si>
    <t>340826********1055</t>
  </si>
  <si>
    <t>460003********4037</t>
  </si>
  <si>
    <t>460002********3415</t>
  </si>
  <si>
    <t>370281********6320</t>
  </si>
  <si>
    <t>230622********1103</t>
  </si>
  <si>
    <t>460033********4840</t>
  </si>
  <si>
    <t>460033********4770</t>
  </si>
  <si>
    <t>460001********1044</t>
  </si>
  <si>
    <t>460033********2382</t>
  </si>
  <si>
    <t>341621********1530</t>
  </si>
  <si>
    <t>460102********0326</t>
  </si>
  <si>
    <t>460004********0458</t>
  </si>
  <si>
    <t>362423********0021</t>
  </si>
  <si>
    <t>460033********001X</t>
  </si>
  <si>
    <t>460102********0910</t>
  </si>
  <si>
    <t>500381********0839</t>
  </si>
  <si>
    <t>460033********3588</t>
  </si>
  <si>
    <t>469027********6887</t>
  </si>
  <si>
    <t>460031********361X</t>
  </si>
  <si>
    <t>460006********0018</t>
  </si>
  <si>
    <t>1013—定安住房公积金管理局-综合岗</t>
  </si>
  <si>
    <t>460006********0625</t>
  </si>
  <si>
    <t>460002********001X</t>
  </si>
  <si>
    <t>460103********3320</t>
  </si>
  <si>
    <t>469021********3325</t>
  </si>
  <si>
    <t>460102********2720</t>
  </si>
  <si>
    <t>469024********0024</t>
  </si>
  <si>
    <t>460102********3327</t>
  </si>
  <si>
    <t>460004********5218</t>
  </si>
  <si>
    <t>460003********6694</t>
  </si>
  <si>
    <t>460025********4222</t>
  </si>
  <si>
    <t>520111********3022</t>
  </si>
  <si>
    <t>460102********2429</t>
  </si>
  <si>
    <t>460103********0062</t>
  </si>
  <si>
    <t>460102********1518</t>
  </si>
  <si>
    <t>460007********5387</t>
  </si>
  <si>
    <t>230602********441X</t>
  </si>
  <si>
    <t>460005********001X</t>
  </si>
  <si>
    <t>460028********0104</t>
  </si>
  <si>
    <t>460025********452X</t>
  </si>
  <si>
    <t>469025********0328</t>
  </si>
  <si>
    <t>460103********1828</t>
  </si>
  <si>
    <t>460006********1610</t>
  </si>
  <si>
    <t>460026********1810</t>
  </si>
  <si>
    <t>612301********0391</t>
  </si>
  <si>
    <t>460025********3346</t>
  </si>
  <si>
    <t>460103********3648</t>
  </si>
  <si>
    <t>460004********262X</t>
  </si>
  <si>
    <t>460200********5524</t>
  </si>
  <si>
    <t>412723********6446</t>
  </si>
  <si>
    <t>460004********223X</t>
  </si>
  <si>
    <t>460102********1528</t>
  </si>
  <si>
    <t>460004********4434</t>
  </si>
  <si>
    <t>460102********181X</t>
  </si>
  <si>
    <t>460103********0019</t>
  </si>
  <si>
    <t>362426********8425</t>
  </si>
  <si>
    <t>460027********0027</t>
  </si>
  <si>
    <t>460004********0023</t>
  </si>
  <si>
    <t>460028********2023</t>
  </si>
  <si>
    <t>460004********4425</t>
  </si>
  <si>
    <t>500223********1047</t>
  </si>
  <si>
    <t>460002********1224</t>
  </si>
  <si>
    <t>460007********2026</t>
  </si>
  <si>
    <t>460002********2224</t>
  </si>
  <si>
    <t>460028********0075</t>
  </si>
  <si>
    <t>460103********122X</t>
  </si>
  <si>
    <t>350426********3029</t>
  </si>
  <si>
    <t>460002********0324</t>
  </si>
  <si>
    <t>460028********0013</t>
  </si>
  <si>
    <t>460104********1826</t>
  </si>
  <si>
    <t>460102********0028</t>
  </si>
  <si>
    <t>460102********0018</t>
  </si>
  <si>
    <t>460103********0023</t>
  </si>
  <si>
    <t>460103********0041</t>
  </si>
  <si>
    <t>460030********4225</t>
  </si>
  <si>
    <t>460102********1228</t>
  </si>
  <si>
    <t>460102********0026</t>
  </si>
  <si>
    <t>460007********229X</t>
  </si>
  <si>
    <t>460036********412X</t>
  </si>
  <si>
    <t>460004********2020</t>
  </si>
  <si>
    <t>460200********3138</t>
  </si>
  <si>
    <t>460006********8142</t>
  </si>
  <si>
    <t>340826********403X</t>
  </si>
  <si>
    <t>460033********0021</t>
  </si>
  <si>
    <t>460102********302X</t>
  </si>
  <si>
    <t>460007********5427</t>
  </si>
  <si>
    <t>460028********1216</t>
  </si>
  <si>
    <t>460030********0026</t>
  </si>
  <si>
    <t>460025********4524</t>
  </si>
  <si>
    <t>460102********0625</t>
  </si>
  <si>
    <t>440882********4489</t>
  </si>
  <si>
    <t>460004********5025</t>
  </si>
  <si>
    <t>460004********0816</t>
  </si>
  <si>
    <t>460102********0030</t>
  </si>
  <si>
    <t>410322********4727</t>
  </si>
  <si>
    <t>460027********0648</t>
  </si>
  <si>
    <t>460004********2625</t>
  </si>
  <si>
    <t>500382********6422</t>
  </si>
  <si>
    <t>350783********8024</t>
  </si>
  <si>
    <t>460102********1233</t>
  </si>
  <si>
    <t>460006********3142</t>
  </si>
  <si>
    <t>460003********7620</t>
  </si>
  <si>
    <t>460034********0040</t>
  </si>
  <si>
    <t>460007********044X</t>
  </si>
  <si>
    <t>460004********121X</t>
  </si>
  <si>
    <t>460004********5223</t>
  </si>
  <si>
    <t>460033********4471</t>
  </si>
  <si>
    <t>460034********3621</t>
  </si>
  <si>
    <t>460004********4423</t>
  </si>
  <si>
    <t>460002********004X</t>
  </si>
  <si>
    <t>440811********0392</t>
  </si>
  <si>
    <t>460027********2312</t>
  </si>
  <si>
    <t>460026********3922</t>
  </si>
  <si>
    <t>460104********0961</t>
  </si>
  <si>
    <t>460025********1524</t>
  </si>
  <si>
    <t>460104********0329</t>
  </si>
  <si>
    <t>460025********0027</t>
  </si>
  <si>
    <t>460007********6165</t>
  </si>
  <si>
    <t>460025********2719</t>
  </si>
  <si>
    <t>460004********6025</t>
  </si>
  <si>
    <t>460004********4429</t>
  </si>
  <si>
    <t>460006********0616</t>
  </si>
  <si>
    <t>460036********2427</t>
  </si>
  <si>
    <t>460002********4645</t>
  </si>
  <si>
    <t>642221********0698</t>
  </si>
  <si>
    <t>460006********842X</t>
  </si>
  <si>
    <t>460002********3421</t>
  </si>
  <si>
    <t>460102********274X</t>
  </si>
  <si>
    <t>460102********031X</t>
  </si>
  <si>
    <t>460027********7045</t>
  </si>
  <si>
    <t>230229********0324</t>
  </si>
  <si>
    <t>460004********0428</t>
  </si>
  <si>
    <t>460001********2221</t>
  </si>
  <si>
    <t>460005********432X</t>
  </si>
  <si>
    <t>460006********2340</t>
  </si>
  <si>
    <t>460006********4821</t>
  </si>
  <si>
    <t>460027********3421</t>
  </si>
  <si>
    <t>460006********6821</t>
  </si>
  <si>
    <t>230604********4714</t>
  </si>
  <si>
    <t>460028********0424</t>
  </si>
  <si>
    <t>460103********0343</t>
  </si>
  <si>
    <t>460002********2841</t>
  </si>
  <si>
    <t>460025********2429</t>
  </si>
  <si>
    <t>460006********1328</t>
  </si>
  <si>
    <t>460103********0644</t>
  </si>
  <si>
    <t>460004********0239</t>
  </si>
  <si>
    <t>460022********392X</t>
  </si>
  <si>
    <t>220281********7429</t>
  </si>
  <si>
    <t>460003********7639</t>
  </si>
  <si>
    <t>460006********2924</t>
  </si>
  <si>
    <t>460004********4043</t>
  </si>
  <si>
    <t>460034********0049</t>
  </si>
  <si>
    <t>460027********3422</t>
  </si>
  <si>
    <t>412823********8022</t>
  </si>
  <si>
    <t>460102********1511</t>
  </si>
  <si>
    <t>460028********2823</t>
  </si>
  <si>
    <t>460104********0040</t>
  </si>
  <si>
    <t>460035********0229</t>
  </si>
  <si>
    <t>460033********0048</t>
  </si>
  <si>
    <t>460002********6024</t>
  </si>
  <si>
    <t>460200********535X</t>
  </si>
  <si>
    <t>460027********0025</t>
  </si>
  <si>
    <t>460022********6248</t>
  </si>
  <si>
    <t>230106********1729</t>
  </si>
  <si>
    <t>469028********0425</t>
  </si>
  <si>
    <t>450924********3669</t>
  </si>
  <si>
    <t>460102********0340</t>
  </si>
  <si>
    <t>1014—定安住房公积金管理局-综合岗</t>
  </si>
  <si>
    <t>460025********2138</t>
  </si>
  <si>
    <t>460004********0220</t>
  </si>
  <si>
    <t>460025********4227</t>
  </si>
  <si>
    <t>460026********0056</t>
  </si>
  <si>
    <t>460022********2732</t>
  </si>
  <si>
    <t>222403********4142</t>
  </si>
  <si>
    <t>460105********7525</t>
  </si>
  <si>
    <t>460027********8524</t>
  </si>
  <si>
    <t>460103********3037</t>
  </si>
  <si>
    <t>460030********6021</t>
  </si>
  <si>
    <t>460030********6629</t>
  </si>
  <si>
    <t>460004********2222</t>
  </si>
  <si>
    <t>460026********0022</t>
  </si>
  <si>
    <t>460102********1531</t>
  </si>
  <si>
    <t>460027********104X</t>
  </si>
  <si>
    <t>460025********0029</t>
  </si>
  <si>
    <t>411381********4820</t>
  </si>
  <si>
    <t>460002********6625</t>
  </si>
  <si>
    <t>460028********0024</t>
  </si>
  <si>
    <t>460025********0622</t>
  </si>
  <si>
    <t>460107********042X</t>
  </si>
  <si>
    <t>460004********366X</t>
  </si>
  <si>
    <t>460004********5021</t>
  </si>
  <si>
    <t>460027********0018</t>
  </si>
  <si>
    <t>460004********3813</t>
  </si>
  <si>
    <t>460027********7024</t>
  </si>
  <si>
    <t>460004********6020</t>
  </si>
  <si>
    <t>522529********0030</t>
  </si>
  <si>
    <t>421126********1722</t>
  </si>
  <si>
    <t>460004********6421</t>
  </si>
  <si>
    <t>460006********0969</t>
  </si>
  <si>
    <t>460003********3446</t>
  </si>
  <si>
    <t>460027********3729</t>
  </si>
  <si>
    <t>460028********4026</t>
  </si>
  <si>
    <t>460003********4612</t>
  </si>
  <si>
    <t>220122********5329</t>
  </si>
  <si>
    <t>460004********2622</t>
  </si>
  <si>
    <t>431222********042X</t>
  </si>
  <si>
    <t>460102********0029</t>
  </si>
  <si>
    <t>460006********2318</t>
  </si>
  <si>
    <t>460004********2413</t>
  </si>
  <si>
    <t>460004********3820</t>
  </si>
  <si>
    <t>610322********3615</t>
  </si>
  <si>
    <t>411524********5138</t>
  </si>
  <si>
    <t>431002********0027</t>
  </si>
  <si>
    <t>513723********0928</t>
  </si>
  <si>
    <t>612601********4022</t>
  </si>
  <si>
    <t>460005********4311</t>
  </si>
  <si>
    <t>460103********1516</t>
  </si>
  <si>
    <t>460103********1220</t>
  </si>
  <si>
    <t>460004********0620</t>
  </si>
  <si>
    <t>460025********0035</t>
  </si>
  <si>
    <t>460004********3629</t>
  </si>
  <si>
    <t>460027********7623</t>
  </si>
  <si>
    <t>460003********2847</t>
  </si>
  <si>
    <t>460006********8721</t>
  </si>
  <si>
    <t>460004********0423</t>
  </si>
  <si>
    <t>460028********7624</t>
  </si>
  <si>
    <t>460102********1512</t>
  </si>
  <si>
    <t>460103********2727</t>
  </si>
  <si>
    <t>440825********1181</t>
  </si>
  <si>
    <t>469005********4314</t>
  </si>
  <si>
    <t>469023********0402</t>
  </si>
  <si>
    <t>460006********2723</t>
  </si>
  <si>
    <t>460025********247X</t>
  </si>
  <si>
    <t>460004********4421</t>
  </si>
  <si>
    <t>460103********3325</t>
  </si>
  <si>
    <t>460106********3422</t>
  </si>
  <si>
    <t>460025********0028</t>
  </si>
  <si>
    <t>460004********3665</t>
  </si>
  <si>
    <t>430321********1716</t>
  </si>
  <si>
    <t>430426********8941</t>
  </si>
  <si>
    <t>460002********0322</t>
  </si>
  <si>
    <t>460102********1539</t>
  </si>
  <si>
    <t>460036********4528</t>
  </si>
  <si>
    <t>460004********382X</t>
  </si>
  <si>
    <t>460026********032X</t>
  </si>
  <si>
    <t>460025********0020</t>
  </si>
  <si>
    <t>460002********0019</t>
  </si>
  <si>
    <t>460005********152X</t>
  </si>
  <si>
    <t>460102********1226</t>
  </si>
  <si>
    <t>460004********0031</t>
  </si>
  <si>
    <t>632802********0029</t>
  </si>
  <si>
    <t>460027********1361</t>
  </si>
  <si>
    <t>469021********2121</t>
  </si>
  <si>
    <t>460025********332X</t>
  </si>
  <si>
    <t>220702********961X</t>
  </si>
  <si>
    <t>421003********382X</t>
  </si>
  <si>
    <t>460022********3223</t>
  </si>
  <si>
    <t>460028********0422</t>
  </si>
  <si>
    <t>460300********0017</t>
  </si>
  <si>
    <t>460028********1247</t>
  </si>
  <si>
    <t>460103********302X</t>
  </si>
  <si>
    <t>640322********0043</t>
  </si>
  <si>
    <t>460103********1211</t>
  </si>
  <si>
    <t>469002********462X</t>
  </si>
  <si>
    <t>410727********6924</t>
  </si>
  <si>
    <t>460004********0076</t>
  </si>
  <si>
    <t>460103********1831</t>
  </si>
  <si>
    <t>460004********4223</t>
  </si>
  <si>
    <t>460022********5128</t>
  </si>
  <si>
    <t>460004********5220</t>
  </si>
  <si>
    <t>460025********4212</t>
  </si>
  <si>
    <t>460004********4626</t>
  </si>
  <si>
    <t>460104********1280</t>
  </si>
  <si>
    <t>460027********6225</t>
  </si>
  <si>
    <t>460200********1895</t>
  </si>
  <si>
    <t>460002********4147</t>
  </si>
  <si>
    <t>460025********0651</t>
  </si>
  <si>
    <t>469003********4815</t>
  </si>
  <si>
    <t>460021********4426</t>
  </si>
  <si>
    <t>469002********3812</t>
  </si>
  <si>
    <t>460004********6426</t>
  </si>
  <si>
    <t>460032********6168</t>
  </si>
  <si>
    <t>460102********0329</t>
  </si>
  <si>
    <t>510403********1013</t>
  </si>
  <si>
    <t>460028********6821</t>
  </si>
  <si>
    <t>460102********0325</t>
  </si>
  <si>
    <t>460003********4419</t>
  </si>
  <si>
    <t>460025********4225</t>
  </si>
  <si>
    <t>460004********002X</t>
  </si>
  <si>
    <t>460027********4742</t>
  </si>
  <si>
    <t>460004********6222</t>
  </si>
  <si>
    <t>460004********005X</t>
  </si>
  <si>
    <t>469024********322X</t>
  </si>
  <si>
    <t>460026********181X</t>
  </si>
  <si>
    <t>460001********0741</t>
  </si>
  <si>
    <t>460102********0022</t>
  </si>
  <si>
    <t>460002********6025</t>
  </si>
  <si>
    <t>460004********0426</t>
  </si>
  <si>
    <t>460103********1833</t>
  </si>
  <si>
    <t>469005********3924</t>
  </si>
  <si>
    <t>460004********6422</t>
  </si>
  <si>
    <t>460003********3069</t>
  </si>
  <si>
    <t>460027********1717</t>
  </si>
  <si>
    <t>460026********1514</t>
  </si>
  <si>
    <t>460007********0020</t>
  </si>
  <si>
    <t>460006********4624</t>
  </si>
  <si>
    <t>460003********461X</t>
  </si>
  <si>
    <t>460104********1240</t>
  </si>
  <si>
    <t>469023********0017</t>
  </si>
  <si>
    <t>460027********4727</t>
  </si>
  <si>
    <t>460028********7228</t>
  </si>
  <si>
    <t>513021********0047</t>
  </si>
  <si>
    <t>460026********4212</t>
  </si>
  <si>
    <t>460006********8715</t>
  </si>
  <si>
    <t>460027********592X</t>
  </si>
  <si>
    <t>460004********0010</t>
  </si>
  <si>
    <t>460004********0217</t>
  </si>
  <si>
    <t>420902********0425</t>
  </si>
  <si>
    <t>460036********4828</t>
  </si>
  <si>
    <t>460027********0031</t>
  </si>
  <si>
    <t>445221********6643</t>
  </si>
  <si>
    <t>460027********378X</t>
  </si>
  <si>
    <t>460004********022X</t>
  </si>
  <si>
    <t>460022********0725</t>
  </si>
  <si>
    <t>460003********4226</t>
  </si>
  <si>
    <t>132825********0020</t>
  </si>
  <si>
    <t>430725********5514</t>
  </si>
  <si>
    <t>460003********2833</t>
  </si>
  <si>
    <t>460005********3241</t>
  </si>
  <si>
    <t>460004********4625</t>
  </si>
  <si>
    <t>460006********4641</t>
  </si>
  <si>
    <t>460025********1527</t>
  </si>
  <si>
    <t>460028********4423</t>
  </si>
  <si>
    <t>460025********2742</t>
  </si>
  <si>
    <t>460025********4265</t>
  </si>
  <si>
    <t>460005********3216</t>
  </si>
  <si>
    <t>460002********0329</t>
  </si>
  <si>
    <t>460004********0029</t>
  </si>
  <si>
    <t>460003********7442</t>
  </si>
  <si>
    <t>460007********0032</t>
  </si>
  <si>
    <t>430302********1557</t>
  </si>
  <si>
    <t>460028********5228</t>
  </si>
  <si>
    <t>460004********0019</t>
  </si>
  <si>
    <t>460102********2722</t>
  </si>
  <si>
    <t>460002********0027</t>
  </si>
  <si>
    <t>460025********4224</t>
  </si>
  <si>
    <t>460102********3321</t>
  </si>
  <si>
    <t>460025********1546</t>
  </si>
  <si>
    <t>460026********0025</t>
  </si>
  <si>
    <t>460006********0421</t>
  </si>
  <si>
    <t>460104********0339</t>
  </si>
  <si>
    <t>460004********582X</t>
  </si>
  <si>
    <t>460033********0883</t>
  </si>
  <si>
    <t>411381********4540</t>
  </si>
  <si>
    <t>460025********2734</t>
  </si>
  <si>
    <t>460026********2422</t>
  </si>
  <si>
    <t>460004********3427</t>
  </si>
  <si>
    <t>460004********2018</t>
  </si>
  <si>
    <t>460028********2418</t>
  </si>
  <si>
    <t>460022********513X</t>
  </si>
  <si>
    <t>460025********1228</t>
  </si>
  <si>
    <t>460003********8829</t>
  </si>
  <si>
    <t>460027********0044</t>
  </si>
  <si>
    <t>460004********4427</t>
  </si>
  <si>
    <t>469023********0024</t>
  </si>
  <si>
    <t>460103********1545</t>
  </si>
  <si>
    <t>410222********6043</t>
  </si>
  <si>
    <t>460104********032X</t>
  </si>
  <si>
    <t>460027********0423</t>
  </si>
  <si>
    <t>460028********6428</t>
  </si>
  <si>
    <t>460028********2025</t>
  </si>
  <si>
    <t>460006********2045</t>
  </si>
  <si>
    <t>460004********4036</t>
  </si>
  <si>
    <t>460027********3423</t>
  </si>
  <si>
    <t>341125********379X</t>
  </si>
  <si>
    <t>350722********0038</t>
  </si>
  <si>
    <t>460104********0322</t>
  </si>
  <si>
    <t>460004********0429</t>
  </si>
  <si>
    <t>460102********2718</t>
  </si>
  <si>
    <t>460102********0346</t>
  </si>
  <si>
    <t>460007********5026</t>
  </si>
  <si>
    <t>432503********7707</t>
  </si>
  <si>
    <t>460031********0862</t>
  </si>
  <si>
    <t>460025********0030</t>
  </si>
  <si>
    <t>460103********2423</t>
  </si>
  <si>
    <t>460028********2467</t>
  </si>
  <si>
    <t>460027********4421</t>
  </si>
  <si>
    <t>460004********0243</t>
  </si>
  <si>
    <t>460102********0015</t>
  </si>
  <si>
    <t>522725********0029</t>
  </si>
  <si>
    <t>440825********0107</t>
  </si>
  <si>
    <t>320382********7825</t>
  </si>
  <si>
    <t>460001********0715</t>
  </si>
  <si>
    <t>460002********3810</t>
  </si>
  <si>
    <t>460103********1523</t>
  </si>
  <si>
    <t>460103********0011</t>
  </si>
  <si>
    <t>460025********092X</t>
  </si>
  <si>
    <t>460028********002X</t>
  </si>
  <si>
    <t>460025********2415</t>
  </si>
  <si>
    <t>460027********2023</t>
  </si>
  <si>
    <t>469022********2428</t>
  </si>
  <si>
    <t>460105********5725</t>
  </si>
  <si>
    <t>460004********2626</t>
  </si>
  <si>
    <t>460027********0035</t>
  </si>
  <si>
    <t>460006********1641</t>
  </si>
  <si>
    <t>460034********5827</t>
  </si>
  <si>
    <t>460004********404X</t>
  </si>
  <si>
    <t>460004********1627</t>
  </si>
  <si>
    <t>460004********5024</t>
  </si>
  <si>
    <t>460103********1548</t>
  </si>
  <si>
    <t>460025********2716</t>
  </si>
  <si>
    <t>469023********3804</t>
  </si>
  <si>
    <t>460025********2746</t>
  </si>
  <si>
    <t>460103********1821</t>
  </si>
  <si>
    <t>460005********4513</t>
  </si>
  <si>
    <t>460004********0223</t>
  </si>
  <si>
    <t>440882********3126</t>
  </si>
  <si>
    <t>460004********1249</t>
  </si>
  <si>
    <t>460006********063X</t>
  </si>
  <si>
    <t>460103********272X</t>
  </si>
  <si>
    <t>530323********0024</t>
  </si>
  <si>
    <t>230621********0286</t>
  </si>
  <si>
    <t>460025********0044</t>
  </si>
  <si>
    <t>460027********0626</t>
  </si>
  <si>
    <t>460026********0924</t>
  </si>
  <si>
    <t>460106********344X</t>
  </si>
  <si>
    <t>460003********7429</t>
  </si>
  <si>
    <t>431103********0324</t>
  </si>
  <si>
    <t>460028********6421</t>
  </si>
  <si>
    <t>460004********3022</t>
  </si>
  <si>
    <t>460006********0939</t>
  </si>
  <si>
    <t>460004********0020</t>
  </si>
  <si>
    <t>460031********0821</t>
  </si>
  <si>
    <t>460026********2143</t>
  </si>
  <si>
    <t>460025********0042</t>
  </si>
  <si>
    <t>460028********0020</t>
  </si>
  <si>
    <t>460026********0027</t>
  </si>
  <si>
    <t>460021********4422</t>
  </si>
  <si>
    <t>460104********1825</t>
  </si>
  <si>
    <t>460004********342X</t>
  </si>
  <si>
    <t>460103********2745</t>
  </si>
  <si>
    <t>460102********2725</t>
  </si>
  <si>
    <t>522424********0043</t>
  </si>
  <si>
    <t>460004********524X</t>
  </si>
  <si>
    <t>460102********332X</t>
  </si>
  <si>
    <t>460006********0044</t>
  </si>
  <si>
    <t>460033********4477</t>
  </si>
  <si>
    <t>460005********482X</t>
  </si>
  <si>
    <t>460022********0015</t>
  </si>
  <si>
    <t>460002********6428</t>
  </si>
  <si>
    <t>460300********0049</t>
  </si>
  <si>
    <t>460006********0216</t>
  </si>
  <si>
    <t>460022********0021</t>
  </si>
  <si>
    <t>460102********271X</t>
  </si>
  <si>
    <t>460028********0028</t>
  </si>
  <si>
    <t>321023********0013</t>
  </si>
  <si>
    <t>460104********0345</t>
  </si>
  <si>
    <t>460028********0859</t>
  </si>
  <si>
    <t>460027********0666</t>
  </si>
  <si>
    <t>130930********0644</t>
  </si>
  <si>
    <t>460300********0045</t>
  </si>
  <si>
    <t>431321********0061</t>
  </si>
  <si>
    <t>460004********3424</t>
  </si>
  <si>
    <t>460027********0019</t>
  </si>
  <si>
    <t>460024********7226</t>
  </si>
  <si>
    <t>460026********0035</t>
  </si>
  <si>
    <t>460025********1828</t>
  </si>
  <si>
    <t>460103********0328</t>
  </si>
  <si>
    <t>460004********4847</t>
  </si>
  <si>
    <t>460004********5443</t>
  </si>
  <si>
    <t>460033********3873</t>
  </si>
  <si>
    <t>469027********2088</t>
  </si>
  <si>
    <t>460033********3902</t>
  </si>
  <si>
    <t>469005********072X</t>
  </si>
  <si>
    <t>460003********4247</t>
  </si>
  <si>
    <t>460006********0920</t>
  </si>
  <si>
    <t>460028********1614</t>
  </si>
  <si>
    <t>460005********0049</t>
  </si>
  <si>
    <t>460031********0020</t>
  </si>
  <si>
    <t>460033********4628</t>
  </si>
  <si>
    <t>460026********2427</t>
  </si>
  <si>
    <t>460005********4820</t>
  </si>
  <si>
    <t>460007********5366</t>
  </si>
  <si>
    <t>460104********0026</t>
  </si>
  <si>
    <t>460026********0024</t>
  </si>
  <si>
    <t>460103********0626</t>
  </si>
  <si>
    <t>469003********2227</t>
  </si>
  <si>
    <t>460027********2646</t>
  </si>
  <si>
    <t>460003********3025</t>
  </si>
  <si>
    <t>460027********4746</t>
  </si>
  <si>
    <t>460006********2326</t>
  </si>
  <si>
    <t>460002********0328</t>
  </si>
  <si>
    <t>150430********0621</t>
  </si>
  <si>
    <t>460004********4047</t>
  </si>
  <si>
    <t>460027********5116</t>
  </si>
  <si>
    <t>460004********502X</t>
  </si>
  <si>
    <t>460002********4621</t>
  </si>
  <si>
    <t>460006********5920</t>
  </si>
  <si>
    <t>460004********5424</t>
  </si>
  <si>
    <t>460027********5923</t>
  </si>
  <si>
    <t>460102********0011</t>
  </si>
  <si>
    <t>460102********182X</t>
  </si>
  <si>
    <t>460003********204X</t>
  </si>
  <si>
    <t>460103********1827</t>
  </si>
  <si>
    <t>460028********0011</t>
  </si>
  <si>
    <t>460004********062X</t>
  </si>
  <si>
    <t>431121********0085</t>
  </si>
  <si>
    <t>460001********0746</t>
  </si>
  <si>
    <t>460003********3107</t>
  </si>
  <si>
    <t>460103********1527</t>
  </si>
  <si>
    <t>460200********4691</t>
  </si>
  <si>
    <t>460004********4045</t>
  </si>
  <si>
    <t>460004********5048</t>
  </si>
  <si>
    <t>460005********5146</t>
  </si>
  <si>
    <t>460102********3045</t>
  </si>
  <si>
    <t>460028********0442</t>
  </si>
  <si>
    <t>460005********0023</t>
  </si>
  <si>
    <t>460027********0057</t>
  </si>
  <si>
    <t>460104********1829</t>
  </si>
  <si>
    <t>460004********1443</t>
  </si>
  <si>
    <t>372321********0289</t>
  </si>
  <si>
    <t>460025********0012</t>
  </si>
  <si>
    <t>460022********322X</t>
  </si>
  <si>
    <t>460025********0911</t>
  </si>
  <si>
    <t>460025********331X</t>
  </si>
  <si>
    <t>460027********2025</t>
  </si>
  <si>
    <t>460004********0225</t>
  </si>
  <si>
    <t>610102********0016</t>
  </si>
  <si>
    <t>1015—临高住房公积金管理局-综合岗</t>
  </si>
  <si>
    <t>510626********5785</t>
  </si>
  <si>
    <t>469024********602X</t>
  </si>
  <si>
    <t>460027********0012</t>
  </si>
  <si>
    <t>460003********2237</t>
  </si>
  <si>
    <t>460003********3118</t>
  </si>
  <si>
    <t>460027********8525</t>
  </si>
  <si>
    <t>469024********6049</t>
  </si>
  <si>
    <t>460028********0012</t>
  </si>
  <si>
    <t>460027********445X</t>
  </si>
  <si>
    <t>469024********2023</t>
  </si>
  <si>
    <t>500224********001X</t>
  </si>
  <si>
    <t>460103********0017</t>
  </si>
  <si>
    <t>460003********2029</t>
  </si>
  <si>
    <t>460028********6865</t>
  </si>
  <si>
    <t>460028********5222</t>
  </si>
  <si>
    <t>460028********6024</t>
  </si>
  <si>
    <t>469024********0026</t>
  </si>
  <si>
    <t>460027********4149</t>
  </si>
  <si>
    <t>460003********4610</t>
  </si>
  <si>
    <t>460001********0710</t>
  </si>
  <si>
    <t>469024********522X</t>
  </si>
  <si>
    <t>460006********4457</t>
  </si>
  <si>
    <t>460028********0825</t>
  </si>
  <si>
    <t>460028********282X</t>
  </si>
  <si>
    <t>460028********0038</t>
  </si>
  <si>
    <t>142723********0228</t>
  </si>
  <si>
    <t>460028********4027</t>
  </si>
  <si>
    <t>460103********2122</t>
  </si>
  <si>
    <t>460002********0827</t>
  </si>
  <si>
    <t>460102********1254</t>
  </si>
  <si>
    <t>622424********5233</t>
  </si>
  <si>
    <t>460100********3621</t>
  </si>
  <si>
    <t>460004********3626</t>
  </si>
  <si>
    <t>230603********3728</t>
  </si>
  <si>
    <t>460006********2715</t>
  </si>
  <si>
    <t>460028********0869</t>
  </si>
  <si>
    <t>460103********1550</t>
  </si>
  <si>
    <t>460028********5622</t>
  </si>
  <si>
    <t>460028********0034</t>
  </si>
  <si>
    <t>460028********2842</t>
  </si>
  <si>
    <t>460003********2814</t>
  </si>
  <si>
    <t>460006********4039</t>
  </si>
  <si>
    <t>460027********1027</t>
  </si>
  <si>
    <t>460003********6810</t>
  </si>
  <si>
    <t>460103********0615</t>
  </si>
  <si>
    <t>460028********1222</t>
  </si>
  <si>
    <t>460028********3243</t>
  </si>
  <si>
    <t>430405********3048</t>
  </si>
  <si>
    <t>460028********4837</t>
  </si>
  <si>
    <t>440882********4048</t>
  </si>
  <si>
    <t>460004********4021</t>
  </si>
  <si>
    <t>460028********6044</t>
  </si>
  <si>
    <t>622201********1214</t>
  </si>
  <si>
    <t>460028********8027</t>
  </si>
  <si>
    <t>460103********181X</t>
  </si>
  <si>
    <t>430521********9660</t>
  </si>
  <si>
    <t>460028********1623</t>
  </si>
  <si>
    <t>460004********0847</t>
  </si>
  <si>
    <t>460028********6010</t>
  </si>
  <si>
    <t>460027********7363</t>
  </si>
  <si>
    <t>469024********122X</t>
  </si>
  <si>
    <t>460027********6634</t>
  </si>
  <si>
    <t>350505********5033</t>
  </si>
  <si>
    <t>460028********3260</t>
  </si>
  <si>
    <t>460003********6660</t>
  </si>
  <si>
    <t>460004********1416</t>
  </si>
  <si>
    <t>460028********7222</t>
  </si>
  <si>
    <t>460004********0619</t>
  </si>
  <si>
    <t>469027********8345</t>
  </si>
  <si>
    <t>469024********0871</t>
  </si>
  <si>
    <t>130429********5907</t>
  </si>
  <si>
    <t>460028********2821</t>
  </si>
  <si>
    <t>460028********0058</t>
  </si>
  <si>
    <t>469025********4527</t>
  </si>
  <si>
    <t>440825********2818</t>
  </si>
  <si>
    <t>460028********3217</t>
  </si>
  <si>
    <t>460028********2049</t>
  </si>
  <si>
    <t>469003********5031</t>
  </si>
  <si>
    <t>460004********4037</t>
  </si>
  <si>
    <t>460027********6227</t>
  </si>
  <si>
    <t>460027********0068</t>
  </si>
  <si>
    <t>460028********124X</t>
  </si>
  <si>
    <t>460025********2124</t>
  </si>
  <si>
    <t>421126********5422</t>
  </si>
  <si>
    <t>460200********3160</t>
  </si>
  <si>
    <t>1016—保亭住房公积金管理局-综合岗</t>
  </si>
  <si>
    <t>460035********0046</t>
  </si>
  <si>
    <t>460002********4152</t>
  </si>
  <si>
    <t>460027********6628</t>
  </si>
  <si>
    <t>622421********3528</t>
  </si>
  <si>
    <t>460003********7612</t>
  </si>
  <si>
    <t>142702********0324</t>
  </si>
  <si>
    <t>460006********2323</t>
  </si>
  <si>
    <t>460006********1648</t>
  </si>
  <si>
    <t>460034********3311</t>
  </si>
  <si>
    <t>460035********1136</t>
  </si>
  <si>
    <t>460006********4825</t>
  </si>
  <si>
    <t>460035********0029</t>
  </si>
  <si>
    <t>460002********4626</t>
  </si>
  <si>
    <t>469029********1124</t>
  </si>
  <si>
    <t>460200********6510</t>
  </si>
  <si>
    <t>460035********0022</t>
  </si>
  <si>
    <t>460200********5523</t>
  </si>
  <si>
    <t>460035********2127</t>
  </si>
  <si>
    <t>460200********3141</t>
  </si>
  <si>
    <t>460034********1861</t>
  </si>
  <si>
    <t>460035********2320</t>
  </si>
  <si>
    <t>460035********2728</t>
  </si>
  <si>
    <t>460006********0624</t>
  </si>
  <si>
    <t>460034********0022</t>
  </si>
  <si>
    <t>460035********0024</t>
  </si>
  <si>
    <t>460035********0028</t>
  </si>
  <si>
    <t>460034********0924</t>
  </si>
  <si>
    <t>230522********2279</t>
  </si>
  <si>
    <t>460035********0019</t>
  </si>
  <si>
    <t>460027********472X</t>
  </si>
  <si>
    <t>460035********1923</t>
  </si>
  <si>
    <t>230224********0328</t>
  </si>
  <si>
    <t>460035********0023</t>
  </si>
  <si>
    <t>460028********6416</t>
  </si>
  <si>
    <t>460035********2312</t>
  </si>
  <si>
    <t>460035********2326</t>
  </si>
  <si>
    <t>460005********4124</t>
  </si>
  <si>
    <t>460200********5520</t>
  </si>
  <si>
    <t>350521********7526</t>
  </si>
  <si>
    <t>460035********002X</t>
  </si>
  <si>
    <t>460001********0311</t>
  </si>
  <si>
    <t>460035********0922</t>
  </si>
  <si>
    <t>460030********002X</t>
  </si>
  <si>
    <t>460033********3287</t>
  </si>
  <si>
    <t>460200********2928</t>
  </si>
  <si>
    <t>460003********2273</t>
  </si>
  <si>
    <t>1017—陵水住房公积金管理局-综合岗</t>
  </si>
  <si>
    <t>421126********222X</t>
  </si>
  <si>
    <t>460034********582X</t>
  </si>
  <si>
    <t>460006********4432</t>
  </si>
  <si>
    <t>469007********0418</t>
  </si>
  <si>
    <t>412726********0428</t>
  </si>
  <si>
    <t>460200********0018</t>
  </si>
  <si>
    <t>460035********0014</t>
  </si>
  <si>
    <t>460034********4122</t>
  </si>
  <si>
    <t>440802********0818</t>
  </si>
  <si>
    <t>460034********0017</t>
  </si>
  <si>
    <t>411303********0032</t>
  </si>
  <si>
    <t>130402********1821</t>
  </si>
  <si>
    <t>460034********0041</t>
  </si>
  <si>
    <t>460034********0413</t>
  </si>
  <si>
    <t>440508********146X</t>
  </si>
  <si>
    <t>460200********0526</t>
  </si>
  <si>
    <t>522226********5362</t>
  </si>
  <si>
    <t>460034********1521</t>
  </si>
  <si>
    <t>360429********2314</t>
  </si>
  <si>
    <t>469002********1521</t>
  </si>
  <si>
    <t>460006********0210</t>
  </si>
  <si>
    <t>460034********4717</t>
  </si>
  <si>
    <t>460006********1620</t>
  </si>
  <si>
    <t>460034********4715</t>
  </si>
  <si>
    <t>510521********4368</t>
  </si>
  <si>
    <t>460200********0011</t>
  </si>
  <si>
    <t>460200********5113</t>
  </si>
  <si>
    <t>420682********2021</t>
  </si>
  <si>
    <t>460034********502X</t>
  </si>
  <si>
    <t>460006********2332</t>
  </si>
  <si>
    <t>460028********0905</t>
  </si>
  <si>
    <t>150207********231X</t>
  </si>
  <si>
    <t>152103********8024</t>
  </si>
  <si>
    <t>210402********0520</t>
  </si>
  <si>
    <t>460200********1202</t>
  </si>
  <si>
    <t>460034********0046</t>
  </si>
  <si>
    <t>440804********1624</t>
  </si>
  <si>
    <t>460026********002X</t>
  </si>
  <si>
    <t>460033********3883</t>
  </si>
  <si>
    <t>460006********8742</t>
  </si>
  <si>
    <t>460002********0529</t>
  </si>
  <si>
    <t>460006********4831</t>
  </si>
  <si>
    <t>460035********0720</t>
  </si>
  <si>
    <t>460034********0718</t>
  </si>
  <si>
    <t>460034********4142</t>
  </si>
  <si>
    <t>460034********2122</t>
  </si>
  <si>
    <t>460034********0024</t>
  </si>
  <si>
    <t>460035********2144</t>
  </si>
  <si>
    <t>460200********552X</t>
  </si>
  <si>
    <t>460034********5022</t>
  </si>
  <si>
    <t>460031********0015</t>
  </si>
  <si>
    <t>460034********4725</t>
  </si>
  <si>
    <t>460006********4422</t>
  </si>
  <si>
    <t>460034********5046</t>
  </si>
  <si>
    <t>460006********0062</t>
  </si>
  <si>
    <t>460034********0447</t>
  </si>
  <si>
    <t>460006********2028</t>
  </si>
  <si>
    <t>652324********3822</t>
  </si>
  <si>
    <t>460200********0528</t>
  </si>
  <si>
    <t>460004********0227</t>
  </si>
  <si>
    <t>460002********3829</t>
  </si>
  <si>
    <t>460200********4909</t>
  </si>
  <si>
    <t>460026********0626</t>
  </si>
  <si>
    <t>460030********032X</t>
  </si>
  <si>
    <t>460200********5717</t>
  </si>
  <si>
    <t>460006********444X</t>
  </si>
  <si>
    <t>460200********4704</t>
  </si>
  <si>
    <t>460034********0421</t>
  </si>
  <si>
    <t>460200********3818</t>
  </si>
  <si>
    <t>460006********0049</t>
  </si>
  <si>
    <t>370214********6525</t>
  </si>
  <si>
    <t>411081********5370</t>
  </si>
  <si>
    <t>500224********8754</t>
  </si>
  <si>
    <t>460034********0417</t>
  </si>
  <si>
    <t>460036********7020</t>
  </si>
  <si>
    <t>500382********6441</t>
  </si>
  <si>
    <t>152101********2115</t>
  </si>
  <si>
    <t>445281********0026</t>
  </si>
  <si>
    <t>460026********0020</t>
  </si>
  <si>
    <t>460200********4690</t>
  </si>
  <si>
    <t>510681********0921</t>
  </si>
  <si>
    <t>460200********4903</t>
  </si>
  <si>
    <t>460200********5716</t>
  </si>
  <si>
    <t>460034********1243</t>
  </si>
  <si>
    <t>460033********3581</t>
  </si>
  <si>
    <t>460006********682X</t>
  </si>
  <si>
    <t>460004********4020</t>
  </si>
  <si>
    <t>460200********2722</t>
  </si>
  <si>
    <t>460034********6312</t>
  </si>
  <si>
    <t>411081********766X</t>
  </si>
  <si>
    <t>420802********0069</t>
  </si>
  <si>
    <t>460200********0012</t>
  </si>
  <si>
    <t>231026********0344</t>
  </si>
  <si>
    <t>460102********1225</t>
  </si>
  <si>
    <t>460026********0623</t>
  </si>
  <si>
    <t>460002********4415</t>
  </si>
  <si>
    <t>460200********3142</t>
  </si>
  <si>
    <t>210902********3022</t>
  </si>
  <si>
    <t>340321********0026</t>
  </si>
  <si>
    <t>460006********8746</t>
  </si>
  <si>
    <t>460200********5526</t>
  </si>
  <si>
    <t>460006********161X</t>
  </si>
  <si>
    <t>460034********0011</t>
  </si>
  <si>
    <t>460200********5727</t>
  </si>
  <si>
    <t>460200********445X</t>
  </si>
  <si>
    <t>370125********0042</t>
  </si>
  <si>
    <t>460200********5529</t>
  </si>
  <si>
    <t>460034********0707</t>
  </si>
  <si>
    <t>460200********5334</t>
  </si>
  <si>
    <t>460006********0020</t>
  </si>
  <si>
    <t>460034********153X</t>
  </si>
  <si>
    <t>460002********6211</t>
  </si>
  <si>
    <t>460034********0021</t>
  </si>
  <si>
    <t>460200********4702</t>
  </si>
  <si>
    <t>460034********0431</t>
  </si>
  <si>
    <t>1018—陵水住房公积金管理局-综合岗</t>
  </si>
  <si>
    <t>460006********443X</t>
  </si>
  <si>
    <t>460034********122X</t>
  </si>
  <si>
    <t>460200********2079</t>
  </si>
  <si>
    <t>460002********6624</t>
  </si>
  <si>
    <t>460034********0026</t>
  </si>
  <si>
    <t>460007********5372</t>
  </si>
  <si>
    <t>452129********2328</t>
  </si>
  <si>
    <t>460007********5788</t>
  </si>
  <si>
    <t>410104********0115</t>
  </si>
  <si>
    <t>460200********028X</t>
  </si>
  <si>
    <t>210302********3312</t>
  </si>
  <si>
    <t>460034********0010</t>
  </si>
  <si>
    <t>460034********1849</t>
  </si>
  <si>
    <t>460104********1217</t>
  </si>
  <si>
    <t>410185********554X</t>
  </si>
  <si>
    <t>469003********2220</t>
  </si>
  <si>
    <t>460002********1553</t>
  </si>
  <si>
    <t>412829********0041</t>
  </si>
  <si>
    <t>460006********4603</t>
  </si>
  <si>
    <t>469028********0023</t>
  </si>
  <si>
    <t>460034********6128</t>
  </si>
  <si>
    <t>460034********0915</t>
  </si>
  <si>
    <t>142629********1026</t>
  </si>
  <si>
    <t>460103********0641</t>
  </si>
  <si>
    <t>460034********581X</t>
  </si>
  <si>
    <t>469028********0045</t>
  </si>
  <si>
    <t>460027********2325</t>
  </si>
  <si>
    <t>460034********5016</t>
  </si>
  <si>
    <t>350583********0725</t>
  </si>
  <si>
    <t>460200********0287</t>
  </si>
  <si>
    <t>230624********005X</t>
  </si>
  <si>
    <t>460200********5525</t>
  </si>
  <si>
    <t>460034********1225</t>
  </si>
  <si>
    <t>410611********7543</t>
  </si>
  <si>
    <t>441521********8817</t>
  </si>
  <si>
    <t>469023********0026</t>
  </si>
  <si>
    <t>460200********0782</t>
  </si>
  <si>
    <t>460006********8724</t>
  </si>
  <si>
    <t>460030********0021</t>
  </si>
  <si>
    <t>460034********0441</t>
  </si>
  <si>
    <t>460034********0721</t>
  </si>
  <si>
    <t>460034********0023</t>
  </si>
  <si>
    <t>469003********2221</t>
  </si>
  <si>
    <t>460034********1821</t>
  </si>
  <si>
    <t>460003********1024</t>
  </si>
  <si>
    <t>460006********4419</t>
  </si>
  <si>
    <t>232301********0045</t>
  </si>
  <si>
    <t>460004********0210</t>
  </si>
  <si>
    <t>460007********5800</t>
  </si>
  <si>
    <t>460002********0525</t>
  </si>
  <si>
    <t>460006********0611</t>
  </si>
  <si>
    <t>460104********0920</t>
  </si>
  <si>
    <t>211021********0019</t>
  </si>
  <si>
    <t>230105********0735</t>
  </si>
  <si>
    <t>460034********0033</t>
  </si>
  <si>
    <t>460006********2917</t>
  </si>
  <si>
    <t>622103********5024</t>
  </si>
  <si>
    <t>460034********0020</t>
  </si>
  <si>
    <t>460200********1667</t>
  </si>
  <si>
    <t>460104********0024</t>
  </si>
  <si>
    <t>460028********2818</t>
  </si>
  <si>
    <t>460200********2925</t>
  </si>
  <si>
    <t>460102********0923</t>
  </si>
  <si>
    <t>460033********3925</t>
  </si>
  <si>
    <t>460033********7522</t>
  </si>
  <si>
    <t>460002********6628</t>
  </si>
  <si>
    <t>460007********5826</t>
  </si>
  <si>
    <t>460007********7224</t>
  </si>
  <si>
    <t>460002********2528</t>
  </si>
  <si>
    <t>460034********1514</t>
  </si>
  <si>
    <t>152801********0614</t>
  </si>
  <si>
    <t>460022********0023</t>
  </si>
  <si>
    <t>460034********0019</t>
  </si>
  <si>
    <t>460004********2242</t>
  </si>
  <si>
    <t>460003********3048</t>
  </si>
  <si>
    <t>239005********2828</t>
  </si>
  <si>
    <t>460034********5025</t>
  </si>
  <si>
    <t>460103********3647</t>
  </si>
  <si>
    <t>510703********002X</t>
  </si>
  <si>
    <t>421023********0726</t>
  </si>
  <si>
    <t>460034********5047</t>
  </si>
  <si>
    <t>460034********4724</t>
  </si>
  <si>
    <t>650203********2146</t>
  </si>
  <si>
    <t>460200********2303</t>
  </si>
  <si>
    <t>460006********3122</t>
  </si>
  <si>
    <t>622627********0027</t>
  </si>
  <si>
    <t>460034********1541</t>
  </si>
  <si>
    <t>460034********3629</t>
  </si>
  <si>
    <t>460003********3868</t>
  </si>
  <si>
    <t>460200********0026</t>
  </si>
  <si>
    <t>460006********0010</t>
  </si>
  <si>
    <t>460006********4016</t>
  </si>
  <si>
    <t>460034********2724</t>
  </si>
  <si>
    <t>460022********4822</t>
  </si>
  <si>
    <t>231083********1070</t>
  </si>
  <si>
    <t>460028********2446</t>
  </si>
  <si>
    <t>460006********2020</t>
  </si>
  <si>
    <t>460034********0029</t>
  </si>
  <si>
    <t>460034********5028</t>
  </si>
  <si>
    <t>460034********1230</t>
  </si>
  <si>
    <t>460034********4426</t>
  </si>
  <si>
    <t>460034********0025</t>
  </si>
  <si>
    <t>460200********5537</t>
  </si>
  <si>
    <t>460034********0427</t>
  </si>
  <si>
    <t>460006********8412</t>
  </si>
  <si>
    <t>460006********0427</t>
  </si>
  <si>
    <t>460004********0226</t>
  </si>
  <si>
    <t>460200********0290</t>
  </si>
  <si>
    <t>460030********0014</t>
  </si>
  <si>
    <t>460006********1649</t>
  </si>
  <si>
    <t>460006********8461</t>
  </si>
  <si>
    <t>460003********3445</t>
  </si>
  <si>
    <t>469028********0020</t>
  </si>
  <si>
    <t>460002********0013</t>
  </si>
  <si>
    <t>460006********4847</t>
  </si>
  <si>
    <t>460034********5019</t>
  </si>
  <si>
    <t>460005********2347</t>
  </si>
  <si>
    <t>511321********5269</t>
  </si>
  <si>
    <t>460034********1549</t>
  </si>
  <si>
    <t>131128********6627</t>
  </si>
  <si>
    <t>460034********0429</t>
  </si>
  <si>
    <t>460034********3328</t>
  </si>
  <si>
    <t>460027********4422</t>
  </si>
  <si>
    <t>460034********0483</t>
  </si>
  <si>
    <t>469028********0029</t>
  </si>
  <si>
    <t>460005********5811</t>
  </si>
  <si>
    <t>460006********8125</t>
  </si>
  <si>
    <t>460034********211X</t>
  </si>
  <si>
    <t>460026********0048</t>
  </si>
  <si>
    <t>460006********2722</t>
  </si>
  <si>
    <t>460034********046X</t>
  </si>
  <si>
    <t>460006********1685</t>
  </si>
  <si>
    <t>460034********0921</t>
  </si>
  <si>
    <t>513701********6526</t>
  </si>
  <si>
    <t>460200********3146</t>
  </si>
  <si>
    <t>460006********4822</t>
  </si>
  <si>
    <t>460027********1323</t>
  </si>
  <si>
    <t>232330********0620</t>
  </si>
  <si>
    <t>460006********0417</t>
  </si>
  <si>
    <t>460300********0022</t>
  </si>
  <si>
    <t>230804********0020</t>
  </si>
  <si>
    <t>460007********5381</t>
  </si>
  <si>
    <t>460034********0038</t>
  </si>
  <si>
    <t>469028********3025</t>
  </si>
  <si>
    <t>460034********3029</t>
  </si>
  <si>
    <t>460200********4029</t>
  </si>
  <si>
    <t>460022********1920</t>
  </si>
  <si>
    <t>460006********2324</t>
  </si>
  <si>
    <t>460028********3224</t>
  </si>
  <si>
    <t>460028********3223</t>
  </si>
  <si>
    <t>469028********5023</t>
  </si>
  <si>
    <t>460200********230X</t>
  </si>
  <si>
    <t>460034********0044</t>
  </si>
  <si>
    <t>460004********0027</t>
  </si>
  <si>
    <t>460034********0424</t>
  </si>
  <si>
    <t>450881********6527</t>
  </si>
  <si>
    <t>140108********366X</t>
  </si>
  <si>
    <t>460034********0028</t>
  </si>
  <si>
    <t>460200********0320</t>
  </si>
  <si>
    <t>460005********5126</t>
  </si>
  <si>
    <t>460034********1824</t>
  </si>
  <si>
    <t>150303********1540</t>
  </si>
  <si>
    <t>152502********0927</t>
  </si>
  <si>
    <t>232722********0448</t>
  </si>
  <si>
    <t>460034********1532</t>
  </si>
  <si>
    <t>341221********0038</t>
  </si>
  <si>
    <t>460002********2824</t>
  </si>
  <si>
    <t>469005********4321</t>
  </si>
  <si>
    <t>460006********0420</t>
  </si>
  <si>
    <t>230422********2422</t>
  </si>
  <si>
    <t>460007********5760</t>
  </si>
  <si>
    <t>460003********4088</t>
  </si>
  <si>
    <t>460034********0015</t>
  </si>
  <si>
    <t>411081********7707</t>
  </si>
  <si>
    <t>460006********5228</t>
  </si>
  <si>
    <t>460004********3418</t>
  </si>
  <si>
    <t>460034********0717</t>
  </si>
  <si>
    <t>460034********092X</t>
  </si>
  <si>
    <t>232326********0025</t>
  </si>
  <si>
    <t>460002********0023</t>
  </si>
  <si>
    <t>460022********3283</t>
  </si>
  <si>
    <t>469024********2021</t>
  </si>
  <si>
    <t>460028********646X</t>
  </si>
  <si>
    <t>460035********0927</t>
  </si>
  <si>
    <t>460004********0224</t>
  </si>
  <si>
    <t>460034********5084</t>
  </si>
  <si>
    <t>460200********5129</t>
  </si>
  <si>
    <t>210804********3524</t>
  </si>
  <si>
    <t>460034********152X</t>
  </si>
  <si>
    <t>460200********5149</t>
  </si>
  <si>
    <t>460200********4440</t>
  </si>
  <si>
    <t>460200********001X</t>
  </si>
  <si>
    <t>460036********0022</t>
  </si>
  <si>
    <t>460034********0459</t>
  </si>
  <si>
    <t>469003********2423</t>
  </si>
  <si>
    <t>460034********2720</t>
  </si>
  <si>
    <t>440825********3280</t>
  </si>
  <si>
    <t>460027********7321</t>
  </si>
  <si>
    <t>460034********0481</t>
  </si>
  <si>
    <t>460028********0031</t>
  </si>
  <si>
    <t>460034********4743</t>
  </si>
  <si>
    <t>460034********1531</t>
  </si>
  <si>
    <t>460034********0012</t>
  </si>
  <si>
    <t>460025********2749</t>
  </si>
  <si>
    <t>460006********441X</t>
  </si>
  <si>
    <t>460102********0320</t>
  </si>
  <si>
    <t>460034********0719</t>
  </si>
  <si>
    <t>460034********0422</t>
  </si>
  <si>
    <t>460034********4722</t>
  </si>
  <si>
    <t>460034********1266</t>
  </si>
  <si>
    <t>421121********0020</t>
  </si>
  <si>
    <t>460034********0030</t>
  </si>
  <si>
    <t>230107********1026</t>
  </si>
  <si>
    <t>460200********0283</t>
  </si>
  <si>
    <t>460104********0023</t>
  </si>
  <si>
    <t>460022********6022</t>
  </si>
  <si>
    <t>460035********0033</t>
  </si>
  <si>
    <t>460028********001X</t>
  </si>
  <si>
    <t>460006********0613</t>
  </si>
  <si>
    <t>429001********0428</t>
  </si>
  <si>
    <t>460003********6226</t>
  </si>
  <si>
    <t>460034********1823</t>
  </si>
  <si>
    <t>469007********7222</t>
  </si>
  <si>
    <t>460300********0068</t>
  </si>
  <si>
    <t>460200********4913</t>
  </si>
  <si>
    <t>460034********2129</t>
  </si>
  <si>
    <t>460003********3423</t>
  </si>
  <si>
    <t>460004********0821</t>
  </si>
  <si>
    <t>1019—洋浦住房公积金管理局-综合岗</t>
  </si>
  <si>
    <t>340322********002X</t>
  </si>
  <si>
    <t>440782********1644</t>
  </si>
  <si>
    <t>370284********3637</t>
  </si>
  <si>
    <t>152102********0025</t>
  </si>
  <si>
    <t>460003********7638</t>
  </si>
  <si>
    <t>460003********3443</t>
  </si>
  <si>
    <t>460003********3436</t>
  </si>
  <si>
    <t>210682********202X</t>
  </si>
  <si>
    <t>460002********2825</t>
  </si>
  <si>
    <t>420602********1017</t>
  </si>
  <si>
    <t>230902********032X</t>
  </si>
  <si>
    <t>440981********7213</t>
  </si>
  <si>
    <t>460003********4620</t>
  </si>
  <si>
    <t>440803********2926</t>
  </si>
  <si>
    <t>460300********0629</t>
  </si>
  <si>
    <t>460025********3310</t>
  </si>
  <si>
    <t>500221********0287</t>
  </si>
  <si>
    <t>460003********3442</t>
  </si>
  <si>
    <t>412722********1088</t>
  </si>
  <si>
    <t>460300********0310</t>
  </si>
  <si>
    <t>460027********5911</t>
  </si>
  <si>
    <t>460033********4490</t>
  </si>
  <si>
    <t>460200********0980</t>
  </si>
  <si>
    <t>460027********4136</t>
  </si>
  <si>
    <t>220523********0132</t>
  </si>
  <si>
    <t>152103********3015</t>
  </si>
  <si>
    <t>460027********2024</t>
  </si>
  <si>
    <t>460027********8533</t>
  </si>
  <si>
    <t>460103********0025</t>
  </si>
  <si>
    <t>460027********2625</t>
  </si>
  <si>
    <t>460300********032X</t>
  </si>
  <si>
    <t>460003********288X</t>
  </si>
  <si>
    <t>469025********1817</t>
  </si>
  <si>
    <t>469003********192X</t>
  </si>
  <si>
    <t>510903********9164</t>
  </si>
  <si>
    <t>460003********350X</t>
  </si>
  <si>
    <t>460300********0667</t>
  </si>
  <si>
    <t>460028********1227</t>
  </si>
  <si>
    <t>460003********6634</t>
  </si>
  <si>
    <t>460003********0227</t>
  </si>
  <si>
    <t>460004********0221</t>
  </si>
  <si>
    <t>469003********6725</t>
  </si>
  <si>
    <t>640202********101X</t>
  </si>
  <si>
    <t>152823********2211</t>
  </si>
  <si>
    <t>460300********0623</t>
  </si>
  <si>
    <t>622103********4547</t>
  </si>
  <si>
    <t>450325********1539</t>
  </si>
  <si>
    <t>460200********0520</t>
  </si>
  <si>
    <t>460022********0040</t>
  </si>
  <si>
    <t>460003********2623</t>
  </si>
  <si>
    <t>460003********0217</t>
  </si>
  <si>
    <t>654001********5324</t>
  </si>
  <si>
    <t>460031********5616</t>
  </si>
  <si>
    <t>460027********5915</t>
  </si>
  <si>
    <t>460300********0340</t>
  </si>
  <si>
    <t>460026********3342</t>
  </si>
  <si>
    <t>460300********0345</t>
  </si>
  <si>
    <t>460033********0880</t>
  </si>
  <si>
    <t>360421********4624</t>
  </si>
  <si>
    <t>232302********0722</t>
  </si>
  <si>
    <t>460002********0029</t>
  </si>
  <si>
    <t>460022********5622</t>
  </si>
  <si>
    <t>220105********1046</t>
  </si>
  <si>
    <t>460003********2412</t>
  </si>
  <si>
    <t>460003********3466</t>
  </si>
  <si>
    <t>460003********7613</t>
  </si>
  <si>
    <t>460030********6329</t>
  </si>
  <si>
    <t>460200********5136</t>
  </si>
  <si>
    <t>460002********0045</t>
  </si>
  <si>
    <t>460006********4027</t>
  </si>
  <si>
    <t>460300********062X</t>
  </si>
  <si>
    <t>342623********4813</t>
  </si>
  <si>
    <t>469029********0923</t>
  </si>
  <si>
    <t>460003********4753</t>
  </si>
  <si>
    <t>460003********4625</t>
  </si>
  <si>
    <t>469021********3322</t>
  </si>
  <si>
    <t>231002********2728</t>
  </si>
  <si>
    <t>460003********2846</t>
  </si>
  <si>
    <t>460003********7624</t>
  </si>
  <si>
    <t>460003********6618</t>
  </si>
  <si>
    <t>232324********0025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</si>
</sst>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4"/>
      <color indexed="8"/>
      <name val="仿宋"/>
      <family val="3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91"/>
  <sheetViews>
    <sheetView tabSelected="1" workbookViewId="0" topLeftCell="A1">
      <selection activeCell="F5" sqref="F5"/>
    </sheetView>
  </sheetViews>
  <sheetFormatPr defaultColWidth="10.00390625" defaultRowHeight="15"/>
  <cols>
    <col min="1" max="1" width="7.00390625" style="0" customWidth="1"/>
    <col min="2" max="2" width="12.7109375" style="0" customWidth="1"/>
    <col min="3" max="3" width="27.7109375" style="0" customWidth="1"/>
    <col min="4" max="4" width="53.140625" style="0" customWidth="1"/>
  </cols>
  <sheetData>
    <row r="1" spans="1:5" ht="36" customHeight="1">
      <c r="A1" s="1" t="s">
        <v>0</v>
      </c>
      <c r="B1" s="1"/>
      <c r="C1" s="1"/>
      <c r="D1" s="1"/>
      <c r="E1" s="1"/>
    </row>
    <row r="2" spans="1:5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4.75" customHeight="1">
      <c r="A3" s="3">
        <v>1</v>
      </c>
      <c r="B3" s="2" t="str">
        <f>"陈龙杰"</f>
        <v>陈龙杰</v>
      </c>
      <c r="C3" s="2" t="s">
        <v>6</v>
      </c>
      <c r="D3" s="2" t="s">
        <v>7</v>
      </c>
      <c r="E3" s="3"/>
    </row>
    <row r="4" spans="1:5" ht="24.75" customHeight="1">
      <c r="A4" s="3">
        <v>2</v>
      </c>
      <c r="B4" s="2" t="str">
        <f>"丁子芹"</f>
        <v>丁子芹</v>
      </c>
      <c r="C4" s="2" t="s">
        <v>8</v>
      </c>
      <c r="D4" s="2" t="s">
        <v>7</v>
      </c>
      <c r="E4" s="3"/>
    </row>
    <row r="5" spans="1:5" ht="24.75" customHeight="1">
      <c r="A5" s="3">
        <v>3</v>
      </c>
      <c r="B5" s="2" t="str">
        <f>"郭璐璐"</f>
        <v>郭璐璐</v>
      </c>
      <c r="C5" s="2" t="s">
        <v>9</v>
      </c>
      <c r="D5" s="2" t="s">
        <v>7</v>
      </c>
      <c r="E5" s="3"/>
    </row>
    <row r="6" spans="1:5" ht="24.75" customHeight="1">
      <c r="A6" s="3">
        <v>4</v>
      </c>
      <c r="B6" s="2" t="str">
        <f>"李娜"</f>
        <v>李娜</v>
      </c>
      <c r="C6" s="2" t="s">
        <v>10</v>
      </c>
      <c r="D6" s="2" t="s">
        <v>7</v>
      </c>
      <c r="E6" s="3"/>
    </row>
    <row r="7" spans="1:5" ht="24.75" customHeight="1">
      <c r="A7" s="3">
        <v>5</v>
      </c>
      <c r="B7" s="2" t="str">
        <f>"卓世宏"</f>
        <v>卓世宏</v>
      </c>
      <c r="C7" s="2" t="s">
        <v>11</v>
      </c>
      <c r="D7" s="2" t="s">
        <v>7</v>
      </c>
      <c r="E7" s="3"/>
    </row>
    <row r="8" spans="1:5" ht="24.75" customHeight="1">
      <c r="A8" s="3">
        <v>6</v>
      </c>
      <c r="B8" s="2" t="str">
        <f>"羊丽琳"</f>
        <v>羊丽琳</v>
      </c>
      <c r="C8" s="2" t="s">
        <v>12</v>
      </c>
      <c r="D8" s="2" t="s">
        <v>7</v>
      </c>
      <c r="E8" s="3"/>
    </row>
    <row r="9" spans="1:5" ht="24.75" customHeight="1">
      <c r="A9" s="3">
        <v>7</v>
      </c>
      <c r="B9" s="2" t="str">
        <f>"符杰贤"</f>
        <v>符杰贤</v>
      </c>
      <c r="C9" s="2" t="s">
        <v>13</v>
      </c>
      <c r="D9" s="2" t="s">
        <v>7</v>
      </c>
      <c r="E9" s="3"/>
    </row>
    <row r="10" spans="1:5" ht="24.75" customHeight="1">
      <c r="A10" s="3">
        <v>8</v>
      </c>
      <c r="B10" s="2" t="str">
        <f>"黄颖"</f>
        <v>黄颖</v>
      </c>
      <c r="C10" s="2" t="s">
        <v>14</v>
      </c>
      <c r="D10" s="2" t="s">
        <v>7</v>
      </c>
      <c r="E10" s="3"/>
    </row>
    <row r="11" spans="1:5" ht="24.75" customHeight="1">
      <c r="A11" s="3">
        <v>9</v>
      </c>
      <c r="B11" s="2" t="str">
        <f>"吴桂玲"</f>
        <v>吴桂玲</v>
      </c>
      <c r="C11" s="2" t="s">
        <v>15</v>
      </c>
      <c r="D11" s="2" t="s">
        <v>7</v>
      </c>
      <c r="E11" s="3"/>
    </row>
    <row r="12" spans="1:5" ht="24.75" customHeight="1">
      <c r="A12" s="3">
        <v>10</v>
      </c>
      <c r="B12" s="2" t="str">
        <f>"符琼玉"</f>
        <v>符琼玉</v>
      </c>
      <c r="C12" s="2" t="s">
        <v>16</v>
      </c>
      <c r="D12" s="2" t="s">
        <v>7</v>
      </c>
      <c r="E12" s="3"/>
    </row>
    <row r="13" spans="1:5" ht="24.75" customHeight="1">
      <c r="A13" s="3">
        <v>11</v>
      </c>
      <c r="B13" s="2" t="str">
        <f>"陆玲"</f>
        <v>陆玲</v>
      </c>
      <c r="C13" s="2" t="s">
        <v>17</v>
      </c>
      <c r="D13" s="2" t="s">
        <v>7</v>
      </c>
      <c r="E13" s="3"/>
    </row>
    <row r="14" spans="1:5" ht="24.75" customHeight="1">
      <c r="A14" s="3">
        <v>12</v>
      </c>
      <c r="B14" s="2" t="str">
        <f>"王春蕊"</f>
        <v>王春蕊</v>
      </c>
      <c r="C14" s="2" t="s">
        <v>18</v>
      </c>
      <c r="D14" s="2" t="s">
        <v>7</v>
      </c>
      <c r="E14" s="3"/>
    </row>
    <row r="15" spans="1:5" ht="24.75" customHeight="1">
      <c r="A15" s="3">
        <v>13</v>
      </c>
      <c r="B15" s="2" t="str">
        <f>"王娟"</f>
        <v>王娟</v>
      </c>
      <c r="C15" s="2" t="s">
        <v>19</v>
      </c>
      <c r="D15" s="2" t="s">
        <v>7</v>
      </c>
      <c r="E15" s="3"/>
    </row>
    <row r="16" spans="1:5" ht="24.75" customHeight="1">
      <c r="A16" s="3">
        <v>14</v>
      </c>
      <c r="B16" s="2" t="str">
        <f>"羊晓颖"</f>
        <v>羊晓颖</v>
      </c>
      <c r="C16" s="2" t="s">
        <v>20</v>
      </c>
      <c r="D16" s="2" t="s">
        <v>7</v>
      </c>
      <c r="E16" s="3"/>
    </row>
    <row r="17" spans="1:5" ht="24.75" customHeight="1">
      <c r="A17" s="3">
        <v>15</v>
      </c>
      <c r="B17" s="2" t="str">
        <f>"丁坤练"</f>
        <v>丁坤练</v>
      </c>
      <c r="C17" s="2" t="s">
        <v>21</v>
      </c>
      <c r="D17" s="2" t="s">
        <v>7</v>
      </c>
      <c r="E17" s="3"/>
    </row>
    <row r="18" spans="1:5" ht="24.75" customHeight="1">
      <c r="A18" s="3">
        <v>16</v>
      </c>
      <c r="B18" s="2" t="str">
        <f>"洪杰英"</f>
        <v>洪杰英</v>
      </c>
      <c r="C18" s="2" t="s">
        <v>22</v>
      </c>
      <c r="D18" s="2" t="s">
        <v>7</v>
      </c>
      <c r="E18" s="3"/>
    </row>
    <row r="19" spans="1:5" ht="24.75" customHeight="1">
      <c r="A19" s="3">
        <v>17</v>
      </c>
      <c r="B19" s="2" t="str">
        <f>"吴卓里"</f>
        <v>吴卓里</v>
      </c>
      <c r="C19" s="2" t="s">
        <v>23</v>
      </c>
      <c r="D19" s="2" t="s">
        <v>7</v>
      </c>
      <c r="E19" s="3"/>
    </row>
    <row r="20" spans="1:5" ht="24.75" customHeight="1">
      <c r="A20" s="3">
        <v>18</v>
      </c>
      <c r="B20" s="2" t="str">
        <f>"万碧娥"</f>
        <v>万碧娥</v>
      </c>
      <c r="C20" s="2" t="s">
        <v>24</v>
      </c>
      <c r="D20" s="2" t="s">
        <v>7</v>
      </c>
      <c r="E20" s="3"/>
    </row>
    <row r="21" spans="1:5" ht="24.75" customHeight="1">
      <c r="A21" s="3">
        <v>19</v>
      </c>
      <c r="B21" s="2" t="str">
        <f>"吴代琦"</f>
        <v>吴代琦</v>
      </c>
      <c r="C21" s="2" t="s">
        <v>25</v>
      </c>
      <c r="D21" s="2" t="s">
        <v>7</v>
      </c>
      <c r="E21" s="3"/>
    </row>
    <row r="22" spans="1:5" ht="24.75" customHeight="1">
      <c r="A22" s="3">
        <v>20</v>
      </c>
      <c r="B22" s="2" t="str">
        <f>"李丽川"</f>
        <v>李丽川</v>
      </c>
      <c r="C22" s="2" t="s">
        <v>26</v>
      </c>
      <c r="D22" s="2" t="s">
        <v>7</v>
      </c>
      <c r="E22" s="3"/>
    </row>
    <row r="23" spans="1:5" ht="24.75" customHeight="1">
      <c r="A23" s="3">
        <v>21</v>
      </c>
      <c r="B23" s="2" t="str">
        <f>"吴显慧"</f>
        <v>吴显慧</v>
      </c>
      <c r="C23" s="2" t="s">
        <v>27</v>
      </c>
      <c r="D23" s="2" t="s">
        <v>7</v>
      </c>
      <c r="E23" s="3"/>
    </row>
    <row r="24" spans="1:5" ht="24.75" customHeight="1">
      <c r="A24" s="3">
        <v>22</v>
      </c>
      <c r="B24" s="2" t="str">
        <f>"陈浩"</f>
        <v>陈浩</v>
      </c>
      <c r="C24" s="2" t="s">
        <v>28</v>
      </c>
      <c r="D24" s="2" t="s">
        <v>7</v>
      </c>
      <c r="E24" s="3"/>
    </row>
    <row r="25" spans="1:5" ht="24.75" customHeight="1">
      <c r="A25" s="3">
        <v>23</v>
      </c>
      <c r="B25" s="2" t="str">
        <f>"樊璐"</f>
        <v>樊璐</v>
      </c>
      <c r="C25" s="2" t="s">
        <v>29</v>
      </c>
      <c r="D25" s="2" t="s">
        <v>7</v>
      </c>
      <c r="E25" s="3"/>
    </row>
    <row r="26" spans="1:5" ht="24.75" customHeight="1">
      <c r="A26" s="3">
        <v>24</v>
      </c>
      <c r="B26" s="2" t="str">
        <f>"徐雄姣"</f>
        <v>徐雄姣</v>
      </c>
      <c r="C26" s="2" t="s">
        <v>30</v>
      </c>
      <c r="D26" s="2" t="s">
        <v>7</v>
      </c>
      <c r="E26" s="3"/>
    </row>
    <row r="27" spans="1:5" ht="24.75" customHeight="1">
      <c r="A27" s="3">
        <v>25</v>
      </c>
      <c r="B27" s="2" t="str">
        <f>"娄剑玲"</f>
        <v>娄剑玲</v>
      </c>
      <c r="C27" s="2" t="s">
        <v>31</v>
      </c>
      <c r="D27" s="2" t="s">
        <v>7</v>
      </c>
      <c r="E27" s="3"/>
    </row>
    <row r="28" spans="1:5" ht="24.75" customHeight="1">
      <c r="A28" s="3">
        <v>26</v>
      </c>
      <c r="B28" s="2" t="str">
        <f>"卢丹"</f>
        <v>卢丹</v>
      </c>
      <c r="C28" s="2" t="s">
        <v>32</v>
      </c>
      <c r="D28" s="2" t="s">
        <v>7</v>
      </c>
      <c r="E28" s="3"/>
    </row>
    <row r="29" spans="1:5" ht="24.75" customHeight="1">
      <c r="A29" s="3">
        <v>27</v>
      </c>
      <c r="B29" s="2" t="str">
        <f>"唐惠柏"</f>
        <v>唐惠柏</v>
      </c>
      <c r="C29" s="2" t="s">
        <v>33</v>
      </c>
      <c r="D29" s="2" t="s">
        <v>7</v>
      </c>
      <c r="E29" s="3"/>
    </row>
    <row r="30" spans="1:5" ht="24.75" customHeight="1">
      <c r="A30" s="3">
        <v>28</v>
      </c>
      <c r="B30" s="2" t="str">
        <f>"羊位婧"</f>
        <v>羊位婧</v>
      </c>
      <c r="C30" s="2" t="s">
        <v>34</v>
      </c>
      <c r="D30" s="2" t="s">
        <v>7</v>
      </c>
      <c r="E30" s="3"/>
    </row>
    <row r="31" spans="1:5" ht="24.75" customHeight="1">
      <c r="A31" s="3">
        <v>29</v>
      </c>
      <c r="B31" s="2" t="str">
        <f>"李爱美"</f>
        <v>李爱美</v>
      </c>
      <c r="C31" s="2" t="s">
        <v>35</v>
      </c>
      <c r="D31" s="2" t="s">
        <v>7</v>
      </c>
      <c r="E31" s="3"/>
    </row>
    <row r="32" spans="1:5" ht="24.75" customHeight="1">
      <c r="A32" s="3">
        <v>30</v>
      </c>
      <c r="B32" s="2" t="str">
        <f>"雷诗明"</f>
        <v>雷诗明</v>
      </c>
      <c r="C32" s="2" t="s">
        <v>36</v>
      </c>
      <c r="D32" s="2" t="s">
        <v>7</v>
      </c>
      <c r="E32" s="3"/>
    </row>
    <row r="33" spans="1:5" ht="24.75" customHeight="1">
      <c r="A33" s="3">
        <v>31</v>
      </c>
      <c r="B33" s="2" t="str">
        <f>"吴金惠"</f>
        <v>吴金惠</v>
      </c>
      <c r="C33" s="2" t="s">
        <v>37</v>
      </c>
      <c r="D33" s="2" t="s">
        <v>7</v>
      </c>
      <c r="E33" s="3"/>
    </row>
    <row r="34" spans="1:5" ht="24.75" customHeight="1">
      <c r="A34" s="3">
        <v>32</v>
      </c>
      <c r="B34" s="2" t="str">
        <f>"饶铸海"</f>
        <v>饶铸海</v>
      </c>
      <c r="C34" s="2" t="s">
        <v>38</v>
      </c>
      <c r="D34" s="2" t="s">
        <v>7</v>
      </c>
      <c r="E34" s="3"/>
    </row>
    <row r="35" spans="1:5" ht="24.75" customHeight="1">
      <c r="A35" s="3">
        <v>33</v>
      </c>
      <c r="B35" s="2" t="str">
        <f>"陈佳敏"</f>
        <v>陈佳敏</v>
      </c>
      <c r="C35" s="2" t="s">
        <v>39</v>
      </c>
      <c r="D35" s="2" t="s">
        <v>7</v>
      </c>
      <c r="E35" s="3"/>
    </row>
    <row r="36" spans="1:5" ht="24.75" customHeight="1">
      <c r="A36" s="3">
        <v>34</v>
      </c>
      <c r="B36" s="2" t="str">
        <f>"庞青青"</f>
        <v>庞青青</v>
      </c>
      <c r="C36" s="2" t="s">
        <v>40</v>
      </c>
      <c r="D36" s="2" t="s">
        <v>7</v>
      </c>
      <c r="E36" s="3"/>
    </row>
    <row r="37" spans="1:5" ht="24.75" customHeight="1">
      <c r="A37" s="3">
        <v>35</v>
      </c>
      <c r="B37" s="2" t="str">
        <f>"王淇"</f>
        <v>王淇</v>
      </c>
      <c r="C37" s="2" t="s">
        <v>41</v>
      </c>
      <c r="D37" s="2" t="s">
        <v>7</v>
      </c>
      <c r="E37" s="3"/>
    </row>
    <row r="38" spans="1:5" ht="24.75" customHeight="1">
      <c r="A38" s="3">
        <v>36</v>
      </c>
      <c r="B38" s="2" t="str">
        <f>"苏丽丽"</f>
        <v>苏丽丽</v>
      </c>
      <c r="C38" s="2" t="s">
        <v>42</v>
      </c>
      <c r="D38" s="2" t="s">
        <v>7</v>
      </c>
      <c r="E38" s="3"/>
    </row>
    <row r="39" spans="1:5" ht="24.75" customHeight="1">
      <c r="A39" s="3">
        <v>37</v>
      </c>
      <c r="B39" s="2" t="str">
        <f>"符绵泮"</f>
        <v>符绵泮</v>
      </c>
      <c r="C39" s="2" t="s">
        <v>43</v>
      </c>
      <c r="D39" s="2" t="s">
        <v>7</v>
      </c>
      <c r="E39" s="3"/>
    </row>
    <row r="40" spans="1:5" ht="24.75" customHeight="1">
      <c r="A40" s="3">
        <v>38</v>
      </c>
      <c r="B40" s="2" t="str">
        <f>"符永佳"</f>
        <v>符永佳</v>
      </c>
      <c r="C40" s="2" t="s">
        <v>44</v>
      </c>
      <c r="D40" s="2" t="s">
        <v>7</v>
      </c>
      <c r="E40" s="3"/>
    </row>
    <row r="41" spans="1:5" ht="24.75" customHeight="1">
      <c r="A41" s="3">
        <v>39</v>
      </c>
      <c r="B41" s="2" t="str">
        <f>"韩水红"</f>
        <v>韩水红</v>
      </c>
      <c r="C41" s="2" t="s">
        <v>45</v>
      </c>
      <c r="D41" s="2" t="s">
        <v>7</v>
      </c>
      <c r="E41" s="3"/>
    </row>
    <row r="42" spans="1:5" ht="24.75" customHeight="1">
      <c r="A42" s="3">
        <v>40</v>
      </c>
      <c r="B42" s="2" t="str">
        <f>"付洋洋"</f>
        <v>付洋洋</v>
      </c>
      <c r="C42" s="2" t="s">
        <v>46</v>
      </c>
      <c r="D42" s="2" t="s">
        <v>7</v>
      </c>
      <c r="E42" s="3"/>
    </row>
    <row r="43" spans="1:5" ht="24.75" customHeight="1">
      <c r="A43" s="3">
        <v>41</v>
      </c>
      <c r="B43" s="2" t="str">
        <f>"吕丽君"</f>
        <v>吕丽君</v>
      </c>
      <c r="C43" s="2" t="s">
        <v>47</v>
      </c>
      <c r="D43" s="2" t="s">
        <v>7</v>
      </c>
      <c r="E43" s="3"/>
    </row>
    <row r="44" spans="1:5" ht="24.75" customHeight="1">
      <c r="A44" s="3">
        <v>42</v>
      </c>
      <c r="B44" s="2" t="str">
        <f>"张正媛"</f>
        <v>张正媛</v>
      </c>
      <c r="C44" s="2" t="s">
        <v>48</v>
      </c>
      <c r="D44" s="2" t="s">
        <v>7</v>
      </c>
      <c r="E44" s="3"/>
    </row>
    <row r="45" spans="1:5" ht="24.75" customHeight="1">
      <c r="A45" s="3">
        <v>43</v>
      </c>
      <c r="B45" s="2" t="str">
        <f>"邵梦丹"</f>
        <v>邵梦丹</v>
      </c>
      <c r="C45" s="2" t="s">
        <v>49</v>
      </c>
      <c r="D45" s="2" t="s">
        <v>7</v>
      </c>
      <c r="E45" s="3"/>
    </row>
    <row r="46" spans="1:5" ht="24.75" customHeight="1">
      <c r="A46" s="3">
        <v>44</v>
      </c>
      <c r="B46" s="2" t="str">
        <f>"王金积"</f>
        <v>王金积</v>
      </c>
      <c r="C46" s="2" t="s">
        <v>50</v>
      </c>
      <c r="D46" s="2" t="s">
        <v>7</v>
      </c>
      <c r="E46" s="3"/>
    </row>
    <row r="47" spans="1:5" ht="24.75" customHeight="1">
      <c r="A47" s="3">
        <v>45</v>
      </c>
      <c r="B47" s="2" t="str">
        <f>"曾秋德"</f>
        <v>曾秋德</v>
      </c>
      <c r="C47" s="2" t="s">
        <v>51</v>
      </c>
      <c r="D47" s="2" t="s">
        <v>7</v>
      </c>
      <c r="E47" s="3"/>
    </row>
    <row r="48" spans="1:5" ht="24.75" customHeight="1">
      <c r="A48" s="3">
        <v>46</v>
      </c>
      <c r="B48" s="2" t="str">
        <f>"吴皎月"</f>
        <v>吴皎月</v>
      </c>
      <c r="C48" s="2" t="s">
        <v>52</v>
      </c>
      <c r="D48" s="2" t="s">
        <v>7</v>
      </c>
      <c r="E48" s="3"/>
    </row>
    <row r="49" spans="1:5" ht="24.75" customHeight="1">
      <c r="A49" s="3">
        <v>47</v>
      </c>
      <c r="B49" s="2" t="str">
        <f>"姚蕴芝"</f>
        <v>姚蕴芝</v>
      </c>
      <c r="C49" s="2" t="s">
        <v>53</v>
      </c>
      <c r="D49" s="2" t="s">
        <v>7</v>
      </c>
      <c r="E49" s="3"/>
    </row>
    <row r="50" spans="1:5" ht="24.75" customHeight="1">
      <c r="A50" s="3">
        <v>48</v>
      </c>
      <c r="B50" s="2" t="str">
        <f>"薛欧妃"</f>
        <v>薛欧妃</v>
      </c>
      <c r="C50" s="2" t="s">
        <v>54</v>
      </c>
      <c r="D50" s="2" t="s">
        <v>7</v>
      </c>
      <c r="E50" s="3"/>
    </row>
    <row r="51" spans="1:5" ht="24.75" customHeight="1">
      <c r="A51" s="3">
        <v>49</v>
      </c>
      <c r="B51" s="2" t="str">
        <f>"郑建丽"</f>
        <v>郑建丽</v>
      </c>
      <c r="C51" s="2" t="s">
        <v>55</v>
      </c>
      <c r="D51" s="2" t="s">
        <v>7</v>
      </c>
      <c r="E51" s="3"/>
    </row>
    <row r="52" spans="1:5" ht="24.75" customHeight="1">
      <c r="A52" s="3">
        <v>50</v>
      </c>
      <c r="B52" s="2" t="str">
        <f>"符海菁"</f>
        <v>符海菁</v>
      </c>
      <c r="C52" s="2" t="s">
        <v>56</v>
      </c>
      <c r="D52" s="2" t="s">
        <v>7</v>
      </c>
      <c r="E52" s="3"/>
    </row>
    <row r="53" spans="1:5" ht="24.75" customHeight="1">
      <c r="A53" s="3">
        <v>51</v>
      </c>
      <c r="B53" s="2" t="str">
        <f>"金婧雯"</f>
        <v>金婧雯</v>
      </c>
      <c r="C53" s="2" t="s">
        <v>57</v>
      </c>
      <c r="D53" s="2" t="s">
        <v>7</v>
      </c>
      <c r="E53" s="3"/>
    </row>
    <row r="54" spans="1:5" ht="24.75" customHeight="1">
      <c r="A54" s="3">
        <v>52</v>
      </c>
      <c r="B54" s="2" t="str">
        <f>"卓承汝"</f>
        <v>卓承汝</v>
      </c>
      <c r="C54" s="2" t="s">
        <v>58</v>
      </c>
      <c r="D54" s="2" t="s">
        <v>7</v>
      </c>
      <c r="E54" s="3"/>
    </row>
    <row r="55" spans="1:5" ht="24.75" customHeight="1">
      <c r="A55" s="3">
        <v>53</v>
      </c>
      <c r="B55" s="2" t="str">
        <f>"陈正翠"</f>
        <v>陈正翠</v>
      </c>
      <c r="C55" s="2" t="s">
        <v>59</v>
      </c>
      <c r="D55" s="2" t="s">
        <v>7</v>
      </c>
      <c r="E55" s="3"/>
    </row>
    <row r="56" spans="1:5" ht="24.75" customHeight="1">
      <c r="A56" s="3">
        <v>54</v>
      </c>
      <c r="B56" s="2" t="str">
        <f>"吴莲花"</f>
        <v>吴莲花</v>
      </c>
      <c r="C56" s="2" t="s">
        <v>60</v>
      </c>
      <c r="D56" s="2" t="s">
        <v>7</v>
      </c>
      <c r="E56" s="3"/>
    </row>
    <row r="57" spans="1:5" ht="24.75" customHeight="1">
      <c r="A57" s="3">
        <v>55</v>
      </c>
      <c r="B57" s="2" t="str">
        <f>"王志斌"</f>
        <v>王志斌</v>
      </c>
      <c r="C57" s="2" t="s">
        <v>61</v>
      </c>
      <c r="D57" s="2" t="s">
        <v>7</v>
      </c>
      <c r="E57" s="3"/>
    </row>
    <row r="58" spans="1:5" ht="24.75" customHeight="1">
      <c r="A58" s="3">
        <v>56</v>
      </c>
      <c r="B58" s="2" t="str">
        <f>"符有平"</f>
        <v>符有平</v>
      </c>
      <c r="C58" s="2" t="s">
        <v>62</v>
      </c>
      <c r="D58" s="2" t="s">
        <v>7</v>
      </c>
      <c r="E58" s="3"/>
    </row>
    <row r="59" spans="1:5" ht="24.75" customHeight="1">
      <c r="A59" s="3">
        <v>57</v>
      </c>
      <c r="B59" s="2" t="str">
        <f>"谭玉容"</f>
        <v>谭玉容</v>
      </c>
      <c r="C59" s="2" t="s">
        <v>63</v>
      </c>
      <c r="D59" s="2" t="s">
        <v>7</v>
      </c>
      <c r="E59" s="3"/>
    </row>
    <row r="60" spans="1:5" ht="24.75" customHeight="1">
      <c r="A60" s="3">
        <v>58</v>
      </c>
      <c r="B60" s="2" t="str">
        <f>"邓荣"</f>
        <v>邓荣</v>
      </c>
      <c r="C60" s="2" t="s">
        <v>64</v>
      </c>
      <c r="D60" s="2" t="s">
        <v>7</v>
      </c>
      <c r="E60" s="3"/>
    </row>
    <row r="61" spans="1:5" ht="24.75" customHeight="1">
      <c r="A61" s="3">
        <v>59</v>
      </c>
      <c r="B61" s="2" t="str">
        <f>"唐俊皎"</f>
        <v>唐俊皎</v>
      </c>
      <c r="C61" s="2" t="s">
        <v>65</v>
      </c>
      <c r="D61" s="2" t="s">
        <v>7</v>
      </c>
      <c r="E61" s="3"/>
    </row>
    <row r="62" spans="1:5" ht="24.75" customHeight="1">
      <c r="A62" s="3">
        <v>60</v>
      </c>
      <c r="B62" s="2" t="str">
        <f>"羊逸春"</f>
        <v>羊逸春</v>
      </c>
      <c r="C62" s="2" t="s">
        <v>66</v>
      </c>
      <c r="D62" s="2" t="s">
        <v>7</v>
      </c>
      <c r="E62" s="3"/>
    </row>
    <row r="63" spans="1:5" ht="24.75" customHeight="1">
      <c r="A63" s="3">
        <v>61</v>
      </c>
      <c r="B63" s="2" t="str">
        <f>"吴宗旺"</f>
        <v>吴宗旺</v>
      </c>
      <c r="C63" s="2" t="s">
        <v>67</v>
      </c>
      <c r="D63" s="2" t="s">
        <v>7</v>
      </c>
      <c r="E63" s="3"/>
    </row>
    <row r="64" spans="1:5" ht="24.75" customHeight="1">
      <c r="A64" s="3">
        <v>62</v>
      </c>
      <c r="B64" s="2" t="str">
        <f>"赵英诗"</f>
        <v>赵英诗</v>
      </c>
      <c r="C64" s="2" t="s">
        <v>68</v>
      </c>
      <c r="D64" s="2" t="s">
        <v>7</v>
      </c>
      <c r="E64" s="3"/>
    </row>
    <row r="65" spans="1:5" ht="24.75" customHeight="1">
      <c r="A65" s="3">
        <v>63</v>
      </c>
      <c r="B65" s="2" t="str">
        <f>"罗红莹"</f>
        <v>罗红莹</v>
      </c>
      <c r="C65" s="2" t="s">
        <v>69</v>
      </c>
      <c r="D65" s="2" t="s">
        <v>7</v>
      </c>
      <c r="E65" s="3"/>
    </row>
    <row r="66" spans="1:5" ht="24.75" customHeight="1">
      <c r="A66" s="3">
        <v>64</v>
      </c>
      <c r="B66" s="2" t="str">
        <f>"彭琳"</f>
        <v>彭琳</v>
      </c>
      <c r="C66" s="2" t="s">
        <v>70</v>
      </c>
      <c r="D66" s="2" t="s">
        <v>7</v>
      </c>
      <c r="E66" s="3"/>
    </row>
    <row r="67" spans="1:5" ht="24.75" customHeight="1">
      <c r="A67" s="3">
        <v>65</v>
      </c>
      <c r="B67" s="2" t="str">
        <f>"陈芳慧"</f>
        <v>陈芳慧</v>
      </c>
      <c r="C67" s="2" t="s">
        <v>71</v>
      </c>
      <c r="D67" s="2" t="s">
        <v>7</v>
      </c>
      <c r="E67" s="3"/>
    </row>
    <row r="68" spans="1:5" ht="24.75" customHeight="1">
      <c r="A68" s="3">
        <v>66</v>
      </c>
      <c r="B68" s="2" t="str">
        <f>"李娜"</f>
        <v>李娜</v>
      </c>
      <c r="C68" s="2" t="s">
        <v>72</v>
      </c>
      <c r="D68" s="2" t="s">
        <v>7</v>
      </c>
      <c r="E68" s="3"/>
    </row>
    <row r="69" spans="1:5" ht="24.75" customHeight="1">
      <c r="A69" s="3">
        <v>67</v>
      </c>
      <c r="B69" s="2" t="str">
        <f>"吴瑛琪"</f>
        <v>吴瑛琪</v>
      </c>
      <c r="C69" s="2" t="s">
        <v>73</v>
      </c>
      <c r="D69" s="2" t="s">
        <v>7</v>
      </c>
      <c r="E69" s="3"/>
    </row>
    <row r="70" spans="1:5" ht="24.75" customHeight="1">
      <c r="A70" s="3">
        <v>68</v>
      </c>
      <c r="B70" s="2" t="str">
        <f>"麦豪强"</f>
        <v>麦豪强</v>
      </c>
      <c r="C70" s="2" t="s">
        <v>74</v>
      </c>
      <c r="D70" s="2" t="s">
        <v>7</v>
      </c>
      <c r="E70" s="3"/>
    </row>
    <row r="71" spans="1:5" ht="24.75" customHeight="1">
      <c r="A71" s="3">
        <v>69</v>
      </c>
      <c r="B71" s="2" t="str">
        <f>"周丽娜"</f>
        <v>周丽娜</v>
      </c>
      <c r="C71" s="2" t="s">
        <v>75</v>
      </c>
      <c r="D71" s="2" t="s">
        <v>7</v>
      </c>
      <c r="E71" s="3"/>
    </row>
    <row r="72" spans="1:5" ht="24.75" customHeight="1">
      <c r="A72" s="3">
        <v>70</v>
      </c>
      <c r="B72" s="2" t="str">
        <f>"康珂"</f>
        <v>康珂</v>
      </c>
      <c r="C72" s="2" t="s">
        <v>76</v>
      </c>
      <c r="D72" s="2" t="s">
        <v>7</v>
      </c>
      <c r="E72" s="3"/>
    </row>
    <row r="73" spans="1:5" ht="24.75" customHeight="1">
      <c r="A73" s="3">
        <v>71</v>
      </c>
      <c r="B73" s="2" t="str">
        <f>"郭丽明"</f>
        <v>郭丽明</v>
      </c>
      <c r="C73" s="2" t="s">
        <v>77</v>
      </c>
      <c r="D73" s="2" t="s">
        <v>7</v>
      </c>
      <c r="E73" s="3"/>
    </row>
    <row r="74" spans="1:5" ht="24.75" customHeight="1">
      <c r="A74" s="3">
        <v>72</v>
      </c>
      <c r="B74" s="2" t="str">
        <f>"唐娥飞"</f>
        <v>唐娥飞</v>
      </c>
      <c r="C74" s="2" t="s">
        <v>78</v>
      </c>
      <c r="D74" s="2" t="s">
        <v>7</v>
      </c>
      <c r="E74" s="3"/>
    </row>
    <row r="75" spans="1:5" ht="24.75" customHeight="1">
      <c r="A75" s="3">
        <v>73</v>
      </c>
      <c r="B75" s="2" t="str">
        <f>"王德新"</f>
        <v>王德新</v>
      </c>
      <c r="C75" s="2" t="s">
        <v>79</v>
      </c>
      <c r="D75" s="2" t="s">
        <v>7</v>
      </c>
      <c r="E75" s="3"/>
    </row>
    <row r="76" spans="1:5" ht="24.75" customHeight="1">
      <c r="A76" s="3">
        <v>74</v>
      </c>
      <c r="B76" s="2" t="str">
        <f>"陈玉倩"</f>
        <v>陈玉倩</v>
      </c>
      <c r="C76" s="2" t="s">
        <v>80</v>
      </c>
      <c r="D76" s="2" t="s">
        <v>7</v>
      </c>
      <c r="E76" s="3"/>
    </row>
    <row r="77" spans="1:5" ht="24.75" customHeight="1">
      <c r="A77" s="3">
        <v>75</v>
      </c>
      <c r="B77" s="2" t="str">
        <f>"黄志鸿"</f>
        <v>黄志鸿</v>
      </c>
      <c r="C77" s="2" t="s">
        <v>81</v>
      </c>
      <c r="D77" s="2" t="s">
        <v>7</v>
      </c>
      <c r="E77" s="3"/>
    </row>
    <row r="78" spans="1:5" ht="24.75" customHeight="1">
      <c r="A78" s="3">
        <v>76</v>
      </c>
      <c r="B78" s="2" t="str">
        <f>"谢恩"</f>
        <v>谢恩</v>
      </c>
      <c r="C78" s="2" t="s">
        <v>82</v>
      </c>
      <c r="D78" s="2" t="s">
        <v>7</v>
      </c>
      <c r="E78" s="3"/>
    </row>
    <row r="79" spans="1:5" ht="24.75" customHeight="1">
      <c r="A79" s="3">
        <v>77</v>
      </c>
      <c r="B79" s="2" t="str">
        <f>"李定娜"</f>
        <v>李定娜</v>
      </c>
      <c r="C79" s="2" t="s">
        <v>83</v>
      </c>
      <c r="D79" s="2" t="s">
        <v>7</v>
      </c>
      <c r="E79" s="3"/>
    </row>
    <row r="80" spans="1:5" ht="24.75" customHeight="1">
      <c r="A80" s="3">
        <v>78</v>
      </c>
      <c r="B80" s="2" t="str">
        <f>"吴祥燕"</f>
        <v>吴祥燕</v>
      </c>
      <c r="C80" s="2" t="s">
        <v>84</v>
      </c>
      <c r="D80" s="2" t="s">
        <v>7</v>
      </c>
      <c r="E80" s="3"/>
    </row>
    <row r="81" spans="1:5" ht="24.75" customHeight="1">
      <c r="A81" s="3">
        <v>79</v>
      </c>
      <c r="B81" s="2" t="str">
        <f>"唐小怡"</f>
        <v>唐小怡</v>
      </c>
      <c r="C81" s="2" t="s">
        <v>85</v>
      </c>
      <c r="D81" s="2" t="s">
        <v>7</v>
      </c>
      <c r="E81" s="3"/>
    </row>
    <row r="82" spans="1:5" ht="24.75" customHeight="1">
      <c r="A82" s="3">
        <v>80</v>
      </c>
      <c r="B82" s="2" t="str">
        <f>"吴体道"</f>
        <v>吴体道</v>
      </c>
      <c r="C82" s="2" t="s">
        <v>86</v>
      </c>
      <c r="D82" s="2" t="s">
        <v>7</v>
      </c>
      <c r="E82" s="3"/>
    </row>
    <row r="83" spans="1:5" ht="24.75" customHeight="1">
      <c r="A83" s="3">
        <v>81</v>
      </c>
      <c r="B83" s="2" t="str">
        <f>"万佳华"</f>
        <v>万佳华</v>
      </c>
      <c r="C83" s="2" t="s">
        <v>87</v>
      </c>
      <c r="D83" s="2" t="s">
        <v>7</v>
      </c>
      <c r="E83" s="3"/>
    </row>
    <row r="84" spans="1:5" ht="24.75" customHeight="1">
      <c r="A84" s="3">
        <v>82</v>
      </c>
      <c r="B84" s="2" t="str">
        <f>"闫瑾"</f>
        <v>闫瑾</v>
      </c>
      <c r="C84" s="2" t="s">
        <v>88</v>
      </c>
      <c r="D84" s="2" t="s">
        <v>7</v>
      </c>
      <c r="E84" s="3"/>
    </row>
    <row r="85" spans="1:5" ht="24.75" customHeight="1">
      <c r="A85" s="3">
        <v>83</v>
      </c>
      <c r="B85" s="2" t="str">
        <f>"谢丽萍"</f>
        <v>谢丽萍</v>
      </c>
      <c r="C85" s="2" t="s">
        <v>89</v>
      </c>
      <c r="D85" s="2" t="s">
        <v>7</v>
      </c>
      <c r="E85" s="3"/>
    </row>
    <row r="86" spans="1:5" ht="24.75" customHeight="1">
      <c r="A86" s="3">
        <v>84</v>
      </c>
      <c r="B86" s="2" t="str">
        <f>"杨钰玲"</f>
        <v>杨钰玲</v>
      </c>
      <c r="C86" s="2" t="s">
        <v>90</v>
      </c>
      <c r="D86" s="2" t="s">
        <v>7</v>
      </c>
      <c r="E86" s="3"/>
    </row>
    <row r="87" spans="1:5" ht="24.75" customHeight="1">
      <c r="A87" s="3">
        <v>85</v>
      </c>
      <c r="B87" s="2" t="str">
        <f>"杨全鸿"</f>
        <v>杨全鸿</v>
      </c>
      <c r="C87" s="2" t="s">
        <v>91</v>
      </c>
      <c r="D87" s="2" t="s">
        <v>7</v>
      </c>
      <c r="E87" s="3"/>
    </row>
    <row r="88" spans="1:5" ht="24.75" customHeight="1">
      <c r="A88" s="3">
        <v>86</v>
      </c>
      <c r="B88" s="2" t="str">
        <f>"曾平婷"</f>
        <v>曾平婷</v>
      </c>
      <c r="C88" s="2" t="s">
        <v>92</v>
      </c>
      <c r="D88" s="2" t="s">
        <v>7</v>
      </c>
      <c r="E88" s="3"/>
    </row>
    <row r="89" spans="1:5" ht="24.75" customHeight="1">
      <c r="A89" s="3">
        <v>87</v>
      </c>
      <c r="B89" s="2" t="str">
        <f>"陈小精"</f>
        <v>陈小精</v>
      </c>
      <c r="C89" s="2" t="s">
        <v>93</v>
      </c>
      <c r="D89" s="2" t="s">
        <v>7</v>
      </c>
      <c r="E89" s="3"/>
    </row>
    <row r="90" spans="1:5" ht="24.75" customHeight="1">
      <c r="A90" s="3">
        <v>88</v>
      </c>
      <c r="B90" s="2" t="str">
        <f>"符蓉蓉"</f>
        <v>符蓉蓉</v>
      </c>
      <c r="C90" s="2" t="s">
        <v>94</v>
      </c>
      <c r="D90" s="2" t="s">
        <v>7</v>
      </c>
      <c r="E90" s="3"/>
    </row>
    <row r="91" spans="1:5" ht="24.75" customHeight="1">
      <c r="A91" s="3">
        <v>89</v>
      </c>
      <c r="B91" s="2" t="str">
        <f>"谢佳佳"</f>
        <v>谢佳佳</v>
      </c>
      <c r="C91" s="2" t="s">
        <v>95</v>
      </c>
      <c r="D91" s="2" t="s">
        <v>7</v>
      </c>
      <c r="E91" s="3"/>
    </row>
    <row r="92" spans="1:5" ht="24.75" customHeight="1">
      <c r="A92" s="3">
        <v>90</v>
      </c>
      <c r="B92" s="2" t="str">
        <f>"高源"</f>
        <v>高源</v>
      </c>
      <c r="C92" s="2" t="s">
        <v>96</v>
      </c>
      <c r="D92" s="2" t="s">
        <v>7</v>
      </c>
      <c r="E92" s="3"/>
    </row>
    <row r="93" spans="1:5" ht="24.75" customHeight="1">
      <c r="A93" s="3">
        <v>91</v>
      </c>
      <c r="B93" s="2" t="str">
        <f>"王闰玉"</f>
        <v>王闰玉</v>
      </c>
      <c r="C93" s="2" t="s">
        <v>97</v>
      </c>
      <c r="D93" s="2" t="s">
        <v>7</v>
      </c>
      <c r="E93" s="3"/>
    </row>
    <row r="94" spans="1:5" ht="24.75" customHeight="1">
      <c r="A94" s="3">
        <v>92</v>
      </c>
      <c r="B94" s="2" t="str">
        <f>"李莉芬"</f>
        <v>李莉芬</v>
      </c>
      <c r="C94" s="2" t="s">
        <v>98</v>
      </c>
      <c r="D94" s="2" t="s">
        <v>7</v>
      </c>
      <c r="E94" s="3"/>
    </row>
    <row r="95" spans="1:5" ht="24.75" customHeight="1">
      <c r="A95" s="3">
        <v>93</v>
      </c>
      <c r="B95" s="2" t="str">
        <f>"吴继娥"</f>
        <v>吴继娥</v>
      </c>
      <c r="C95" s="2" t="s">
        <v>99</v>
      </c>
      <c r="D95" s="2" t="s">
        <v>7</v>
      </c>
      <c r="E95" s="3"/>
    </row>
    <row r="96" spans="1:5" ht="24.75" customHeight="1">
      <c r="A96" s="3">
        <v>94</v>
      </c>
      <c r="B96" s="2" t="str">
        <f>"梁雪丹"</f>
        <v>梁雪丹</v>
      </c>
      <c r="C96" s="2" t="s">
        <v>100</v>
      </c>
      <c r="D96" s="2" t="s">
        <v>7</v>
      </c>
      <c r="E96" s="3"/>
    </row>
    <row r="97" spans="1:5" ht="24.75" customHeight="1">
      <c r="A97" s="3">
        <v>95</v>
      </c>
      <c r="B97" s="2" t="str">
        <f>"钟易汝"</f>
        <v>钟易汝</v>
      </c>
      <c r="C97" s="2" t="s">
        <v>101</v>
      </c>
      <c r="D97" s="2" t="s">
        <v>7</v>
      </c>
      <c r="E97" s="3"/>
    </row>
    <row r="98" spans="1:5" ht="24.75" customHeight="1">
      <c r="A98" s="3">
        <v>96</v>
      </c>
      <c r="B98" s="2" t="str">
        <f>"王红棉"</f>
        <v>王红棉</v>
      </c>
      <c r="C98" s="2" t="s">
        <v>102</v>
      </c>
      <c r="D98" s="2" t="s">
        <v>7</v>
      </c>
      <c r="E98" s="3"/>
    </row>
    <row r="99" spans="1:5" ht="24.75" customHeight="1">
      <c r="A99" s="3">
        <v>97</v>
      </c>
      <c r="B99" s="2" t="str">
        <f>"羊盛锦"</f>
        <v>羊盛锦</v>
      </c>
      <c r="C99" s="2" t="s">
        <v>103</v>
      </c>
      <c r="D99" s="2" t="s">
        <v>7</v>
      </c>
      <c r="E99" s="3"/>
    </row>
    <row r="100" spans="1:5" ht="24.75" customHeight="1">
      <c r="A100" s="3">
        <v>98</v>
      </c>
      <c r="B100" s="2" t="str">
        <f>"许海妍"</f>
        <v>许海妍</v>
      </c>
      <c r="C100" s="2" t="s">
        <v>104</v>
      </c>
      <c r="D100" s="2" t="s">
        <v>7</v>
      </c>
      <c r="E100" s="3"/>
    </row>
    <row r="101" spans="1:5" ht="24.75" customHeight="1">
      <c r="A101" s="3">
        <v>99</v>
      </c>
      <c r="B101" s="2" t="str">
        <f>"韩柳"</f>
        <v>韩柳</v>
      </c>
      <c r="C101" s="2" t="s">
        <v>105</v>
      </c>
      <c r="D101" s="2" t="s">
        <v>7</v>
      </c>
      <c r="E101" s="3"/>
    </row>
    <row r="102" spans="1:5" ht="24.75" customHeight="1">
      <c r="A102" s="3">
        <v>100</v>
      </c>
      <c r="B102" s="2" t="str">
        <f>"谢杏楼"</f>
        <v>谢杏楼</v>
      </c>
      <c r="C102" s="2" t="s">
        <v>106</v>
      </c>
      <c r="D102" s="2" t="s">
        <v>7</v>
      </c>
      <c r="E102" s="3"/>
    </row>
    <row r="103" spans="1:5" ht="24.75" customHeight="1">
      <c r="A103" s="3">
        <v>101</v>
      </c>
      <c r="B103" s="2" t="str">
        <f>"符克凤"</f>
        <v>符克凤</v>
      </c>
      <c r="C103" s="2" t="s">
        <v>107</v>
      </c>
      <c r="D103" s="2" t="s">
        <v>7</v>
      </c>
      <c r="E103" s="3"/>
    </row>
    <row r="104" spans="1:5" ht="24.75" customHeight="1">
      <c r="A104" s="3">
        <v>102</v>
      </c>
      <c r="B104" s="2" t="str">
        <f>"黄蕾"</f>
        <v>黄蕾</v>
      </c>
      <c r="C104" s="2" t="s">
        <v>108</v>
      </c>
      <c r="D104" s="2" t="s">
        <v>7</v>
      </c>
      <c r="E104" s="3"/>
    </row>
    <row r="105" spans="1:5" ht="24.75" customHeight="1">
      <c r="A105" s="3">
        <v>103</v>
      </c>
      <c r="B105" s="2" t="str">
        <f>"李喜兰"</f>
        <v>李喜兰</v>
      </c>
      <c r="C105" s="2" t="s">
        <v>109</v>
      </c>
      <c r="D105" s="2" t="s">
        <v>7</v>
      </c>
      <c r="E105" s="3"/>
    </row>
    <row r="106" spans="1:5" ht="24.75" customHeight="1">
      <c r="A106" s="3">
        <v>104</v>
      </c>
      <c r="B106" s="2" t="str">
        <f>"杨雨心"</f>
        <v>杨雨心</v>
      </c>
      <c r="C106" s="2" t="s">
        <v>110</v>
      </c>
      <c r="D106" s="2" t="s">
        <v>7</v>
      </c>
      <c r="E106" s="3"/>
    </row>
    <row r="107" spans="1:5" ht="24.75" customHeight="1">
      <c r="A107" s="3">
        <v>105</v>
      </c>
      <c r="B107" s="2" t="str">
        <f>"曾雅菲"</f>
        <v>曾雅菲</v>
      </c>
      <c r="C107" s="2" t="s">
        <v>111</v>
      </c>
      <c r="D107" s="2" t="s">
        <v>7</v>
      </c>
      <c r="E107" s="3"/>
    </row>
    <row r="108" spans="1:5" ht="24.75" customHeight="1">
      <c r="A108" s="3">
        <v>106</v>
      </c>
      <c r="B108" s="2" t="str">
        <f>"卢俏慧"</f>
        <v>卢俏慧</v>
      </c>
      <c r="C108" s="2" t="s">
        <v>112</v>
      </c>
      <c r="D108" s="2" t="s">
        <v>7</v>
      </c>
      <c r="E108" s="3"/>
    </row>
    <row r="109" spans="1:5" ht="24.75" customHeight="1">
      <c r="A109" s="3">
        <v>107</v>
      </c>
      <c r="B109" s="2" t="str">
        <f>"符小芬"</f>
        <v>符小芬</v>
      </c>
      <c r="C109" s="2" t="s">
        <v>113</v>
      </c>
      <c r="D109" s="2" t="s">
        <v>7</v>
      </c>
      <c r="E109" s="3"/>
    </row>
    <row r="110" spans="1:5" ht="24.75" customHeight="1">
      <c r="A110" s="3">
        <v>108</v>
      </c>
      <c r="B110" s="2" t="str">
        <f>"谢珊珊"</f>
        <v>谢珊珊</v>
      </c>
      <c r="C110" s="2" t="s">
        <v>114</v>
      </c>
      <c r="D110" s="2" t="s">
        <v>7</v>
      </c>
      <c r="E110" s="3"/>
    </row>
    <row r="111" spans="1:5" ht="24.75" customHeight="1">
      <c r="A111" s="3">
        <v>109</v>
      </c>
      <c r="B111" s="2" t="str">
        <f>"栾芮"</f>
        <v>栾芮</v>
      </c>
      <c r="C111" s="2" t="s">
        <v>115</v>
      </c>
      <c r="D111" s="2" t="s">
        <v>7</v>
      </c>
      <c r="E111" s="3"/>
    </row>
    <row r="112" spans="1:5" ht="24.75" customHeight="1">
      <c r="A112" s="3">
        <v>110</v>
      </c>
      <c r="B112" s="2" t="str">
        <f>"孙彬岚"</f>
        <v>孙彬岚</v>
      </c>
      <c r="C112" s="2" t="s">
        <v>116</v>
      </c>
      <c r="D112" s="2" t="s">
        <v>7</v>
      </c>
      <c r="E112" s="3"/>
    </row>
    <row r="113" spans="1:5" ht="24.75" customHeight="1">
      <c r="A113" s="3">
        <v>111</v>
      </c>
      <c r="B113" s="2" t="str">
        <f>"张薰匀"</f>
        <v>张薰匀</v>
      </c>
      <c r="C113" s="2" t="s">
        <v>117</v>
      </c>
      <c r="D113" s="2" t="s">
        <v>7</v>
      </c>
      <c r="E113" s="3"/>
    </row>
    <row r="114" spans="1:5" ht="24.75" customHeight="1">
      <c r="A114" s="3">
        <v>112</v>
      </c>
      <c r="B114" s="2" t="str">
        <f>"王迷尔"</f>
        <v>王迷尔</v>
      </c>
      <c r="C114" s="2" t="s">
        <v>118</v>
      </c>
      <c r="D114" s="2" t="s">
        <v>7</v>
      </c>
      <c r="E114" s="3"/>
    </row>
    <row r="115" spans="1:5" ht="24.75" customHeight="1">
      <c r="A115" s="3">
        <v>113</v>
      </c>
      <c r="B115" s="2" t="str">
        <f>"王剑辉"</f>
        <v>王剑辉</v>
      </c>
      <c r="C115" s="2" t="s">
        <v>119</v>
      </c>
      <c r="D115" s="2" t="s">
        <v>7</v>
      </c>
      <c r="E115" s="3"/>
    </row>
    <row r="116" spans="1:5" ht="24.75" customHeight="1">
      <c r="A116" s="3">
        <v>114</v>
      </c>
      <c r="B116" s="2" t="str">
        <f>"张彩琴"</f>
        <v>张彩琴</v>
      </c>
      <c r="C116" s="2" t="s">
        <v>120</v>
      </c>
      <c r="D116" s="2" t="s">
        <v>7</v>
      </c>
      <c r="E116" s="3"/>
    </row>
    <row r="117" spans="1:5" ht="24.75" customHeight="1">
      <c r="A117" s="3">
        <v>115</v>
      </c>
      <c r="B117" s="2" t="str">
        <f>"朱诗娟"</f>
        <v>朱诗娟</v>
      </c>
      <c r="C117" s="2" t="s">
        <v>121</v>
      </c>
      <c r="D117" s="2" t="s">
        <v>7</v>
      </c>
      <c r="E117" s="3"/>
    </row>
    <row r="118" spans="1:5" ht="24.75" customHeight="1">
      <c r="A118" s="3">
        <v>116</v>
      </c>
      <c r="B118" s="2" t="str">
        <f>"王露"</f>
        <v>王露</v>
      </c>
      <c r="C118" s="2" t="s">
        <v>122</v>
      </c>
      <c r="D118" s="2" t="s">
        <v>7</v>
      </c>
      <c r="E118" s="3"/>
    </row>
    <row r="119" spans="1:5" ht="24.75" customHeight="1">
      <c r="A119" s="3">
        <v>117</v>
      </c>
      <c r="B119" s="2" t="str">
        <f>"余冰月"</f>
        <v>余冰月</v>
      </c>
      <c r="C119" s="2" t="s">
        <v>123</v>
      </c>
      <c r="D119" s="2" t="s">
        <v>7</v>
      </c>
      <c r="E119" s="3"/>
    </row>
    <row r="120" spans="1:5" ht="24.75" customHeight="1">
      <c r="A120" s="3">
        <v>118</v>
      </c>
      <c r="B120" s="2" t="str">
        <f>"李正芳"</f>
        <v>李正芳</v>
      </c>
      <c r="C120" s="2" t="s">
        <v>124</v>
      </c>
      <c r="D120" s="2" t="s">
        <v>7</v>
      </c>
      <c r="E120" s="3"/>
    </row>
    <row r="121" spans="1:5" ht="24.75" customHeight="1">
      <c r="A121" s="3">
        <v>119</v>
      </c>
      <c r="B121" s="2" t="str">
        <f>"王琳"</f>
        <v>王琳</v>
      </c>
      <c r="C121" s="2" t="s">
        <v>125</v>
      </c>
      <c r="D121" s="2" t="s">
        <v>7</v>
      </c>
      <c r="E121" s="3"/>
    </row>
    <row r="122" spans="1:5" ht="24.75" customHeight="1">
      <c r="A122" s="3">
        <v>120</v>
      </c>
      <c r="B122" s="2" t="str">
        <f>"罗晓萌"</f>
        <v>罗晓萌</v>
      </c>
      <c r="C122" s="2" t="s">
        <v>126</v>
      </c>
      <c r="D122" s="2" t="s">
        <v>7</v>
      </c>
      <c r="E122" s="3"/>
    </row>
    <row r="123" spans="1:5" ht="24.75" customHeight="1">
      <c r="A123" s="3">
        <v>121</v>
      </c>
      <c r="B123" s="2" t="str">
        <f>"刘张忠"</f>
        <v>刘张忠</v>
      </c>
      <c r="C123" s="2" t="s">
        <v>127</v>
      </c>
      <c r="D123" s="2" t="s">
        <v>7</v>
      </c>
      <c r="E123" s="3"/>
    </row>
    <row r="124" spans="1:5" ht="24.75" customHeight="1">
      <c r="A124" s="3">
        <v>122</v>
      </c>
      <c r="B124" s="2" t="str">
        <f>"王柳麟"</f>
        <v>王柳麟</v>
      </c>
      <c r="C124" s="2" t="s">
        <v>128</v>
      </c>
      <c r="D124" s="2" t="s">
        <v>7</v>
      </c>
      <c r="E124" s="3"/>
    </row>
    <row r="125" spans="1:5" ht="24.75" customHeight="1">
      <c r="A125" s="3">
        <v>123</v>
      </c>
      <c r="B125" s="2" t="str">
        <f>"钟云"</f>
        <v>钟云</v>
      </c>
      <c r="C125" s="2" t="s">
        <v>129</v>
      </c>
      <c r="D125" s="2" t="s">
        <v>7</v>
      </c>
      <c r="E125" s="3"/>
    </row>
    <row r="126" spans="1:5" ht="24.75" customHeight="1">
      <c r="A126" s="3">
        <v>124</v>
      </c>
      <c r="B126" s="2" t="str">
        <f>"符念欣"</f>
        <v>符念欣</v>
      </c>
      <c r="C126" s="2" t="s">
        <v>130</v>
      </c>
      <c r="D126" s="2" t="s">
        <v>7</v>
      </c>
      <c r="E126" s="3"/>
    </row>
    <row r="127" spans="1:5" ht="24.75" customHeight="1">
      <c r="A127" s="3">
        <v>125</v>
      </c>
      <c r="B127" s="2" t="str">
        <f>"陈玥"</f>
        <v>陈玥</v>
      </c>
      <c r="C127" s="2" t="s">
        <v>131</v>
      </c>
      <c r="D127" s="2" t="s">
        <v>7</v>
      </c>
      <c r="E127" s="3"/>
    </row>
    <row r="128" spans="1:5" ht="24.75" customHeight="1">
      <c r="A128" s="3">
        <v>126</v>
      </c>
      <c r="B128" s="2" t="str">
        <f>"陈慧卿"</f>
        <v>陈慧卿</v>
      </c>
      <c r="C128" s="2" t="s">
        <v>132</v>
      </c>
      <c r="D128" s="2" t="s">
        <v>7</v>
      </c>
      <c r="E128" s="3"/>
    </row>
    <row r="129" spans="1:5" ht="24.75" customHeight="1">
      <c r="A129" s="3">
        <v>127</v>
      </c>
      <c r="B129" s="2" t="str">
        <f>"李丽"</f>
        <v>李丽</v>
      </c>
      <c r="C129" s="2" t="s">
        <v>133</v>
      </c>
      <c r="D129" s="2" t="s">
        <v>7</v>
      </c>
      <c r="E129" s="3"/>
    </row>
    <row r="130" spans="1:5" ht="24.75" customHeight="1">
      <c r="A130" s="3">
        <v>128</v>
      </c>
      <c r="B130" s="2" t="str">
        <f>"杨方晶"</f>
        <v>杨方晶</v>
      </c>
      <c r="C130" s="2" t="s">
        <v>134</v>
      </c>
      <c r="D130" s="2" t="s">
        <v>7</v>
      </c>
      <c r="E130" s="3"/>
    </row>
    <row r="131" spans="1:5" ht="24.75" customHeight="1">
      <c r="A131" s="3">
        <v>129</v>
      </c>
      <c r="B131" s="2" t="str">
        <f>"羊淑香"</f>
        <v>羊淑香</v>
      </c>
      <c r="C131" s="2" t="s">
        <v>135</v>
      </c>
      <c r="D131" s="2" t="s">
        <v>7</v>
      </c>
      <c r="E131" s="3"/>
    </row>
    <row r="132" spans="1:5" ht="24.75" customHeight="1">
      <c r="A132" s="3">
        <v>130</v>
      </c>
      <c r="B132" s="2" t="str">
        <f>"陈宝怡"</f>
        <v>陈宝怡</v>
      </c>
      <c r="C132" s="2" t="s">
        <v>136</v>
      </c>
      <c r="D132" s="2" t="s">
        <v>7</v>
      </c>
      <c r="E132" s="3"/>
    </row>
    <row r="133" spans="1:5" ht="24.75" customHeight="1">
      <c r="A133" s="3">
        <v>131</v>
      </c>
      <c r="B133" s="2" t="str">
        <f>"符慧琳"</f>
        <v>符慧琳</v>
      </c>
      <c r="C133" s="2" t="s">
        <v>87</v>
      </c>
      <c r="D133" s="2" t="s">
        <v>7</v>
      </c>
      <c r="E133" s="3"/>
    </row>
    <row r="134" spans="1:5" ht="24.75" customHeight="1">
      <c r="A134" s="3">
        <v>132</v>
      </c>
      <c r="B134" s="2" t="str">
        <f>"青瑞璇"</f>
        <v>青瑞璇</v>
      </c>
      <c r="C134" s="2" t="s">
        <v>137</v>
      </c>
      <c r="D134" s="2" t="s">
        <v>7</v>
      </c>
      <c r="E134" s="3"/>
    </row>
    <row r="135" spans="1:5" ht="24.75" customHeight="1">
      <c r="A135" s="3">
        <v>133</v>
      </c>
      <c r="B135" s="2" t="str">
        <f>"苏应杰"</f>
        <v>苏应杰</v>
      </c>
      <c r="C135" s="2" t="s">
        <v>138</v>
      </c>
      <c r="D135" s="2" t="s">
        <v>7</v>
      </c>
      <c r="E135" s="3"/>
    </row>
    <row r="136" spans="1:5" ht="24.75" customHeight="1">
      <c r="A136" s="3">
        <v>134</v>
      </c>
      <c r="B136" s="2" t="str">
        <f>"陈妹女"</f>
        <v>陈妹女</v>
      </c>
      <c r="C136" s="2" t="s">
        <v>139</v>
      </c>
      <c r="D136" s="2" t="s">
        <v>7</v>
      </c>
      <c r="E136" s="3"/>
    </row>
    <row r="137" spans="1:5" ht="24.75" customHeight="1">
      <c r="A137" s="3">
        <v>135</v>
      </c>
      <c r="B137" s="2" t="str">
        <f>"王泷"</f>
        <v>王泷</v>
      </c>
      <c r="C137" s="2" t="s">
        <v>140</v>
      </c>
      <c r="D137" s="2" t="s">
        <v>7</v>
      </c>
      <c r="E137" s="3"/>
    </row>
    <row r="138" spans="1:5" ht="24.75" customHeight="1">
      <c r="A138" s="3">
        <v>136</v>
      </c>
      <c r="B138" s="2" t="str">
        <f>"蔡妍璐"</f>
        <v>蔡妍璐</v>
      </c>
      <c r="C138" s="2" t="s">
        <v>141</v>
      </c>
      <c r="D138" s="2" t="s">
        <v>7</v>
      </c>
      <c r="E138" s="3"/>
    </row>
    <row r="139" spans="1:5" ht="24.75" customHeight="1">
      <c r="A139" s="3">
        <v>137</v>
      </c>
      <c r="B139" s="2" t="str">
        <f>"蒲妹妹"</f>
        <v>蒲妹妹</v>
      </c>
      <c r="C139" s="2" t="s">
        <v>142</v>
      </c>
      <c r="D139" s="2" t="s">
        <v>7</v>
      </c>
      <c r="E139" s="3"/>
    </row>
    <row r="140" spans="1:5" ht="24.75" customHeight="1">
      <c r="A140" s="3">
        <v>138</v>
      </c>
      <c r="B140" s="2" t="str">
        <f>"林莲"</f>
        <v>林莲</v>
      </c>
      <c r="C140" s="2" t="s">
        <v>143</v>
      </c>
      <c r="D140" s="2" t="s">
        <v>7</v>
      </c>
      <c r="E140" s="3"/>
    </row>
    <row r="141" spans="1:5" ht="24.75" customHeight="1">
      <c r="A141" s="3">
        <v>139</v>
      </c>
      <c r="B141" s="2" t="str">
        <f>"张兆鼎"</f>
        <v>张兆鼎</v>
      </c>
      <c r="C141" s="2" t="s">
        <v>144</v>
      </c>
      <c r="D141" s="2" t="s">
        <v>7</v>
      </c>
      <c r="E141" s="3"/>
    </row>
    <row r="142" spans="1:5" ht="24.75" customHeight="1">
      <c r="A142" s="3">
        <v>140</v>
      </c>
      <c r="B142" s="2" t="str">
        <f>"符海旋"</f>
        <v>符海旋</v>
      </c>
      <c r="C142" s="2" t="s">
        <v>145</v>
      </c>
      <c r="D142" s="2" t="s">
        <v>7</v>
      </c>
      <c r="E142" s="3"/>
    </row>
    <row r="143" spans="1:5" ht="24.75" customHeight="1">
      <c r="A143" s="3">
        <v>141</v>
      </c>
      <c r="B143" s="2" t="str">
        <f>"周朝康"</f>
        <v>周朝康</v>
      </c>
      <c r="C143" s="2" t="s">
        <v>146</v>
      </c>
      <c r="D143" s="2" t="s">
        <v>7</v>
      </c>
      <c r="E143" s="3"/>
    </row>
    <row r="144" spans="1:5" ht="24.75" customHeight="1">
      <c r="A144" s="3">
        <v>142</v>
      </c>
      <c r="B144" s="2" t="str">
        <f>"羊英瑛"</f>
        <v>羊英瑛</v>
      </c>
      <c r="C144" s="2" t="s">
        <v>147</v>
      </c>
      <c r="D144" s="2" t="s">
        <v>7</v>
      </c>
      <c r="E144" s="3"/>
    </row>
    <row r="145" spans="1:5" ht="24.75" customHeight="1">
      <c r="A145" s="3">
        <v>143</v>
      </c>
      <c r="B145" s="2" t="str">
        <f>"席洁雯"</f>
        <v>席洁雯</v>
      </c>
      <c r="C145" s="2" t="s">
        <v>148</v>
      </c>
      <c r="D145" s="2" t="s">
        <v>7</v>
      </c>
      <c r="E145" s="3"/>
    </row>
    <row r="146" spans="1:5" ht="24.75" customHeight="1">
      <c r="A146" s="3">
        <v>144</v>
      </c>
      <c r="B146" s="2" t="str">
        <f>"郑精梅"</f>
        <v>郑精梅</v>
      </c>
      <c r="C146" s="2" t="s">
        <v>149</v>
      </c>
      <c r="D146" s="2" t="s">
        <v>7</v>
      </c>
      <c r="E146" s="3"/>
    </row>
    <row r="147" spans="1:5" ht="24.75" customHeight="1">
      <c r="A147" s="3">
        <v>145</v>
      </c>
      <c r="B147" s="2" t="str">
        <f>"刘云涛"</f>
        <v>刘云涛</v>
      </c>
      <c r="C147" s="2" t="s">
        <v>150</v>
      </c>
      <c r="D147" s="2" t="s">
        <v>7</v>
      </c>
      <c r="E147" s="3"/>
    </row>
    <row r="148" spans="1:5" ht="24.75" customHeight="1">
      <c r="A148" s="3">
        <v>146</v>
      </c>
      <c r="B148" s="2" t="str">
        <f>"陈祥英"</f>
        <v>陈祥英</v>
      </c>
      <c r="C148" s="2" t="s">
        <v>151</v>
      </c>
      <c r="D148" s="2" t="s">
        <v>7</v>
      </c>
      <c r="E148" s="3"/>
    </row>
    <row r="149" spans="1:5" ht="24.75" customHeight="1">
      <c r="A149" s="3">
        <v>147</v>
      </c>
      <c r="B149" s="2" t="str">
        <f>"张琪皎"</f>
        <v>张琪皎</v>
      </c>
      <c r="C149" s="2" t="s">
        <v>152</v>
      </c>
      <c r="D149" s="2" t="s">
        <v>7</v>
      </c>
      <c r="E149" s="3"/>
    </row>
    <row r="150" spans="1:5" ht="24.75" customHeight="1">
      <c r="A150" s="3">
        <v>148</v>
      </c>
      <c r="B150" s="2" t="str">
        <f>"李丽萍"</f>
        <v>李丽萍</v>
      </c>
      <c r="C150" s="2" t="s">
        <v>153</v>
      </c>
      <c r="D150" s="2" t="s">
        <v>7</v>
      </c>
      <c r="E150" s="3"/>
    </row>
    <row r="151" spans="1:5" ht="24.75" customHeight="1">
      <c r="A151" s="3">
        <v>149</v>
      </c>
      <c r="B151" s="2" t="str">
        <f>"符淑莹"</f>
        <v>符淑莹</v>
      </c>
      <c r="C151" s="2" t="s">
        <v>154</v>
      </c>
      <c r="D151" s="2" t="s">
        <v>7</v>
      </c>
      <c r="E151" s="3"/>
    </row>
    <row r="152" spans="1:5" ht="24.75" customHeight="1">
      <c r="A152" s="3">
        <v>150</v>
      </c>
      <c r="B152" s="2" t="str">
        <f>"黎隆茂"</f>
        <v>黎隆茂</v>
      </c>
      <c r="C152" s="2" t="s">
        <v>155</v>
      </c>
      <c r="D152" s="2" t="s">
        <v>7</v>
      </c>
      <c r="E152" s="3"/>
    </row>
    <row r="153" spans="1:5" ht="24.75" customHeight="1">
      <c r="A153" s="3">
        <v>151</v>
      </c>
      <c r="B153" s="2" t="str">
        <f>"陈积婷"</f>
        <v>陈积婷</v>
      </c>
      <c r="C153" s="2" t="s">
        <v>156</v>
      </c>
      <c r="D153" s="2" t="s">
        <v>7</v>
      </c>
      <c r="E153" s="3"/>
    </row>
    <row r="154" spans="1:5" ht="24.75" customHeight="1">
      <c r="A154" s="3">
        <v>152</v>
      </c>
      <c r="B154" s="2" t="str">
        <f>"黎井爱"</f>
        <v>黎井爱</v>
      </c>
      <c r="C154" s="2" t="s">
        <v>157</v>
      </c>
      <c r="D154" s="2" t="s">
        <v>7</v>
      </c>
      <c r="E154" s="3"/>
    </row>
    <row r="155" spans="1:5" ht="24.75" customHeight="1">
      <c r="A155" s="3">
        <v>153</v>
      </c>
      <c r="B155" s="2" t="str">
        <f>"陈飞臻"</f>
        <v>陈飞臻</v>
      </c>
      <c r="C155" s="2" t="s">
        <v>158</v>
      </c>
      <c r="D155" s="2" t="s">
        <v>7</v>
      </c>
      <c r="E155" s="3"/>
    </row>
    <row r="156" spans="1:5" ht="24.75" customHeight="1">
      <c r="A156" s="3">
        <v>154</v>
      </c>
      <c r="B156" s="2" t="str">
        <f>"夏梦"</f>
        <v>夏梦</v>
      </c>
      <c r="C156" s="2" t="s">
        <v>159</v>
      </c>
      <c r="D156" s="2" t="s">
        <v>7</v>
      </c>
      <c r="E156" s="3"/>
    </row>
    <row r="157" spans="1:5" ht="24.75" customHeight="1">
      <c r="A157" s="3">
        <v>155</v>
      </c>
      <c r="B157" s="2" t="str">
        <f>"黎吉妹"</f>
        <v>黎吉妹</v>
      </c>
      <c r="C157" s="2" t="s">
        <v>160</v>
      </c>
      <c r="D157" s="2" t="s">
        <v>7</v>
      </c>
      <c r="E157" s="3"/>
    </row>
    <row r="158" spans="1:5" ht="24.75" customHeight="1">
      <c r="A158" s="3">
        <v>156</v>
      </c>
      <c r="B158" s="2" t="str">
        <f>"唐庆慧"</f>
        <v>唐庆慧</v>
      </c>
      <c r="C158" s="2" t="s">
        <v>161</v>
      </c>
      <c r="D158" s="2" t="s">
        <v>7</v>
      </c>
      <c r="E158" s="3"/>
    </row>
    <row r="159" spans="1:5" ht="24.75" customHeight="1">
      <c r="A159" s="3">
        <v>157</v>
      </c>
      <c r="B159" s="2" t="str">
        <f>"羊山青"</f>
        <v>羊山青</v>
      </c>
      <c r="C159" s="2" t="s">
        <v>162</v>
      </c>
      <c r="D159" s="2" t="s">
        <v>7</v>
      </c>
      <c r="E159" s="3"/>
    </row>
    <row r="160" spans="1:5" ht="24.75" customHeight="1">
      <c r="A160" s="3">
        <v>158</v>
      </c>
      <c r="B160" s="2" t="str">
        <f>"邱龄慰"</f>
        <v>邱龄慰</v>
      </c>
      <c r="C160" s="2" t="s">
        <v>163</v>
      </c>
      <c r="D160" s="2" t="s">
        <v>7</v>
      </c>
      <c r="E160" s="3"/>
    </row>
    <row r="161" spans="1:5" ht="24.75" customHeight="1">
      <c r="A161" s="3">
        <v>159</v>
      </c>
      <c r="B161" s="2" t="str">
        <f>"符丽婷"</f>
        <v>符丽婷</v>
      </c>
      <c r="C161" s="2" t="s">
        <v>72</v>
      </c>
      <c r="D161" s="2" t="s">
        <v>7</v>
      </c>
      <c r="E161" s="3"/>
    </row>
    <row r="162" spans="1:5" ht="24.75" customHeight="1">
      <c r="A162" s="3">
        <v>160</v>
      </c>
      <c r="B162" s="2" t="str">
        <f>"周艺瑾"</f>
        <v>周艺瑾</v>
      </c>
      <c r="C162" s="2" t="s">
        <v>164</v>
      </c>
      <c r="D162" s="2" t="s">
        <v>7</v>
      </c>
      <c r="E162" s="3"/>
    </row>
    <row r="163" spans="1:5" ht="24.75" customHeight="1">
      <c r="A163" s="3">
        <v>161</v>
      </c>
      <c r="B163" s="2" t="str">
        <f>"关贺一"</f>
        <v>关贺一</v>
      </c>
      <c r="C163" s="2" t="s">
        <v>165</v>
      </c>
      <c r="D163" s="2" t="s">
        <v>7</v>
      </c>
      <c r="E163" s="3"/>
    </row>
    <row r="164" spans="1:5" ht="24.75" customHeight="1">
      <c r="A164" s="3">
        <v>162</v>
      </c>
      <c r="B164" s="2" t="str">
        <f>"王琼利"</f>
        <v>王琼利</v>
      </c>
      <c r="C164" s="2" t="s">
        <v>166</v>
      </c>
      <c r="D164" s="2" t="s">
        <v>7</v>
      </c>
      <c r="E164" s="3"/>
    </row>
    <row r="165" spans="1:5" ht="24.75" customHeight="1">
      <c r="A165" s="3">
        <v>163</v>
      </c>
      <c r="B165" s="2" t="str">
        <f>"孙学新"</f>
        <v>孙学新</v>
      </c>
      <c r="C165" s="2" t="s">
        <v>167</v>
      </c>
      <c r="D165" s="2" t="s">
        <v>7</v>
      </c>
      <c r="E165" s="3"/>
    </row>
    <row r="166" spans="1:5" ht="24.75" customHeight="1">
      <c r="A166" s="3">
        <v>164</v>
      </c>
      <c r="B166" s="2" t="str">
        <f>"黎欣欣"</f>
        <v>黎欣欣</v>
      </c>
      <c r="C166" s="2" t="s">
        <v>168</v>
      </c>
      <c r="D166" s="2" t="s">
        <v>7</v>
      </c>
      <c r="E166" s="3"/>
    </row>
    <row r="167" spans="1:5" ht="24.75" customHeight="1">
      <c r="A167" s="3">
        <v>165</v>
      </c>
      <c r="B167" s="2" t="str">
        <f>"王内梅"</f>
        <v>王内梅</v>
      </c>
      <c r="C167" s="2" t="s">
        <v>169</v>
      </c>
      <c r="D167" s="2" t="s">
        <v>7</v>
      </c>
      <c r="E167" s="3"/>
    </row>
    <row r="168" spans="1:5" ht="24.75" customHeight="1">
      <c r="A168" s="3">
        <v>166</v>
      </c>
      <c r="B168" s="2" t="str">
        <f>"陈英玉"</f>
        <v>陈英玉</v>
      </c>
      <c r="C168" s="2" t="s">
        <v>170</v>
      </c>
      <c r="D168" s="2" t="s">
        <v>7</v>
      </c>
      <c r="E168" s="3"/>
    </row>
    <row r="169" spans="1:5" ht="24.75" customHeight="1">
      <c r="A169" s="3">
        <v>167</v>
      </c>
      <c r="B169" s="2" t="str">
        <f>"谢康弘"</f>
        <v>谢康弘</v>
      </c>
      <c r="C169" s="2" t="s">
        <v>171</v>
      </c>
      <c r="D169" s="2" t="s">
        <v>7</v>
      </c>
      <c r="E169" s="3"/>
    </row>
    <row r="170" spans="1:5" ht="24.75" customHeight="1">
      <c r="A170" s="3">
        <v>168</v>
      </c>
      <c r="B170" s="2" t="str">
        <f>"符彩红"</f>
        <v>符彩红</v>
      </c>
      <c r="C170" s="2" t="s">
        <v>172</v>
      </c>
      <c r="D170" s="2" t="s">
        <v>7</v>
      </c>
      <c r="E170" s="3"/>
    </row>
    <row r="171" spans="1:5" ht="24.75" customHeight="1">
      <c r="A171" s="3">
        <v>169</v>
      </c>
      <c r="B171" s="2" t="str">
        <f>"张淑"</f>
        <v>张淑</v>
      </c>
      <c r="C171" s="2" t="s">
        <v>173</v>
      </c>
      <c r="D171" s="2" t="s">
        <v>7</v>
      </c>
      <c r="E171" s="3"/>
    </row>
    <row r="172" spans="1:5" ht="24.75" customHeight="1">
      <c r="A172" s="3">
        <v>170</v>
      </c>
      <c r="B172" s="2" t="str">
        <f>"赵菊瑞"</f>
        <v>赵菊瑞</v>
      </c>
      <c r="C172" s="2" t="s">
        <v>174</v>
      </c>
      <c r="D172" s="2" t="s">
        <v>7</v>
      </c>
      <c r="E172" s="3"/>
    </row>
    <row r="173" spans="1:5" ht="24.75" customHeight="1">
      <c r="A173" s="3">
        <v>171</v>
      </c>
      <c r="B173" s="2" t="str">
        <f>"郑月原"</f>
        <v>郑月原</v>
      </c>
      <c r="C173" s="2" t="s">
        <v>175</v>
      </c>
      <c r="D173" s="2" t="s">
        <v>7</v>
      </c>
      <c r="E173" s="3"/>
    </row>
    <row r="174" spans="1:5" ht="24.75" customHeight="1">
      <c r="A174" s="3">
        <v>172</v>
      </c>
      <c r="B174" s="2" t="str">
        <f>"彭开滢"</f>
        <v>彭开滢</v>
      </c>
      <c r="C174" s="2" t="s">
        <v>176</v>
      </c>
      <c r="D174" s="2" t="s">
        <v>7</v>
      </c>
      <c r="E174" s="3"/>
    </row>
    <row r="175" spans="1:5" ht="24.75" customHeight="1">
      <c r="A175" s="3">
        <v>173</v>
      </c>
      <c r="B175" s="2" t="str">
        <f>"黄上芷"</f>
        <v>黄上芷</v>
      </c>
      <c r="C175" s="2" t="s">
        <v>177</v>
      </c>
      <c r="D175" s="2" t="s">
        <v>7</v>
      </c>
      <c r="E175" s="3"/>
    </row>
    <row r="176" spans="1:5" ht="24.75" customHeight="1">
      <c r="A176" s="3">
        <v>174</v>
      </c>
      <c r="B176" s="2" t="str">
        <f>"高秀玲"</f>
        <v>高秀玲</v>
      </c>
      <c r="C176" s="2" t="s">
        <v>178</v>
      </c>
      <c r="D176" s="2" t="s">
        <v>7</v>
      </c>
      <c r="E176" s="3"/>
    </row>
    <row r="177" spans="1:5" ht="24.75" customHeight="1">
      <c r="A177" s="3">
        <v>175</v>
      </c>
      <c r="B177" s="2" t="str">
        <f>"陈善亮"</f>
        <v>陈善亮</v>
      </c>
      <c r="C177" s="2" t="s">
        <v>179</v>
      </c>
      <c r="D177" s="2" t="s">
        <v>7</v>
      </c>
      <c r="E177" s="3"/>
    </row>
    <row r="178" spans="1:5" ht="24.75" customHeight="1">
      <c r="A178" s="3">
        <v>176</v>
      </c>
      <c r="B178" s="2" t="str">
        <f>"蔡雪薇"</f>
        <v>蔡雪薇</v>
      </c>
      <c r="C178" s="2" t="s">
        <v>180</v>
      </c>
      <c r="D178" s="2" t="s">
        <v>7</v>
      </c>
      <c r="E178" s="3"/>
    </row>
    <row r="179" spans="1:5" ht="24.75" customHeight="1">
      <c r="A179" s="3">
        <v>177</v>
      </c>
      <c r="B179" s="2" t="str">
        <f>"王小集"</f>
        <v>王小集</v>
      </c>
      <c r="C179" s="2" t="s">
        <v>181</v>
      </c>
      <c r="D179" s="2" t="s">
        <v>7</v>
      </c>
      <c r="E179" s="3"/>
    </row>
    <row r="180" spans="1:5" ht="24.75" customHeight="1">
      <c r="A180" s="3">
        <v>178</v>
      </c>
      <c r="B180" s="2" t="str">
        <f>"韩迷迷"</f>
        <v>韩迷迷</v>
      </c>
      <c r="C180" s="2" t="s">
        <v>182</v>
      </c>
      <c r="D180" s="2" t="s">
        <v>7</v>
      </c>
      <c r="E180" s="3"/>
    </row>
    <row r="181" spans="1:5" ht="24.75" customHeight="1">
      <c r="A181" s="3">
        <v>179</v>
      </c>
      <c r="B181" s="2" t="str">
        <f>"尹妃"</f>
        <v>尹妃</v>
      </c>
      <c r="C181" s="2" t="s">
        <v>183</v>
      </c>
      <c r="D181" s="2" t="s">
        <v>7</v>
      </c>
      <c r="E181" s="3"/>
    </row>
    <row r="182" spans="1:5" ht="24.75" customHeight="1">
      <c r="A182" s="3">
        <v>180</v>
      </c>
      <c r="B182" s="2" t="str">
        <f>"余火英"</f>
        <v>余火英</v>
      </c>
      <c r="C182" s="2" t="s">
        <v>184</v>
      </c>
      <c r="D182" s="2" t="s">
        <v>185</v>
      </c>
      <c r="E182" s="3"/>
    </row>
    <row r="183" spans="1:5" ht="24.75" customHeight="1">
      <c r="A183" s="3">
        <v>181</v>
      </c>
      <c r="B183" s="2" t="str">
        <f>"杨可欣"</f>
        <v>杨可欣</v>
      </c>
      <c r="C183" s="2" t="s">
        <v>186</v>
      </c>
      <c r="D183" s="2" t="s">
        <v>185</v>
      </c>
      <c r="E183" s="3"/>
    </row>
    <row r="184" spans="1:5" ht="24.75" customHeight="1">
      <c r="A184" s="3">
        <v>182</v>
      </c>
      <c r="B184" s="2" t="str">
        <f>"谢萍"</f>
        <v>谢萍</v>
      </c>
      <c r="C184" s="2" t="s">
        <v>187</v>
      </c>
      <c r="D184" s="2" t="s">
        <v>185</v>
      </c>
      <c r="E184" s="3"/>
    </row>
    <row r="185" spans="1:5" ht="24.75" customHeight="1">
      <c r="A185" s="3">
        <v>183</v>
      </c>
      <c r="B185" s="2" t="str">
        <f>"杨青鸿"</f>
        <v>杨青鸿</v>
      </c>
      <c r="C185" s="2" t="s">
        <v>188</v>
      </c>
      <c r="D185" s="2" t="s">
        <v>185</v>
      </c>
      <c r="E185" s="3"/>
    </row>
    <row r="186" spans="1:5" ht="24.75" customHeight="1">
      <c r="A186" s="3">
        <v>184</v>
      </c>
      <c r="B186" s="2" t="str">
        <f>"王增杰"</f>
        <v>王增杰</v>
      </c>
      <c r="C186" s="2" t="s">
        <v>189</v>
      </c>
      <c r="D186" s="2" t="s">
        <v>185</v>
      </c>
      <c r="E186" s="3"/>
    </row>
    <row r="187" spans="1:5" ht="24.75" customHeight="1">
      <c r="A187" s="3">
        <v>185</v>
      </c>
      <c r="B187" s="2" t="str">
        <f>"符美美"</f>
        <v>符美美</v>
      </c>
      <c r="C187" s="2" t="s">
        <v>190</v>
      </c>
      <c r="D187" s="2" t="s">
        <v>185</v>
      </c>
      <c r="E187" s="3"/>
    </row>
    <row r="188" spans="1:5" ht="24.75" customHeight="1">
      <c r="A188" s="3">
        <v>186</v>
      </c>
      <c r="B188" s="2" t="str">
        <f>"符瑞女"</f>
        <v>符瑞女</v>
      </c>
      <c r="C188" s="2" t="s">
        <v>191</v>
      </c>
      <c r="D188" s="2" t="s">
        <v>185</v>
      </c>
      <c r="E188" s="3"/>
    </row>
    <row r="189" spans="1:5" ht="24.75" customHeight="1">
      <c r="A189" s="3">
        <v>187</v>
      </c>
      <c r="B189" s="2" t="str">
        <f>"朱文霞"</f>
        <v>朱文霞</v>
      </c>
      <c r="C189" s="2" t="s">
        <v>192</v>
      </c>
      <c r="D189" s="2" t="s">
        <v>185</v>
      </c>
      <c r="E189" s="3"/>
    </row>
    <row r="190" spans="1:5" ht="24.75" customHeight="1">
      <c r="A190" s="3">
        <v>188</v>
      </c>
      <c r="B190" s="2" t="str">
        <f>"王丽君"</f>
        <v>王丽君</v>
      </c>
      <c r="C190" s="2" t="s">
        <v>193</v>
      </c>
      <c r="D190" s="2" t="s">
        <v>185</v>
      </c>
      <c r="E190" s="3"/>
    </row>
    <row r="191" spans="1:5" ht="24.75" customHeight="1">
      <c r="A191" s="3">
        <v>189</v>
      </c>
      <c r="B191" s="2" t="str">
        <f>"刘英"</f>
        <v>刘英</v>
      </c>
      <c r="C191" s="2" t="s">
        <v>194</v>
      </c>
      <c r="D191" s="2" t="s">
        <v>185</v>
      </c>
      <c r="E191" s="3"/>
    </row>
    <row r="192" spans="1:5" ht="24.75" customHeight="1">
      <c r="A192" s="3">
        <v>190</v>
      </c>
      <c r="B192" s="2" t="str">
        <f>"石若玲"</f>
        <v>石若玲</v>
      </c>
      <c r="C192" s="2" t="s">
        <v>195</v>
      </c>
      <c r="D192" s="2" t="s">
        <v>185</v>
      </c>
      <c r="E192" s="3"/>
    </row>
    <row r="193" spans="1:5" ht="24.75" customHeight="1">
      <c r="A193" s="3">
        <v>191</v>
      </c>
      <c r="B193" s="2" t="str">
        <f>"王为彩"</f>
        <v>王为彩</v>
      </c>
      <c r="C193" s="2" t="s">
        <v>183</v>
      </c>
      <c r="D193" s="2" t="s">
        <v>185</v>
      </c>
      <c r="E193" s="3"/>
    </row>
    <row r="194" spans="1:5" ht="24.75" customHeight="1">
      <c r="A194" s="3">
        <v>192</v>
      </c>
      <c r="B194" s="2" t="str">
        <f>"符楚红"</f>
        <v>符楚红</v>
      </c>
      <c r="C194" s="2" t="s">
        <v>196</v>
      </c>
      <c r="D194" s="2" t="s">
        <v>185</v>
      </c>
      <c r="E194" s="3"/>
    </row>
    <row r="195" spans="1:5" ht="24.75" customHeight="1">
      <c r="A195" s="3">
        <v>193</v>
      </c>
      <c r="B195" s="2" t="str">
        <f>"许雯迪"</f>
        <v>许雯迪</v>
      </c>
      <c r="C195" s="2" t="s">
        <v>197</v>
      </c>
      <c r="D195" s="2" t="s">
        <v>185</v>
      </c>
      <c r="E195" s="3"/>
    </row>
    <row r="196" spans="1:5" ht="24.75" customHeight="1">
      <c r="A196" s="3">
        <v>194</v>
      </c>
      <c r="B196" s="2" t="str">
        <f>"谢春妍"</f>
        <v>谢春妍</v>
      </c>
      <c r="C196" s="2" t="s">
        <v>198</v>
      </c>
      <c r="D196" s="2" t="s">
        <v>185</v>
      </c>
      <c r="E196" s="3"/>
    </row>
    <row r="197" spans="1:5" ht="24.75" customHeight="1">
      <c r="A197" s="3">
        <v>195</v>
      </c>
      <c r="B197" s="2" t="str">
        <f>"陈晓斌"</f>
        <v>陈晓斌</v>
      </c>
      <c r="C197" s="2" t="s">
        <v>199</v>
      </c>
      <c r="D197" s="2" t="s">
        <v>185</v>
      </c>
      <c r="E197" s="3"/>
    </row>
    <row r="198" spans="1:5" ht="24.75" customHeight="1">
      <c r="A198" s="3">
        <v>196</v>
      </c>
      <c r="B198" s="2" t="str">
        <f>"陈壮婷"</f>
        <v>陈壮婷</v>
      </c>
      <c r="C198" s="2" t="s">
        <v>200</v>
      </c>
      <c r="D198" s="2" t="s">
        <v>185</v>
      </c>
      <c r="E198" s="3"/>
    </row>
    <row r="199" spans="1:5" ht="24.75" customHeight="1">
      <c r="A199" s="3">
        <v>197</v>
      </c>
      <c r="B199" s="2" t="str">
        <f>"云丹怡"</f>
        <v>云丹怡</v>
      </c>
      <c r="C199" s="2" t="s">
        <v>201</v>
      </c>
      <c r="D199" s="2" t="s">
        <v>185</v>
      </c>
      <c r="E199" s="3"/>
    </row>
    <row r="200" spans="1:5" ht="24.75" customHeight="1">
      <c r="A200" s="3">
        <v>198</v>
      </c>
      <c r="B200" s="2" t="str">
        <f>"齐佳俊"</f>
        <v>齐佳俊</v>
      </c>
      <c r="C200" s="2" t="s">
        <v>202</v>
      </c>
      <c r="D200" s="2" t="s">
        <v>185</v>
      </c>
      <c r="E200" s="3"/>
    </row>
    <row r="201" spans="1:5" ht="24.75" customHeight="1">
      <c r="A201" s="3">
        <v>199</v>
      </c>
      <c r="B201" s="2" t="str">
        <f>"陈美玲"</f>
        <v>陈美玲</v>
      </c>
      <c r="C201" s="2" t="s">
        <v>203</v>
      </c>
      <c r="D201" s="2" t="s">
        <v>185</v>
      </c>
      <c r="E201" s="3"/>
    </row>
    <row r="202" spans="1:5" ht="24.75" customHeight="1">
      <c r="A202" s="3">
        <v>200</v>
      </c>
      <c r="B202" s="2" t="str">
        <f>"符婷"</f>
        <v>符婷</v>
      </c>
      <c r="C202" s="2" t="s">
        <v>204</v>
      </c>
      <c r="D202" s="2" t="s">
        <v>185</v>
      </c>
      <c r="E202" s="3"/>
    </row>
    <row r="203" spans="1:5" ht="24.75" customHeight="1">
      <c r="A203" s="3">
        <v>201</v>
      </c>
      <c r="B203" s="2" t="str">
        <f>"林楠"</f>
        <v>林楠</v>
      </c>
      <c r="C203" s="2" t="s">
        <v>205</v>
      </c>
      <c r="D203" s="2" t="s">
        <v>185</v>
      </c>
      <c r="E203" s="3"/>
    </row>
    <row r="204" spans="1:5" ht="24.75" customHeight="1">
      <c r="A204" s="3">
        <v>202</v>
      </c>
      <c r="B204" s="2" t="str">
        <f>"文珺姣"</f>
        <v>文珺姣</v>
      </c>
      <c r="C204" s="2" t="s">
        <v>206</v>
      </c>
      <c r="D204" s="2" t="s">
        <v>185</v>
      </c>
      <c r="E204" s="3"/>
    </row>
    <row r="205" spans="1:5" ht="24.75" customHeight="1">
      <c r="A205" s="3">
        <v>203</v>
      </c>
      <c r="B205" s="2" t="str">
        <f>"符荣霞"</f>
        <v>符荣霞</v>
      </c>
      <c r="C205" s="2" t="s">
        <v>207</v>
      </c>
      <c r="D205" s="2" t="s">
        <v>185</v>
      </c>
      <c r="E205" s="3"/>
    </row>
    <row r="206" spans="1:5" ht="24.75" customHeight="1">
      <c r="A206" s="3">
        <v>204</v>
      </c>
      <c r="B206" s="2" t="str">
        <f>"羊清波"</f>
        <v>羊清波</v>
      </c>
      <c r="C206" s="2" t="s">
        <v>146</v>
      </c>
      <c r="D206" s="2" t="s">
        <v>185</v>
      </c>
      <c r="E206" s="3"/>
    </row>
    <row r="207" spans="1:5" ht="24.75" customHeight="1">
      <c r="A207" s="3">
        <v>205</v>
      </c>
      <c r="B207" s="2" t="str">
        <f>"郑小慧"</f>
        <v>郑小慧</v>
      </c>
      <c r="C207" s="2" t="s">
        <v>208</v>
      </c>
      <c r="D207" s="2" t="s">
        <v>185</v>
      </c>
      <c r="E207" s="3"/>
    </row>
    <row r="208" spans="1:5" ht="24.75" customHeight="1">
      <c r="A208" s="3">
        <v>206</v>
      </c>
      <c r="B208" s="2" t="str">
        <f>"黎锐"</f>
        <v>黎锐</v>
      </c>
      <c r="C208" s="2" t="s">
        <v>209</v>
      </c>
      <c r="D208" s="2" t="s">
        <v>185</v>
      </c>
      <c r="E208" s="3"/>
    </row>
    <row r="209" spans="1:5" ht="24.75" customHeight="1">
      <c r="A209" s="3">
        <v>207</v>
      </c>
      <c r="B209" s="2" t="str">
        <f>"石美妹"</f>
        <v>石美妹</v>
      </c>
      <c r="C209" s="2" t="s">
        <v>210</v>
      </c>
      <c r="D209" s="2" t="s">
        <v>185</v>
      </c>
      <c r="E209" s="3"/>
    </row>
    <row r="210" spans="1:5" ht="24.75" customHeight="1">
      <c r="A210" s="3">
        <v>208</v>
      </c>
      <c r="B210" s="2" t="str">
        <f>"曾润琳"</f>
        <v>曾润琳</v>
      </c>
      <c r="C210" s="2" t="s">
        <v>211</v>
      </c>
      <c r="D210" s="2" t="s">
        <v>185</v>
      </c>
      <c r="E210" s="3"/>
    </row>
    <row r="211" spans="1:5" ht="24.75" customHeight="1">
      <c r="A211" s="3">
        <v>209</v>
      </c>
      <c r="B211" s="2" t="str">
        <f>"陈盛杰"</f>
        <v>陈盛杰</v>
      </c>
      <c r="C211" s="2" t="s">
        <v>212</v>
      </c>
      <c r="D211" s="2" t="s">
        <v>185</v>
      </c>
      <c r="E211" s="3"/>
    </row>
    <row r="212" spans="1:5" ht="24.75" customHeight="1">
      <c r="A212" s="3">
        <v>210</v>
      </c>
      <c r="B212" s="2" t="str">
        <f>"陈福德"</f>
        <v>陈福德</v>
      </c>
      <c r="C212" s="2" t="s">
        <v>142</v>
      </c>
      <c r="D212" s="2" t="s">
        <v>185</v>
      </c>
      <c r="E212" s="3"/>
    </row>
    <row r="213" spans="1:5" ht="24.75" customHeight="1">
      <c r="A213" s="3">
        <v>211</v>
      </c>
      <c r="B213" s="2" t="str">
        <f>"符建婷"</f>
        <v>符建婷</v>
      </c>
      <c r="C213" s="2" t="s">
        <v>24</v>
      </c>
      <c r="D213" s="2" t="s">
        <v>185</v>
      </c>
      <c r="E213" s="3"/>
    </row>
    <row r="214" spans="1:5" ht="24.75" customHeight="1">
      <c r="A214" s="3">
        <v>212</v>
      </c>
      <c r="B214" s="2" t="str">
        <f>"林超"</f>
        <v>林超</v>
      </c>
      <c r="C214" s="2" t="s">
        <v>213</v>
      </c>
      <c r="D214" s="2" t="s">
        <v>185</v>
      </c>
      <c r="E214" s="3"/>
    </row>
    <row r="215" spans="1:5" ht="24.75" customHeight="1">
      <c r="A215" s="3">
        <v>213</v>
      </c>
      <c r="B215" s="2" t="str">
        <f>"徐颖"</f>
        <v>徐颖</v>
      </c>
      <c r="C215" s="2" t="s">
        <v>214</v>
      </c>
      <c r="D215" s="2" t="s">
        <v>185</v>
      </c>
      <c r="E215" s="3"/>
    </row>
    <row r="216" spans="1:5" ht="24.75" customHeight="1">
      <c r="A216" s="3">
        <v>214</v>
      </c>
      <c r="B216" s="2" t="str">
        <f>"李德高"</f>
        <v>李德高</v>
      </c>
      <c r="C216" s="2" t="s">
        <v>215</v>
      </c>
      <c r="D216" s="2" t="s">
        <v>185</v>
      </c>
      <c r="E216" s="3"/>
    </row>
    <row r="217" spans="1:5" ht="24.75" customHeight="1">
      <c r="A217" s="3">
        <v>215</v>
      </c>
      <c r="B217" s="2" t="str">
        <f>"曾敏聪"</f>
        <v>曾敏聪</v>
      </c>
      <c r="C217" s="2" t="s">
        <v>216</v>
      </c>
      <c r="D217" s="2" t="s">
        <v>185</v>
      </c>
      <c r="E217" s="3"/>
    </row>
    <row r="218" spans="1:5" ht="24.75" customHeight="1">
      <c r="A218" s="3">
        <v>216</v>
      </c>
      <c r="B218" s="2" t="str">
        <f>"吴家益"</f>
        <v>吴家益</v>
      </c>
      <c r="C218" s="2" t="s">
        <v>217</v>
      </c>
      <c r="D218" s="2" t="s">
        <v>185</v>
      </c>
      <c r="E218" s="3"/>
    </row>
    <row r="219" spans="1:5" ht="24.75" customHeight="1">
      <c r="A219" s="3">
        <v>217</v>
      </c>
      <c r="B219" s="2" t="str">
        <f>"游志奇"</f>
        <v>游志奇</v>
      </c>
      <c r="C219" s="2" t="s">
        <v>218</v>
      </c>
      <c r="D219" s="2" t="s">
        <v>185</v>
      </c>
      <c r="E219" s="3"/>
    </row>
    <row r="220" spans="1:5" ht="24.75" customHeight="1">
      <c r="A220" s="3">
        <v>218</v>
      </c>
      <c r="B220" s="2" t="str">
        <f>"陈娜"</f>
        <v>陈娜</v>
      </c>
      <c r="C220" s="2" t="s">
        <v>219</v>
      </c>
      <c r="D220" s="2" t="s">
        <v>185</v>
      </c>
      <c r="E220" s="3"/>
    </row>
    <row r="221" spans="1:5" ht="24.75" customHeight="1">
      <c r="A221" s="3">
        <v>219</v>
      </c>
      <c r="B221" s="2" t="str">
        <f>"符壮坚"</f>
        <v>符壮坚</v>
      </c>
      <c r="C221" s="2" t="s">
        <v>220</v>
      </c>
      <c r="D221" s="2" t="s">
        <v>185</v>
      </c>
      <c r="E221" s="3"/>
    </row>
    <row r="222" spans="1:5" ht="24.75" customHeight="1">
      <c r="A222" s="3">
        <v>220</v>
      </c>
      <c r="B222" s="2" t="str">
        <f>"张航奇"</f>
        <v>张航奇</v>
      </c>
      <c r="C222" s="2" t="s">
        <v>221</v>
      </c>
      <c r="D222" s="2" t="s">
        <v>185</v>
      </c>
      <c r="E222" s="3"/>
    </row>
    <row r="223" spans="1:5" ht="24.75" customHeight="1">
      <c r="A223" s="3">
        <v>221</v>
      </c>
      <c r="B223" s="2" t="str">
        <f>"谢李蓉"</f>
        <v>谢李蓉</v>
      </c>
      <c r="C223" s="2" t="s">
        <v>222</v>
      </c>
      <c r="D223" s="2" t="s">
        <v>185</v>
      </c>
      <c r="E223" s="3"/>
    </row>
    <row r="224" spans="1:5" ht="24.75" customHeight="1">
      <c r="A224" s="3">
        <v>222</v>
      </c>
      <c r="B224" s="2" t="str">
        <f>"林静"</f>
        <v>林静</v>
      </c>
      <c r="C224" s="2" t="s">
        <v>223</v>
      </c>
      <c r="D224" s="2" t="s">
        <v>185</v>
      </c>
      <c r="E224" s="3"/>
    </row>
    <row r="225" spans="1:5" ht="24.75" customHeight="1">
      <c r="A225" s="3">
        <v>223</v>
      </c>
      <c r="B225" s="2" t="str">
        <f>"林华润"</f>
        <v>林华润</v>
      </c>
      <c r="C225" s="2" t="s">
        <v>224</v>
      </c>
      <c r="D225" s="2" t="s">
        <v>185</v>
      </c>
      <c r="E225" s="3"/>
    </row>
    <row r="226" spans="1:5" ht="24.75" customHeight="1">
      <c r="A226" s="3">
        <v>224</v>
      </c>
      <c r="B226" s="2" t="str">
        <f>"邓运妍"</f>
        <v>邓运妍</v>
      </c>
      <c r="C226" s="2" t="s">
        <v>225</v>
      </c>
      <c r="D226" s="2" t="s">
        <v>185</v>
      </c>
      <c r="E226" s="3"/>
    </row>
    <row r="227" spans="1:5" ht="24.75" customHeight="1">
      <c r="A227" s="3">
        <v>225</v>
      </c>
      <c r="B227" s="2" t="str">
        <f>"何泽艳"</f>
        <v>何泽艳</v>
      </c>
      <c r="C227" s="2" t="s">
        <v>197</v>
      </c>
      <c r="D227" s="2" t="s">
        <v>185</v>
      </c>
      <c r="E227" s="3"/>
    </row>
    <row r="228" spans="1:5" ht="24.75" customHeight="1">
      <c r="A228" s="3">
        <v>226</v>
      </c>
      <c r="B228" s="2" t="str">
        <f>"刘娇妹"</f>
        <v>刘娇妹</v>
      </c>
      <c r="C228" s="2" t="s">
        <v>226</v>
      </c>
      <c r="D228" s="2" t="s">
        <v>185</v>
      </c>
      <c r="E228" s="3"/>
    </row>
    <row r="229" spans="1:5" ht="24.75" customHeight="1">
      <c r="A229" s="3">
        <v>227</v>
      </c>
      <c r="B229" s="2" t="str">
        <f>"李雯"</f>
        <v>李雯</v>
      </c>
      <c r="C229" s="2" t="s">
        <v>227</v>
      </c>
      <c r="D229" s="2" t="s">
        <v>185</v>
      </c>
      <c r="E229" s="3"/>
    </row>
    <row r="230" spans="1:5" ht="24.75" customHeight="1">
      <c r="A230" s="3">
        <v>228</v>
      </c>
      <c r="B230" s="2" t="str">
        <f>"符美玲"</f>
        <v>符美玲</v>
      </c>
      <c r="C230" s="2" t="s">
        <v>228</v>
      </c>
      <c r="D230" s="2" t="s">
        <v>185</v>
      </c>
      <c r="E230" s="3"/>
    </row>
    <row r="231" spans="1:5" ht="24.75" customHeight="1">
      <c r="A231" s="3">
        <v>229</v>
      </c>
      <c r="B231" s="2" t="str">
        <f>"林平"</f>
        <v>林平</v>
      </c>
      <c r="C231" s="2" t="s">
        <v>229</v>
      </c>
      <c r="D231" s="2" t="s">
        <v>185</v>
      </c>
      <c r="E231" s="3"/>
    </row>
    <row r="232" spans="1:5" ht="24.75" customHeight="1">
      <c r="A232" s="3">
        <v>230</v>
      </c>
      <c r="B232" s="2" t="str">
        <f>"羊晓晓"</f>
        <v>羊晓晓</v>
      </c>
      <c r="C232" s="2" t="s">
        <v>230</v>
      </c>
      <c r="D232" s="2" t="s">
        <v>185</v>
      </c>
      <c r="E232" s="3"/>
    </row>
    <row r="233" spans="1:5" ht="24.75" customHeight="1">
      <c r="A233" s="3">
        <v>231</v>
      </c>
      <c r="B233" s="2" t="str">
        <f>"严霞"</f>
        <v>严霞</v>
      </c>
      <c r="C233" s="2" t="s">
        <v>231</v>
      </c>
      <c r="D233" s="2" t="s">
        <v>185</v>
      </c>
      <c r="E233" s="3"/>
    </row>
    <row r="234" spans="1:5" ht="24.75" customHeight="1">
      <c r="A234" s="3">
        <v>232</v>
      </c>
      <c r="B234" s="2" t="str">
        <f>"钟煦"</f>
        <v>钟煦</v>
      </c>
      <c r="C234" s="2" t="s">
        <v>232</v>
      </c>
      <c r="D234" s="2" t="s">
        <v>185</v>
      </c>
      <c r="E234" s="3"/>
    </row>
    <row r="235" spans="1:5" ht="24.75" customHeight="1">
      <c r="A235" s="3">
        <v>233</v>
      </c>
      <c r="B235" s="2" t="str">
        <f>"羊维丰"</f>
        <v>羊维丰</v>
      </c>
      <c r="C235" s="2" t="s">
        <v>233</v>
      </c>
      <c r="D235" s="2" t="s">
        <v>185</v>
      </c>
      <c r="E235" s="3"/>
    </row>
    <row r="236" spans="1:5" ht="24.75" customHeight="1">
      <c r="A236" s="3">
        <v>234</v>
      </c>
      <c r="B236" s="2" t="str">
        <f>"邓金花"</f>
        <v>邓金花</v>
      </c>
      <c r="C236" s="2" t="s">
        <v>234</v>
      </c>
      <c r="D236" s="2" t="s">
        <v>185</v>
      </c>
      <c r="E236" s="3"/>
    </row>
    <row r="237" spans="1:5" ht="24.75" customHeight="1">
      <c r="A237" s="3">
        <v>235</v>
      </c>
      <c r="B237" s="2" t="str">
        <f>"李秀梨"</f>
        <v>李秀梨</v>
      </c>
      <c r="C237" s="2" t="s">
        <v>235</v>
      </c>
      <c r="D237" s="2" t="s">
        <v>185</v>
      </c>
      <c r="E237" s="3"/>
    </row>
    <row r="238" spans="1:5" ht="24.75" customHeight="1">
      <c r="A238" s="3">
        <v>236</v>
      </c>
      <c r="B238" s="2" t="str">
        <f>"李媛媛"</f>
        <v>李媛媛</v>
      </c>
      <c r="C238" s="2" t="s">
        <v>236</v>
      </c>
      <c r="D238" s="2" t="s">
        <v>185</v>
      </c>
      <c r="E238" s="3"/>
    </row>
    <row r="239" spans="1:5" ht="24.75" customHeight="1">
      <c r="A239" s="3">
        <v>237</v>
      </c>
      <c r="B239" s="2" t="str">
        <f>"许文腾"</f>
        <v>许文腾</v>
      </c>
      <c r="C239" s="2" t="s">
        <v>237</v>
      </c>
      <c r="D239" s="2" t="s">
        <v>185</v>
      </c>
      <c r="E239" s="3"/>
    </row>
    <row r="240" spans="1:5" ht="24.75" customHeight="1">
      <c r="A240" s="3">
        <v>238</v>
      </c>
      <c r="B240" s="2" t="str">
        <f>"蔡冠新"</f>
        <v>蔡冠新</v>
      </c>
      <c r="C240" s="2" t="s">
        <v>238</v>
      </c>
      <c r="D240" s="2" t="s">
        <v>185</v>
      </c>
      <c r="E240" s="3"/>
    </row>
    <row r="241" spans="1:5" ht="24.75" customHeight="1">
      <c r="A241" s="3">
        <v>239</v>
      </c>
      <c r="B241" s="2" t="str">
        <f>"夏超群"</f>
        <v>夏超群</v>
      </c>
      <c r="C241" s="2" t="s">
        <v>239</v>
      </c>
      <c r="D241" s="2" t="s">
        <v>185</v>
      </c>
      <c r="E241" s="3"/>
    </row>
    <row r="242" spans="1:5" ht="24.75" customHeight="1">
      <c r="A242" s="3">
        <v>240</v>
      </c>
      <c r="B242" s="2" t="str">
        <f>"林娇丽"</f>
        <v>林娇丽</v>
      </c>
      <c r="C242" s="2" t="s">
        <v>240</v>
      </c>
      <c r="D242" s="2" t="s">
        <v>185</v>
      </c>
      <c r="E242" s="3"/>
    </row>
    <row r="243" spans="1:5" ht="24.75" customHeight="1">
      <c r="A243" s="3">
        <v>241</v>
      </c>
      <c r="B243" s="2" t="str">
        <f>"李泳琪"</f>
        <v>李泳琪</v>
      </c>
      <c r="C243" s="2" t="s">
        <v>241</v>
      </c>
      <c r="D243" s="2" t="s">
        <v>185</v>
      </c>
      <c r="E243" s="3"/>
    </row>
    <row r="244" spans="1:5" ht="24.75" customHeight="1">
      <c r="A244" s="3">
        <v>242</v>
      </c>
      <c r="B244" s="2" t="str">
        <f>"陈琼霞"</f>
        <v>陈琼霞</v>
      </c>
      <c r="C244" s="2" t="s">
        <v>242</v>
      </c>
      <c r="D244" s="2" t="s">
        <v>185</v>
      </c>
      <c r="E244" s="3"/>
    </row>
    <row r="245" spans="1:5" ht="24.75" customHeight="1">
      <c r="A245" s="3">
        <v>243</v>
      </c>
      <c r="B245" s="2" t="str">
        <f>"吴永全"</f>
        <v>吴永全</v>
      </c>
      <c r="C245" s="2" t="s">
        <v>243</v>
      </c>
      <c r="D245" s="2" t="s">
        <v>185</v>
      </c>
      <c r="E245" s="3"/>
    </row>
    <row r="246" spans="1:5" ht="24.75" customHeight="1">
      <c r="A246" s="3">
        <v>244</v>
      </c>
      <c r="B246" s="2" t="str">
        <f>"李娟"</f>
        <v>李娟</v>
      </c>
      <c r="C246" s="2" t="s">
        <v>231</v>
      </c>
      <c r="D246" s="2" t="s">
        <v>185</v>
      </c>
      <c r="E246" s="3"/>
    </row>
    <row r="247" spans="1:5" ht="24.75" customHeight="1">
      <c r="A247" s="3">
        <v>245</v>
      </c>
      <c r="B247" s="2" t="str">
        <f>"李玲玲"</f>
        <v>李玲玲</v>
      </c>
      <c r="C247" s="2" t="s">
        <v>244</v>
      </c>
      <c r="D247" s="2" t="s">
        <v>185</v>
      </c>
      <c r="E247" s="3"/>
    </row>
    <row r="248" spans="1:5" ht="24.75" customHeight="1">
      <c r="A248" s="3">
        <v>246</v>
      </c>
      <c r="B248" s="2" t="str">
        <f>"张靖悦"</f>
        <v>张靖悦</v>
      </c>
      <c r="C248" s="2" t="s">
        <v>245</v>
      </c>
      <c r="D248" s="2" t="s">
        <v>185</v>
      </c>
      <c r="E248" s="3"/>
    </row>
    <row r="249" spans="1:5" ht="24.75" customHeight="1">
      <c r="A249" s="3">
        <v>247</v>
      </c>
      <c r="B249" s="2" t="str">
        <f>"麦翰梅"</f>
        <v>麦翰梅</v>
      </c>
      <c r="C249" s="2" t="s">
        <v>246</v>
      </c>
      <c r="D249" s="2" t="s">
        <v>185</v>
      </c>
      <c r="E249" s="3"/>
    </row>
    <row r="250" spans="1:5" ht="24.75" customHeight="1">
      <c r="A250" s="3">
        <v>248</v>
      </c>
      <c r="B250" s="2" t="str">
        <f>"罗玉"</f>
        <v>罗玉</v>
      </c>
      <c r="C250" s="2" t="s">
        <v>247</v>
      </c>
      <c r="D250" s="2" t="s">
        <v>185</v>
      </c>
      <c r="E250" s="3"/>
    </row>
    <row r="251" spans="1:5" ht="24.75" customHeight="1">
      <c r="A251" s="3">
        <v>249</v>
      </c>
      <c r="B251" s="2" t="str">
        <f>"张运平"</f>
        <v>张运平</v>
      </c>
      <c r="C251" s="2" t="s">
        <v>248</v>
      </c>
      <c r="D251" s="2" t="s">
        <v>185</v>
      </c>
      <c r="E251" s="3"/>
    </row>
    <row r="252" spans="1:5" ht="24.75" customHeight="1">
      <c r="A252" s="3">
        <v>250</v>
      </c>
      <c r="B252" s="2" t="str">
        <f>"李艳菊"</f>
        <v>李艳菊</v>
      </c>
      <c r="C252" s="2" t="s">
        <v>249</v>
      </c>
      <c r="D252" s="2" t="s">
        <v>185</v>
      </c>
      <c r="E252" s="3"/>
    </row>
    <row r="253" spans="1:5" ht="24.75" customHeight="1">
      <c r="A253" s="3">
        <v>251</v>
      </c>
      <c r="B253" s="2" t="str">
        <f>"尹春焱"</f>
        <v>尹春焱</v>
      </c>
      <c r="C253" s="2" t="s">
        <v>250</v>
      </c>
      <c r="D253" s="2" t="s">
        <v>185</v>
      </c>
      <c r="E253" s="3"/>
    </row>
    <row r="254" spans="1:5" ht="24.75" customHeight="1">
      <c r="A254" s="3">
        <v>252</v>
      </c>
      <c r="B254" s="2" t="str">
        <f>"王冬琦"</f>
        <v>王冬琦</v>
      </c>
      <c r="C254" s="2" t="s">
        <v>251</v>
      </c>
      <c r="D254" s="2" t="s">
        <v>185</v>
      </c>
      <c r="E254" s="3"/>
    </row>
    <row r="255" spans="1:5" ht="24.75" customHeight="1">
      <c r="A255" s="3">
        <v>253</v>
      </c>
      <c r="B255" s="2" t="str">
        <f>"蔡静"</f>
        <v>蔡静</v>
      </c>
      <c r="C255" s="2" t="s">
        <v>252</v>
      </c>
      <c r="D255" s="2" t="s">
        <v>185</v>
      </c>
      <c r="E255" s="3"/>
    </row>
    <row r="256" spans="1:5" ht="24.75" customHeight="1">
      <c r="A256" s="3">
        <v>254</v>
      </c>
      <c r="B256" s="2" t="str">
        <f>"黎蓉娇"</f>
        <v>黎蓉娇</v>
      </c>
      <c r="C256" s="2" t="s">
        <v>253</v>
      </c>
      <c r="D256" s="2" t="s">
        <v>185</v>
      </c>
      <c r="E256" s="3"/>
    </row>
    <row r="257" spans="1:5" ht="24.75" customHeight="1">
      <c r="A257" s="3">
        <v>255</v>
      </c>
      <c r="B257" s="2" t="str">
        <f>"钟教芳"</f>
        <v>钟教芳</v>
      </c>
      <c r="C257" s="2" t="s">
        <v>254</v>
      </c>
      <c r="D257" s="2" t="s">
        <v>185</v>
      </c>
      <c r="E257" s="3"/>
    </row>
    <row r="258" spans="1:5" ht="24.75" customHeight="1">
      <c r="A258" s="3">
        <v>256</v>
      </c>
      <c r="B258" s="2" t="str">
        <f>"陆林峰"</f>
        <v>陆林峰</v>
      </c>
      <c r="C258" s="2" t="s">
        <v>255</v>
      </c>
      <c r="D258" s="2" t="s">
        <v>185</v>
      </c>
      <c r="E258" s="3"/>
    </row>
    <row r="259" spans="1:5" ht="24.75" customHeight="1">
      <c r="A259" s="3">
        <v>257</v>
      </c>
      <c r="B259" s="2" t="str">
        <f>"吴春颖"</f>
        <v>吴春颖</v>
      </c>
      <c r="C259" s="2" t="s">
        <v>256</v>
      </c>
      <c r="D259" s="2" t="s">
        <v>185</v>
      </c>
      <c r="E259" s="3"/>
    </row>
    <row r="260" spans="1:5" ht="24.75" customHeight="1">
      <c r="A260" s="3">
        <v>258</v>
      </c>
      <c r="B260" s="2" t="str">
        <f>"杨艳"</f>
        <v>杨艳</v>
      </c>
      <c r="C260" s="2" t="s">
        <v>257</v>
      </c>
      <c r="D260" s="2" t="s">
        <v>185</v>
      </c>
      <c r="E260" s="3"/>
    </row>
    <row r="261" spans="1:5" ht="24.75" customHeight="1">
      <c r="A261" s="3">
        <v>259</v>
      </c>
      <c r="B261" s="2" t="str">
        <f>"王社泰"</f>
        <v>王社泰</v>
      </c>
      <c r="C261" s="2" t="s">
        <v>258</v>
      </c>
      <c r="D261" s="2" t="s">
        <v>185</v>
      </c>
      <c r="E261" s="3"/>
    </row>
    <row r="262" spans="1:5" ht="24.75" customHeight="1">
      <c r="A262" s="3">
        <v>260</v>
      </c>
      <c r="B262" s="2" t="str">
        <f>"张月妃"</f>
        <v>张月妃</v>
      </c>
      <c r="C262" s="2" t="s">
        <v>259</v>
      </c>
      <c r="D262" s="2" t="s">
        <v>185</v>
      </c>
      <c r="E262" s="3"/>
    </row>
    <row r="263" spans="1:5" ht="24.75" customHeight="1">
      <c r="A263" s="3">
        <v>261</v>
      </c>
      <c r="B263" s="2" t="str">
        <f>"邓燕萍"</f>
        <v>邓燕萍</v>
      </c>
      <c r="C263" s="2" t="s">
        <v>260</v>
      </c>
      <c r="D263" s="2" t="s">
        <v>185</v>
      </c>
      <c r="E263" s="3"/>
    </row>
    <row r="264" spans="1:5" ht="24.75" customHeight="1">
      <c r="A264" s="3">
        <v>262</v>
      </c>
      <c r="B264" s="2" t="str">
        <f>"王文鹏"</f>
        <v>王文鹏</v>
      </c>
      <c r="C264" s="2" t="s">
        <v>261</v>
      </c>
      <c r="D264" s="2" t="s">
        <v>185</v>
      </c>
      <c r="E264" s="3"/>
    </row>
    <row r="265" spans="1:5" ht="24.75" customHeight="1">
      <c r="A265" s="3">
        <v>263</v>
      </c>
      <c r="B265" s="2" t="str">
        <f>"谢贤菊"</f>
        <v>谢贤菊</v>
      </c>
      <c r="C265" s="2" t="s">
        <v>262</v>
      </c>
      <c r="D265" s="2" t="s">
        <v>185</v>
      </c>
      <c r="E265" s="3"/>
    </row>
    <row r="266" spans="1:5" ht="24.75" customHeight="1">
      <c r="A266" s="3">
        <v>264</v>
      </c>
      <c r="B266" s="2" t="str">
        <f>"邓梁慧"</f>
        <v>邓梁慧</v>
      </c>
      <c r="C266" s="2" t="s">
        <v>263</v>
      </c>
      <c r="D266" s="2" t="s">
        <v>185</v>
      </c>
      <c r="E266" s="3"/>
    </row>
    <row r="267" spans="1:5" ht="24.75" customHeight="1">
      <c r="A267" s="3">
        <v>265</v>
      </c>
      <c r="B267" s="2" t="str">
        <f>"吴薇"</f>
        <v>吴薇</v>
      </c>
      <c r="C267" s="2" t="s">
        <v>264</v>
      </c>
      <c r="D267" s="2" t="s">
        <v>185</v>
      </c>
      <c r="E267" s="3"/>
    </row>
    <row r="268" spans="1:5" ht="24.75" customHeight="1">
      <c r="A268" s="3">
        <v>266</v>
      </c>
      <c r="B268" s="2" t="str">
        <f>"谭玲"</f>
        <v>谭玲</v>
      </c>
      <c r="C268" s="2" t="s">
        <v>265</v>
      </c>
      <c r="D268" s="2" t="s">
        <v>185</v>
      </c>
      <c r="E268" s="3"/>
    </row>
    <row r="269" spans="1:5" ht="24.75" customHeight="1">
      <c r="A269" s="3">
        <v>267</v>
      </c>
      <c r="B269" s="2" t="str">
        <f>"陈佳强"</f>
        <v>陈佳强</v>
      </c>
      <c r="C269" s="2" t="s">
        <v>266</v>
      </c>
      <c r="D269" s="2" t="s">
        <v>185</v>
      </c>
      <c r="E269" s="3"/>
    </row>
    <row r="270" spans="1:5" ht="24.75" customHeight="1">
      <c r="A270" s="3">
        <v>268</v>
      </c>
      <c r="B270" s="2" t="str">
        <f>"陈金玲"</f>
        <v>陈金玲</v>
      </c>
      <c r="C270" s="2" t="s">
        <v>267</v>
      </c>
      <c r="D270" s="2" t="s">
        <v>185</v>
      </c>
      <c r="E270" s="3"/>
    </row>
    <row r="271" spans="1:5" ht="24.75" customHeight="1">
      <c r="A271" s="3">
        <v>269</v>
      </c>
      <c r="B271" s="2" t="str">
        <f>"钟绿冬"</f>
        <v>钟绿冬</v>
      </c>
      <c r="C271" s="2" t="s">
        <v>268</v>
      </c>
      <c r="D271" s="2" t="s">
        <v>185</v>
      </c>
      <c r="E271" s="3"/>
    </row>
    <row r="272" spans="1:5" ht="24.75" customHeight="1">
      <c r="A272" s="3">
        <v>270</v>
      </c>
      <c r="B272" s="2" t="str">
        <f>"唐土爱"</f>
        <v>唐土爱</v>
      </c>
      <c r="C272" s="2" t="s">
        <v>269</v>
      </c>
      <c r="D272" s="2" t="s">
        <v>185</v>
      </c>
      <c r="E272" s="3"/>
    </row>
    <row r="273" spans="1:5" ht="24.75" customHeight="1">
      <c r="A273" s="3">
        <v>271</v>
      </c>
      <c r="B273" s="2" t="str">
        <f>"吴爱丽"</f>
        <v>吴爱丽</v>
      </c>
      <c r="C273" s="2" t="s">
        <v>49</v>
      </c>
      <c r="D273" s="2" t="s">
        <v>185</v>
      </c>
      <c r="E273" s="3"/>
    </row>
    <row r="274" spans="1:5" ht="24.75" customHeight="1">
      <c r="A274" s="3">
        <v>272</v>
      </c>
      <c r="B274" s="2" t="str">
        <f>"谢应姜"</f>
        <v>谢应姜</v>
      </c>
      <c r="C274" s="2" t="s">
        <v>270</v>
      </c>
      <c r="D274" s="2" t="s">
        <v>185</v>
      </c>
      <c r="E274" s="3"/>
    </row>
    <row r="275" spans="1:5" ht="24.75" customHeight="1">
      <c r="A275" s="3">
        <v>273</v>
      </c>
      <c r="B275" s="2" t="str">
        <f>"何奕颖"</f>
        <v>何奕颖</v>
      </c>
      <c r="C275" s="2" t="s">
        <v>271</v>
      </c>
      <c r="D275" s="2" t="s">
        <v>185</v>
      </c>
      <c r="E275" s="3"/>
    </row>
    <row r="276" spans="1:5" ht="24.75" customHeight="1">
      <c r="A276" s="3">
        <v>274</v>
      </c>
      <c r="B276" s="2" t="str">
        <f>"陈新爱"</f>
        <v>陈新爱</v>
      </c>
      <c r="C276" s="2" t="s">
        <v>272</v>
      </c>
      <c r="D276" s="2" t="s">
        <v>185</v>
      </c>
      <c r="E276" s="3"/>
    </row>
    <row r="277" spans="1:5" ht="24.75" customHeight="1">
      <c r="A277" s="3">
        <v>275</v>
      </c>
      <c r="B277" s="2" t="str">
        <f>"曾嘉薇"</f>
        <v>曾嘉薇</v>
      </c>
      <c r="C277" s="2" t="s">
        <v>273</v>
      </c>
      <c r="D277" s="2" t="s">
        <v>185</v>
      </c>
      <c r="E277" s="3"/>
    </row>
    <row r="278" spans="1:5" ht="24.75" customHeight="1">
      <c r="A278" s="3">
        <v>276</v>
      </c>
      <c r="B278" s="2" t="str">
        <f>"何步刚"</f>
        <v>何步刚</v>
      </c>
      <c r="C278" s="2" t="s">
        <v>274</v>
      </c>
      <c r="D278" s="2" t="s">
        <v>185</v>
      </c>
      <c r="E278" s="3"/>
    </row>
    <row r="279" spans="1:5" ht="24.75" customHeight="1">
      <c r="A279" s="3">
        <v>277</v>
      </c>
      <c r="B279" s="2" t="str">
        <f>"陈岩玲"</f>
        <v>陈岩玲</v>
      </c>
      <c r="C279" s="2" t="s">
        <v>275</v>
      </c>
      <c r="D279" s="2" t="s">
        <v>185</v>
      </c>
      <c r="E279" s="3"/>
    </row>
    <row r="280" spans="1:5" ht="24.75" customHeight="1">
      <c r="A280" s="3">
        <v>278</v>
      </c>
      <c r="B280" s="2" t="str">
        <f>"陈文丽"</f>
        <v>陈文丽</v>
      </c>
      <c r="C280" s="2" t="s">
        <v>276</v>
      </c>
      <c r="D280" s="2" t="s">
        <v>185</v>
      </c>
      <c r="E280" s="3"/>
    </row>
    <row r="281" spans="1:5" ht="24.75" customHeight="1">
      <c r="A281" s="3">
        <v>279</v>
      </c>
      <c r="B281" s="2" t="str">
        <f>"覃秋琪"</f>
        <v>覃秋琪</v>
      </c>
      <c r="C281" s="2" t="s">
        <v>277</v>
      </c>
      <c r="D281" s="2" t="s">
        <v>185</v>
      </c>
      <c r="E281" s="3"/>
    </row>
    <row r="282" spans="1:5" ht="24.75" customHeight="1">
      <c r="A282" s="3">
        <v>280</v>
      </c>
      <c r="B282" s="2" t="str">
        <f>"温冬雁"</f>
        <v>温冬雁</v>
      </c>
      <c r="C282" s="2" t="s">
        <v>278</v>
      </c>
      <c r="D282" s="2" t="s">
        <v>185</v>
      </c>
      <c r="E282" s="3"/>
    </row>
    <row r="283" spans="1:5" ht="24.75" customHeight="1">
      <c r="A283" s="3">
        <v>281</v>
      </c>
      <c r="B283" s="2" t="str">
        <f>"谢佳颖"</f>
        <v>谢佳颖</v>
      </c>
      <c r="C283" s="2" t="s">
        <v>279</v>
      </c>
      <c r="D283" s="2" t="s">
        <v>185</v>
      </c>
      <c r="E283" s="3"/>
    </row>
    <row r="284" spans="1:5" ht="24.75" customHeight="1">
      <c r="A284" s="3">
        <v>282</v>
      </c>
      <c r="B284" s="2" t="str">
        <f>"吴秋香"</f>
        <v>吴秋香</v>
      </c>
      <c r="C284" s="2" t="s">
        <v>280</v>
      </c>
      <c r="D284" s="2" t="s">
        <v>185</v>
      </c>
      <c r="E284" s="3"/>
    </row>
    <row r="285" spans="1:5" ht="24.75" customHeight="1">
      <c r="A285" s="3">
        <v>283</v>
      </c>
      <c r="B285" s="2" t="str">
        <f>"李梦涵"</f>
        <v>李梦涵</v>
      </c>
      <c r="C285" s="2" t="s">
        <v>281</v>
      </c>
      <c r="D285" s="2" t="s">
        <v>185</v>
      </c>
      <c r="E285" s="3"/>
    </row>
    <row r="286" spans="1:5" ht="24.75" customHeight="1">
      <c r="A286" s="3">
        <v>284</v>
      </c>
      <c r="B286" s="2" t="str">
        <f>"黄渊"</f>
        <v>黄渊</v>
      </c>
      <c r="C286" s="2" t="s">
        <v>282</v>
      </c>
      <c r="D286" s="2" t="s">
        <v>185</v>
      </c>
      <c r="E286" s="3"/>
    </row>
    <row r="287" spans="1:5" ht="24.75" customHeight="1">
      <c r="A287" s="3">
        <v>285</v>
      </c>
      <c r="B287" s="2" t="str">
        <f>"陈英"</f>
        <v>陈英</v>
      </c>
      <c r="C287" s="2" t="s">
        <v>283</v>
      </c>
      <c r="D287" s="2" t="s">
        <v>185</v>
      </c>
      <c r="E287" s="3"/>
    </row>
    <row r="288" spans="1:5" ht="24.75" customHeight="1">
      <c r="A288" s="3">
        <v>286</v>
      </c>
      <c r="B288" s="2" t="str">
        <f>"陈春红"</f>
        <v>陈春红</v>
      </c>
      <c r="C288" s="2" t="s">
        <v>284</v>
      </c>
      <c r="D288" s="2" t="s">
        <v>185</v>
      </c>
      <c r="E288" s="3"/>
    </row>
    <row r="289" spans="1:5" ht="24.75" customHeight="1">
      <c r="A289" s="3">
        <v>287</v>
      </c>
      <c r="B289" s="2" t="str">
        <f>"林树成"</f>
        <v>林树成</v>
      </c>
      <c r="C289" s="2" t="s">
        <v>285</v>
      </c>
      <c r="D289" s="2" t="s">
        <v>185</v>
      </c>
      <c r="E289" s="3"/>
    </row>
    <row r="290" spans="1:5" ht="24.75" customHeight="1">
      <c r="A290" s="3">
        <v>288</v>
      </c>
      <c r="B290" s="2" t="str">
        <f>"何井爱"</f>
        <v>何井爱</v>
      </c>
      <c r="C290" s="2" t="s">
        <v>286</v>
      </c>
      <c r="D290" s="2" t="s">
        <v>185</v>
      </c>
      <c r="E290" s="3"/>
    </row>
    <row r="291" spans="1:5" ht="24.75" customHeight="1">
      <c r="A291" s="3">
        <v>289</v>
      </c>
      <c r="B291" s="2" t="str">
        <f>"吴梅姜"</f>
        <v>吴梅姜</v>
      </c>
      <c r="C291" s="2" t="s">
        <v>287</v>
      </c>
      <c r="D291" s="2" t="s">
        <v>185</v>
      </c>
      <c r="E291" s="3"/>
    </row>
    <row r="292" spans="1:5" ht="24.75" customHeight="1">
      <c r="A292" s="3">
        <v>290</v>
      </c>
      <c r="B292" s="2" t="str">
        <f>"张根豪"</f>
        <v>张根豪</v>
      </c>
      <c r="C292" s="2" t="s">
        <v>288</v>
      </c>
      <c r="D292" s="2" t="s">
        <v>185</v>
      </c>
      <c r="E292" s="3"/>
    </row>
    <row r="293" spans="1:5" ht="24.75" customHeight="1">
      <c r="A293" s="3">
        <v>291</v>
      </c>
      <c r="B293" s="2" t="str">
        <f>"羊琼"</f>
        <v>羊琼</v>
      </c>
      <c r="C293" s="2" t="s">
        <v>289</v>
      </c>
      <c r="D293" s="2" t="s">
        <v>185</v>
      </c>
      <c r="E293" s="3"/>
    </row>
    <row r="294" spans="1:5" ht="24.75" customHeight="1">
      <c r="A294" s="3">
        <v>292</v>
      </c>
      <c r="B294" s="2" t="str">
        <f>"李实炜"</f>
        <v>李实炜</v>
      </c>
      <c r="C294" s="2" t="s">
        <v>290</v>
      </c>
      <c r="D294" s="2" t="s">
        <v>185</v>
      </c>
      <c r="E294" s="3"/>
    </row>
    <row r="295" spans="1:5" ht="24.75" customHeight="1">
      <c r="A295" s="3">
        <v>293</v>
      </c>
      <c r="B295" s="2" t="str">
        <f>"张力文"</f>
        <v>张力文</v>
      </c>
      <c r="C295" s="2" t="s">
        <v>291</v>
      </c>
      <c r="D295" s="2" t="s">
        <v>185</v>
      </c>
      <c r="E295" s="3"/>
    </row>
    <row r="296" spans="1:5" ht="24.75" customHeight="1">
      <c r="A296" s="3">
        <v>294</v>
      </c>
      <c r="B296" s="2" t="str">
        <f>"陈选忠"</f>
        <v>陈选忠</v>
      </c>
      <c r="C296" s="2" t="s">
        <v>292</v>
      </c>
      <c r="D296" s="2" t="s">
        <v>185</v>
      </c>
      <c r="E296" s="3"/>
    </row>
    <row r="297" spans="1:5" ht="24.75" customHeight="1">
      <c r="A297" s="3">
        <v>295</v>
      </c>
      <c r="B297" s="2" t="str">
        <f>"张二玲"</f>
        <v>张二玲</v>
      </c>
      <c r="C297" s="2" t="s">
        <v>293</v>
      </c>
      <c r="D297" s="2" t="s">
        <v>185</v>
      </c>
      <c r="E297" s="3"/>
    </row>
    <row r="298" spans="1:5" ht="24.75" customHeight="1">
      <c r="A298" s="3">
        <v>296</v>
      </c>
      <c r="B298" s="2" t="str">
        <f>"刘吉辉"</f>
        <v>刘吉辉</v>
      </c>
      <c r="C298" s="2" t="s">
        <v>294</v>
      </c>
      <c r="D298" s="2" t="s">
        <v>185</v>
      </c>
      <c r="E298" s="3"/>
    </row>
    <row r="299" spans="1:5" ht="24.75" customHeight="1">
      <c r="A299" s="3">
        <v>297</v>
      </c>
      <c r="B299" s="2" t="str">
        <f>"曾丽凤"</f>
        <v>曾丽凤</v>
      </c>
      <c r="C299" s="2" t="s">
        <v>295</v>
      </c>
      <c r="D299" s="2" t="s">
        <v>185</v>
      </c>
      <c r="E299" s="3"/>
    </row>
    <row r="300" spans="1:5" ht="24.75" customHeight="1">
      <c r="A300" s="3">
        <v>298</v>
      </c>
      <c r="B300" s="2" t="str">
        <f>"唐秀梅"</f>
        <v>唐秀梅</v>
      </c>
      <c r="C300" s="2" t="s">
        <v>296</v>
      </c>
      <c r="D300" s="2" t="s">
        <v>185</v>
      </c>
      <c r="E300" s="3"/>
    </row>
    <row r="301" spans="1:5" ht="24.75" customHeight="1">
      <c r="A301" s="3">
        <v>299</v>
      </c>
      <c r="B301" s="2" t="str">
        <f>"许钰霞"</f>
        <v>许钰霞</v>
      </c>
      <c r="C301" s="2" t="s">
        <v>297</v>
      </c>
      <c r="D301" s="2" t="s">
        <v>185</v>
      </c>
      <c r="E301" s="3"/>
    </row>
    <row r="302" spans="1:5" ht="24.75" customHeight="1">
      <c r="A302" s="3">
        <v>300</v>
      </c>
      <c r="B302" s="2" t="str">
        <f>"李秋燕"</f>
        <v>李秋燕</v>
      </c>
      <c r="C302" s="2" t="s">
        <v>298</v>
      </c>
      <c r="D302" s="2" t="s">
        <v>185</v>
      </c>
      <c r="E302" s="3"/>
    </row>
    <row r="303" spans="1:5" ht="24.75" customHeight="1">
      <c r="A303" s="3">
        <v>301</v>
      </c>
      <c r="B303" s="2" t="str">
        <f>"黎洁"</f>
        <v>黎洁</v>
      </c>
      <c r="C303" s="2" t="s">
        <v>299</v>
      </c>
      <c r="D303" s="2" t="s">
        <v>185</v>
      </c>
      <c r="E303" s="3"/>
    </row>
    <row r="304" spans="1:5" ht="24.75" customHeight="1">
      <c r="A304" s="3">
        <v>302</v>
      </c>
      <c r="B304" s="2" t="str">
        <f>"符奇婷"</f>
        <v>符奇婷</v>
      </c>
      <c r="C304" s="2" t="s">
        <v>300</v>
      </c>
      <c r="D304" s="2" t="s">
        <v>185</v>
      </c>
      <c r="E304" s="3"/>
    </row>
    <row r="305" spans="1:5" ht="24.75" customHeight="1">
      <c r="A305" s="3">
        <v>303</v>
      </c>
      <c r="B305" s="2" t="str">
        <f>"符金龙"</f>
        <v>符金龙</v>
      </c>
      <c r="C305" s="2" t="s">
        <v>301</v>
      </c>
      <c r="D305" s="2" t="s">
        <v>185</v>
      </c>
      <c r="E305" s="3"/>
    </row>
    <row r="306" spans="1:5" ht="24.75" customHeight="1">
      <c r="A306" s="3">
        <v>304</v>
      </c>
      <c r="B306" s="2" t="str">
        <f>"吴卓文"</f>
        <v>吴卓文</v>
      </c>
      <c r="C306" s="2" t="s">
        <v>302</v>
      </c>
      <c r="D306" s="2" t="s">
        <v>185</v>
      </c>
      <c r="E306" s="3"/>
    </row>
    <row r="307" spans="1:5" ht="24.75" customHeight="1">
      <c r="A307" s="3">
        <v>305</v>
      </c>
      <c r="B307" s="2" t="str">
        <f>"郭美带"</f>
        <v>郭美带</v>
      </c>
      <c r="C307" s="2" t="s">
        <v>303</v>
      </c>
      <c r="D307" s="2" t="s">
        <v>185</v>
      </c>
      <c r="E307" s="3"/>
    </row>
    <row r="308" spans="1:5" ht="24.75" customHeight="1">
      <c r="A308" s="3">
        <v>306</v>
      </c>
      <c r="B308" s="2" t="str">
        <f>"蒲丽霞"</f>
        <v>蒲丽霞</v>
      </c>
      <c r="C308" s="2" t="s">
        <v>304</v>
      </c>
      <c r="D308" s="2" t="s">
        <v>185</v>
      </c>
      <c r="E308" s="3"/>
    </row>
    <row r="309" spans="1:5" ht="24.75" customHeight="1">
      <c r="A309" s="3">
        <v>307</v>
      </c>
      <c r="B309" s="2" t="str">
        <f>"汤春菊"</f>
        <v>汤春菊</v>
      </c>
      <c r="C309" s="2" t="s">
        <v>305</v>
      </c>
      <c r="D309" s="2" t="s">
        <v>185</v>
      </c>
      <c r="E309" s="3"/>
    </row>
    <row r="310" spans="1:5" ht="24.75" customHeight="1">
      <c r="A310" s="3">
        <v>308</v>
      </c>
      <c r="B310" s="2" t="str">
        <f>"李世成"</f>
        <v>李世成</v>
      </c>
      <c r="C310" s="2" t="s">
        <v>306</v>
      </c>
      <c r="D310" s="2" t="s">
        <v>185</v>
      </c>
      <c r="E310" s="3"/>
    </row>
    <row r="311" spans="1:5" ht="24.75" customHeight="1">
      <c r="A311" s="3">
        <v>309</v>
      </c>
      <c r="B311" s="2" t="str">
        <f>"何应焕"</f>
        <v>何应焕</v>
      </c>
      <c r="C311" s="2" t="s">
        <v>307</v>
      </c>
      <c r="D311" s="2" t="s">
        <v>185</v>
      </c>
      <c r="E311" s="3"/>
    </row>
    <row r="312" spans="1:5" ht="24.75" customHeight="1">
      <c r="A312" s="3">
        <v>310</v>
      </c>
      <c r="B312" s="2" t="str">
        <f>"刘桂梅"</f>
        <v>刘桂梅</v>
      </c>
      <c r="C312" s="2" t="s">
        <v>308</v>
      </c>
      <c r="D312" s="2" t="s">
        <v>185</v>
      </c>
      <c r="E312" s="3"/>
    </row>
    <row r="313" spans="1:5" ht="24.75" customHeight="1">
      <c r="A313" s="3">
        <v>311</v>
      </c>
      <c r="B313" s="2" t="str">
        <f>"吴艳芳"</f>
        <v>吴艳芳</v>
      </c>
      <c r="C313" s="2" t="s">
        <v>309</v>
      </c>
      <c r="D313" s="2" t="s">
        <v>185</v>
      </c>
      <c r="E313" s="3"/>
    </row>
    <row r="314" spans="1:5" ht="24.75" customHeight="1">
      <c r="A314" s="3">
        <v>312</v>
      </c>
      <c r="B314" s="2" t="str">
        <f>"郭玉丹"</f>
        <v>郭玉丹</v>
      </c>
      <c r="C314" s="2" t="s">
        <v>282</v>
      </c>
      <c r="D314" s="2" t="s">
        <v>185</v>
      </c>
      <c r="E314" s="3"/>
    </row>
    <row r="315" spans="1:5" ht="24.75" customHeight="1">
      <c r="A315" s="3">
        <v>313</v>
      </c>
      <c r="B315" s="2" t="str">
        <f>"符晓草"</f>
        <v>符晓草</v>
      </c>
      <c r="C315" s="2" t="s">
        <v>53</v>
      </c>
      <c r="D315" s="2" t="s">
        <v>185</v>
      </c>
      <c r="E315" s="3"/>
    </row>
    <row r="316" spans="1:5" ht="24.75" customHeight="1">
      <c r="A316" s="3">
        <v>314</v>
      </c>
      <c r="B316" s="2" t="str">
        <f>"林钰莹"</f>
        <v>林钰莹</v>
      </c>
      <c r="C316" s="2" t="s">
        <v>310</v>
      </c>
      <c r="D316" s="2" t="s">
        <v>185</v>
      </c>
      <c r="E316" s="3"/>
    </row>
    <row r="317" spans="1:5" ht="24.75" customHeight="1">
      <c r="A317" s="3">
        <v>315</v>
      </c>
      <c r="B317" s="2" t="str">
        <f>"陈晓霞"</f>
        <v>陈晓霞</v>
      </c>
      <c r="C317" s="2" t="s">
        <v>311</v>
      </c>
      <c r="D317" s="2" t="s">
        <v>185</v>
      </c>
      <c r="E317" s="3"/>
    </row>
    <row r="318" spans="1:5" ht="24.75" customHeight="1">
      <c r="A318" s="3">
        <v>316</v>
      </c>
      <c r="B318" s="2" t="str">
        <f>"黄小阳"</f>
        <v>黄小阳</v>
      </c>
      <c r="C318" s="2" t="s">
        <v>312</v>
      </c>
      <c r="D318" s="2" t="s">
        <v>185</v>
      </c>
      <c r="E318" s="3"/>
    </row>
    <row r="319" spans="1:5" ht="24.75" customHeight="1">
      <c r="A319" s="3">
        <v>317</v>
      </c>
      <c r="B319" s="2" t="str">
        <f>"吴加总"</f>
        <v>吴加总</v>
      </c>
      <c r="C319" s="2" t="s">
        <v>313</v>
      </c>
      <c r="D319" s="2" t="s">
        <v>185</v>
      </c>
      <c r="E319" s="3"/>
    </row>
    <row r="320" spans="1:5" ht="24.75" customHeight="1">
      <c r="A320" s="3">
        <v>318</v>
      </c>
      <c r="B320" s="2" t="str">
        <f>"陈远风"</f>
        <v>陈远风</v>
      </c>
      <c r="C320" s="2" t="s">
        <v>314</v>
      </c>
      <c r="D320" s="2" t="s">
        <v>185</v>
      </c>
      <c r="E320" s="3"/>
    </row>
    <row r="321" spans="1:5" ht="24.75" customHeight="1">
      <c r="A321" s="3">
        <v>319</v>
      </c>
      <c r="B321" s="2" t="str">
        <f>"周华莲"</f>
        <v>周华莲</v>
      </c>
      <c r="C321" s="2" t="s">
        <v>315</v>
      </c>
      <c r="D321" s="2" t="s">
        <v>185</v>
      </c>
      <c r="E321" s="3"/>
    </row>
    <row r="322" spans="1:5" ht="24.75" customHeight="1">
      <c r="A322" s="3">
        <v>320</v>
      </c>
      <c r="B322" s="2" t="str">
        <f>"陈玉香"</f>
        <v>陈玉香</v>
      </c>
      <c r="C322" s="2" t="s">
        <v>42</v>
      </c>
      <c r="D322" s="2" t="s">
        <v>185</v>
      </c>
      <c r="E322" s="3"/>
    </row>
    <row r="323" spans="1:5" ht="24.75" customHeight="1">
      <c r="A323" s="3">
        <v>321</v>
      </c>
      <c r="B323" s="2" t="str">
        <f>"李秀熊"</f>
        <v>李秀熊</v>
      </c>
      <c r="C323" s="2" t="s">
        <v>316</v>
      </c>
      <c r="D323" s="2" t="s">
        <v>185</v>
      </c>
      <c r="E323" s="3"/>
    </row>
    <row r="324" spans="1:5" ht="24.75" customHeight="1">
      <c r="A324" s="3">
        <v>322</v>
      </c>
      <c r="B324" s="2" t="str">
        <f>"蔡秋静"</f>
        <v>蔡秋静</v>
      </c>
      <c r="C324" s="2" t="s">
        <v>204</v>
      </c>
      <c r="D324" s="2" t="s">
        <v>185</v>
      </c>
      <c r="E324" s="3"/>
    </row>
    <row r="325" spans="1:5" ht="24.75" customHeight="1">
      <c r="A325" s="3">
        <v>323</v>
      </c>
      <c r="B325" s="2" t="str">
        <f>"李育雄"</f>
        <v>李育雄</v>
      </c>
      <c r="C325" s="2" t="s">
        <v>317</v>
      </c>
      <c r="D325" s="2" t="s">
        <v>185</v>
      </c>
      <c r="E325" s="3"/>
    </row>
    <row r="326" spans="1:5" ht="24.75" customHeight="1">
      <c r="A326" s="3">
        <v>324</v>
      </c>
      <c r="B326" s="2" t="str">
        <f>"刘桂枝"</f>
        <v>刘桂枝</v>
      </c>
      <c r="C326" s="2" t="s">
        <v>318</v>
      </c>
      <c r="D326" s="2" t="s">
        <v>185</v>
      </c>
      <c r="E326" s="3"/>
    </row>
    <row r="327" spans="1:5" ht="24.75" customHeight="1">
      <c r="A327" s="3">
        <v>325</v>
      </c>
      <c r="B327" s="2" t="str">
        <f>"林桂丹"</f>
        <v>林桂丹</v>
      </c>
      <c r="C327" s="2" t="s">
        <v>319</v>
      </c>
      <c r="D327" s="2" t="s">
        <v>185</v>
      </c>
      <c r="E327" s="3"/>
    </row>
    <row r="328" spans="1:5" ht="24.75" customHeight="1">
      <c r="A328" s="3">
        <v>326</v>
      </c>
      <c r="B328" s="2" t="str">
        <f>"陶若章"</f>
        <v>陶若章</v>
      </c>
      <c r="C328" s="2" t="s">
        <v>320</v>
      </c>
      <c r="D328" s="2" t="s">
        <v>185</v>
      </c>
      <c r="E328" s="3"/>
    </row>
    <row r="329" spans="1:5" ht="24.75" customHeight="1">
      <c r="A329" s="3">
        <v>327</v>
      </c>
      <c r="B329" s="2" t="str">
        <f>"谢健华"</f>
        <v>谢健华</v>
      </c>
      <c r="C329" s="2" t="s">
        <v>321</v>
      </c>
      <c r="D329" s="2" t="s">
        <v>185</v>
      </c>
      <c r="E329" s="3"/>
    </row>
    <row r="330" spans="1:5" ht="24.75" customHeight="1">
      <c r="A330" s="3">
        <v>328</v>
      </c>
      <c r="B330" s="2" t="str">
        <f>"陈荣熙"</f>
        <v>陈荣熙</v>
      </c>
      <c r="C330" s="2" t="s">
        <v>322</v>
      </c>
      <c r="D330" s="2" t="s">
        <v>185</v>
      </c>
      <c r="E330" s="3"/>
    </row>
    <row r="331" spans="1:5" ht="24.75" customHeight="1">
      <c r="A331" s="3">
        <v>329</v>
      </c>
      <c r="B331" s="2" t="str">
        <f>"陈文涛"</f>
        <v>陈文涛</v>
      </c>
      <c r="C331" s="2" t="s">
        <v>189</v>
      </c>
      <c r="D331" s="2" t="s">
        <v>185</v>
      </c>
      <c r="E331" s="3"/>
    </row>
    <row r="332" spans="1:5" ht="24.75" customHeight="1">
      <c r="A332" s="3">
        <v>330</v>
      </c>
      <c r="B332" s="2" t="str">
        <f>"李燕燕"</f>
        <v>李燕燕</v>
      </c>
      <c r="C332" s="2" t="s">
        <v>323</v>
      </c>
      <c r="D332" s="2" t="s">
        <v>185</v>
      </c>
      <c r="E332" s="3"/>
    </row>
    <row r="333" spans="1:5" ht="24.75" customHeight="1">
      <c r="A333" s="3">
        <v>331</v>
      </c>
      <c r="B333" s="2" t="str">
        <f>"林吉伶"</f>
        <v>林吉伶</v>
      </c>
      <c r="C333" s="2" t="s">
        <v>65</v>
      </c>
      <c r="D333" s="2" t="s">
        <v>185</v>
      </c>
      <c r="E333" s="3"/>
    </row>
    <row r="334" spans="1:5" ht="24.75" customHeight="1">
      <c r="A334" s="3">
        <v>332</v>
      </c>
      <c r="B334" s="2" t="str">
        <f>"徐立翔"</f>
        <v>徐立翔</v>
      </c>
      <c r="C334" s="2" t="s">
        <v>324</v>
      </c>
      <c r="D334" s="2" t="s">
        <v>185</v>
      </c>
      <c r="E334" s="3"/>
    </row>
    <row r="335" spans="1:5" ht="24.75" customHeight="1">
      <c r="A335" s="3">
        <v>333</v>
      </c>
      <c r="B335" s="2" t="str">
        <f>"林艳"</f>
        <v>林艳</v>
      </c>
      <c r="C335" s="2" t="s">
        <v>325</v>
      </c>
      <c r="D335" s="2" t="s">
        <v>185</v>
      </c>
      <c r="E335" s="3"/>
    </row>
    <row r="336" spans="1:5" ht="24.75" customHeight="1">
      <c r="A336" s="3">
        <v>334</v>
      </c>
      <c r="B336" s="2" t="str">
        <f>"何晓春"</f>
        <v>何晓春</v>
      </c>
      <c r="C336" s="2" t="s">
        <v>326</v>
      </c>
      <c r="D336" s="2" t="s">
        <v>185</v>
      </c>
      <c r="E336" s="3"/>
    </row>
    <row r="337" spans="1:5" ht="24.75" customHeight="1">
      <c r="A337" s="3">
        <v>335</v>
      </c>
      <c r="B337" s="2" t="str">
        <f>"陈欣芸"</f>
        <v>陈欣芸</v>
      </c>
      <c r="C337" s="2" t="s">
        <v>204</v>
      </c>
      <c r="D337" s="2" t="s">
        <v>185</v>
      </c>
      <c r="E337" s="3"/>
    </row>
    <row r="338" spans="1:5" ht="24.75" customHeight="1">
      <c r="A338" s="3">
        <v>336</v>
      </c>
      <c r="B338" s="2" t="str">
        <f>"李毓"</f>
        <v>李毓</v>
      </c>
      <c r="C338" s="2" t="s">
        <v>327</v>
      </c>
      <c r="D338" s="2" t="s">
        <v>185</v>
      </c>
      <c r="E338" s="3"/>
    </row>
    <row r="339" spans="1:5" ht="24.75" customHeight="1">
      <c r="A339" s="3">
        <v>337</v>
      </c>
      <c r="B339" s="2" t="str">
        <f>"王秋芳"</f>
        <v>王秋芳</v>
      </c>
      <c r="C339" s="2" t="s">
        <v>328</v>
      </c>
      <c r="D339" s="2" t="s">
        <v>185</v>
      </c>
      <c r="E339" s="3"/>
    </row>
    <row r="340" spans="1:5" ht="24.75" customHeight="1">
      <c r="A340" s="3">
        <v>338</v>
      </c>
      <c r="B340" s="2" t="str">
        <f>"庄超森"</f>
        <v>庄超森</v>
      </c>
      <c r="C340" s="2" t="s">
        <v>329</v>
      </c>
      <c r="D340" s="2" t="s">
        <v>185</v>
      </c>
      <c r="E340" s="3"/>
    </row>
    <row r="341" spans="1:5" ht="24.75" customHeight="1">
      <c r="A341" s="3">
        <v>339</v>
      </c>
      <c r="B341" s="2" t="str">
        <f>"符朝梦"</f>
        <v>符朝梦</v>
      </c>
      <c r="C341" s="2" t="s">
        <v>330</v>
      </c>
      <c r="D341" s="2" t="s">
        <v>331</v>
      </c>
      <c r="E341" s="3"/>
    </row>
    <row r="342" spans="1:5" ht="24.75" customHeight="1">
      <c r="A342" s="3">
        <v>340</v>
      </c>
      <c r="B342" s="2" t="str">
        <f>"丁方"</f>
        <v>丁方</v>
      </c>
      <c r="C342" s="2" t="s">
        <v>332</v>
      </c>
      <c r="D342" s="2" t="s">
        <v>331</v>
      </c>
      <c r="E342" s="3"/>
    </row>
    <row r="343" spans="1:5" ht="24.75" customHeight="1">
      <c r="A343" s="3">
        <v>341</v>
      </c>
      <c r="B343" s="2" t="str">
        <f>"刘敏"</f>
        <v>刘敏</v>
      </c>
      <c r="C343" s="2" t="s">
        <v>333</v>
      </c>
      <c r="D343" s="2" t="s">
        <v>331</v>
      </c>
      <c r="E343" s="3"/>
    </row>
    <row r="344" spans="1:5" ht="24.75" customHeight="1">
      <c r="A344" s="3">
        <v>342</v>
      </c>
      <c r="B344" s="2" t="str">
        <f>"冯琳惠"</f>
        <v>冯琳惠</v>
      </c>
      <c r="C344" s="2" t="s">
        <v>334</v>
      </c>
      <c r="D344" s="2" t="s">
        <v>331</v>
      </c>
      <c r="E344" s="3"/>
    </row>
    <row r="345" spans="1:5" ht="24.75" customHeight="1">
      <c r="A345" s="3">
        <v>343</v>
      </c>
      <c r="B345" s="2" t="str">
        <f>"李果"</f>
        <v>李果</v>
      </c>
      <c r="C345" s="2" t="s">
        <v>335</v>
      </c>
      <c r="D345" s="2" t="s">
        <v>331</v>
      </c>
      <c r="E345" s="3"/>
    </row>
    <row r="346" spans="1:5" ht="24.75" customHeight="1">
      <c r="A346" s="3">
        <v>344</v>
      </c>
      <c r="B346" s="2" t="str">
        <f>"李俐融"</f>
        <v>李俐融</v>
      </c>
      <c r="C346" s="2" t="s">
        <v>336</v>
      </c>
      <c r="D346" s="2" t="s">
        <v>331</v>
      </c>
      <c r="E346" s="3"/>
    </row>
    <row r="347" spans="1:5" ht="24.75" customHeight="1">
      <c r="A347" s="3">
        <v>345</v>
      </c>
      <c r="B347" s="2" t="str">
        <f>"曾令堂"</f>
        <v>曾令堂</v>
      </c>
      <c r="C347" s="2" t="s">
        <v>337</v>
      </c>
      <c r="D347" s="2" t="s">
        <v>331</v>
      </c>
      <c r="E347" s="3"/>
    </row>
    <row r="348" spans="1:5" ht="24.75" customHeight="1">
      <c r="A348" s="3">
        <v>346</v>
      </c>
      <c r="B348" s="2" t="str">
        <f>"林芳"</f>
        <v>林芳</v>
      </c>
      <c r="C348" s="2" t="s">
        <v>338</v>
      </c>
      <c r="D348" s="2" t="s">
        <v>331</v>
      </c>
      <c r="E348" s="3"/>
    </row>
    <row r="349" spans="1:5" ht="24.75" customHeight="1">
      <c r="A349" s="3">
        <v>347</v>
      </c>
      <c r="B349" s="2" t="str">
        <f>"乔大为"</f>
        <v>乔大为</v>
      </c>
      <c r="C349" s="2" t="s">
        <v>339</v>
      </c>
      <c r="D349" s="2" t="s">
        <v>331</v>
      </c>
      <c r="E349" s="3"/>
    </row>
    <row r="350" spans="1:5" ht="24.75" customHeight="1">
      <c r="A350" s="3">
        <v>348</v>
      </c>
      <c r="B350" s="2" t="str">
        <f>"冼马蕾"</f>
        <v>冼马蕾</v>
      </c>
      <c r="C350" s="2" t="s">
        <v>340</v>
      </c>
      <c r="D350" s="2" t="s">
        <v>331</v>
      </c>
      <c r="E350" s="3"/>
    </row>
    <row r="351" spans="1:5" ht="24.75" customHeight="1">
      <c r="A351" s="3">
        <v>349</v>
      </c>
      <c r="B351" s="2" t="str">
        <f>"曾柳燕"</f>
        <v>曾柳燕</v>
      </c>
      <c r="C351" s="2" t="s">
        <v>341</v>
      </c>
      <c r="D351" s="2" t="s">
        <v>331</v>
      </c>
      <c r="E351" s="3"/>
    </row>
    <row r="352" spans="1:5" ht="24.75" customHeight="1">
      <c r="A352" s="3">
        <v>350</v>
      </c>
      <c r="B352" s="2" t="str">
        <f>"刘思妍"</f>
        <v>刘思妍</v>
      </c>
      <c r="C352" s="2" t="s">
        <v>342</v>
      </c>
      <c r="D352" s="2" t="s">
        <v>331</v>
      </c>
      <c r="E352" s="3"/>
    </row>
    <row r="353" spans="1:5" ht="24.75" customHeight="1">
      <c r="A353" s="3">
        <v>351</v>
      </c>
      <c r="B353" s="2" t="str">
        <f>"邱文青"</f>
        <v>邱文青</v>
      </c>
      <c r="C353" s="2" t="s">
        <v>343</v>
      </c>
      <c r="D353" s="2" t="s">
        <v>331</v>
      </c>
      <c r="E353" s="3"/>
    </row>
    <row r="354" spans="1:5" ht="24.75" customHeight="1">
      <c r="A354" s="3">
        <v>352</v>
      </c>
      <c r="B354" s="2" t="str">
        <f>"何昕"</f>
        <v>何昕</v>
      </c>
      <c r="C354" s="2" t="s">
        <v>344</v>
      </c>
      <c r="D354" s="2" t="s">
        <v>331</v>
      </c>
      <c r="E354" s="3"/>
    </row>
    <row r="355" spans="1:5" ht="24.75" customHeight="1">
      <c r="A355" s="3">
        <v>353</v>
      </c>
      <c r="B355" s="2" t="str">
        <f>"杨玉玲"</f>
        <v>杨玉玲</v>
      </c>
      <c r="C355" s="2" t="s">
        <v>345</v>
      </c>
      <c r="D355" s="2" t="s">
        <v>331</v>
      </c>
      <c r="E355" s="3"/>
    </row>
    <row r="356" spans="1:5" ht="24.75" customHeight="1">
      <c r="A356" s="3">
        <v>354</v>
      </c>
      <c r="B356" s="2" t="str">
        <f>"周梦婷"</f>
        <v>周梦婷</v>
      </c>
      <c r="C356" s="2" t="s">
        <v>346</v>
      </c>
      <c r="D356" s="2" t="s">
        <v>331</v>
      </c>
      <c r="E356" s="3"/>
    </row>
    <row r="357" spans="1:5" ht="24.75" customHeight="1">
      <c r="A357" s="3">
        <v>355</v>
      </c>
      <c r="B357" s="2" t="str">
        <f>"黄良森"</f>
        <v>黄良森</v>
      </c>
      <c r="C357" s="2" t="s">
        <v>347</v>
      </c>
      <c r="D357" s="2" t="s">
        <v>331</v>
      </c>
      <c r="E357" s="3"/>
    </row>
    <row r="358" spans="1:5" ht="24.75" customHeight="1">
      <c r="A358" s="3">
        <v>356</v>
      </c>
      <c r="B358" s="2" t="str">
        <f>"司千惠"</f>
        <v>司千惠</v>
      </c>
      <c r="C358" s="2" t="s">
        <v>348</v>
      </c>
      <c r="D358" s="2" t="s">
        <v>331</v>
      </c>
      <c r="E358" s="3"/>
    </row>
    <row r="359" spans="1:5" ht="24.75" customHeight="1">
      <c r="A359" s="3">
        <v>357</v>
      </c>
      <c r="B359" s="2" t="str">
        <f>"黄霜"</f>
        <v>黄霜</v>
      </c>
      <c r="C359" s="2" t="s">
        <v>349</v>
      </c>
      <c r="D359" s="2" t="s">
        <v>331</v>
      </c>
      <c r="E359" s="3"/>
    </row>
    <row r="360" spans="1:5" ht="24.75" customHeight="1">
      <c r="A360" s="3">
        <v>358</v>
      </c>
      <c r="B360" s="2" t="str">
        <f>"尚蒙"</f>
        <v>尚蒙</v>
      </c>
      <c r="C360" s="2" t="s">
        <v>350</v>
      </c>
      <c r="D360" s="2" t="s">
        <v>331</v>
      </c>
      <c r="E360" s="3"/>
    </row>
    <row r="361" spans="1:5" ht="24.75" customHeight="1">
      <c r="A361" s="3">
        <v>359</v>
      </c>
      <c r="B361" s="2" t="str">
        <f>"陈淑玲"</f>
        <v>陈淑玲</v>
      </c>
      <c r="C361" s="2" t="s">
        <v>351</v>
      </c>
      <c r="D361" s="2" t="s">
        <v>331</v>
      </c>
      <c r="E361" s="3"/>
    </row>
    <row r="362" spans="1:5" ht="24.75" customHeight="1">
      <c r="A362" s="3">
        <v>360</v>
      </c>
      <c r="B362" s="2" t="str">
        <f>"陈彩霞"</f>
        <v>陈彩霞</v>
      </c>
      <c r="C362" s="2" t="s">
        <v>352</v>
      </c>
      <c r="D362" s="2" t="s">
        <v>331</v>
      </c>
      <c r="E362" s="3"/>
    </row>
    <row r="363" spans="1:5" ht="24.75" customHeight="1">
      <c r="A363" s="3">
        <v>361</v>
      </c>
      <c r="B363" s="2" t="str">
        <f>"曾维维"</f>
        <v>曾维维</v>
      </c>
      <c r="C363" s="2" t="s">
        <v>353</v>
      </c>
      <c r="D363" s="2" t="s">
        <v>331</v>
      </c>
      <c r="E363" s="3"/>
    </row>
    <row r="364" spans="1:5" ht="24.75" customHeight="1">
      <c r="A364" s="3">
        <v>362</v>
      </c>
      <c r="B364" s="2" t="str">
        <f>"林泽"</f>
        <v>林泽</v>
      </c>
      <c r="C364" s="2" t="s">
        <v>354</v>
      </c>
      <c r="D364" s="2" t="s">
        <v>331</v>
      </c>
      <c r="E364" s="3"/>
    </row>
    <row r="365" spans="1:5" ht="24.75" customHeight="1">
      <c r="A365" s="3">
        <v>363</v>
      </c>
      <c r="B365" s="2" t="str">
        <f>"王起"</f>
        <v>王起</v>
      </c>
      <c r="C365" s="2" t="s">
        <v>355</v>
      </c>
      <c r="D365" s="2" t="s">
        <v>331</v>
      </c>
      <c r="E365" s="3"/>
    </row>
    <row r="366" spans="1:5" ht="24.75" customHeight="1">
      <c r="A366" s="3">
        <v>364</v>
      </c>
      <c r="B366" s="2" t="str">
        <f>"陈文椿"</f>
        <v>陈文椿</v>
      </c>
      <c r="C366" s="2" t="s">
        <v>356</v>
      </c>
      <c r="D366" s="2" t="s">
        <v>331</v>
      </c>
      <c r="E366" s="3"/>
    </row>
    <row r="367" spans="1:5" ht="24.75" customHeight="1">
      <c r="A367" s="3">
        <v>365</v>
      </c>
      <c r="B367" s="2" t="str">
        <f>"王黛"</f>
        <v>王黛</v>
      </c>
      <c r="C367" s="2" t="s">
        <v>357</v>
      </c>
      <c r="D367" s="2" t="s">
        <v>331</v>
      </c>
      <c r="E367" s="3"/>
    </row>
    <row r="368" spans="1:5" ht="24.75" customHeight="1">
      <c r="A368" s="3">
        <v>366</v>
      </c>
      <c r="B368" s="2" t="str">
        <f>"林敬中"</f>
        <v>林敬中</v>
      </c>
      <c r="C368" s="2" t="s">
        <v>358</v>
      </c>
      <c r="D368" s="2" t="s">
        <v>331</v>
      </c>
      <c r="E368" s="3"/>
    </row>
    <row r="369" spans="1:5" ht="24.75" customHeight="1">
      <c r="A369" s="3">
        <v>367</v>
      </c>
      <c r="B369" s="2" t="str">
        <f>"王立史"</f>
        <v>王立史</v>
      </c>
      <c r="C369" s="2" t="s">
        <v>359</v>
      </c>
      <c r="D369" s="2" t="s">
        <v>331</v>
      </c>
      <c r="E369" s="3"/>
    </row>
    <row r="370" spans="1:5" ht="24.75" customHeight="1">
      <c r="A370" s="3">
        <v>368</v>
      </c>
      <c r="B370" s="2" t="str">
        <f>"叶玉娇"</f>
        <v>叶玉娇</v>
      </c>
      <c r="C370" s="2" t="s">
        <v>360</v>
      </c>
      <c r="D370" s="2" t="s">
        <v>331</v>
      </c>
      <c r="E370" s="3"/>
    </row>
    <row r="371" spans="1:5" ht="24.75" customHeight="1">
      <c r="A371" s="3">
        <v>369</v>
      </c>
      <c r="B371" s="2" t="str">
        <f>"吴美红"</f>
        <v>吴美红</v>
      </c>
      <c r="C371" s="2" t="s">
        <v>361</v>
      </c>
      <c r="D371" s="2" t="s">
        <v>331</v>
      </c>
      <c r="E371" s="3"/>
    </row>
    <row r="372" spans="1:5" ht="24.75" customHeight="1">
      <c r="A372" s="3">
        <v>370</v>
      </c>
      <c r="B372" s="2" t="str">
        <f>"杨润民"</f>
        <v>杨润民</v>
      </c>
      <c r="C372" s="2" t="s">
        <v>362</v>
      </c>
      <c r="D372" s="2" t="s">
        <v>331</v>
      </c>
      <c r="E372" s="3"/>
    </row>
    <row r="373" spans="1:5" ht="24.75" customHeight="1">
      <c r="A373" s="3">
        <v>371</v>
      </c>
      <c r="B373" s="2" t="str">
        <f>"王绥潇"</f>
        <v>王绥潇</v>
      </c>
      <c r="C373" s="2" t="s">
        <v>363</v>
      </c>
      <c r="D373" s="2" t="s">
        <v>331</v>
      </c>
      <c r="E373" s="3"/>
    </row>
    <row r="374" spans="1:5" ht="24.75" customHeight="1">
      <c r="A374" s="3">
        <v>372</v>
      </c>
      <c r="B374" s="2" t="str">
        <f>"司胜韵"</f>
        <v>司胜韵</v>
      </c>
      <c r="C374" s="2" t="s">
        <v>364</v>
      </c>
      <c r="D374" s="2" t="s">
        <v>331</v>
      </c>
      <c r="E374" s="3"/>
    </row>
    <row r="375" spans="1:5" ht="24.75" customHeight="1">
      <c r="A375" s="3">
        <v>373</v>
      </c>
      <c r="B375" s="2" t="str">
        <f>"张舒"</f>
        <v>张舒</v>
      </c>
      <c r="C375" s="2" t="s">
        <v>365</v>
      </c>
      <c r="D375" s="2" t="s">
        <v>331</v>
      </c>
      <c r="E375" s="3"/>
    </row>
    <row r="376" spans="1:5" ht="24.75" customHeight="1">
      <c r="A376" s="3">
        <v>374</v>
      </c>
      <c r="B376" s="2" t="str">
        <f>"符茵茵"</f>
        <v>符茵茵</v>
      </c>
      <c r="C376" s="2" t="s">
        <v>366</v>
      </c>
      <c r="D376" s="2" t="s">
        <v>331</v>
      </c>
      <c r="E376" s="3"/>
    </row>
    <row r="377" spans="1:5" ht="24.75" customHeight="1">
      <c r="A377" s="3">
        <v>375</v>
      </c>
      <c r="B377" s="2" t="str">
        <f>"林春花"</f>
        <v>林春花</v>
      </c>
      <c r="C377" s="2" t="s">
        <v>367</v>
      </c>
      <c r="D377" s="2" t="s">
        <v>331</v>
      </c>
      <c r="E377" s="3"/>
    </row>
    <row r="378" spans="1:5" ht="24.75" customHeight="1">
      <c r="A378" s="3">
        <v>376</v>
      </c>
      <c r="B378" s="2" t="str">
        <f>"苏柯鑫"</f>
        <v>苏柯鑫</v>
      </c>
      <c r="C378" s="2" t="s">
        <v>368</v>
      </c>
      <c r="D378" s="2" t="s">
        <v>331</v>
      </c>
      <c r="E378" s="3"/>
    </row>
    <row r="379" spans="1:5" ht="24.75" customHeight="1">
      <c r="A379" s="3">
        <v>377</v>
      </c>
      <c r="B379" s="2" t="str">
        <f>"叶嘉蔚"</f>
        <v>叶嘉蔚</v>
      </c>
      <c r="C379" s="2" t="s">
        <v>369</v>
      </c>
      <c r="D379" s="2" t="s">
        <v>331</v>
      </c>
      <c r="E379" s="3"/>
    </row>
    <row r="380" spans="1:5" ht="24.75" customHeight="1">
      <c r="A380" s="3">
        <v>378</v>
      </c>
      <c r="B380" s="2" t="str">
        <f>"黄文冰"</f>
        <v>黄文冰</v>
      </c>
      <c r="C380" s="2" t="s">
        <v>370</v>
      </c>
      <c r="D380" s="2" t="s">
        <v>331</v>
      </c>
      <c r="E380" s="3"/>
    </row>
    <row r="381" spans="1:5" ht="24.75" customHeight="1">
      <c r="A381" s="3">
        <v>379</v>
      </c>
      <c r="B381" s="2" t="str">
        <f>"黄菁"</f>
        <v>黄菁</v>
      </c>
      <c r="C381" s="2" t="s">
        <v>371</v>
      </c>
      <c r="D381" s="2" t="s">
        <v>331</v>
      </c>
      <c r="E381" s="3"/>
    </row>
    <row r="382" spans="1:5" ht="24.75" customHeight="1">
      <c r="A382" s="3">
        <v>380</v>
      </c>
      <c r="B382" s="2" t="str">
        <f>"劳金威"</f>
        <v>劳金威</v>
      </c>
      <c r="C382" s="2" t="s">
        <v>372</v>
      </c>
      <c r="D382" s="2" t="s">
        <v>331</v>
      </c>
      <c r="E382" s="3"/>
    </row>
    <row r="383" spans="1:5" ht="24.75" customHeight="1">
      <c r="A383" s="3">
        <v>381</v>
      </c>
      <c r="B383" s="2" t="str">
        <f>"符小莉"</f>
        <v>符小莉</v>
      </c>
      <c r="C383" s="2" t="s">
        <v>373</v>
      </c>
      <c r="D383" s="2" t="s">
        <v>331</v>
      </c>
      <c r="E383" s="3"/>
    </row>
    <row r="384" spans="1:5" ht="24.75" customHeight="1">
      <c r="A384" s="3">
        <v>382</v>
      </c>
      <c r="B384" s="2" t="str">
        <f>"徐雪丽"</f>
        <v>徐雪丽</v>
      </c>
      <c r="C384" s="2" t="s">
        <v>374</v>
      </c>
      <c r="D384" s="2" t="s">
        <v>331</v>
      </c>
      <c r="E384" s="3"/>
    </row>
    <row r="385" spans="1:5" ht="24.75" customHeight="1">
      <c r="A385" s="3">
        <v>383</v>
      </c>
      <c r="B385" s="2" t="str">
        <f>"符滢馨"</f>
        <v>符滢馨</v>
      </c>
      <c r="C385" s="2" t="s">
        <v>375</v>
      </c>
      <c r="D385" s="2" t="s">
        <v>331</v>
      </c>
      <c r="E385" s="3"/>
    </row>
    <row r="386" spans="1:5" ht="24.75" customHeight="1">
      <c r="A386" s="3">
        <v>384</v>
      </c>
      <c r="B386" s="2" t="str">
        <f>"邱妙玲"</f>
        <v>邱妙玲</v>
      </c>
      <c r="C386" s="2" t="s">
        <v>376</v>
      </c>
      <c r="D386" s="2" t="s">
        <v>331</v>
      </c>
      <c r="E386" s="3"/>
    </row>
    <row r="387" spans="1:5" ht="24.75" customHeight="1">
      <c r="A387" s="3">
        <v>385</v>
      </c>
      <c r="B387" s="2" t="str">
        <f>"张自励"</f>
        <v>张自励</v>
      </c>
      <c r="C387" s="2" t="s">
        <v>377</v>
      </c>
      <c r="D387" s="2" t="s">
        <v>331</v>
      </c>
      <c r="E387" s="3"/>
    </row>
    <row r="388" spans="1:5" ht="24.75" customHeight="1">
      <c r="A388" s="3">
        <v>386</v>
      </c>
      <c r="B388" s="2" t="str">
        <f>"戴庞慕"</f>
        <v>戴庞慕</v>
      </c>
      <c r="C388" s="2" t="s">
        <v>378</v>
      </c>
      <c r="D388" s="2" t="s">
        <v>331</v>
      </c>
      <c r="E388" s="3"/>
    </row>
    <row r="389" spans="1:5" ht="24.75" customHeight="1">
      <c r="A389" s="3">
        <v>387</v>
      </c>
      <c r="B389" s="2" t="str">
        <f>"张琳"</f>
        <v>张琳</v>
      </c>
      <c r="C389" s="2" t="s">
        <v>379</v>
      </c>
      <c r="D389" s="2" t="s">
        <v>331</v>
      </c>
      <c r="E389" s="3"/>
    </row>
    <row r="390" spans="1:5" ht="24.75" customHeight="1">
      <c r="A390" s="3">
        <v>388</v>
      </c>
      <c r="B390" s="2" t="str">
        <f>"占达儒"</f>
        <v>占达儒</v>
      </c>
      <c r="C390" s="2" t="s">
        <v>380</v>
      </c>
      <c r="D390" s="2" t="s">
        <v>331</v>
      </c>
      <c r="E390" s="3"/>
    </row>
    <row r="391" spans="1:5" ht="24.75" customHeight="1">
      <c r="A391" s="3">
        <v>389</v>
      </c>
      <c r="B391" s="2" t="str">
        <f>"王永梅"</f>
        <v>王永梅</v>
      </c>
      <c r="C391" s="2" t="s">
        <v>381</v>
      </c>
      <c r="D391" s="2" t="s">
        <v>331</v>
      </c>
      <c r="E391" s="3"/>
    </row>
    <row r="392" spans="1:5" ht="24.75" customHeight="1">
      <c r="A392" s="3">
        <v>390</v>
      </c>
      <c r="B392" s="2" t="str">
        <f>"王植"</f>
        <v>王植</v>
      </c>
      <c r="C392" s="2" t="s">
        <v>382</v>
      </c>
      <c r="D392" s="2" t="s">
        <v>331</v>
      </c>
      <c r="E392" s="3"/>
    </row>
    <row r="393" spans="1:5" ht="24.75" customHeight="1">
      <c r="A393" s="3">
        <v>391</v>
      </c>
      <c r="B393" s="2" t="str">
        <f>"符夏雨"</f>
        <v>符夏雨</v>
      </c>
      <c r="C393" s="2" t="s">
        <v>383</v>
      </c>
      <c r="D393" s="2" t="s">
        <v>331</v>
      </c>
      <c r="E393" s="3"/>
    </row>
    <row r="394" spans="1:5" ht="24.75" customHeight="1">
      <c r="A394" s="3">
        <v>392</v>
      </c>
      <c r="B394" s="2" t="str">
        <f>"吕明灏"</f>
        <v>吕明灏</v>
      </c>
      <c r="C394" s="2" t="s">
        <v>384</v>
      </c>
      <c r="D394" s="2" t="s">
        <v>331</v>
      </c>
      <c r="E394" s="3"/>
    </row>
    <row r="395" spans="1:5" ht="24.75" customHeight="1">
      <c r="A395" s="3">
        <v>393</v>
      </c>
      <c r="B395" s="2" t="str">
        <f>"严满意"</f>
        <v>严满意</v>
      </c>
      <c r="C395" s="2" t="s">
        <v>385</v>
      </c>
      <c r="D395" s="2" t="s">
        <v>331</v>
      </c>
      <c r="E395" s="3"/>
    </row>
    <row r="396" spans="1:5" ht="24.75" customHeight="1">
      <c r="A396" s="3">
        <v>394</v>
      </c>
      <c r="B396" s="2" t="str">
        <f>"董萌"</f>
        <v>董萌</v>
      </c>
      <c r="C396" s="2" t="s">
        <v>386</v>
      </c>
      <c r="D396" s="2" t="s">
        <v>331</v>
      </c>
      <c r="E396" s="3"/>
    </row>
    <row r="397" spans="1:5" ht="24.75" customHeight="1">
      <c r="A397" s="3">
        <v>395</v>
      </c>
      <c r="B397" s="2" t="str">
        <f>"潘演演"</f>
        <v>潘演演</v>
      </c>
      <c r="C397" s="2" t="s">
        <v>387</v>
      </c>
      <c r="D397" s="2" t="s">
        <v>331</v>
      </c>
      <c r="E397" s="3"/>
    </row>
    <row r="398" spans="1:5" ht="24.75" customHeight="1">
      <c r="A398" s="3">
        <v>396</v>
      </c>
      <c r="B398" s="2" t="str">
        <f>"康斐"</f>
        <v>康斐</v>
      </c>
      <c r="C398" s="2" t="s">
        <v>388</v>
      </c>
      <c r="D398" s="2" t="s">
        <v>331</v>
      </c>
      <c r="E398" s="3"/>
    </row>
    <row r="399" spans="1:5" ht="24.75" customHeight="1">
      <c r="A399" s="3">
        <v>397</v>
      </c>
      <c r="B399" s="2" t="str">
        <f>"吴乾春"</f>
        <v>吴乾春</v>
      </c>
      <c r="C399" s="2" t="s">
        <v>389</v>
      </c>
      <c r="D399" s="2" t="s">
        <v>331</v>
      </c>
      <c r="E399" s="3"/>
    </row>
    <row r="400" spans="1:5" ht="24.75" customHeight="1">
      <c r="A400" s="3">
        <v>398</v>
      </c>
      <c r="B400" s="2" t="str">
        <f>"吴彦正"</f>
        <v>吴彦正</v>
      </c>
      <c r="C400" s="2" t="s">
        <v>390</v>
      </c>
      <c r="D400" s="2" t="s">
        <v>331</v>
      </c>
      <c r="E400" s="3"/>
    </row>
    <row r="401" spans="1:5" ht="24.75" customHeight="1">
      <c r="A401" s="3">
        <v>399</v>
      </c>
      <c r="B401" s="2" t="str">
        <f>"吴多桓"</f>
        <v>吴多桓</v>
      </c>
      <c r="C401" s="2" t="s">
        <v>391</v>
      </c>
      <c r="D401" s="2" t="s">
        <v>331</v>
      </c>
      <c r="E401" s="3"/>
    </row>
    <row r="402" spans="1:5" ht="24.75" customHeight="1">
      <c r="A402" s="3">
        <v>400</v>
      </c>
      <c r="B402" s="2" t="str">
        <f>"赵野廷"</f>
        <v>赵野廷</v>
      </c>
      <c r="C402" s="2" t="s">
        <v>392</v>
      </c>
      <c r="D402" s="2" t="s">
        <v>331</v>
      </c>
      <c r="E402" s="3"/>
    </row>
    <row r="403" spans="1:5" ht="24.75" customHeight="1">
      <c r="A403" s="3">
        <v>401</v>
      </c>
      <c r="B403" s="2" t="str">
        <f>"吴廷光"</f>
        <v>吴廷光</v>
      </c>
      <c r="C403" s="2" t="s">
        <v>393</v>
      </c>
      <c r="D403" s="2" t="s">
        <v>331</v>
      </c>
      <c r="E403" s="3"/>
    </row>
    <row r="404" spans="1:5" ht="24.75" customHeight="1">
      <c r="A404" s="3">
        <v>402</v>
      </c>
      <c r="B404" s="2" t="str">
        <f>"黄方颖"</f>
        <v>黄方颖</v>
      </c>
      <c r="C404" s="2" t="s">
        <v>394</v>
      </c>
      <c r="D404" s="2" t="s">
        <v>331</v>
      </c>
      <c r="E404" s="3"/>
    </row>
    <row r="405" spans="1:5" ht="24.75" customHeight="1">
      <c r="A405" s="3">
        <v>403</v>
      </c>
      <c r="B405" s="2" t="str">
        <f>"冯国鑫"</f>
        <v>冯国鑫</v>
      </c>
      <c r="C405" s="2" t="s">
        <v>395</v>
      </c>
      <c r="D405" s="2" t="s">
        <v>331</v>
      </c>
      <c r="E405" s="3"/>
    </row>
    <row r="406" spans="1:5" ht="24.75" customHeight="1">
      <c r="A406" s="3">
        <v>404</v>
      </c>
      <c r="B406" s="2" t="str">
        <f>"陈奕瑞"</f>
        <v>陈奕瑞</v>
      </c>
      <c r="C406" s="2" t="s">
        <v>396</v>
      </c>
      <c r="D406" s="2" t="s">
        <v>331</v>
      </c>
      <c r="E406" s="3"/>
    </row>
    <row r="407" spans="1:5" ht="24.75" customHeight="1">
      <c r="A407" s="3">
        <v>405</v>
      </c>
      <c r="B407" s="2" t="str">
        <f>"黄茜茜"</f>
        <v>黄茜茜</v>
      </c>
      <c r="C407" s="2" t="s">
        <v>397</v>
      </c>
      <c r="D407" s="2" t="s">
        <v>331</v>
      </c>
      <c r="E407" s="3"/>
    </row>
    <row r="408" spans="1:5" ht="24.75" customHeight="1">
      <c r="A408" s="3">
        <v>406</v>
      </c>
      <c r="B408" s="2" t="str">
        <f>"吴梦涵"</f>
        <v>吴梦涵</v>
      </c>
      <c r="C408" s="2" t="s">
        <v>398</v>
      </c>
      <c r="D408" s="2" t="s">
        <v>331</v>
      </c>
      <c r="E408" s="3"/>
    </row>
    <row r="409" spans="1:5" ht="24.75" customHeight="1">
      <c r="A409" s="3">
        <v>407</v>
      </c>
      <c r="B409" s="2" t="str">
        <f>"赵益灿"</f>
        <v>赵益灿</v>
      </c>
      <c r="C409" s="2" t="s">
        <v>399</v>
      </c>
      <c r="D409" s="2" t="s">
        <v>331</v>
      </c>
      <c r="E409" s="3"/>
    </row>
    <row r="410" spans="1:5" ht="24.75" customHeight="1">
      <c r="A410" s="3">
        <v>408</v>
      </c>
      <c r="B410" s="2" t="str">
        <f>"杨丽云"</f>
        <v>杨丽云</v>
      </c>
      <c r="C410" s="2" t="s">
        <v>400</v>
      </c>
      <c r="D410" s="2" t="s">
        <v>331</v>
      </c>
      <c r="E410" s="3"/>
    </row>
    <row r="411" spans="1:5" ht="24.75" customHeight="1">
      <c r="A411" s="3">
        <v>409</v>
      </c>
      <c r="B411" s="2" t="str">
        <f>"黄旋"</f>
        <v>黄旋</v>
      </c>
      <c r="C411" s="2" t="s">
        <v>401</v>
      </c>
      <c r="D411" s="2" t="s">
        <v>331</v>
      </c>
      <c r="E411" s="3"/>
    </row>
    <row r="412" spans="1:5" ht="24.75" customHeight="1">
      <c r="A412" s="3">
        <v>410</v>
      </c>
      <c r="B412" s="2" t="str">
        <f>"钟跃参"</f>
        <v>钟跃参</v>
      </c>
      <c r="C412" s="2" t="s">
        <v>402</v>
      </c>
      <c r="D412" s="2" t="s">
        <v>331</v>
      </c>
      <c r="E412" s="3"/>
    </row>
    <row r="413" spans="1:5" ht="24.75" customHeight="1">
      <c r="A413" s="3">
        <v>411</v>
      </c>
      <c r="B413" s="2" t="str">
        <f>"陈德群"</f>
        <v>陈德群</v>
      </c>
      <c r="C413" s="2" t="s">
        <v>403</v>
      </c>
      <c r="D413" s="2" t="s">
        <v>331</v>
      </c>
      <c r="E413" s="3"/>
    </row>
    <row r="414" spans="1:5" ht="24.75" customHeight="1">
      <c r="A414" s="3">
        <v>412</v>
      </c>
      <c r="B414" s="2" t="str">
        <f>"王哲培"</f>
        <v>王哲培</v>
      </c>
      <c r="C414" s="2" t="s">
        <v>404</v>
      </c>
      <c r="D414" s="2" t="s">
        <v>331</v>
      </c>
      <c r="E414" s="3"/>
    </row>
    <row r="415" spans="1:5" ht="24.75" customHeight="1">
      <c r="A415" s="3">
        <v>413</v>
      </c>
      <c r="B415" s="2" t="str">
        <f>"林秋选"</f>
        <v>林秋选</v>
      </c>
      <c r="C415" s="2" t="s">
        <v>405</v>
      </c>
      <c r="D415" s="2" t="s">
        <v>331</v>
      </c>
      <c r="E415" s="3"/>
    </row>
    <row r="416" spans="1:5" ht="24.75" customHeight="1">
      <c r="A416" s="3">
        <v>414</v>
      </c>
      <c r="B416" s="2" t="str">
        <f>"张程"</f>
        <v>张程</v>
      </c>
      <c r="C416" s="2" t="s">
        <v>406</v>
      </c>
      <c r="D416" s="2" t="s">
        <v>331</v>
      </c>
      <c r="E416" s="3"/>
    </row>
    <row r="417" spans="1:5" ht="24.75" customHeight="1">
      <c r="A417" s="3">
        <v>415</v>
      </c>
      <c r="B417" s="2" t="str">
        <f>"陈霜"</f>
        <v>陈霜</v>
      </c>
      <c r="C417" s="2" t="s">
        <v>407</v>
      </c>
      <c r="D417" s="2" t="s">
        <v>331</v>
      </c>
      <c r="E417" s="3"/>
    </row>
    <row r="418" spans="1:5" ht="24.75" customHeight="1">
      <c r="A418" s="3">
        <v>416</v>
      </c>
      <c r="B418" s="2" t="str">
        <f>"李巧芬"</f>
        <v>李巧芬</v>
      </c>
      <c r="C418" s="2" t="s">
        <v>408</v>
      </c>
      <c r="D418" s="2" t="s">
        <v>331</v>
      </c>
      <c r="E418" s="3"/>
    </row>
    <row r="419" spans="1:5" ht="24.75" customHeight="1">
      <c r="A419" s="3">
        <v>417</v>
      </c>
      <c r="B419" s="2" t="str">
        <f>"唐闻源"</f>
        <v>唐闻源</v>
      </c>
      <c r="C419" s="2" t="s">
        <v>409</v>
      </c>
      <c r="D419" s="2" t="s">
        <v>331</v>
      </c>
      <c r="E419" s="3"/>
    </row>
    <row r="420" spans="1:5" ht="24.75" customHeight="1">
      <c r="A420" s="3">
        <v>418</v>
      </c>
      <c r="B420" s="2" t="str">
        <f>"朱冲玉"</f>
        <v>朱冲玉</v>
      </c>
      <c r="C420" s="2" t="s">
        <v>410</v>
      </c>
      <c r="D420" s="2" t="s">
        <v>331</v>
      </c>
      <c r="E420" s="3"/>
    </row>
    <row r="421" spans="1:5" ht="24.75" customHeight="1">
      <c r="A421" s="3">
        <v>419</v>
      </c>
      <c r="B421" s="2" t="str">
        <f>"陆日权"</f>
        <v>陆日权</v>
      </c>
      <c r="C421" s="2" t="s">
        <v>411</v>
      </c>
      <c r="D421" s="2" t="s">
        <v>331</v>
      </c>
      <c r="E421" s="3"/>
    </row>
    <row r="422" spans="1:5" ht="24.75" customHeight="1">
      <c r="A422" s="3">
        <v>420</v>
      </c>
      <c r="B422" s="2" t="str">
        <f>"郭苗苗"</f>
        <v>郭苗苗</v>
      </c>
      <c r="C422" s="2" t="s">
        <v>412</v>
      </c>
      <c r="D422" s="2" t="s">
        <v>331</v>
      </c>
      <c r="E422" s="3"/>
    </row>
    <row r="423" spans="1:5" ht="24.75" customHeight="1">
      <c r="A423" s="3">
        <v>421</v>
      </c>
      <c r="B423" s="2" t="str">
        <f>"陈平雄"</f>
        <v>陈平雄</v>
      </c>
      <c r="C423" s="2" t="s">
        <v>413</v>
      </c>
      <c r="D423" s="2" t="s">
        <v>331</v>
      </c>
      <c r="E423" s="3"/>
    </row>
    <row r="424" spans="1:5" ht="24.75" customHeight="1">
      <c r="A424" s="3">
        <v>422</v>
      </c>
      <c r="B424" s="2" t="str">
        <f>"黄文积"</f>
        <v>黄文积</v>
      </c>
      <c r="C424" s="2" t="s">
        <v>414</v>
      </c>
      <c r="D424" s="2" t="s">
        <v>331</v>
      </c>
      <c r="E424" s="3"/>
    </row>
    <row r="425" spans="1:5" ht="24.75" customHeight="1">
      <c r="A425" s="3">
        <v>423</v>
      </c>
      <c r="B425" s="2" t="str">
        <f>"何玉敏"</f>
        <v>何玉敏</v>
      </c>
      <c r="C425" s="2" t="s">
        <v>415</v>
      </c>
      <c r="D425" s="2" t="s">
        <v>331</v>
      </c>
      <c r="E425" s="3"/>
    </row>
    <row r="426" spans="1:5" ht="24.75" customHeight="1">
      <c r="A426" s="3">
        <v>424</v>
      </c>
      <c r="B426" s="2" t="str">
        <f>"郭芳妙"</f>
        <v>郭芳妙</v>
      </c>
      <c r="C426" s="2" t="s">
        <v>416</v>
      </c>
      <c r="D426" s="2" t="s">
        <v>331</v>
      </c>
      <c r="E426" s="3"/>
    </row>
    <row r="427" spans="1:5" ht="24.75" customHeight="1">
      <c r="A427" s="3">
        <v>425</v>
      </c>
      <c r="B427" s="2" t="str">
        <f>"凌雪茹"</f>
        <v>凌雪茹</v>
      </c>
      <c r="C427" s="2" t="s">
        <v>417</v>
      </c>
      <c r="D427" s="2" t="s">
        <v>331</v>
      </c>
      <c r="E427" s="3"/>
    </row>
    <row r="428" spans="1:5" ht="24.75" customHeight="1">
      <c r="A428" s="3">
        <v>426</v>
      </c>
      <c r="B428" s="2" t="str">
        <f>"李佳柔"</f>
        <v>李佳柔</v>
      </c>
      <c r="C428" s="2" t="s">
        <v>418</v>
      </c>
      <c r="D428" s="2" t="s">
        <v>331</v>
      </c>
      <c r="E428" s="3"/>
    </row>
    <row r="429" spans="1:5" ht="24.75" customHeight="1">
      <c r="A429" s="3">
        <v>427</v>
      </c>
      <c r="B429" s="2" t="str">
        <f>"李欣泓"</f>
        <v>李欣泓</v>
      </c>
      <c r="C429" s="2" t="s">
        <v>419</v>
      </c>
      <c r="D429" s="2" t="s">
        <v>331</v>
      </c>
      <c r="E429" s="3"/>
    </row>
    <row r="430" spans="1:5" ht="24.75" customHeight="1">
      <c r="A430" s="3">
        <v>428</v>
      </c>
      <c r="B430" s="2" t="str">
        <f>"符珍珍"</f>
        <v>符珍珍</v>
      </c>
      <c r="C430" s="2" t="s">
        <v>420</v>
      </c>
      <c r="D430" s="2" t="s">
        <v>331</v>
      </c>
      <c r="E430" s="3"/>
    </row>
    <row r="431" spans="1:5" ht="24.75" customHeight="1">
      <c r="A431" s="3">
        <v>429</v>
      </c>
      <c r="B431" s="2" t="str">
        <f>"曾雨晨"</f>
        <v>曾雨晨</v>
      </c>
      <c r="C431" s="2" t="s">
        <v>421</v>
      </c>
      <c r="D431" s="2" t="s">
        <v>331</v>
      </c>
      <c r="E431" s="3"/>
    </row>
    <row r="432" spans="1:5" ht="24.75" customHeight="1">
      <c r="A432" s="3">
        <v>430</v>
      </c>
      <c r="B432" s="2" t="str">
        <f>"冯天丽"</f>
        <v>冯天丽</v>
      </c>
      <c r="C432" s="2" t="s">
        <v>422</v>
      </c>
      <c r="D432" s="2" t="s">
        <v>331</v>
      </c>
      <c r="E432" s="3"/>
    </row>
    <row r="433" spans="1:5" ht="24.75" customHeight="1">
      <c r="A433" s="3">
        <v>431</v>
      </c>
      <c r="B433" s="2" t="str">
        <f>"李雅丹"</f>
        <v>李雅丹</v>
      </c>
      <c r="C433" s="2" t="s">
        <v>423</v>
      </c>
      <c r="D433" s="2" t="s">
        <v>331</v>
      </c>
      <c r="E433" s="3"/>
    </row>
    <row r="434" spans="1:5" ht="24.75" customHeight="1">
      <c r="A434" s="3">
        <v>432</v>
      </c>
      <c r="B434" s="2" t="str">
        <f>"董丹洋"</f>
        <v>董丹洋</v>
      </c>
      <c r="C434" s="2" t="s">
        <v>424</v>
      </c>
      <c r="D434" s="2" t="s">
        <v>331</v>
      </c>
      <c r="E434" s="3"/>
    </row>
    <row r="435" spans="1:5" ht="24.75" customHeight="1">
      <c r="A435" s="3">
        <v>433</v>
      </c>
      <c r="B435" s="2" t="str">
        <f>"符尤雅"</f>
        <v>符尤雅</v>
      </c>
      <c r="C435" s="2" t="s">
        <v>425</v>
      </c>
      <c r="D435" s="2" t="s">
        <v>331</v>
      </c>
      <c r="E435" s="3"/>
    </row>
    <row r="436" spans="1:5" ht="24.75" customHeight="1">
      <c r="A436" s="3">
        <v>434</v>
      </c>
      <c r="B436" s="2" t="str">
        <f>"吴坤浩"</f>
        <v>吴坤浩</v>
      </c>
      <c r="C436" s="2" t="s">
        <v>426</v>
      </c>
      <c r="D436" s="2" t="s">
        <v>331</v>
      </c>
      <c r="E436" s="3"/>
    </row>
    <row r="437" spans="1:5" ht="24.75" customHeight="1">
      <c r="A437" s="3">
        <v>435</v>
      </c>
      <c r="B437" s="2" t="str">
        <f>"柯妍"</f>
        <v>柯妍</v>
      </c>
      <c r="C437" s="2" t="s">
        <v>427</v>
      </c>
      <c r="D437" s="2" t="s">
        <v>331</v>
      </c>
      <c r="E437" s="3"/>
    </row>
    <row r="438" spans="1:5" ht="24.75" customHeight="1">
      <c r="A438" s="3">
        <v>436</v>
      </c>
      <c r="B438" s="2" t="str">
        <f>"吴美虹"</f>
        <v>吴美虹</v>
      </c>
      <c r="C438" s="2" t="s">
        <v>428</v>
      </c>
      <c r="D438" s="2" t="s">
        <v>331</v>
      </c>
      <c r="E438" s="3"/>
    </row>
    <row r="439" spans="1:5" ht="24.75" customHeight="1">
      <c r="A439" s="3">
        <v>437</v>
      </c>
      <c r="B439" s="2" t="str">
        <f>"张妙哉"</f>
        <v>张妙哉</v>
      </c>
      <c r="C439" s="2" t="s">
        <v>429</v>
      </c>
      <c r="D439" s="2" t="s">
        <v>331</v>
      </c>
      <c r="E439" s="3"/>
    </row>
    <row r="440" spans="1:5" ht="24.75" customHeight="1">
      <c r="A440" s="3">
        <v>438</v>
      </c>
      <c r="B440" s="2" t="str">
        <f>"张津玮"</f>
        <v>张津玮</v>
      </c>
      <c r="C440" s="2" t="s">
        <v>430</v>
      </c>
      <c r="D440" s="2" t="s">
        <v>331</v>
      </c>
      <c r="E440" s="3"/>
    </row>
    <row r="441" spans="1:5" ht="24.75" customHeight="1">
      <c r="A441" s="3">
        <v>439</v>
      </c>
      <c r="B441" s="2" t="str">
        <f>"邢增权"</f>
        <v>邢增权</v>
      </c>
      <c r="C441" s="2" t="s">
        <v>431</v>
      </c>
      <c r="D441" s="2" t="s">
        <v>331</v>
      </c>
      <c r="E441" s="3"/>
    </row>
    <row r="442" spans="1:5" ht="24.75" customHeight="1">
      <c r="A442" s="3">
        <v>440</v>
      </c>
      <c r="B442" s="2" t="str">
        <f>"夏冬雪"</f>
        <v>夏冬雪</v>
      </c>
      <c r="C442" s="2" t="s">
        <v>432</v>
      </c>
      <c r="D442" s="2" t="s">
        <v>331</v>
      </c>
      <c r="E442" s="3"/>
    </row>
    <row r="443" spans="1:5" ht="24.75" customHeight="1">
      <c r="A443" s="3">
        <v>441</v>
      </c>
      <c r="B443" s="2" t="str">
        <f>"马丽娟"</f>
        <v>马丽娟</v>
      </c>
      <c r="C443" s="2" t="s">
        <v>433</v>
      </c>
      <c r="D443" s="2" t="s">
        <v>331</v>
      </c>
      <c r="E443" s="3"/>
    </row>
    <row r="444" spans="1:5" ht="24.75" customHeight="1">
      <c r="A444" s="3">
        <v>442</v>
      </c>
      <c r="B444" s="2" t="str">
        <f>"蒙仪"</f>
        <v>蒙仪</v>
      </c>
      <c r="C444" s="2" t="s">
        <v>434</v>
      </c>
      <c r="D444" s="2" t="s">
        <v>331</v>
      </c>
      <c r="E444" s="3"/>
    </row>
    <row r="445" spans="1:5" ht="24.75" customHeight="1">
      <c r="A445" s="3">
        <v>443</v>
      </c>
      <c r="B445" s="2" t="str">
        <f>"何梦"</f>
        <v>何梦</v>
      </c>
      <c r="C445" s="2" t="s">
        <v>435</v>
      </c>
      <c r="D445" s="2" t="s">
        <v>331</v>
      </c>
      <c r="E445" s="3"/>
    </row>
    <row r="446" spans="1:5" ht="24.75" customHeight="1">
      <c r="A446" s="3">
        <v>444</v>
      </c>
      <c r="B446" s="2" t="str">
        <f>"高雅"</f>
        <v>高雅</v>
      </c>
      <c r="C446" s="2" t="s">
        <v>436</v>
      </c>
      <c r="D446" s="2" t="s">
        <v>331</v>
      </c>
      <c r="E446" s="3"/>
    </row>
    <row r="447" spans="1:5" ht="24.75" customHeight="1">
      <c r="A447" s="3">
        <v>445</v>
      </c>
      <c r="B447" s="2" t="str">
        <f>"梁正雨"</f>
        <v>梁正雨</v>
      </c>
      <c r="C447" s="2" t="s">
        <v>437</v>
      </c>
      <c r="D447" s="2" t="s">
        <v>331</v>
      </c>
      <c r="E447" s="3"/>
    </row>
    <row r="448" spans="1:5" ht="24.75" customHeight="1">
      <c r="A448" s="3">
        <v>446</v>
      </c>
      <c r="B448" s="2" t="str">
        <f>"杜冰冰"</f>
        <v>杜冰冰</v>
      </c>
      <c r="C448" s="2" t="s">
        <v>438</v>
      </c>
      <c r="D448" s="2" t="s">
        <v>331</v>
      </c>
      <c r="E448" s="3"/>
    </row>
    <row r="449" spans="1:5" ht="24.75" customHeight="1">
      <c r="A449" s="3">
        <v>447</v>
      </c>
      <c r="B449" s="2" t="str">
        <f>"翁小武"</f>
        <v>翁小武</v>
      </c>
      <c r="C449" s="2" t="s">
        <v>439</v>
      </c>
      <c r="D449" s="2" t="s">
        <v>331</v>
      </c>
      <c r="E449" s="3"/>
    </row>
    <row r="450" spans="1:5" ht="24.75" customHeight="1">
      <c r="A450" s="3">
        <v>448</v>
      </c>
      <c r="B450" s="2" t="str">
        <f>"符佳雨"</f>
        <v>符佳雨</v>
      </c>
      <c r="C450" s="2" t="s">
        <v>440</v>
      </c>
      <c r="D450" s="2" t="s">
        <v>331</v>
      </c>
      <c r="E450" s="3"/>
    </row>
    <row r="451" spans="1:5" ht="24.75" customHeight="1">
      <c r="A451" s="3">
        <v>449</v>
      </c>
      <c r="B451" s="2" t="str">
        <f>"林绍河"</f>
        <v>林绍河</v>
      </c>
      <c r="C451" s="2" t="s">
        <v>441</v>
      </c>
      <c r="D451" s="2" t="s">
        <v>331</v>
      </c>
      <c r="E451" s="3"/>
    </row>
    <row r="452" spans="1:5" ht="24.75" customHeight="1">
      <c r="A452" s="3">
        <v>450</v>
      </c>
      <c r="B452" s="2" t="str">
        <f>"生浩东"</f>
        <v>生浩东</v>
      </c>
      <c r="C452" s="2" t="s">
        <v>442</v>
      </c>
      <c r="D452" s="2" t="s">
        <v>331</v>
      </c>
      <c r="E452" s="3"/>
    </row>
    <row r="453" spans="1:5" ht="24.75" customHeight="1">
      <c r="A453" s="3">
        <v>451</v>
      </c>
      <c r="B453" s="2" t="str">
        <f>"周孟莹"</f>
        <v>周孟莹</v>
      </c>
      <c r="C453" s="2" t="s">
        <v>443</v>
      </c>
      <c r="D453" s="2" t="s">
        <v>331</v>
      </c>
      <c r="E453" s="3"/>
    </row>
    <row r="454" spans="1:5" ht="24.75" customHeight="1">
      <c r="A454" s="3">
        <v>452</v>
      </c>
      <c r="B454" s="2" t="str">
        <f>"符秋云"</f>
        <v>符秋云</v>
      </c>
      <c r="C454" s="2" t="s">
        <v>444</v>
      </c>
      <c r="D454" s="2" t="s">
        <v>331</v>
      </c>
      <c r="E454" s="3"/>
    </row>
    <row r="455" spans="1:5" ht="24.75" customHeight="1">
      <c r="A455" s="3">
        <v>453</v>
      </c>
      <c r="B455" s="2" t="str">
        <f>"林佳慧"</f>
        <v>林佳慧</v>
      </c>
      <c r="C455" s="2" t="s">
        <v>163</v>
      </c>
      <c r="D455" s="2" t="s">
        <v>331</v>
      </c>
      <c r="E455" s="3"/>
    </row>
    <row r="456" spans="1:5" ht="24.75" customHeight="1">
      <c r="A456" s="3">
        <v>454</v>
      </c>
      <c r="B456" s="2" t="str">
        <f>"符祥权"</f>
        <v>符祥权</v>
      </c>
      <c r="C456" s="2" t="s">
        <v>445</v>
      </c>
      <c r="D456" s="2" t="s">
        <v>331</v>
      </c>
      <c r="E456" s="3"/>
    </row>
    <row r="457" spans="1:5" ht="24.75" customHeight="1">
      <c r="A457" s="3">
        <v>455</v>
      </c>
      <c r="B457" s="2" t="str">
        <f>"卢秋燕"</f>
        <v>卢秋燕</v>
      </c>
      <c r="C457" s="2" t="s">
        <v>446</v>
      </c>
      <c r="D457" s="2" t="s">
        <v>331</v>
      </c>
      <c r="E457" s="3"/>
    </row>
    <row r="458" spans="1:5" ht="24.75" customHeight="1">
      <c r="A458" s="3">
        <v>456</v>
      </c>
      <c r="B458" s="2" t="str">
        <f>"邓君"</f>
        <v>邓君</v>
      </c>
      <c r="C458" s="2" t="s">
        <v>447</v>
      </c>
      <c r="D458" s="2" t="s">
        <v>331</v>
      </c>
      <c r="E458" s="3"/>
    </row>
    <row r="459" spans="1:5" ht="24.75" customHeight="1">
      <c r="A459" s="3">
        <v>457</v>
      </c>
      <c r="B459" s="2" t="str">
        <f>"朱宇"</f>
        <v>朱宇</v>
      </c>
      <c r="C459" s="2" t="s">
        <v>448</v>
      </c>
      <c r="D459" s="2" t="s">
        <v>331</v>
      </c>
      <c r="E459" s="3"/>
    </row>
    <row r="460" spans="1:5" ht="24.75" customHeight="1">
      <c r="A460" s="3">
        <v>458</v>
      </c>
      <c r="B460" s="2" t="str">
        <f>"王丙娜"</f>
        <v>王丙娜</v>
      </c>
      <c r="C460" s="2" t="s">
        <v>449</v>
      </c>
      <c r="D460" s="2" t="s">
        <v>331</v>
      </c>
      <c r="E460" s="3"/>
    </row>
    <row r="461" spans="1:5" ht="24.75" customHeight="1">
      <c r="A461" s="3">
        <v>459</v>
      </c>
      <c r="B461" s="2" t="str">
        <f>"吴蕊"</f>
        <v>吴蕊</v>
      </c>
      <c r="C461" s="2" t="s">
        <v>450</v>
      </c>
      <c r="D461" s="2" t="s">
        <v>331</v>
      </c>
      <c r="E461" s="3"/>
    </row>
    <row r="462" spans="1:5" ht="24.75" customHeight="1">
      <c r="A462" s="3">
        <v>460</v>
      </c>
      <c r="B462" s="2" t="str">
        <f>"邢月芬"</f>
        <v>邢月芬</v>
      </c>
      <c r="C462" s="2" t="s">
        <v>451</v>
      </c>
      <c r="D462" s="2" t="s">
        <v>331</v>
      </c>
      <c r="E462" s="3"/>
    </row>
    <row r="463" spans="1:5" ht="24.75" customHeight="1">
      <c r="A463" s="3">
        <v>461</v>
      </c>
      <c r="B463" s="2" t="str">
        <f>"张宗勇"</f>
        <v>张宗勇</v>
      </c>
      <c r="C463" s="2" t="s">
        <v>452</v>
      </c>
      <c r="D463" s="2" t="s">
        <v>331</v>
      </c>
      <c r="E463" s="3"/>
    </row>
    <row r="464" spans="1:5" ht="24.75" customHeight="1">
      <c r="A464" s="3">
        <v>462</v>
      </c>
      <c r="B464" s="2" t="str">
        <f>"宋美佳"</f>
        <v>宋美佳</v>
      </c>
      <c r="C464" s="2" t="s">
        <v>453</v>
      </c>
      <c r="D464" s="2" t="s">
        <v>331</v>
      </c>
      <c r="E464" s="3"/>
    </row>
    <row r="465" spans="1:5" ht="24.75" customHeight="1">
      <c r="A465" s="3">
        <v>463</v>
      </c>
      <c r="B465" s="2" t="str">
        <f>"邢文瑜"</f>
        <v>邢文瑜</v>
      </c>
      <c r="C465" s="2" t="s">
        <v>454</v>
      </c>
      <c r="D465" s="2" t="s">
        <v>331</v>
      </c>
      <c r="E465" s="3"/>
    </row>
    <row r="466" spans="1:5" ht="24.75" customHeight="1">
      <c r="A466" s="3">
        <v>464</v>
      </c>
      <c r="B466" s="2" t="str">
        <f>"陈川佳"</f>
        <v>陈川佳</v>
      </c>
      <c r="C466" s="2" t="s">
        <v>455</v>
      </c>
      <c r="D466" s="2" t="s">
        <v>331</v>
      </c>
      <c r="E466" s="3"/>
    </row>
    <row r="467" spans="1:5" ht="24.75" customHeight="1">
      <c r="A467" s="3">
        <v>465</v>
      </c>
      <c r="B467" s="2" t="str">
        <f>"黄燕菲"</f>
        <v>黄燕菲</v>
      </c>
      <c r="C467" s="2" t="s">
        <v>456</v>
      </c>
      <c r="D467" s="2" t="s">
        <v>331</v>
      </c>
      <c r="E467" s="3"/>
    </row>
    <row r="468" spans="1:5" ht="24.75" customHeight="1">
      <c r="A468" s="3">
        <v>466</v>
      </c>
      <c r="B468" s="2" t="str">
        <f>"刘洗书"</f>
        <v>刘洗书</v>
      </c>
      <c r="C468" s="2" t="s">
        <v>457</v>
      </c>
      <c r="D468" s="2" t="s">
        <v>331</v>
      </c>
      <c r="E468" s="3"/>
    </row>
    <row r="469" spans="1:5" ht="24.75" customHeight="1">
      <c r="A469" s="3">
        <v>467</v>
      </c>
      <c r="B469" s="2" t="str">
        <f>"云文"</f>
        <v>云文</v>
      </c>
      <c r="C469" s="2" t="s">
        <v>458</v>
      </c>
      <c r="D469" s="2" t="s">
        <v>331</v>
      </c>
      <c r="E469" s="3"/>
    </row>
    <row r="470" spans="1:5" ht="24.75" customHeight="1">
      <c r="A470" s="3">
        <v>468</v>
      </c>
      <c r="B470" s="2" t="str">
        <f>"符冬梅"</f>
        <v>符冬梅</v>
      </c>
      <c r="C470" s="2" t="s">
        <v>459</v>
      </c>
      <c r="D470" s="2" t="s">
        <v>331</v>
      </c>
      <c r="E470" s="3"/>
    </row>
    <row r="471" spans="1:5" ht="24.75" customHeight="1">
      <c r="A471" s="3">
        <v>469</v>
      </c>
      <c r="B471" s="2" t="str">
        <f>"周珊"</f>
        <v>周珊</v>
      </c>
      <c r="C471" s="2" t="s">
        <v>460</v>
      </c>
      <c r="D471" s="2" t="s">
        <v>331</v>
      </c>
      <c r="E471" s="3"/>
    </row>
    <row r="472" spans="1:5" ht="24.75" customHeight="1">
      <c r="A472" s="3">
        <v>470</v>
      </c>
      <c r="B472" s="2" t="str">
        <f>"方博"</f>
        <v>方博</v>
      </c>
      <c r="C472" s="2" t="s">
        <v>461</v>
      </c>
      <c r="D472" s="2" t="s">
        <v>331</v>
      </c>
      <c r="E472" s="3"/>
    </row>
    <row r="473" spans="1:5" ht="24.75" customHeight="1">
      <c r="A473" s="3">
        <v>471</v>
      </c>
      <c r="B473" s="2" t="str">
        <f>"李密"</f>
        <v>李密</v>
      </c>
      <c r="C473" s="2" t="s">
        <v>462</v>
      </c>
      <c r="D473" s="2" t="s">
        <v>331</v>
      </c>
      <c r="E473" s="3"/>
    </row>
    <row r="474" spans="1:5" ht="24.75" customHeight="1">
      <c r="A474" s="3">
        <v>472</v>
      </c>
      <c r="B474" s="2" t="str">
        <f>"关璐"</f>
        <v>关璐</v>
      </c>
      <c r="C474" s="2" t="s">
        <v>463</v>
      </c>
      <c r="D474" s="2" t="s">
        <v>331</v>
      </c>
      <c r="E474" s="3"/>
    </row>
    <row r="475" spans="1:5" ht="24.75" customHeight="1">
      <c r="A475" s="3">
        <v>473</v>
      </c>
      <c r="B475" s="2" t="str">
        <f>"黄华"</f>
        <v>黄华</v>
      </c>
      <c r="C475" s="2" t="s">
        <v>464</v>
      </c>
      <c r="D475" s="2" t="s">
        <v>331</v>
      </c>
      <c r="E475" s="3"/>
    </row>
    <row r="476" spans="1:5" ht="24.75" customHeight="1">
      <c r="A476" s="3">
        <v>474</v>
      </c>
      <c r="B476" s="2" t="str">
        <f>"林巧咪"</f>
        <v>林巧咪</v>
      </c>
      <c r="C476" s="2" t="s">
        <v>465</v>
      </c>
      <c r="D476" s="2" t="s">
        <v>331</v>
      </c>
      <c r="E476" s="3"/>
    </row>
    <row r="477" spans="1:5" ht="24.75" customHeight="1">
      <c r="A477" s="3">
        <v>475</v>
      </c>
      <c r="B477" s="2" t="str">
        <f>"陈惠敏"</f>
        <v>陈惠敏</v>
      </c>
      <c r="C477" s="2" t="s">
        <v>466</v>
      </c>
      <c r="D477" s="2" t="s">
        <v>331</v>
      </c>
      <c r="E477" s="3"/>
    </row>
    <row r="478" spans="1:5" ht="24.75" customHeight="1">
      <c r="A478" s="3">
        <v>476</v>
      </c>
      <c r="B478" s="2" t="str">
        <f>"黄晓瑞"</f>
        <v>黄晓瑞</v>
      </c>
      <c r="C478" s="2" t="s">
        <v>467</v>
      </c>
      <c r="D478" s="2" t="s">
        <v>331</v>
      </c>
      <c r="E478" s="3"/>
    </row>
    <row r="479" spans="1:5" ht="24.75" customHeight="1">
      <c r="A479" s="3">
        <v>477</v>
      </c>
      <c r="B479" s="2" t="str">
        <f>"肖娇岳"</f>
        <v>肖娇岳</v>
      </c>
      <c r="C479" s="2" t="s">
        <v>468</v>
      </c>
      <c r="D479" s="2" t="s">
        <v>331</v>
      </c>
      <c r="E479" s="3"/>
    </row>
    <row r="480" spans="1:5" ht="24.75" customHeight="1">
      <c r="A480" s="3">
        <v>478</v>
      </c>
      <c r="B480" s="2" t="str">
        <f>"石朝怡"</f>
        <v>石朝怡</v>
      </c>
      <c r="C480" s="2" t="s">
        <v>469</v>
      </c>
      <c r="D480" s="2" t="s">
        <v>331</v>
      </c>
      <c r="E480" s="3"/>
    </row>
    <row r="481" spans="1:5" ht="24.75" customHeight="1">
      <c r="A481" s="3">
        <v>479</v>
      </c>
      <c r="B481" s="2" t="str">
        <f>"庄帅"</f>
        <v>庄帅</v>
      </c>
      <c r="C481" s="2" t="s">
        <v>470</v>
      </c>
      <c r="D481" s="2" t="s">
        <v>331</v>
      </c>
      <c r="E481" s="3"/>
    </row>
    <row r="482" spans="1:5" ht="24.75" customHeight="1">
      <c r="A482" s="3">
        <v>480</v>
      </c>
      <c r="B482" s="2" t="str">
        <f>"钟小碧"</f>
        <v>钟小碧</v>
      </c>
      <c r="C482" s="2" t="s">
        <v>471</v>
      </c>
      <c r="D482" s="2" t="s">
        <v>331</v>
      </c>
      <c r="E482" s="3"/>
    </row>
    <row r="483" spans="1:5" ht="24.75" customHeight="1">
      <c r="A483" s="3">
        <v>481</v>
      </c>
      <c r="B483" s="2" t="str">
        <f>"李佳桐"</f>
        <v>李佳桐</v>
      </c>
      <c r="C483" s="2" t="s">
        <v>472</v>
      </c>
      <c r="D483" s="2" t="s">
        <v>331</v>
      </c>
      <c r="E483" s="3"/>
    </row>
    <row r="484" spans="1:5" ht="24.75" customHeight="1">
      <c r="A484" s="3">
        <v>482</v>
      </c>
      <c r="B484" s="2" t="str">
        <f>"林忆宁"</f>
        <v>林忆宁</v>
      </c>
      <c r="C484" s="2" t="s">
        <v>473</v>
      </c>
      <c r="D484" s="2" t="s">
        <v>331</v>
      </c>
      <c r="E484" s="3"/>
    </row>
    <row r="485" spans="1:5" ht="24.75" customHeight="1">
      <c r="A485" s="3">
        <v>483</v>
      </c>
      <c r="B485" s="2" t="str">
        <f>"伍元丽"</f>
        <v>伍元丽</v>
      </c>
      <c r="C485" s="2" t="s">
        <v>474</v>
      </c>
      <c r="D485" s="2" t="s">
        <v>331</v>
      </c>
      <c r="E485" s="3"/>
    </row>
    <row r="486" spans="1:5" ht="24.75" customHeight="1">
      <c r="A486" s="3">
        <v>484</v>
      </c>
      <c r="B486" s="2" t="str">
        <f>"姚雪琪"</f>
        <v>姚雪琪</v>
      </c>
      <c r="C486" s="2" t="s">
        <v>475</v>
      </c>
      <c r="D486" s="2" t="s">
        <v>331</v>
      </c>
      <c r="E486" s="3"/>
    </row>
    <row r="487" spans="1:5" ht="24.75" customHeight="1">
      <c r="A487" s="3">
        <v>485</v>
      </c>
      <c r="B487" s="2" t="str">
        <f>"王子欣"</f>
        <v>王子欣</v>
      </c>
      <c r="C487" s="2" t="s">
        <v>476</v>
      </c>
      <c r="D487" s="2" t="s">
        <v>331</v>
      </c>
      <c r="E487" s="3"/>
    </row>
    <row r="488" spans="1:5" ht="24.75" customHeight="1">
      <c r="A488" s="3">
        <v>486</v>
      </c>
      <c r="B488" s="2" t="str">
        <f>"林丹凤"</f>
        <v>林丹凤</v>
      </c>
      <c r="C488" s="2" t="s">
        <v>477</v>
      </c>
      <c r="D488" s="2" t="s">
        <v>331</v>
      </c>
      <c r="E488" s="3"/>
    </row>
    <row r="489" spans="1:5" ht="24.75" customHeight="1">
      <c r="A489" s="3">
        <v>487</v>
      </c>
      <c r="B489" s="2" t="str">
        <f>"赵明超"</f>
        <v>赵明超</v>
      </c>
      <c r="C489" s="2" t="s">
        <v>478</v>
      </c>
      <c r="D489" s="2" t="s">
        <v>331</v>
      </c>
      <c r="E489" s="3"/>
    </row>
    <row r="490" spans="1:5" ht="24.75" customHeight="1">
      <c r="A490" s="3">
        <v>488</v>
      </c>
      <c r="B490" s="2" t="str">
        <f>"马瑜婕"</f>
        <v>马瑜婕</v>
      </c>
      <c r="C490" s="2" t="s">
        <v>479</v>
      </c>
      <c r="D490" s="2" t="s">
        <v>331</v>
      </c>
      <c r="E490" s="3"/>
    </row>
    <row r="491" spans="1:5" ht="24.75" customHeight="1">
      <c r="A491" s="3">
        <v>489</v>
      </c>
      <c r="B491" s="2" t="str">
        <f>"王叶"</f>
        <v>王叶</v>
      </c>
      <c r="C491" s="2" t="s">
        <v>480</v>
      </c>
      <c r="D491" s="2" t="s">
        <v>331</v>
      </c>
      <c r="E491" s="3"/>
    </row>
    <row r="492" spans="1:5" ht="24.75" customHeight="1">
      <c r="A492" s="3">
        <v>490</v>
      </c>
      <c r="B492" s="2" t="str">
        <f>"陈姝婷"</f>
        <v>陈姝婷</v>
      </c>
      <c r="C492" s="2" t="s">
        <v>481</v>
      </c>
      <c r="D492" s="2" t="s">
        <v>331</v>
      </c>
      <c r="E492" s="3"/>
    </row>
    <row r="493" spans="1:5" ht="24.75" customHeight="1">
      <c r="A493" s="3">
        <v>491</v>
      </c>
      <c r="B493" s="2" t="str">
        <f>"吴淑敏"</f>
        <v>吴淑敏</v>
      </c>
      <c r="C493" s="2" t="s">
        <v>482</v>
      </c>
      <c r="D493" s="2" t="s">
        <v>331</v>
      </c>
      <c r="E493" s="3"/>
    </row>
    <row r="494" spans="1:5" ht="24.75" customHeight="1">
      <c r="A494" s="3">
        <v>492</v>
      </c>
      <c r="B494" s="2" t="str">
        <f>"符明路"</f>
        <v>符明路</v>
      </c>
      <c r="C494" s="2" t="s">
        <v>483</v>
      </c>
      <c r="D494" s="2" t="s">
        <v>331</v>
      </c>
      <c r="E494" s="3"/>
    </row>
    <row r="495" spans="1:5" ht="24.75" customHeight="1">
      <c r="A495" s="3">
        <v>493</v>
      </c>
      <c r="B495" s="2" t="str">
        <f>"黄丹姑"</f>
        <v>黄丹姑</v>
      </c>
      <c r="C495" s="2" t="s">
        <v>484</v>
      </c>
      <c r="D495" s="2" t="s">
        <v>331</v>
      </c>
      <c r="E495" s="3"/>
    </row>
    <row r="496" spans="1:5" ht="24.75" customHeight="1">
      <c r="A496" s="3">
        <v>494</v>
      </c>
      <c r="B496" s="2" t="str">
        <f>"卢冰洁"</f>
        <v>卢冰洁</v>
      </c>
      <c r="C496" s="2" t="s">
        <v>485</v>
      </c>
      <c r="D496" s="2" t="s">
        <v>331</v>
      </c>
      <c r="E496" s="3"/>
    </row>
    <row r="497" spans="1:5" ht="24.75" customHeight="1">
      <c r="A497" s="3">
        <v>495</v>
      </c>
      <c r="B497" s="2" t="str">
        <f>"王宜明"</f>
        <v>王宜明</v>
      </c>
      <c r="C497" s="2" t="s">
        <v>486</v>
      </c>
      <c r="D497" s="2" t="s">
        <v>331</v>
      </c>
      <c r="E497" s="3"/>
    </row>
    <row r="498" spans="1:5" ht="24.75" customHeight="1">
      <c r="A498" s="3">
        <v>496</v>
      </c>
      <c r="B498" s="2" t="str">
        <f>"詹玉琳"</f>
        <v>詹玉琳</v>
      </c>
      <c r="C498" s="2" t="s">
        <v>487</v>
      </c>
      <c r="D498" s="2" t="s">
        <v>331</v>
      </c>
      <c r="E498" s="3"/>
    </row>
    <row r="499" spans="1:5" ht="24.75" customHeight="1">
      <c r="A499" s="3">
        <v>497</v>
      </c>
      <c r="B499" s="2" t="str">
        <f>"刘灵"</f>
        <v>刘灵</v>
      </c>
      <c r="C499" s="2" t="s">
        <v>488</v>
      </c>
      <c r="D499" s="2" t="s">
        <v>331</v>
      </c>
      <c r="E499" s="3"/>
    </row>
    <row r="500" spans="1:5" ht="24.75" customHeight="1">
      <c r="A500" s="3">
        <v>498</v>
      </c>
      <c r="B500" s="2" t="str">
        <f>"周欣瑜"</f>
        <v>周欣瑜</v>
      </c>
      <c r="C500" s="2" t="s">
        <v>489</v>
      </c>
      <c r="D500" s="2" t="s">
        <v>331</v>
      </c>
      <c r="E500" s="3"/>
    </row>
    <row r="501" spans="1:5" ht="24.75" customHeight="1">
      <c r="A501" s="3">
        <v>499</v>
      </c>
      <c r="B501" s="2" t="str">
        <f>"陈飞"</f>
        <v>陈飞</v>
      </c>
      <c r="C501" s="2" t="s">
        <v>490</v>
      </c>
      <c r="D501" s="2" t="s">
        <v>331</v>
      </c>
      <c r="E501" s="3"/>
    </row>
    <row r="502" spans="1:5" ht="24.75" customHeight="1">
      <c r="A502" s="3">
        <v>500</v>
      </c>
      <c r="B502" s="2" t="str">
        <f>"杨锦萱"</f>
        <v>杨锦萱</v>
      </c>
      <c r="C502" s="2" t="s">
        <v>491</v>
      </c>
      <c r="D502" s="2" t="s">
        <v>331</v>
      </c>
      <c r="E502" s="3"/>
    </row>
    <row r="503" spans="1:5" ht="24.75" customHeight="1">
      <c r="A503" s="3">
        <v>501</v>
      </c>
      <c r="B503" s="2" t="str">
        <f>"周文俐"</f>
        <v>周文俐</v>
      </c>
      <c r="C503" s="2" t="s">
        <v>492</v>
      </c>
      <c r="D503" s="2" t="s">
        <v>331</v>
      </c>
      <c r="E503" s="3"/>
    </row>
    <row r="504" spans="1:5" ht="24.75" customHeight="1">
      <c r="A504" s="3">
        <v>502</v>
      </c>
      <c r="B504" s="2" t="str">
        <f>"李开颜"</f>
        <v>李开颜</v>
      </c>
      <c r="C504" s="2" t="s">
        <v>493</v>
      </c>
      <c r="D504" s="2" t="s">
        <v>331</v>
      </c>
      <c r="E504" s="3"/>
    </row>
    <row r="505" spans="1:5" ht="24.75" customHeight="1">
      <c r="A505" s="3">
        <v>503</v>
      </c>
      <c r="B505" s="2" t="str">
        <f>"邹德颖"</f>
        <v>邹德颖</v>
      </c>
      <c r="C505" s="2" t="s">
        <v>494</v>
      </c>
      <c r="D505" s="2" t="s">
        <v>331</v>
      </c>
      <c r="E505" s="3"/>
    </row>
    <row r="506" spans="1:5" ht="24.75" customHeight="1">
      <c r="A506" s="3">
        <v>504</v>
      </c>
      <c r="B506" s="2" t="str">
        <f>"蔡仁灿"</f>
        <v>蔡仁灿</v>
      </c>
      <c r="C506" s="2" t="s">
        <v>495</v>
      </c>
      <c r="D506" s="2" t="s">
        <v>331</v>
      </c>
      <c r="E506" s="3"/>
    </row>
    <row r="507" spans="1:5" ht="24.75" customHeight="1">
      <c r="A507" s="3">
        <v>505</v>
      </c>
      <c r="B507" s="2" t="str">
        <f>"吴羽薰"</f>
        <v>吴羽薰</v>
      </c>
      <c r="C507" s="2" t="s">
        <v>496</v>
      </c>
      <c r="D507" s="2" t="s">
        <v>331</v>
      </c>
      <c r="E507" s="3"/>
    </row>
    <row r="508" spans="1:5" ht="24.75" customHeight="1">
      <c r="A508" s="3">
        <v>506</v>
      </c>
      <c r="B508" s="2" t="str">
        <f>"纪定艳"</f>
        <v>纪定艳</v>
      </c>
      <c r="C508" s="2" t="s">
        <v>497</v>
      </c>
      <c r="D508" s="2" t="s">
        <v>331</v>
      </c>
      <c r="E508" s="3"/>
    </row>
    <row r="509" spans="1:5" ht="24.75" customHeight="1">
      <c r="A509" s="3">
        <v>507</v>
      </c>
      <c r="B509" s="2" t="str">
        <f>"林美杏"</f>
        <v>林美杏</v>
      </c>
      <c r="C509" s="2" t="s">
        <v>498</v>
      </c>
      <c r="D509" s="2" t="s">
        <v>331</v>
      </c>
      <c r="E509" s="3"/>
    </row>
    <row r="510" spans="1:5" ht="24.75" customHeight="1">
      <c r="A510" s="3">
        <v>508</v>
      </c>
      <c r="B510" s="2" t="str">
        <f>"黄慧鑫"</f>
        <v>黄慧鑫</v>
      </c>
      <c r="C510" s="2" t="s">
        <v>499</v>
      </c>
      <c r="D510" s="2" t="s">
        <v>331</v>
      </c>
      <c r="E510" s="3"/>
    </row>
    <row r="511" spans="1:5" ht="24.75" customHeight="1">
      <c r="A511" s="3">
        <v>509</v>
      </c>
      <c r="B511" s="2" t="str">
        <f>"李柳森"</f>
        <v>李柳森</v>
      </c>
      <c r="C511" s="2" t="s">
        <v>500</v>
      </c>
      <c r="D511" s="2" t="s">
        <v>331</v>
      </c>
      <c r="E511" s="3"/>
    </row>
    <row r="512" spans="1:5" ht="24.75" customHeight="1">
      <c r="A512" s="3">
        <v>510</v>
      </c>
      <c r="B512" s="2" t="str">
        <f>"符嘉栩"</f>
        <v>符嘉栩</v>
      </c>
      <c r="C512" s="2" t="s">
        <v>501</v>
      </c>
      <c r="D512" s="2" t="s">
        <v>331</v>
      </c>
      <c r="E512" s="3"/>
    </row>
    <row r="513" spans="1:5" ht="24.75" customHeight="1">
      <c r="A513" s="3">
        <v>511</v>
      </c>
      <c r="B513" s="2" t="str">
        <f>"蒋祉一"</f>
        <v>蒋祉一</v>
      </c>
      <c r="C513" s="2" t="s">
        <v>502</v>
      </c>
      <c r="D513" s="2" t="s">
        <v>331</v>
      </c>
      <c r="E513" s="3"/>
    </row>
    <row r="514" spans="1:5" ht="24.75" customHeight="1">
      <c r="A514" s="3">
        <v>512</v>
      </c>
      <c r="B514" s="2" t="str">
        <f>"陈兴鑫"</f>
        <v>陈兴鑫</v>
      </c>
      <c r="C514" s="2" t="s">
        <v>503</v>
      </c>
      <c r="D514" s="2" t="s">
        <v>331</v>
      </c>
      <c r="E514" s="3"/>
    </row>
    <row r="515" spans="1:5" ht="24.75" customHeight="1">
      <c r="A515" s="3">
        <v>513</v>
      </c>
      <c r="B515" s="2" t="str">
        <f>"许龄尹"</f>
        <v>许龄尹</v>
      </c>
      <c r="C515" s="2" t="s">
        <v>504</v>
      </c>
      <c r="D515" s="2" t="s">
        <v>331</v>
      </c>
      <c r="E515" s="3"/>
    </row>
    <row r="516" spans="1:5" ht="24.75" customHeight="1">
      <c r="A516" s="3">
        <v>514</v>
      </c>
      <c r="B516" s="2" t="str">
        <f>"谢紫莹"</f>
        <v>谢紫莹</v>
      </c>
      <c r="C516" s="2" t="s">
        <v>505</v>
      </c>
      <c r="D516" s="2" t="s">
        <v>331</v>
      </c>
      <c r="E516" s="3"/>
    </row>
    <row r="517" spans="1:5" ht="24.75" customHeight="1">
      <c r="A517" s="3">
        <v>515</v>
      </c>
      <c r="B517" s="2" t="str">
        <f>"陈靖"</f>
        <v>陈靖</v>
      </c>
      <c r="C517" s="2" t="s">
        <v>506</v>
      </c>
      <c r="D517" s="2" t="s">
        <v>331</v>
      </c>
      <c r="E517" s="3"/>
    </row>
    <row r="518" spans="1:5" ht="24.75" customHeight="1">
      <c r="A518" s="3">
        <v>516</v>
      </c>
      <c r="B518" s="2" t="str">
        <f>"张云鹏"</f>
        <v>张云鹏</v>
      </c>
      <c r="C518" s="2" t="s">
        <v>507</v>
      </c>
      <c r="D518" s="2" t="s">
        <v>331</v>
      </c>
      <c r="E518" s="3"/>
    </row>
    <row r="519" spans="1:5" ht="24.75" customHeight="1">
      <c r="A519" s="3">
        <v>517</v>
      </c>
      <c r="B519" s="2" t="str">
        <f>"周心茹"</f>
        <v>周心茹</v>
      </c>
      <c r="C519" s="2" t="s">
        <v>508</v>
      </c>
      <c r="D519" s="2" t="s">
        <v>331</v>
      </c>
      <c r="E519" s="3"/>
    </row>
    <row r="520" spans="1:5" ht="24.75" customHeight="1">
      <c r="A520" s="3">
        <v>518</v>
      </c>
      <c r="B520" s="2" t="str">
        <f>"程若茹"</f>
        <v>程若茹</v>
      </c>
      <c r="C520" s="2" t="s">
        <v>509</v>
      </c>
      <c r="D520" s="2" t="s">
        <v>331</v>
      </c>
      <c r="E520" s="3"/>
    </row>
    <row r="521" spans="1:5" ht="24.75" customHeight="1">
      <c r="A521" s="3">
        <v>519</v>
      </c>
      <c r="B521" s="2" t="str">
        <f>"李桃源"</f>
        <v>李桃源</v>
      </c>
      <c r="C521" s="2" t="s">
        <v>510</v>
      </c>
      <c r="D521" s="2" t="s">
        <v>331</v>
      </c>
      <c r="E521" s="3"/>
    </row>
    <row r="522" spans="1:5" ht="24.75" customHeight="1">
      <c r="A522" s="3">
        <v>520</v>
      </c>
      <c r="B522" s="2" t="str">
        <f>"杨世山"</f>
        <v>杨世山</v>
      </c>
      <c r="C522" s="2" t="s">
        <v>511</v>
      </c>
      <c r="D522" s="2" t="s">
        <v>331</v>
      </c>
      <c r="E522" s="3"/>
    </row>
    <row r="523" spans="1:5" ht="24.75" customHeight="1">
      <c r="A523" s="3">
        <v>521</v>
      </c>
      <c r="B523" s="2" t="str">
        <f>"吴宛倩"</f>
        <v>吴宛倩</v>
      </c>
      <c r="C523" s="2" t="s">
        <v>512</v>
      </c>
      <c r="D523" s="2" t="s">
        <v>331</v>
      </c>
      <c r="E523" s="3"/>
    </row>
    <row r="524" spans="1:5" ht="24.75" customHeight="1">
      <c r="A524" s="3">
        <v>522</v>
      </c>
      <c r="B524" s="2" t="str">
        <f>"沈玉"</f>
        <v>沈玉</v>
      </c>
      <c r="C524" s="2" t="s">
        <v>513</v>
      </c>
      <c r="D524" s="2" t="s">
        <v>331</v>
      </c>
      <c r="E524" s="3"/>
    </row>
    <row r="525" spans="1:5" ht="24.75" customHeight="1">
      <c r="A525" s="3">
        <v>523</v>
      </c>
      <c r="B525" s="2" t="str">
        <f>"郑在恒"</f>
        <v>郑在恒</v>
      </c>
      <c r="C525" s="2" t="s">
        <v>514</v>
      </c>
      <c r="D525" s="2" t="s">
        <v>331</v>
      </c>
      <c r="E525" s="3"/>
    </row>
    <row r="526" spans="1:5" ht="24.75" customHeight="1">
      <c r="A526" s="3">
        <v>524</v>
      </c>
      <c r="B526" s="2" t="str">
        <f>"唐诗雅"</f>
        <v>唐诗雅</v>
      </c>
      <c r="C526" s="2" t="s">
        <v>515</v>
      </c>
      <c r="D526" s="2" t="s">
        <v>331</v>
      </c>
      <c r="E526" s="3"/>
    </row>
    <row r="527" spans="1:5" ht="24.75" customHeight="1">
      <c r="A527" s="3">
        <v>525</v>
      </c>
      <c r="B527" s="2" t="str">
        <f>"袁澜丹"</f>
        <v>袁澜丹</v>
      </c>
      <c r="C527" s="2" t="s">
        <v>516</v>
      </c>
      <c r="D527" s="2" t="s">
        <v>331</v>
      </c>
      <c r="E527" s="3"/>
    </row>
    <row r="528" spans="1:5" ht="24.75" customHeight="1">
      <c r="A528" s="3">
        <v>526</v>
      </c>
      <c r="B528" s="2" t="str">
        <f>"邢意雨"</f>
        <v>邢意雨</v>
      </c>
      <c r="C528" s="2" t="s">
        <v>517</v>
      </c>
      <c r="D528" s="2" t="s">
        <v>331</v>
      </c>
      <c r="E528" s="3"/>
    </row>
    <row r="529" spans="1:5" ht="24.75" customHeight="1">
      <c r="A529" s="3">
        <v>527</v>
      </c>
      <c r="B529" s="2" t="str">
        <f>"李春薇"</f>
        <v>李春薇</v>
      </c>
      <c r="C529" s="2" t="s">
        <v>518</v>
      </c>
      <c r="D529" s="2" t="s">
        <v>331</v>
      </c>
      <c r="E529" s="3"/>
    </row>
    <row r="530" spans="1:5" ht="24.75" customHeight="1">
      <c r="A530" s="3">
        <v>528</v>
      </c>
      <c r="B530" s="2" t="str">
        <f>"訾宇轩"</f>
        <v>訾宇轩</v>
      </c>
      <c r="C530" s="2" t="s">
        <v>519</v>
      </c>
      <c r="D530" s="2" t="s">
        <v>331</v>
      </c>
      <c r="E530" s="3"/>
    </row>
    <row r="531" spans="1:5" ht="24.75" customHeight="1">
      <c r="A531" s="3">
        <v>529</v>
      </c>
      <c r="B531" s="2" t="str">
        <f>"林玉蝶"</f>
        <v>林玉蝶</v>
      </c>
      <c r="C531" s="2" t="s">
        <v>520</v>
      </c>
      <c r="D531" s="2" t="s">
        <v>331</v>
      </c>
      <c r="E531" s="3"/>
    </row>
    <row r="532" spans="1:5" ht="24.75" customHeight="1">
      <c r="A532" s="3">
        <v>530</v>
      </c>
      <c r="B532" s="2" t="str">
        <f>"黄玲"</f>
        <v>黄玲</v>
      </c>
      <c r="C532" s="2" t="s">
        <v>521</v>
      </c>
      <c r="D532" s="2" t="s">
        <v>331</v>
      </c>
      <c r="E532" s="3"/>
    </row>
    <row r="533" spans="1:5" ht="24.75" customHeight="1">
      <c r="A533" s="3">
        <v>531</v>
      </c>
      <c r="B533" s="2" t="str">
        <f>"赵奕"</f>
        <v>赵奕</v>
      </c>
      <c r="C533" s="2" t="s">
        <v>522</v>
      </c>
      <c r="D533" s="2" t="s">
        <v>331</v>
      </c>
      <c r="E533" s="3"/>
    </row>
    <row r="534" spans="1:5" ht="24.75" customHeight="1">
      <c r="A534" s="3">
        <v>532</v>
      </c>
      <c r="B534" s="2" t="str">
        <f>"单雨萌"</f>
        <v>单雨萌</v>
      </c>
      <c r="C534" s="2" t="s">
        <v>523</v>
      </c>
      <c r="D534" s="2" t="s">
        <v>331</v>
      </c>
      <c r="E534" s="3"/>
    </row>
    <row r="535" spans="1:5" ht="24.75" customHeight="1">
      <c r="A535" s="3">
        <v>533</v>
      </c>
      <c r="B535" s="2" t="str">
        <f>"李菊珍"</f>
        <v>李菊珍</v>
      </c>
      <c r="C535" s="2" t="s">
        <v>524</v>
      </c>
      <c r="D535" s="2" t="s">
        <v>331</v>
      </c>
      <c r="E535" s="3"/>
    </row>
    <row r="536" spans="1:5" ht="24.75" customHeight="1">
      <c r="A536" s="3">
        <v>534</v>
      </c>
      <c r="B536" s="2" t="str">
        <f>"杜彩娥"</f>
        <v>杜彩娥</v>
      </c>
      <c r="C536" s="2" t="s">
        <v>525</v>
      </c>
      <c r="D536" s="2" t="s">
        <v>331</v>
      </c>
      <c r="E536" s="3"/>
    </row>
    <row r="537" spans="1:5" ht="24.75" customHeight="1">
      <c r="A537" s="3">
        <v>535</v>
      </c>
      <c r="B537" s="2" t="str">
        <f>"吴茹"</f>
        <v>吴茹</v>
      </c>
      <c r="C537" s="2" t="s">
        <v>526</v>
      </c>
      <c r="D537" s="2" t="s">
        <v>331</v>
      </c>
      <c r="E537" s="3"/>
    </row>
    <row r="538" spans="1:5" ht="24.75" customHeight="1">
      <c r="A538" s="3">
        <v>536</v>
      </c>
      <c r="B538" s="2" t="str">
        <f>"李钰"</f>
        <v>李钰</v>
      </c>
      <c r="C538" s="2" t="s">
        <v>527</v>
      </c>
      <c r="D538" s="2" t="s">
        <v>331</v>
      </c>
      <c r="E538" s="3"/>
    </row>
    <row r="539" spans="1:5" ht="24.75" customHeight="1">
      <c r="A539" s="3">
        <v>537</v>
      </c>
      <c r="B539" s="2" t="str">
        <f>"张源"</f>
        <v>张源</v>
      </c>
      <c r="C539" s="2" t="s">
        <v>528</v>
      </c>
      <c r="D539" s="2" t="s">
        <v>331</v>
      </c>
      <c r="E539" s="3"/>
    </row>
    <row r="540" spans="1:5" ht="24.75" customHeight="1">
      <c r="A540" s="3">
        <v>538</v>
      </c>
      <c r="B540" s="2" t="str">
        <f>"吴珏金"</f>
        <v>吴珏金</v>
      </c>
      <c r="C540" s="2" t="s">
        <v>529</v>
      </c>
      <c r="D540" s="2" t="s">
        <v>331</v>
      </c>
      <c r="E540" s="3"/>
    </row>
    <row r="541" spans="1:5" ht="24.75" customHeight="1">
      <c r="A541" s="3">
        <v>539</v>
      </c>
      <c r="B541" s="2" t="str">
        <f>"王冰"</f>
        <v>王冰</v>
      </c>
      <c r="C541" s="2" t="s">
        <v>530</v>
      </c>
      <c r="D541" s="2" t="s">
        <v>331</v>
      </c>
      <c r="E541" s="3"/>
    </row>
    <row r="542" spans="1:5" ht="24.75" customHeight="1">
      <c r="A542" s="3">
        <v>540</v>
      </c>
      <c r="B542" s="2" t="str">
        <f>"陈福红"</f>
        <v>陈福红</v>
      </c>
      <c r="C542" s="2" t="s">
        <v>531</v>
      </c>
      <c r="D542" s="2" t="s">
        <v>331</v>
      </c>
      <c r="E542" s="3"/>
    </row>
    <row r="543" spans="1:5" ht="24.75" customHeight="1">
      <c r="A543" s="3">
        <v>541</v>
      </c>
      <c r="B543" s="2" t="str">
        <f>"郑小菁"</f>
        <v>郑小菁</v>
      </c>
      <c r="C543" s="2" t="s">
        <v>532</v>
      </c>
      <c r="D543" s="2" t="s">
        <v>331</v>
      </c>
      <c r="E543" s="3"/>
    </row>
    <row r="544" spans="1:5" ht="24.75" customHeight="1">
      <c r="A544" s="3">
        <v>542</v>
      </c>
      <c r="B544" s="2" t="str">
        <f>"黄丽滢"</f>
        <v>黄丽滢</v>
      </c>
      <c r="C544" s="2" t="s">
        <v>533</v>
      </c>
      <c r="D544" s="2" t="s">
        <v>331</v>
      </c>
      <c r="E544" s="3"/>
    </row>
    <row r="545" spans="1:5" ht="24.75" customHeight="1">
      <c r="A545" s="3">
        <v>543</v>
      </c>
      <c r="B545" s="2" t="str">
        <f>"吴若欣"</f>
        <v>吴若欣</v>
      </c>
      <c r="C545" s="2" t="s">
        <v>534</v>
      </c>
      <c r="D545" s="2" t="s">
        <v>331</v>
      </c>
      <c r="E545" s="3"/>
    </row>
    <row r="546" spans="1:5" ht="24.75" customHeight="1">
      <c r="A546" s="3">
        <v>544</v>
      </c>
      <c r="B546" s="2" t="str">
        <f>"李佳佳"</f>
        <v>李佳佳</v>
      </c>
      <c r="C546" s="2" t="s">
        <v>535</v>
      </c>
      <c r="D546" s="2" t="s">
        <v>331</v>
      </c>
      <c r="E546" s="3"/>
    </row>
    <row r="547" spans="1:5" ht="24.75" customHeight="1">
      <c r="A547" s="3">
        <v>545</v>
      </c>
      <c r="B547" s="2" t="str">
        <f>"黄淇"</f>
        <v>黄淇</v>
      </c>
      <c r="C547" s="2" t="s">
        <v>536</v>
      </c>
      <c r="D547" s="2" t="s">
        <v>331</v>
      </c>
      <c r="E547" s="3"/>
    </row>
    <row r="548" spans="1:5" ht="24.75" customHeight="1">
      <c r="A548" s="3">
        <v>546</v>
      </c>
      <c r="B548" s="2" t="str">
        <f>"薛昱"</f>
        <v>薛昱</v>
      </c>
      <c r="C548" s="2" t="s">
        <v>537</v>
      </c>
      <c r="D548" s="2" t="s">
        <v>331</v>
      </c>
      <c r="E548" s="3"/>
    </row>
    <row r="549" spans="1:5" ht="24.75" customHeight="1">
      <c r="A549" s="3">
        <v>547</v>
      </c>
      <c r="B549" s="2" t="str">
        <f>"彭菁"</f>
        <v>彭菁</v>
      </c>
      <c r="C549" s="2" t="s">
        <v>538</v>
      </c>
      <c r="D549" s="2" t="s">
        <v>331</v>
      </c>
      <c r="E549" s="3"/>
    </row>
    <row r="550" spans="1:5" ht="24.75" customHeight="1">
      <c r="A550" s="3">
        <v>548</v>
      </c>
      <c r="B550" s="2" t="str">
        <f>"郭仁可"</f>
        <v>郭仁可</v>
      </c>
      <c r="C550" s="2" t="s">
        <v>539</v>
      </c>
      <c r="D550" s="2" t="s">
        <v>331</v>
      </c>
      <c r="E550" s="3"/>
    </row>
    <row r="551" spans="1:5" ht="24.75" customHeight="1">
      <c r="A551" s="3">
        <v>549</v>
      </c>
      <c r="B551" s="2" t="str">
        <f>"蔡汝浩"</f>
        <v>蔡汝浩</v>
      </c>
      <c r="C551" s="2" t="s">
        <v>540</v>
      </c>
      <c r="D551" s="2" t="s">
        <v>331</v>
      </c>
      <c r="E551" s="3"/>
    </row>
    <row r="552" spans="1:5" ht="24.75" customHeight="1">
      <c r="A552" s="3">
        <v>550</v>
      </c>
      <c r="B552" s="2" t="str">
        <f>"周彬"</f>
        <v>周彬</v>
      </c>
      <c r="C552" s="2" t="s">
        <v>541</v>
      </c>
      <c r="D552" s="2" t="s">
        <v>331</v>
      </c>
      <c r="E552" s="3"/>
    </row>
    <row r="553" spans="1:5" ht="24.75" customHeight="1">
      <c r="A553" s="3">
        <v>551</v>
      </c>
      <c r="B553" s="2" t="str">
        <f>"周雪敏"</f>
        <v>周雪敏</v>
      </c>
      <c r="C553" s="2" t="s">
        <v>542</v>
      </c>
      <c r="D553" s="2" t="s">
        <v>331</v>
      </c>
      <c r="E553" s="3"/>
    </row>
    <row r="554" spans="1:5" ht="24.75" customHeight="1">
      <c r="A554" s="3">
        <v>552</v>
      </c>
      <c r="B554" s="2" t="str">
        <f>"程实"</f>
        <v>程实</v>
      </c>
      <c r="C554" s="2" t="s">
        <v>543</v>
      </c>
      <c r="D554" s="2" t="s">
        <v>331</v>
      </c>
      <c r="E554" s="3"/>
    </row>
    <row r="555" spans="1:5" ht="24.75" customHeight="1">
      <c r="A555" s="3">
        <v>553</v>
      </c>
      <c r="B555" s="2" t="str">
        <f>"邹东"</f>
        <v>邹东</v>
      </c>
      <c r="C555" s="2" t="s">
        <v>544</v>
      </c>
      <c r="D555" s="2" t="s">
        <v>331</v>
      </c>
      <c r="E555" s="3"/>
    </row>
    <row r="556" spans="1:5" ht="24.75" customHeight="1">
      <c r="A556" s="3">
        <v>554</v>
      </c>
      <c r="B556" s="2" t="str">
        <f>"蔡兴赓"</f>
        <v>蔡兴赓</v>
      </c>
      <c r="C556" s="2" t="s">
        <v>545</v>
      </c>
      <c r="D556" s="2" t="s">
        <v>331</v>
      </c>
      <c r="E556" s="3"/>
    </row>
    <row r="557" spans="1:5" ht="24.75" customHeight="1">
      <c r="A557" s="3">
        <v>555</v>
      </c>
      <c r="B557" s="2" t="str">
        <f>"吴莹"</f>
        <v>吴莹</v>
      </c>
      <c r="C557" s="2" t="s">
        <v>546</v>
      </c>
      <c r="D557" s="2" t="s">
        <v>331</v>
      </c>
      <c r="E557" s="3"/>
    </row>
    <row r="558" spans="1:5" ht="24.75" customHeight="1">
      <c r="A558" s="3">
        <v>556</v>
      </c>
      <c r="B558" s="2" t="str">
        <f>"曾嘉婧"</f>
        <v>曾嘉婧</v>
      </c>
      <c r="C558" s="2" t="s">
        <v>547</v>
      </c>
      <c r="D558" s="2" t="s">
        <v>331</v>
      </c>
      <c r="E558" s="3"/>
    </row>
    <row r="559" spans="1:5" ht="24.75" customHeight="1">
      <c r="A559" s="3">
        <v>557</v>
      </c>
      <c r="B559" s="2" t="str">
        <f>"吴伟文"</f>
        <v>吴伟文</v>
      </c>
      <c r="C559" s="2" t="s">
        <v>548</v>
      </c>
      <c r="D559" s="2" t="s">
        <v>331</v>
      </c>
      <c r="E559" s="3"/>
    </row>
    <row r="560" spans="1:5" ht="24.75" customHeight="1">
      <c r="A560" s="3">
        <v>558</v>
      </c>
      <c r="B560" s="2" t="str">
        <f>"叶欢欢"</f>
        <v>叶欢欢</v>
      </c>
      <c r="C560" s="2" t="s">
        <v>549</v>
      </c>
      <c r="D560" s="2" t="s">
        <v>331</v>
      </c>
      <c r="E560" s="3"/>
    </row>
    <row r="561" spans="1:5" ht="24.75" customHeight="1">
      <c r="A561" s="3">
        <v>559</v>
      </c>
      <c r="B561" s="2" t="str">
        <f>"张熙中"</f>
        <v>张熙中</v>
      </c>
      <c r="C561" s="2" t="s">
        <v>550</v>
      </c>
      <c r="D561" s="2" t="s">
        <v>331</v>
      </c>
      <c r="E561" s="3"/>
    </row>
    <row r="562" spans="1:5" ht="24.75" customHeight="1">
      <c r="A562" s="3">
        <v>560</v>
      </c>
      <c r="B562" s="2" t="str">
        <f>"周云"</f>
        <v>周云</v>
      </c>
      <c r="C562" s="2" t="s">
        <v>551</v>
      </c>
      <c r="D562" s="2" t="s">
        <v>331</v>
      </c>
      <c r="E562" s="3"/>
    </row>
    <row r="563" spans="1:5" ht="24.75" customHeight="1">
      <c r="A563" s="3">
        <v>561</v>
      </c>
      <c r="B563" s="2" t="str">
        <f>"文爱娜"</f>
        <v>文爱娜</v>
      </c>
      <c r="C563" s="2" t="s">
        <v>552</v>
      </c>
      <c r="D563" s="2" t="s">
        <v>331</v>
      </c>
      <c r="E563" s="3"/>
    </row>
    <row r="564" spans="1:5" ht="24.75" customHeight="1">
      <c r="A564" s="3">
        <v>562</v>
      </c>
      <c r="B564" s="2" t="str">
        <f>"饶鼎"</f>
        <v>饶鼎</v>
      </c>
      <c r="C564" s="2" t="s">
        <v>553</v>
      </c>
      <c r="D564" s="2" t="s">
        <v>331</v>
      </c>
      <c r="E564" s="3"/>
    </row>
    <row r="565" spans="1:5" ht="24.75" customHeight="1">
      <c r="A565" s="3">
        <v>563</v>
      </c>
      <c r="B565" s="2" t="str">
        <f>"邢微"</f>
        <v>邢微</v>
      </c>
      <c r="C565" s="2" t="s">
        <v>554</v>
      </c>
      <c r="D565" s="2" t="s">
        <v>331</v>
      </c>
      <c r="E565" s="3"/>
    </row>
    <row r="566" spans="1:5" ht="24.75" customHeight="1">
      <c r="A566" s="3">
        <v>564</v>
      </c>
      <c r="B566" s="2" t="str">
        <f>"王乙朵"</f>
        <v>王乙朵</v>
      </c>
      <c r="C566" s="2" t="s">
        <v>555</v>
      </c>
      <c r="D566" s="2" t="s">
        <v>331</v>
      </c>
      <c r="E566" s="3"/>
    </row>
    <row r="567" spans="1:5" ht="24.75" customHeight="1">
      <c r="A567" s="3">
        <v>565</v>
      </c>
      <c r="B567" s="2" t="str">
        <f>"郑飞燕"</f>
        <v>郑飞燕</v>
      </c>
      <c r="C567" s="2" t="s">
        <v>556</v>
      </c>
      <c r="D567" s="2" t="s">
        <v>331</v>
      </c>
      <c r="E567" s="3"/>
    </row>
    <row r="568" spans="1:5" ht="24.75" customHeight="1">
      <c r="A568" s="3">
        <v>566</v>
      </c>
      <c r="B568" s="2" t="str">
        <f>"庄惠惠"</f>
        <v>庄惠惠</v>
      </c>
      <c r="C568" s="2" t="s">
        <v>557</v>
      </c>
      <c r="D568" s="2" t="s">
        <v>331</v>
      </c>
      <c r="E568" s="3"/>
    </row>
    <row r="569" spans="1:5" ht="24.75" customHeight="1">
      <c r="A569" s="3">
        <v>567</v>
      </c>
      <c r="B569" s="2" t="str">
        <f>"洪锦妙"</f>
        <v>洪锦妙</v>
      </c>
      <c r="C569" s="2" t="s">
        <v>558</v>
      </c>
      <c r="D569" s="2" t="s">
        <v>331</v>
      </c>
      <c r="E569" s="3"/>
    </row>
    <row r="570" spans="1:5" ht="24.75" customHeight="1">
      <c r="A570" s="3">
        <v>568</v>
      </c>
      <c r="B570" s="2" t="str">
        <f>"赖林欣"</f>
        <v>赖林欣</v>
      </c>
      <c r="C570" s="2" t="s">
        <v>559</v>
      </c>
      <c r="D570" s="2" t="s">
        <v>331</v>
      </c>
      <c r="E570" s="3"/>
    </row>
    <row r="571" spans="1:5" ht="24.75" customHeight="1">
      <c r="A571" s="3">
        <v>569</v>
      </c>
      <c r="B571" s="2" t="str">
        <f>"蔡佳宏"</f>
        <v>蔡佳宏</v>
      </c>
      <c r="C571" s="2" t="s">
        <v>560</v>
      </c>
      <c r="D571" s="2" t="s">
        <v>331</v>
      </c>
      <c r="E571" s="3"/>
    </row>
    <row r="572" spans="1:5" ht="24.75" customHeight="1">
      <c r="A572" s="3">
        <v>570</v>
      </c>
      <c r="B572" s="2" t="str">
        <f>"王丽"</f>
        <v>王丽</v>
      </c>
      <c r="C572" s="2" t="s">
        <v>561</v>
      </c>
      <c r="D572" s="2" t="s">
        <v>331</v>
      </c>
      <c r="E572" s="3"/>
    </row>
    <row r="573" spans="1:5" ht="24.75" customHeight="1">
      <c r="A573" s="3">
        <v>571</v>
      </c>
      <c r="B573" s="2" t="str">
        <f>"符小惠"</f>
        <v>符小惠</v>
      </c>
      <c r="C573" s="2" t="s">
        <v>562</v>
      </c>
      <c r="D573" s="2" t="s">
        <v>331</v>
      </c>
      <c r="E573" s="3"/>
    </row>
    <row r="574" spans="1:5" ht="24.75" customHeight="1">
      <c r="A574" s="3">
        <v>572</v>
      </c>
      <c r="B574" s="2" t="str">
        <f>"贾玉娇"</f>
        <v>贾玉娇</v>
      </c>
      <c r="C574" s="2" t="s">
        <v>563</v>
      </c>
      <c r="D574" s="2" t="s">
        <v>331</v>
      </c>
      <c r="E574" s="3"/>
    </row>
    <row r="575" spans="1:5" ht="24.75" customHeight="1">
      <c r="A575" s="3">
        <v>573</v>
      </c>
      <c r="B575" s="2" t="str">
        <f>"冯杰鑫"</f>
        <v>冯杰鑫</v>
      </c>
      <c r="C575" s="2" t="s">
        <v>564</v>
      </c>
      <c r="D575" s="2" t="s">
        <v>331</v>
      </c>
      <c r="E575" s="3"/>
    </row>
    <row r="576" spans="1:5" ht="24.75" customHeight="1">
      <c r="A576" s="3">
        <v>574</v>
      </c>
      <c r="B576" s="2" t="str">
        <f>"苏瑜"</f>
        <v>苏瑜</v>
      </c>
      <c r="C576" s="2" t="s">
        <v>565</v>
      </c>
      <c r="D576" s="2" t="s">
        <v>331</v>
      </c>
      <c r="E576" s="3"/>
    </row>
    <row r="577" spans="1:5" ht="24.75" customHeight="1">
      <c r="A577" s="3">
        <v>575</v>
      </c>
      <c r="B577" s="2" t="str">
        <f>"邓景鸿"</f>
        <v>邓景鸿</v>
      </c>
      <c r="C577" s="2" t="s">
        <v>566</v>
      </c>
      <c r="D577" s="2" t="s">
        <v>331</v>
      </c>
      <c r="E577" s="3"/>
    </row>
    <row r="578" spans="1:5" ht="24.75" customHeight="1">
      <c r="A578" s="3">
        <v>576</v>
      </c>
      <c r="B578" s="2" t="str">
        <f>"翁琼莉"</f>
        <v>翁琼莉</v>
      </c>
      <c r="C578" s="2" t="s">
        <v>567</v>
      </c>
      <c r="D578" s="2" t="s">
        <v>331</v>
      </c>
      <c r="E578" s="3"/>
    </row>
    <row r="579" spans="1:5" ht="24.75" customHeight="1">
      <c r="A579" s="3">
        <v>577</v>
      </c>
      <c r="B579" s="2" t="str">
        <f>"郑茱萸"</f>
        <v>郑茱萸</v>
      </c>
      <c r="C579" s="2" t="s">
        <v>568</v>
      </c>
      <c r="D579" s="2" t="s">
        <v>331</v>
      </c>
      <c r="E579" s="3"/>
    </row>
    <row r="580" spans="1:5" ht="24.75" customHeight="1">
      <c r="A580" s="3">
        <v>578</v>
      </c>
      <c r="B580" s="2" t="str">
        <f>"李柔葵"</f>
        <v>李柔葵</v>
      </c>
      <c r="C580" s="2" t="s">
        <v>539</v>
      </c>
      <c r="D580" s="2" t="s">
        <v>331</v>
      </c>
      <c r="E580" s="3"/>
    </row>
    <row r="581" spans="1:5" ht="24.75" customHeight="1">
      <c r="A581" s="3">
        <v>579</v>
      </c>
      <c r="B581" s="2" t="str">
        <f>"钟玉娟"</f>
        <v>钟玉娟</v>
      </c>
      <c r="C581" s="2" t="s">
        <v>569</v>
      </c>
      <c r="D581" s="2" t="s">
        <v>570</v>
      </c>
      <c r="E581" s="3"/>
    </row>
    <row r="582" spans="1:5" ht="24.75" customHeight="1">
      <c r="A582" s="3">
        <v>580</v>
      </c>
      <c r="B582" s="2" t="str">
        <f>"陈余富"</f>
        <v>陈余富</v>
      </c>
      <c r="C582" s="2" t="s">
        <v>571</v>
      </c>
      <c r="D582" s="2" t="s">
        <v>570</v>
      </c>
      <c r="E582" s="3"/>
    </row>
    <row r="583" spans="1:5" ht="24.75" customHeight="1">
      <c r="A583" s="3">
        <v>581</v>
      </c>
      <c r="B583" s="2" t="str">
        <f>"庞海宁"</f>
        <v>庞海宁</v>
      </c>
      <c r="C583" s="2" t="s">
        <v>572</v>
      </c>
      <c r="D583" s="2" t="s">
        <v>570</v>
      </c>
      <c r="E583" s="3"/>
    </row>
    <row r="584" spans="1:5" ht="24.75" customHeight="1">
      <c r="A584" s="3">
        <v>582</v>
      </c>
      <c r="B584" s="2" t="str">
        <f>"莫岳东"</f>
        <v>莫岳东</v>
      </c>
      <c r="C584" s="2" t="s">
        <v>573</v>
      </c>
      <c r="D584" s="2" t="s">
        <v>570</v>
      </c>
      <c r="E584" s="3"/>
    </row>
    <row r="585" spans="1:5" ht="24.75" customHeight="1">
      <c r="A585" s="3">
        <v>583</v>
      </c>
      <c r="B585" s="2" t="str">
        <f>"杨育源"</f>
        <v>杨育源</v>
      </c>
      <c r="C585" s="2" t="s">
        <v>574</v>
      </c>
      <c r="D585" s="2" t="s">
        <v>570</v>
      </c>
      <c r="E585" s="3"/>
    </row>
    <row r="586" spans="1:5" ht="24.75" customHeight="1">
      <c r="A586" s="3">
        <v>584</v>
      </c>
      <c r="B586" s="2" t="str">
        <f>"梁文思"</f>
        <v>梁文思</v>
      </c>
      <c r="C586" s="2" t="s">
        <v>575</v>
      </c>
      <c r="D586" s="2" t="s">
        <v>570</v>
      </c>
      <c r="E586" s="3"/>
    </row>
    <row r="587" spans="1:5" ht="24.75" customHeight="1">
      <c r="A587" s="3">
        <v>585</v>
      </c>
      <c r="B587" s="2" t="str">
        <f>"李羿"</f>
        <v>李羿</v>
      </c>
      <c r="C587" s="2" t="s">
        <v>576</v>
      </c>
      <c r="D587" s="2" t="s">
        <v>570</v>
      </c>
      <c r="E587" s="3"/>
    </row>
    <row r="588" spans="1:5" ht="24.75" customHeight="1">
      <c r="A588" s="3">
        <v>586</v>
      </c>
      <c r="B588" s="2" t="str">
        <f>"赵芬"</f>
        <v>赵芬</v>
      </c>
      <c r="C588" s="2" t="s">
        <v>577</v>
      </c>
      <c r="D588" s="2" t="s">
        <v>570</v>
      </c>
      <c r="E588" s="3"/>
    </row>
    <row r="589" spans="1:5" ht="24.75" customHeight="1">
      <c r="A589" s="3">
        <v>587</v>
      </c>
      <c r="B589" s="2" t="str">
        <f>"符玉霞"</f>
        <v>符玉霞</v>
      </c>
      <c r="C589" s="2" t="s">
        <v>578</v>
      </c>
      <c r="D589" s="2" t="s">
        <v>570</v>
      </c>
      <c r="E589" s="3"/>
    </row>
    <row r="590" spans="1:5" ht="24.75" customHeight="1">
      <c r="A590" s="3">
        <v>588</v>
      </c>
      <c r="B590" s="2" t="str">
        <f>"杨雨满"</f>
        <v>杨雨满</v>
      </c>
      <c r="C590" s="2" t="s">
        <v>579</v>
      </c>
      <c r="D590" s="2" t="s">
        <v>570</v>
      </c>
      <c r="E590" s="3"/>
    </row>
    <row r="591" spans="1:5" ht="24.75" customHeight="1">
      <c r="A591" s="3">
        <v>589</v>
      </c>
      <c r="B591" s="2" t="str">
        <f>"林可玉"</f>
        <v>林可玉</v>
      </c>
      <c r="C591" s="2" t="s">
        <v>580</v>
      </c>
      <c r="D591" s="2" t="s">
        <v>570</v>
      </c>
      <c r="E591" s="3"/>
    </row>
    <row r="592" spans="1:5" ht="24.75" customHeight="1">
      <c r="A592" s="3">
        <v>590</v>
      </c>
      <c r="B592" s="2" t="str">
        <f>"刘仲杰"</f>
        <v>刘仲杰</v>
      </c>
      <c r="C592" s="2" t="s">
        <v>581</v>
      </c>
      <c r="D592" s="2" t="s">
        <v>570</v>
      </c>
      <c r="E592" s="3"/>
    </row>
    <row r="593" spans="1:5" ht="24.75" customHeight="1">
      <c r="A593" s="3">
        <v>591</v>
      </c>
      <c r="B593" s="2" t="str">
        <f>"莫新嫩"</f>
        <v>莫新嫩</v>
      </c>
      <c r="C593" s="2" t="s">
        <v>582</v>
      </c>
      <c r="D593" s="2" t="s">
        <v>570</v>
      </c>
      <c r="E593" s="3"/>
    </row>
    <row r="594" spans="1:5" ht="24.75" customHeight="1">
      <c r="A594" s="3">
        <v>592</v>
      </c>
      <c r="B594" s="2" t="str">
        <f>"王文瑰"</f>
        <v>王文瑰</v>
      </c>
      <c r="C594" s="2" t="s">
        <v>583</v>
      </c>
      <c r="D594" s="2" t="s">
        <v>570</v>
      </c>
      <c r="E594" s="3"/>
    </row>
    <row r="595" spans="1:5" ht="24.75" customHeight="1">
      <c r="A595" s="3">
        <v>593</v>
      </c>
      <c r="B595" s="2" t="str">
        <f>"女"</f>
        <v>女</v>
      </c>
      <c r="C595" s="2" t="s">
        <v>584</v>
      </c>
      <c r="D595" s="2" t="s">
        <v>570</v>
      </c>
      <c r="E595" s="3"/>
    </row>
    <row r="596" spans="1:5" ht="24.75" customHeight="1">
      <c r="A596" s="3">
        <v>594</v>
      </c>
      <c r="B596" s="2" t="str">
        <f>"白莹雪"</f>
        <v>白莹雪</v>
      </c>
      <c r="C596" s="2" t="s">
        <v>585</v>
      </c>
      <c r="D596" s="2" t="s">
        <v>570</v>
      </c>
      <c r="E596" s="3"/>
    </row>
    <row r="597" spans="1:5" ht="24.75" customHeight="1">
      <c r="A597" s="3">
        <v>595</v>
      </c>
      <c r="B597" s="2" t="str">
        <f>"李紫瑶"</f>
        <v>李紫瑶</v>
      </c>
      <c r="C597" s="2" t="s">
        <v>586</v>
      </c>
      <c r="D597" s="2" t="s">
        <v>570</v>
      </c>
      <c r="E597" s="3"/>
    </row>
    <row r="598" spans="1:5" ht="24.75" customHeight="1">
      <c r="A598" s="3">
        <v>596</v>
      </c>
      <c r="B598" s="2" t="str">
        <f>"翁安琪"</f>
        <v>翁安琪</v>
      </c>
      <c r="C598" s="2" t="s">
        <v>587</v>
      </c>
      <c r="D598" s="2" t="s">
        <v>570</v>
      </c>
      <c r="E598" s="3"/>
    </row>
    <row r="599" spans="1:5" ht="24.75" customHeight="1">
      <c r="A599" s="3">
        <v>597</v>
      </c>
      <c r="B599" s="2" t="str">
        <f>"冯昌丽"</f>
        <v>冯昌丽</v>
      </c>
      <c r="C599" s="2" t="s">
        <v>588</v>
      </c>
      <c r="D599" s="2" t="s">
        <v>570</v>
      </c>
      <c r="E599" s="3"/>
    </row>
    <row r="600" spans="1:5" ht="24.75" customHeight="1">
      <c r="A600" s="3">
        <v>598</v>
      </c>
      <c r="B600" s="2" t="str">
        <f>"符吉娟"</f>
        <v>符吉娟</v>
      </c>
      <c r="C600" s="2" t="s">
        <v>589</v>
      </c>
      <c r="D600" s="2" t="s">
        <v>570</v>
      </c>
      <c r="E600" s="3"/>
    </row>
    <row r="601" spans="1:5" ht="24.75" customHeight="1">
      <c r="A601" s="3">
        <v>599</v>
      </c>
      <c r="B601" s="2" t="str">
        <f>"韦子芊"</f>
        <v>韦子芊</v>
      </c>
      <c r="C601" s="2" t="s">
        <v>590</v>
      </c>
      <c r="D601" s="2" t="s">
        <v>570</v>
      </c>
      <c r="E601" s="3"/>
    </row>
    <row r="602" spans="1:5" ht="24.75" customHeight="1">
      <c r="A602" s="3">
        <v>600</v>
      </c>
      <c r="B602" s="2" t="str">
        <f>"余才立"</f>
        <v>余才立</v>
      </c>
      <c r="C602" s="2" t="s">
        <v>591</v>
      </c>
      <c r="D602" s="2" t="s">
        <v>570</v>
      </c>
      <c r="E602" s="3"/>
    </row>
    <row r="603" spans="1:5" ht="24.75" customHeight="1">
      <c r="A603" s="3">
        <v>601</v>
      </c>
      <c r="B603" s="2" t="str">
        <f>"林小敏"</f>
        <v>林小敏</v>
      </c>
      <c r="C603" s="2" t="s">
        <v>592</v>
      </c>
      <c r="D603" s="2" t="s">
        <v>570</v>
      </c>
      <c r="E603" s="3"/>
    </row>
    <row r="604" spans="1:5" ht="24.75" customHeight="1">
      <c r="A604" s="3">
        <v>602</v>
      </c>
      <c r="B604" s="2" t="str">
        <f>"唐统权"</f>
        <v>唐统权</v>
      </c>
      <c r="C604" s="2" t="s">
        <v>593</v>
      </c>
      <c r="D604" s="2" t="s">
        <v>570</v>
      </c>
      <c r="E604" s="3"/>
    </row>
    <row r="605" spans="1:5" ht="24.75" customHeight="1">
      <c r="A605" s="3">
        <v>603</v>
      </c>
      <c r="B605" s="2" t="str">
        <f>"蒙艺"</f>
        <v>蒙艺</v>
      </c>
      <c r="C605" s="2" t="s">
        <v>594</v>
      </c>
      <c r="D605" s="2" t="s">
        <v>570</v>
      </c>
      <c r="E605" s="3"/>
    </row>
    <row r="606" spans="1:5" ht="24.75" customHeight="1">
      <c r="A606" s="3">
        <v>604</v>
      </c>
      <c r="B606" s="2" t="str">
        <f>"颜福玲"</f>
        <v>颜福玲</v>
      </c>
      <c r="C606" s="2" t="s">
        <v>579</v>
      </c>
      <c r="D606" s="2" t="s">
        <v>570</v>
      </c>
      <c r="E606" s="3"/>
    </row>
    <row r="607" spans="1:5" ht="24.75" customHeight="1">
      <c r="A607" s="3">
        <v>605</v>
      </c>
      <c r="B607" s="2" t="str">
        <f>"曾钰惠"</f>
        <v>曾钰惠</v>
      </c>
      <c r="C607" s="2" t="s">
        <v>595</v>
      </c>
      <c r="D607" s="2" t="s">
        <v>570</v>
      </c>
      <c r="E607" s="3"/>
    </row>
    <row r="608" spans="1:5" ht="24.75" customHeight="1">
      <c r="A608" s="3">
        <v>606</v>
      </c>
      <c r="B608" s="2" t="str">
        <f>"陈娜"</f>
        <v>陈娜</v>
      </c>
      <c r="C608" s="2" t="s">
        <v>596</v>
      </c>
      <c r="D608" s="2" t="s">
        <v>570</v>
      </c>
      <c r="E608" s="3"/>
    </row>
    <row r="609" spans="1:5" ht="24.75" customHeight="1">
      <c r="A609" s="3">
        <v>607</v>
      </c>
      <c r="B609" s="2" t="str">
        <f>"文雅婧"</f>
        <v>文雅婧</v>
      </c>
      <c r="C609" s="2" t="s">
        <v>597</v>
      </c>
      <c r="D609" s="2" t="s">
        <v>570</v>
      </c>
      <c r="E609" s="3"/>
    </row>
    <row r="610" spans="1:5" ht="24.75" customHeight="1">
      <c r="A610" s="3">
        <v>608</v>
      </c>
      <c r="B610" s="2" t="str">
        <f>"曾庆慧"</f>
        <v>曾庆慧</v>
      </c>
      <c r="C610" s="2" t="s">
        <v>598</v>
      </c>
      <c r="D610" s="2" t="s">
        <v>570</v>
      </c>
      <c r="E610" s="3"/>
    </row>
    <row r="611" spans="1:5" ht="24.75" customHeight="1">
      <c r="A611" s="3">
        <v>609</v>
      </c>
      <c r="B611" s="2" t="str">
        <f>"吴霄泰"</f>
        <v>吴霄泰</v>
      </c>
      <c r="C611" s="2" t="s">
        <v>599</v>
      </c>
      <c r="D611" s="2" t="s">
        <v>570</v>
      </c>
      <c r="E611" s="3"/>
    </row>
    <row r="612" spans="1:5" ht="24.75" customHeight="1">
      <c r="A612" s="3">
        <v>610</v>
      </c>
      <c r="B612" s="2" t="str">
        <f>"文静"</f>
        <v>文静</v>
      </c>
      <c r="C612" s="2" t="s">
        <v>600</v>
      </c>
      <c r="D612" s="2" t="s">
        <v>570</v>
      </c>
      <c r="E612" s="3"/>
    </row>
    <row r="613" spans="1:5" ht="24.75" customHeight="1">
      <c r="A613" s="3">
        <v>611</v>
      </c>
      <c r="B613" s="2" t="str">
        <f>"吴超凡"</f>
        <v>吴超凡</v>
      </c>
      <c r="C613" s="2" t="s">
        <v>601</v>
      </c>
      <c r="D613" s="2" t="s">
        <v>570</v>
      </c>
      <c r="E613" s="3"/>
    </row>
    <row r="614" spans="1:5" ht="24.75" customHeight="1">
      <c r="A614" s="3">
        <v>612</v>
      </c>
      <c r="B614" s="2" t="str">
        <f>"陈宇"</f>
        <v>陈宇</v>
      </c>
      <c r="C614" s="2" t="s">
        <v>602</v>
      </c>
      <c r="D614" s="2" t="s">
        <v>570</v>
      </c>
      <c r="E614" s="3"/>
    </row>
    <row r="615" spans="1:5" ht="24.75" customHeight="1">
      <c r="A615" s="3">
        <v>613</v>
      </c>
      <c r="B615" s="2" t="str">
        <f>"林福洪"</f>
        <v>林福洪</v>
      </c>
      <c r="C615" s="2" t="s">
        <v>603</v>
      </c>
      <c r="D615" s="2" t="s">
        <v>570</v>
      </c>
      <c r="E615" s="3"/>
    </row>
    <row r="616" spans="1:5" ht="24.75" customHeight="1">
      <c r="A616" s="3">
        <v>614</v>
      </c>
      <c r="B616" s="2" t="str">
        <f>"高美雅"</f>
        <v>高美雅</v>
      </c>
      <c r="C616" s="2" t="s">
        <v>604</v>
      </c>
      <c r="D616" s="2" t="s">
        <v>570</v>
      </c>
      <c r="E616" s="3"/>
    </row>
    <row r="617" spans="1:5" ht="24.75" customHeight="1">
      <c r="A617" s="3">
        <v>615</v>
      </c>
      <c r="B617" s="2" t="str">
        <f>"王汉超"</f>
        <v>王汉超</v>
      </c>
      <c r="C617" s="2" t="s">
        <v>605</v>
      </c>
      <c r="D617" s="2" t="s">
        <v>570</v>
      </c>
      <c r="E617" s="3"/>
    </row>
    <row r="618" spans="1:5" ht="24.75" customHeight="1">
      <c r="A618" s="3">
        <v>616</v>
      </c>
      <c r="B618" s="2" t="str">
        <f>"汤正军"</f>
        <v>汤正军</v>
      </c>
      <c r="C618" s="2" t="s">
        <v>606</v>
      </c>
      <c r="D618" s="2" t="s">
        <v>570</v>
      </c>
      <c r="E618" s="3"/>
    </row>
    <row r="619" spans="1:5" ht="24.75" customHeight="1">
      <c r="A619" s="3">
        <v>617</v>
      </c>
      <c r="B619" s="2" t="str">
        <f>"符才花"</f>
        <v>符才花</v>
      </c>
      <c r="C619" s="2" t="s">
        <v>607</v>
      </c>
      <c r="D619" s="2" t="s">
        <v>570</v>
      </c>
      <c r="E619" s="3"/>
    </row>
    <row r="620" spans="1:5" ht="24.75" customHeight="1">
      <c r="A620" s="3">
        <v>618</v>
      </c>
      <c r="B620" s="2" t="str">
        <f>"马广豪"</f>
        <v>马广豪</v>
      </c>
      <c r="C620" s="2" t="s">
        <v>608</v>
      </c>
      <c r="D620" s="2" t="s">
        <v>570</v>
      </c>
      <c r="E620" s="3"/>
    </row>
    <row r="621" spans="1:5" ht="24.75" customHeight="1">
      <c r="A621" s="3">
        <v>619</v>
      </c>
      <c r="B621" s="2" t="str">
        <f>"黄晶"</f>
        <v>黄晶</v>
      </c>
      <c r="C621" s="2" t="s">
        <v>609</v>
      </c>
      <c r="D621" s="2" t="s">
        <v>570</v>
      </c>
      <c r="E621" s="3"/>
    </row>
    <row r="622" spans="1:5" ht="24.75" customHeight="1">
      <c r="A622" s="3">
        <v>620</v>
      </c>
      <c r="B622" s="2" t="str">
        <f>"钟兴婉"</f>
        <v>钟兴婉</v>
      </c>
      <c r="C622" s="2" t="s">
        <v>610</v>
      </c>
      <c r="D622" s="2" t="s">
        <v>570</v>
      </c>
      <c r="E622" s="3"/>
    </row>
    <row r="623" spans="1:5" ht="24.75" customHeight="1">
      <c r="A623" s="3">
        <v>621</v>
      </c>
      <c r="B623" s="2" t="str">
        <f>"张云霞"</f>
        <v>张云霞</v>
      </c>
      <c r="C623" s="2" t="s">
        <v>611</v>
      </c>
      <c r="D623" s="2" t="s">
        <v>570</v>
      </c>
      <c r="E623" s="3"/>
    </row>
    <row r="624" spans="1:5" ht="24.75" customHeight="1">
      <c r="A624" s="3">
        <v>622</v>
      </c>
      <c r="B624" s="2" t="str">
        <f>"李芹"</f>
        <v>李芹</v>
      </c>
      <c r="C624" s="2" t="s">
        <v>612</v>
      </c>
      <c r="D624" s="2" t="s">
        <v>570</v>
      </c>
      <c r="E624" s="3"/>
    </row>
    <row r="625" spans="1:5" ht="24.75" customHeight="1">
      <c r="A625" s="3">
        <v>623</v>
      </c>
      <c r="B625" s="2" t="str">
        <f>"林子容"</f>
        <v>林子容</v>
      </c>
      <c r="C625" s="2" t="s">
        <v>595</v>
      </c>
      <c r="D625" s="2" t="s">
        <v>570</v>
      </c>
      <c r="E625" s="3"/>
    </row>
    <row r="626" spans="1:5" ht="24.75" customHeight="1">
      <c r="A626" s="3">
        <v>624</v>
      </c>
      <c r="B626" s="2" t="str">
        <f>"卢岳欣"</f>
        <v>卢岳欣</v>
      </c>
      <c r="C626" s="2" t="s">
        <v>613</v>
      </c>
      <c r="D626" s="2" t="s">
        <v>570</v>
      </c>
      <c r="E626" s="3"/>
    </row>
    <row r="627" spans="1:5" ht="24.75" customHeight="1">
      <c r="A627" s="3">
        <v>625</v>
      </c>
      <c r="B627" s="2" t="str">
        <f>"符兰贇"</f>
        <v>符兰贇</v>
      </c>
      <c r="C627" s="2" t="s">
        <v>614</v>
      </c>
      <c r="D627" s="2" t="s">
        <v>570</v>
      </c>
      <c r="E627" s="3"/>
    </row>
    <row r="628" spans="1:5" ht="24.75" customHeight="1">
      <c r="A628" s="3">
        <v>626</v>
      </c>
      <c r="B628" s="2" t="str">
        <f>"符海霞"</f>
        <v>符海霞</v>
      </c>
      <c r="C628" s="2" t="s">
        <v>615</v>
      </c>
      <c r="D628" s="2" t="s">
        <v>570</v>
      </c>
      <c r="E628" s="3"/>
    </row>
    <row r="629" spans="1:5" ht="24.75" customHeight="1">
      <c r="A629" s="3">
        <v>627</v>
      </c>
      <c r="B629" s="2" t="str">
        <f>"纪凯"</f>
        <v>纪凯</v>
      </c>
      <c r="C629" s="2" t="s">
        <v>616</v>
      </c>
      <c r="D629" s="2" t="s">
        <v>570</v>
      </c>
      <c r="E629" s="3"/>
    </row>
    <row r="630" spans="1:5" ht="24.75" customHeight="1">
      <c r="A630" s="3">
        <v>628</v>
      </c>
      <c r="B630" s="2" t="str">
        <f>"赵诗菁"</f>
        <v>赵诗菁</v>
      </c>
      <c r="C630" s="2" t="s">
        <v>617</v>
      </c>
      <c r="D630" s="2" t="s">
        <v>570</v>
      </c>
      <c r="E630" s="3"/>
    </row>
    <row r="631" spans="1:5" ht="24.75" customHeight="1">
      <c r="A631" s="3">
        <v>629</v>
      </c>
      <c r="B631" s="2" t="str">
        <f>"吉兴"</f>
        <v>吉兴</v>
      </c>
      <c r="C631" s="2" t="s">
        <v>618</v>
      </c>
      <c r="D631" s="2" t="s">
        <v>570</v>
      </c>
      <c r="E631" s="3"/>
    </row>
    <row r="632" spans="1:5" ht="24.75" customHeight="1">
      <c r="A632" s="3">
        <v>630</v>
      </c>
      <c r="B632" s="2" t="str">
        <f>"林扬阳"</f>
        <v>林扬阳</v>
      </c>
      <c r="C632" s="2" t="s">
        <v>619</v>
      </c>
      <c r="D632" s="2" t="s">
        <v>570</v>
      </c>
      <c r="E632" s="3"/>
    </row>
    <row r="633" spans="1:5" ht="24.75" customHeight="1">
      <c r="A633" s="3">
        <v>631</v>
      </c>
      <c r="B633" s="2" t="str">
        <f>"石挺霞"</f>
        <v>石挺霞</v>
      </c>
      <c r="C633" s="2" t="s">
        <v>620</v>
      </c>
      <c r="D633" s="2" t="s">
        <v>570</v>
      </c>
      <c r="E633" s="3"/>
    </row>
    <row r="634" spans="1:5" ht="24.75" customHeight="1">
      <c r="A634" s="3">
        <v>632</v>
      </c>
      <c r="B634" s="2" t="str">
        <f>"符周丽"</f>
        <v>符周丽</v>
      </c>
      <c r="C634" s="2" t="s">
        <v>621</v>
      </c>
      <c r="D634" s="2" t="s">
        <v>570</v>
      </c>
      <c r="E634" s="3"/>
    </row>
    <row r="635" spans="1:5" ht="24.75" customHeight="1">
      <c r="A635" s="3">
        <v>633</v>
      </c>
      <c r="B635" s="2" t="str">
        <f>"王业杰"</f>
        <v>王业杰</v>
      </c>
      <c r="C635" s="2" t="s">
        <v>622</v>
      </c>
      <c r="D635" s="2" t="s">
        <v>570</v>
      </c>
      <c r="E635" s="3"/>
    </row>
    <row r="636" spans="1:5" ht="24.75" customHeight="1">
      <c r="A636" s="3">
        <v>634</v>
      </c>
      <c r="B636" s="2" t="str">
        <f>"邢其婷"</f>
        <v>邢其婷</v>
      </c>
      <c r="C636" s="2" t="s">
        <v>623</v>
      </c>
      <c r="D636" s="2" t="s">
        <v>570</v>
      </c>
      <c r="E636" s="3"/>
    </row>
    <row r="637" spans="1:5" ht="24.75" customHeight="1">
      <c r="A637" s="3">
        <v>635</v>
      </c>
      <c r="B637" s="2" t="str">
        <f>"曾雪花"</f>
        <v>曾雪花</v>
      </c>
      <c r="C637" s="2" t="s">
        <v>624</v>
      </c>
      <c r="D637" s="2" t="s">
        <v>570</v>
      </c>
      <c r="E637" s="3"/>
    </row>
    <row r="638" spans="1:5" ht="24.75" customHeight="1">
      <c r="A638" s="3">
        <v>636</v>
      </c>
      <c r="B638" s="2" t="str">
        <f>"邢俏厅"</f>
        <v>邢俏厅</v>
      </c>
      <c r="C638" s="2" t="s">
        <v>625</v>
      </c>
      <c r="D638" s="2" t="s">
        <v>570</v>
      </c>
      <c r="E638" s="3"/>
    </row>
    <row r="639" spans="1:5" ht="24.75" customHeight="1">
      <c r="A639" s="3">
        <v>637</v>
      </c>
      <c r="B639" s="2" t="str">
        <f>"黄冬媛"</f>
        <v>黄冬媛</v>
      </c>
      <c r="C639" s="2" t="s">
        <v>626</v>
      </c>
      <c r="D639" s="2" t="s">
        <v>570</v>
      </c>
      <c r="E639" s="3"/>
    </row>
    <row r="640" spans="1:5" ht="24.75" customHeight="1">
      <c r="A640" s="3">
        <v>638</v>
      </c>
      <c r="B640" s="2" t="str">
        <f>"吴体雲"</f>
        <v>吴体雲</v>
      </c>
      <c r="C640" s="2" t="s">
        <v>627</v>
      </c>
      <c r="D640" s="2" t="s">
        <v>570</v>
      </c>
      <c r="E640" s="3"/>
    </row>
    <row r="641" spans="1:5" ht="24.75" customHeight="1">
      <c r="A641" s="3">
        <v>639</v>
      </c>
      <c r="B641" s="2" t="str">
        <f>"钟丹丹"</f>
        <v>钟丹丹</v>
      </c>
      <c r="C641" s="2" t="s">
        <v>628</v>
      </c>
      <c r="D641" s="2" t="s">
        <v>570</v>
      </c>
      <c r="E641" s="3"/>
    </row>
    <row r="642" spans="1:5" ht="24.75" customHeight="1">
      <c r="A642" s="3">
        <v>640</v>
      </c>
      <c r="B642" s="2" t="str">
        <f>"吉如通"</f>
        <v>吉如通</v>
      </c>
      <c r="C642" s="2" t="s">
        <v>629</v>
      </c>
      <c r="D642" s="2" t="s">
        <v>570</v>
      </c>
      <c r="E642" s="3"/>
    </row>
    <row r="643" spans="1:5" ht="24.75" customHeight="1">
      <c r="A643" s="3">
        <v>641</v>
      </c>
      <c r="B643" s="2" t="str">
        <f>"吴丽萍"</f>
        <v>吴丽萍</v>
      </c>
      <c r="C643" s="2" t="s">
        <v>630</v>
      </c>
      <c r="D643" s="2" t="s">
        <v>570</v>
      </c>
      <c r="E643" s="3"/>
    </row>
    <row r="644" spans="1:5" ht="24.75" customHeight="1">
      <c r="A644" s="3">
        <v>642</v>
      </c>
      <c r="B644" s="2" t="str">
        <f>"赵兴红"</f>
        <v>赵兴红</v>
      </c>
      <c r="C644" s="2" t="s">
        <v>631</v>
      </c>
      <c r="D644" s="2" t="s">
        <v>570</v>
      </c>
      <c r="E644" s="3"/>
    </row>
    <row r="645" spans="1:5" ht="24.75" customHeight="1">
      <c r="A645" s="3">
        <v>643</v>
      </c>
      <c r="B645" s="2" t="str">
        <f>"符民兰"</f>
        <v>符民兰</v>
      </c>
      <c r="C645" s="2" t="s">
        <v>632</v>
      </c>
      <c r="D645" s="2" t="s">
        <v>570</v>
      </c>
      <c r="E645" s="3"/>
    </row>
    <row r="646" spans="1:5" ht="24.75" customHeight="1">
      <c r="A646" s="3">
        <v>644</v>
      </c>
      <c r="B646" s="2" t="str">
        <f>"石慧雅"</f>
        <v>石慧雅</v>
      </c>
      <c r="C646" s="2" t="s">
        <v>633</v>
      </c>
      <c r="D646" s="2" t="s">
        <v>570</v>
      </c>
      <c r="E646" s="3"/>
    </row>
    <row r="647" spans="1:5" ht="24.75" customHeight="1">
      <c r="A647" s="3">
        <v>645</v>
      </c>
      <c r="B647" s="2" t="str">
        <f>"吉伊"</f>
        <v>吉伊</v>
      </c>
      <c r="C647" s="2" t="s">
        <v>634</v>
      </c>
      <c r="D647" s="2" t="s">
        <v>570</v>
      </c>
      <c r="E647" s="3"/>
    </row>
    <row r="648" spans="1:5" ht="24.75" customHeight="1">
      <c r="A648" s="3">
        <v>646</v>
      </c>
      <c r="B648" s="2" t="str">
        <f>"文东雲"</f>
        <v>文东雲</v>
      </c>
      <c r="C648" s="2" t="s">
        <v>635</v>
      </c>
      <c r="D648" s="2" t="s">
        <v>570</v>
      </c>
      <c r="E648" s="3"/>
    </row>
    <row r="649" spans="1:5" ht="24.75" customHeight="1">
      <c r="A649" s="3">
        <v>647</v>
      </c>
      <c r="B649" s="2" t="str">
        <f>"赵开艳"</f>
        <v>赵开艳</v>
      </c>
      <c r="C649" s="2" t="s">
        <v>636</v>
      </c>
      <c r="D649" s="2" t="s">
        <v>570</v>
      </c>
      <c r="E649" s="3"/>
    </row>
    <row r="650" spans="1:5" ht="24.75" customHeight="1">
      <c r="A650" s="3">
        <v>648</v>
      </c>
      <c r="B650" s="2" t="str">
        <f>"刘云凤"</f>
        <v>刘云凤</v>
      </c>
      <c r="C650" s="2" t="s">
        <v>637</v>
      </c>
      <c r="D650" s="2" t="s">
        <v>570</v>
      </c>
      <c r="E650" s="3"/>
    </row>
    <row r="651" spans="1:5" ht="24.75" customHeight="1">
      <c r="A651" s="3">
        <v>649</v>
      </c>
      <c r="B651" s="2" t="str">
        <f>"羊菊妹"</f>
        <v>羊菊妹</v>
      </c>
      <c r="C651" s="2" t="s">
        <v>638</v>
      </c>
      <c r="D651" s="2" t="s">
        <v>570</v>
      </c>
      <c r="E651" s="3"/>
    </row>
    <row r="652" spans="1:5" ht="24.75" customHeight="1">
      <c r="A652" s="3">
        <v>650</v>
      </c>
      <c r="B652" s="2" t="str">
        <f>"张锦涵"</f>
        <v>张锦涵</v>
      </c>
      <c r="C652" s="2" t="s">
        <v>639</v>
      </c>
      <c r="D652" s="2" t="s">
        <v>570</v>
      </c>
      <c r="E652" s="3"/>
    </row>
    <row r="653" spans="1:5" ht="24.75" customHeight="1">
      <c r="A653" s="3">
        <v>651</v>
      </c>
      <c r="B653" s="2" t="str">
        <f>"邓莹"</f>
        <v>邓莹</v>
      </c>
      <c r="C653" s="2" t="s">
        <v>640</v>
      </c>
      <c r="D653" s="2" t="s">
        <v>570</v>
      </c>
      <c r="E653" s="3"/>
    </row>
    <row r="654" spans="1:5" ht="24.75" customHeight="1">
      <c r="A654" s="3">
        <v>652</v>
      </c>
      <c r="B654" s="2" t="str">
        <f>"王郁郁"</f>
        <v>王郁郁</v>
      </c>
      <c r="C654" s="2" t="s">
        <v>641</v>
      </c>
      <c r="D654" s="2" t="s">
        <v>570</v>
      </c>
      <c r="E654" s="3"/>
    </row>
    <row r="655" spans="1:5" ht="24.75" customHeight="1">
      <c r="A655" s="3">
        <v>653</v>
      </c>
      <c r="B655" s="2" t="str">
        <f>"刘柄"</f>
        <v>刘柄</v>
      </c>
      <c r="C655" s="2" t="s">
        <v>642</v>
      </c>
      <c r="D655" s="2" t="s">
        <v>570</v>
      </c>
      <c r="E655" s="3"/>
    </row>
    <row r="656" spans="1:5" ht="24.75" customHeight="1">
      <c r="A656" s="3">
        <v>654</v>
      </c>
      <c r="B656" s="2" t="str">
        <f>"石丽莉"</f>
        <v>石丽莉</v>
      </c>
      <c r="C656" s="2" t="s">
        <v>643</v>
      </c>
      <c r="D656" s="2" t="s">
        <v>570</v>
      </c>
      <c r="E656" s="3"/>
    </row>
    <row r="657" spans="1:5" ht="24.75" customHeight="1">
      <c r="A657" s="3">
        <v>655</v>
      </c>
      <c r="B657" s="2" t="str">
        <f>"桂为鹏"</f>
        <v>桂为鹏</v>
      </c>
      <c r="C657" s="2" t="s">
        <v>644</v>
      </c>
      <c r="D657" s="2" t="s">
        <v>570</v>
      </c>
      <c r="E657" s="3"/>
    </row>
    <row r="658" spans="1:5" ht="24.75" customHeight="1">
      <c r="A658" s="3">
        <v>656</v>
      </c>
      <c r="B658" s="2" t="str">
        <f>"李振丽"</f>
        <v>李振丽</v>
      </c>
      <c r="C658" s="2" t="s">
        <v>645</v>
      </c>
      <c r="D658" s="2" t="s">
        <v>570</v>
      </c>
      <c r="E658" s="3"/>
    </row>
    <row r="659" spans="1:5" ht="24.75" customHeight="1">
      <c r="A659" s="3">
        <v>657</v>
      </c>
      <c r="B659" s="2" t="str">
        <f>"周宏"</f>
        <v>周宏</v>
      </c>
      <c r="C659" s="2" t="s">
        <v>646</v>
      </c>
      <c r="D659" s="2" t="s">
        <v>570</v>
      </c>
      <c r="E659" s="3"/>
    </row>
    <row r="660" spans="1:5" ht="24.75" customHeight="1">
      <c r="A660" s="3">
        <v>658</v>
      </c>
      <c r="B660" s="2" t="str">
        <f>"金仕珍"</f>
        <v>金仕珍</v>
      </c>
      <c r="C660" s="2" t="s">
        <v>647</v>
      </c>
      <c r="D660" s="2" t="s">
        <v>570</v>
      </c>
      <c r="E660" s="3"/>
    </row>
    <row r="661" spans="1:5" ht="24.75" customHeight="1">
      <c r="A661" s="3">
        <v>659</v>
      </c>
      <c r="B661" s="2" t="str">
        <f>"符健豪"</f>
        <v>符健豪</v>
      </c>
      <c r="C661" s="2" t="s">
        <v>648</v>
      </c>
      <c r="D661" s="2" t="s">
        <v>570</v>
      </c>
      <c r="E661" s="3"/>
    </row>
    <row r="662" spans="1:5" ht="24.75" customHeight="1">
      <c r="A662" s="3">
        <v>660</v>
      </c>
      <c r="B662" s="2" t="str">
        <f>"朱俊才"</f>
        <v>朱俊才</v>
      </c>
      <c r="C662" s="2" t="s">
        <v>564</v>
      </c>
      <c r="D662" s="2" t="s">
        <v>570</v>
      </c>
      <c r="E662" s="3"/>
    </row>
    <row r="663" spans="1:5" ht="24.75" customHeight="1">
      <c r="A663" s="3">
        <v>661</v>
      </c>
      <c r="B663" s="2" t="str">
        <f>"张康辉"</f>
        <v>张康辉</v>
      </c>
      <c r="C663" s="2" t="s">
        <v>649</v>
      </c>
      <c r="D663" s="2" t="s">
        <v>570</v>
      </c>
      <c r="E663" s="3"/>
    </row>
    <row r="664" spans="1:5" ht="24.75" customHeight="1">
      <c r="A664" s="3">
        <v>662</v>
      </c>
      <c r="B664" s="2" t="str">
        <f>"刘晓宁"</f>
        <v>刘晓宁</v>
      </c>
      <c r="C664" s="2" t="s">
        <v>650</v>
      </c>
      <c r="D664" s="2" t="s">
        <v>570</v>
      </c>
      <c r="E664" s="3"/>
    </row>
    <row r="665" spans="1:5" ht="24.75" customHeight="1">
      <c r="A665" s="3">
        <v>663</v>
      </c>
      <c r="B665" s="2" t="str">
        <f>"朱厚娜"</f>
        <v>朱厚娜</v>
      </c>
      <c r="C665" s="2" t="s">
        <v>651</v>
      </c>
      <c r="D665" s="2" t="s">
        <v>570</v>
      </c>
      <c r="E665" s="3"/>
    </row>
    <row r="666" spans="1:5" ht="24.75" customHeight="1">
      <c r="A666" s="3">
        <v>664</v>
      </c>
      <c r="B666" s="2" t="str">
        <f>"林芳因"</f>
        <v>林芳因</v>
      </c>
      <c r="C666" s="2" t="s">
        <v>652</v>
      </c>
      <c r="D666" s="2" t="s">
        <v>570</v>
      </c>
      <c r="E666" s="3"/>
    </row>
    <row r="667" spans="1:5" ht="24.75" customHeight="1">
      <c r="A667" s="3">
        <v>665</v>
      </c>
      <c r="B667" s="2" t="str">
        <f>"钟世琴"</f>
        <v>钟世琴</v>
      </c>
      <c r="C667" s="2" t="s">
        <v>653</v>
      </c>
      <c r="D667" s="2" t="s">
        <v>570</v>
      </c>
      <c r="E667" s="3"/>
    </row>
    <row r="668" spans="1:5" ht="24.75" customHeight="1">
      <c r="A668" s="3">
        <v>666</v>
      </c>
      <c r="B668" s="2" t="str">
        <f>"张少澎"</f>
        <v>张少澎</v>
      </c>
      <c r="C668" s="2" t="s">
        <v>654</v>
      </c>
      <c r="D668" s="2" t="s">
        <v>570</v>
      </c>
      <c r="E668" s="3"/>
    </row>
    <row r="669" spans="1:5" ht="24.75" customHeight="1">
      <c r="A669" s="3">
        <v>667</v>
      </c>
      <c r="B669" s="2" t="str">
        <f>"赵兰笑"</f>
        <v>赵兰笑</v>
      </c>
      <c r="C669" s="2" t="s">
        <v>655</v>
      </c>
      <c r="D669" s="2" t="s">
        <v>570</v>
      </c>
      <c r="E669" s="3"/>
    </row>
    <row r="670" spans="1:5" ht="24.75" customHeight="1">
      <c r="A670" s="3">
        <v>668</v>
      </c>
      <c r="B670" s="2" t="str">
        <f>"赵元鹏"</f>
        <v>赵元鹏</v>
      </c>
      <c r="C670" s="2" t="s">
        <v>656</v>
      </c>
      <c r="D670" s="2" t="s">
        <v>570</v>
      </c>
      <c r="E670" s="3"/>
    </row>
    <row r="671" spans="1:5" ht="24.75" customHeight="1">
      <c r="A671" s="3">
        <v>669</v>
      </c>
      <c r="B671" s="2" t="str">
        <f>"林芳浪"</f>
        <v>林芳浪</v>
      </c>
      <c r="C671" s="2" t="s">
        <v>657</v>
      </c>
      <c r="D671" s="2" t="s">
        <v>570</v>
      </c>
      <c r="E671" s="3"/>
    </row>
    <row r="672" spans="1:5" ht="24.75" customHeight="1">
      <c r="A672" s="3">
        <v>670</v>
      </c>
      <c r="B672" s="2" t="str">
        <f>"符家美"</f>
        <v>符家美</v>
      </c>
      <c r="C672" s="2" t="s">
        <v>598</v>
      </c>
      <c r="D672" s="2" t="s">
        <v>570</v>
      </c>
      <c r="E672" s="3"/>
    </row>
    <row r="673" spans="1:5" ht="24.75" customHeight="1">
      <c r="A673" s="3">
        <v>671</v>
      </c>
      <c r="B673" s="2" t="str">
        <f>"蒙积婷"</f>
        <v>蒙积婷</v>
      </c>
      <c r="C673" s="2" t="s">
        <v>658</v>
      </c>
      <c r="D673" s="2" t="s">
        <v>570</v>
      </c>
      <c r="E673" s="3"/>
    </row>
    <row r="674" spans="1:5" ht="24.75" customHeight="1">
      <c r="A674" s="3">
        <v>672</v>
      </c>
      <c r="B674" s="2" t="str">
        <f>"文姿颖"</f>
        <v>文姿颖</v>
      </c>
      <c r="C674" s="2" t="s">
        <v>659</v>
      </c>
      <c r="D674" s="2" t="s">
        <v>570</v>
      </c>
      <c r="E674" s="3"/>
    </row>
    <row r="675" spans="1:5" ht="24.75" customHeight="1">
      <c r="A675" s="3">
        <v>673</v>
      </c>
      <c r="B675" s="2" t="str">
        <f>"杨茹"</f>
        <v>杨茹</v>
      </c>
      <c r="C675" s="2" t="s">
        <v>660</v>
      </c>
      <c r="D675" s="2" t="s">
        <v>570</v>
      </c>
      <c r="E675" s="3"/>
    </row>
    <row r="676" spans="1:5" ht="24.75" customHeight="1">
      <c r="A676" s="3">
        <v>674</v>
      </c>
      <c r="B676" s="2" t="str">
        <f>"符雅静"</f>
        <v>符雅静</v>
      </c>
      <c r="C676" s="2" t="s">
        <v>661</v>
      </c>
      <c r="D676" s="2" t="s">
        <v>570</v>
      </c>
      <c r="E676" s="3"/>
    </row>
    <row r="677" spans="1:5" ht="24.75" customHeight="1">
      <c r="A677" s="3">
        <v>675</v>
      </c>
      <c r="B677" s="2" t="str">
        <f>"孙业锋"</f>
        <v>孙业锋</v>
      </c>
      <c r="C677" s="2" t="s">
        <v>662</v>
      </c>
      <c r="D677" s="2" t="s">
        <v>570</v>
      </c>
      <c r="E677" s="3"/>
    </row>
    <row r="678" spans="1:5" ht="24.75" customHeight="1">
      <c r="A678" s="3">
        <v>676</v>
      </c>
      <c r="B678" s="2" t="str">
        <f>"陈日晴"</f>
        <v>陈日晴</v>
      </c>
      <c r="C678" s="2" t="s">
        <v>663</v>
      </c>
      <c r="D678" s="2" t="s">
        <v>570</v>
      </c>
      <c r="E678" s="3"/>
    </row>
    <row r="679" spans="1:5" ht="24.75" customHeight="1">
      <c r="A679" s="3">
        <v>677</v>
      </c>
      <c r="B679" s="2" t="str">
        <f>"陈骁麟"</f>
        <v>陈骁麟</v>
      </c>
      <c r="C679" s="2" t="s">
        <v>664</v>
      </c>
      <c r="D679" s="2" t="s">
        <v>570</v>
      </c>
      <c r="E679" s="3"/>
    </row>
    <row r="680" spans="1:5" ht="24.75" customHeight="1">
      <c r="A680" s="3">
        <v>678</v>
      </c>
      <c r="B680" s="2" t="str">
        <f>"符学真"</f>
        <v>符学真</v>
      </c>
      <c r="C680" s="2" t="s">
        <v>665</v>
      </c>
      <c r="D680" s="2" t="s">
        <v>570</v>
      </c>
      <c r="E680" s="3"/>
    </row>
    <row r="681" spans="1:5" ht="24.75" customHeight="1">
      <c r="A681" s="3">
        <v>679</v>
      </c>
      <c r="B681" s="2" t="str">
        <f>"张鹏"</f>
        <v>张鹏</v>
      </c>
      <c r="C681" s="2" t="s">
        <v>666</v>
      </c>
      <c r="D681" s="2" t="s">
        <v>570</v>
      </c>
      <c r="E681" s="3"/>
    </row>
    <row r="682" spans="1:5" ht="24.75" customHeight="1">
      <c r="A682" s="3">
        <v>680</v>
      </c>
      <c r="B682" s="2" t="str">
        <f>"符桃"</f>
        <v>符桃</v>
      </c>
      <c r="C682" s="2" t="s">
        <v>667</v>
      </c>
      <c r="D682" s="2" t="s">
        <v>570</v>
      </c>
      <c r="E682" s="3"/>
    </row>
    <row r="683" spans="1:5" ht="24.75" customHeight="1">
      <c r="A683" s="3">
        <v>681</v>
      </c>
      <c r="B683" s="2" t="str">
        <f>"李恒锋"</f>
        <v>李恒锋</v>
      </c>
      <c r="C683" s="2" t="s">
        <v>668</v>
      </c>
      <c r="D683" s="2" t="s">
        <v>669</v>
      </c>
      <c r="E683" s="3"/>
    </row>
    <row r="684" spans="1:5" ht="24.75" customHeight="1">
      <c r="A684" s="3">
        <v>682</v>
      </c>
      <c r="B684" s="2" t="str">
        <f>"蓝小玲"</f>
        <v>蓝小玲</v>
      </c>
      <c r="C684" s="2" t="s">
        <v>670</v>
      </c>
      <c r="D684" s="2" t="s">
        <v>669</v>
      </c>
      <c r="E684" s="3"/>
    </row>
    <row r="685" spans="1:5" ht="24.75" customHeight="1">
      <c r="A685" s="3">
        <v>683</v>
      </c>
      <c r="B685" s="2" t="str">
        <f>"林小楚"</f>
        <v>林小楚</v>
      </c>
      <c r="C685" s="2" t="s">
        <v>671</v>
      </c>
      <c r="D685" s="2" t="s">
        <v>669</v>
      </c>
      <c r="E685" s="3"/>
    </row>
    <row r="686" spans="1:5" ht="24.75" customHeight="1">
      <c r="A686" s="3">
        <v>684</v>
      </c>
      <c r="B686" s="2" t="str">
        <f>"张海燕"</f>
        <v>张海燕</v>
      </c>
      <c r="C686" s="2" t="s">
        <v>672</v>
      </c>
      <c r="D686" s="2" t="s">
        <v>669</v>
      </c>
      <c r="E686" s="3"/>
    </row>
    <row r="687" spans="1:5" ht="24.75" customHeight="1">
      <c r="A687" s="3">
        <v>685</v>
      </c>
      <c r="B687" s="2" t="str">
        <f>"卢桐"</f>
        <v>卢桐</v>
      </c>
      <c r="C687" s="2" t="s">
        <v>673</v>
      </c>
      <c r="D687" s="2" t="s">
        <v>669</v>
      </c>
      <c r="E687" s="3"/>
    </row>
    <row r="688" spans="1:5" ht="24.75" customHeight="1">
      <c r="A688" s="3">
        <v>686</v>
      </c>
      <c r="B688" s="2" t="str">
        <f>"梁学仕"</f>
        <v>梁学仕</v>
      </c>
      <c r="C688" s="2" t="s">
        <v>674</v>
      </c>
      <c r="D688" s="2" t="s">
        <v>669</v>
      </c>
      <c r="E688" s="3"/>
    </row>
    <row r="689" spans="1:5" ht="24.75" customHeight="1">
      <c r="A689" s="3">
        <v>687</v>
      </c>
      <c r="B689" s="2" t="str">
        <f>"管鑫悦"</f>
        <v>管鑫悦</v>
      </c>
      <c r="C689" s="2" t="s">
        <v>675</v>
      </c>
      <c r="D689" s="2" t="s">
        <v>669</v>
      </c>
      <c r="E689" s="3"/>
    </row>
    <row r="690" spans="1:5" ht="24.75" customHeight="1">
      <c r="A690" s="3">
        <v>688</v>
      </c>
      <c r="B690" s="2" t="str">
        <f>"董慧娟"</f>
        <v>董慧娟</v>
      </c>
      <c r="C690" s="2" t="s">
        <v>676</v>
      </c>
      <c r="D690" s="2" t="s">
        <v>669</v>
      </c>
      <c r="E690" s="3"/>
    </row>
    <row r="691" spans="1:5" ht="24.75" customHeight="1">
      <c r="A691" s="3">
        <v>689</v>
      </c>
      <c r="B691" s="2" t="str">
        <f>"吴沁文"</f>
        <v>吴沁文</v>
      </c>
      <c r="C691" s="2" t="s">
        <v>677</v>
      </c>
      <c r="D691" s="2" t="s">
        <v>669</v>
      </c>
      <c r="E691" s="3"/>
    </row>
    <row r="692" spans="1:5" ht="24.75" customHeight="1">
      <c r="A692" s="3">
        <v>690</v>
      </c>
      <c r="B692" s="2" t="str">
        <f>"韦荟滢"</f>
        <v>韦荟滢</v>
      </c>
      <c r="C692" s="2" t="s">
        <v>678</v>
      </c>
      <c r="D692" s="2" t="s">
        <v>669</v>
      </c>
      <c r="E692" s="3"/>
    </row>
    <row r="693" spans="1:5" ht="24.75" customHeight="1">
      <c r="A693" s="3">
        <v>691</v>
      </c>
      <c r="B693" s="2" t="str">
        <f>"陈尔殷"</f>
        <v>陈尔殷</v>
      </c>
      <c r="C693" s="2" t="s">
        <v>679</v>
      </c>
      <c r="D693" s="2" t="s">
        <v>669</v>
      </c>
      <c r="E693" s="3"/>
    </row>
    <row r="694" spans="1:5" ht="24.75" customHeight="1">
      <c r="A694" s="3">
        <v>692</v>
      </c>
      <c r="B694" s="2" t="str">
        <f>"邢慧慧"</f>
        <v>邢慧慧</v>
      </c>
      <c r="C694" s="2" t="s">
        <v>680</v>
      </c>
      <c r="D694" s="2" t="s">
        <v>669</v>
      </c>
      <c r="E694" s="3"/>
    </row>
    <row r="695" spans="1:5" ht="24.75" customHeight="1">
      <c r="A695" s="3">
        <v>693</v>
      </c>
      <c r="B695" s="2" t="str">
        <f>"李虹芳"</f>
        <v>李虹芳</v>
      </c>
      <c r="C695" s="2" t="s">
        <v>681</v>
      </c>
      <c r="D695" s="2" t="s">
        <v>669</v>
      </c>
      <c r="E695" s="3"/>
    </row>
    <row r="696" spans="1:5" ht="24.75" customHeight="1">
      <c r="A696" s="3">
        <v>694</v>
      </c>
      <c r="B696" s="2" t="str">
        <f>"林婷"</f>
        <v>林婷</v>
      </c>
      <c r="C696" s="2" t="s">
        <v>682</v>
      </c>
      <c r="D696" s="2" t="s">
        <v>669</v>
      </c>
      <c r="E696" s="3"/>
    </row>
    <row r="697" spans="1:5" ht="24.75" customHeight="1">
      <c r="A697" s="3">
        <v>695</v>
      </c>
      <c r="B697" s="2" t="str">
        <f>"关长娟"</f>
        <v>关长娟</v>
      </c>
      <c r="C697" s="2" t="s">
        <v>683</v>
      </c>
      <c r="D697" s="2" t="s">
        <v>669</v>
      </c>
      <c r="E697" s="3"/>
    </row>
    <row r="698" spans="1:5" ht="24.75" customHeight="1">
      <c r="A698" s="3">
        <v>696</v>
      </c>
      <c r="B698" s="2" t="str">
        <f>"刘家伟"</f>
        <v>刘家伟</v>
      </c>
      <c r="C698" s="2" t="s">
        <v>684</v>
      </c>
      <c r="D698" s="2" t="s">
        <v>669</v>
      </c>
      <c r="E698" s="3"/>
    </row>
    <row r="699" spans="1:5" ht="24.75" customHeight="1">
      <c r="A699" s="3">
        <v>697</v>
      </c>
      <c r="B699" s="2" t="str">
        <f>"朱小丽"</f>
        <v>朱小丽</v>
      </c>
      <c r="C699" s="2" t="s">
        <v>685</v>
      </c>
      <c r="D699" s="2" t="s">
        <v>669</v>
      </c>
      <c r="E699" s="3"/>
    </row>
    <row r="700" spans="1:5" ht="24.75" customHeight="1">
      <c r="A700" s="3">
        <v>698</v>
      </c>
      <c r="B700" s="2" t="str">
        <f>"钟潇虹"</f>
        <v>钟潇虹</v>
      </c>
      <c r="C700" s="2" t="s">
        <v>686</v>
      </c>
      <c r="D700" s="2" t="s">
        <v>669</v>
      </c>
      <c r="E700" s="3"/>
    </row>
    <row r="701" spans="1:5" ht="24.75" customHeight="1">
      <c r="A701" s="3">
        <v>699</v>
      </c>
      <c r="B701" s="2" t="str">
        <f>"杨梦欣"</f>
        <v>杨梦欣</v>
      </c>
      <c r="C701" s="2" t="s">
        <v>687</v>
      </c>
      <c r="D701" s="2" t="s">
        <v>669</v>
      </c>
      <c r="E701" s="3"/>
    </row>
    <row r="702" spans="1:5" ht="24.75" customHeight="1">
      <c r="A702" s="3">
        <v>700</v>
      </c>
      <c r="B702" s="2" t="str">
        <f>"袁佩莹"</f>
        <v>袁佩莹</v>
      </c>
      <c r="C702" s="2" t="s">
        <v>688</v>
      </c>
      <c r="D702" s="2" t="s">
        <v>669</v>
      </c>
      <c r="E702" s="3"/>
    </row>
    <row r="703" spans="1:5" ht="24.75" customHeight="1">
      <c r="A703" s="3">
        <v>701</v>
      </c>
      <c r="B703" s="2" t="str">
        <f>"符万森"</f>
        <v>符万森</v>
      </c>
      <c r="C703" s="2" t="s">
        <v>689</v>
      </c>
      <c r="D703" s="2" t="s">
        <v>669</v>
      </c>
      <c r="E703" s="3"/>
    </row>
    <row r="704" spans="1:5" ht="24.75" customHeight="1">
      <c r="A704" s="3">
        <v>702</v>
      </c>
      <c r="B704" s="2" t="str">
        <f>"韦茹珺"</f>
        <v>韦茹珺</v>
      </c>
      <c r="C704" s="2" t="s">
        <v>690</v>
      </c>
      <c r="D704" s="2" t="s">
        <v>669</v>
      </c>
      <c r="E704" s="3"/>
    </row>
    <row r="705" spans="1:5" ht="24.75" customHeight="1">
      <c r="A705" s="3">
        <v>703</v>
      </c>
      <c r="B705" s="2" t="str">
        <f>"符爱珠"</f>
        <v>符爱珠</v>
      </c>
      <c r="C705" s="2" t="s">
        <v>691</v>
      </c>
      <c r="D705" s="2" t="s">
        <v>669</v>
      </c>
      <c r="E705" s="3"/>
    </row>
    <row r="706" spans="1:5" ht="24.75" customHeight="1">
      <c r="A706" s="3">
        <v>704</v>
      </c>
      <c r="B706" s="2" t="str">
        <f>"张燕慧"</f>
        <v>张燕慧</v>
      </c>
      <c r="C706" s="2" t="s">
        <v>692</v>
      </c>
      <c r="D706" s="2" t="s">
        <v>669</v>
      </c>
      <c r="E706" s="3"/>
    </row>
    <row r="707" spans="1:5" ht="24.75" customHeight="1">
      <c r="A707" s="3">
        <v>705</v>
      </c>
      <c r="B707" s="2" t="str">
        <f>"符加卫"</f>
        <v>符加卫</v>
      </c>
      <c r="C707" s="2" t="s">
        <v>693</v>
      </c>
      <c r="D707" s="2" t="s">
        <v>669</v>
      </c>
      <c r="E707" s="3"/>
    </row>
    <row r="708" spans="1:5" ht="24.75" customHeight="1">
      <c r="A708" s="3">
        <v>706</v>
      </c>
      <c r="B708" s="2" t="str">
        <f>"文云妃"</f>
        <v>文云妃</v>
      </c>
      <c r="C708" s="2" t="s">
        <v>694</v>
      </c>
      <c r="D708" s="2" t="s">
        <v>669</v>
      </c>
      <c r="E708" s="3"/>
    </row>
    <row r="709" spans="1:5" ht="24.75" customHeight="1">
      <c r="A709" s="3">
        <v>707</v>
      </c>
      <c r="B709" s="2" t="str">
        <f>"蓝畅"</f>
        <v>蓝畅</v>
      </c>
      <c r="C709" s="2" t="s">
        <v>695</v>
      </c>
      <c r="D709" s="2" t="s">
        <v>669</v>
      </c>
      <c r="E709" s="3"/>
    </row>
    <row r="710" spans="1:5" ht="24.75" customHeight="1">
      <c r="A710" s="3">
        <v>708</v>
      </c>
      <c r="B710" s="2" t="str">
        <f>"张婕"</f>
        <v>张婕</v>
      </c>
      <c r="C710" s="2" t="s">
        <v>696</v>
      </c>
      <c r="D710" s="2" t="s">
        <v>669</v>
      </c>
      <c r="E710" s="3"/>
    </row>
    <row r="711" spans="1:5" ht="24.75" customHeight="1">
      <c r="A711" s="3">
        <v>709</v>
      </c>
      <c r="B711" s="2" t="str">
        <f>"许玉婷"</f>
        <v>许玉婷</v>
      </c>
      <c r="C711" s="2" t="s">
        <v>697</v>
      </c>
      <c r="D711" s="2" t="s">
        <v>669</v>
      </c>
      <c r="E711" s="3"/>
    </row>
    <row r="712" spans="1:5" ht="24.75" customHeight="1">
      <c r="A712" s="3">
        <v>710</v>
      </c>
      <c r="B712" s="2" t="str">
        <f>"黄紫薇"</f>
        <v>黄紫薇</v>
      </c>
      <c r="C712" s="2" t="s">
        <v>698</v>
      </c>
      <c r="D712" s="2" t="s">
        <v>669</v>
      </c>
      <c r="E712" s="3"/>
    </row>
    <row r="713" spans="1:5" ht="24.75" customHeight="1">
      <c r="A713" s="3">
        <v>711</v>
      </c>
      <c r="B713" s="2" t="str">
        <f>"郭教才"</f>
        <v>郭教才</v>
      </c>
      <c r="C713" s="2" t="s">
        <v>699</v>
      </c>
      <c r="D713" s="2" t="s">
        <v>669</v>
      </c>
      <c r="E713" s="3"/>
    </row>
    <row r="714" spans="1:5" ht="24.75" customHeight="1">
      <c r="A714" s="3">
        <v>712</v>
      </c>
      <c r="B714" s="2" t="str">
        <f>"钟智婷"</f>
        <v>钟智婷</v>
      </c>
      <c r="C714" s="2" t="s">
        <v>700</v>
      </c>
      <c r="D714" s="2" t="s">
        <v>669</v>
      </c>
      <c r="E714" s="3"/>
    </row>
    <row r="715" spans="1:5" ht="24.75" customHeight="1">
      <c r="A715" s="3">
        <v>713</v>
      </c>
      <c r="B715" s="2" t="str">
        <f>"周玲"</f>
        <v>周玲</v>
      </c>
      <c r="C715" s="2" t="s">
        <v>701</v>
      </c>
      <c r="D715" s="2" t="s">
        <v>669</v>
      </c>
      <c r="E715" s="3"/>
    </row>
    <row r="716" spans="1:5" ht="24.75" customHeight="1">
      <c r="A716" s="3">
        <v>714</v>
      </c>
      <c r="B716" s="2" t="str">
        <f>"陈汉钊"</f>
        <v>陈汉钊</v>
      </c>
      <c r="C716" s="2" t="s">
        <v>702</v>
      </c>
      <c r="D716" s="2" t="s">
        <v>669</v>
      </c>
      <c r="E716" s="3"/>
    </row>
    <row r="717" spans="1:5" ht="24.75" customHeight="1">
      <c r="A717" s="3">
        <v>715</v>
      </c>
      <c r="B717" s="2" t="str">
        <f>"冯其梅"</f>
        <v>冯其梅</v>
      </c>
      <c r="C717" s="2" t="s">
        <v>703</v>
      </c>
      <c r="D717" s="2" t="s">
        <v>669</v>
      </c>
      <c r="E717" s="3"/>
    </row>
    <row r="718" spans="1:5" ht="24.75" customHeight="1">
      <c r="A718" s="3">
        <v>716</v>
      </c>
      <c r="B718" s="2" t="str">
        <f>"苏惠"</f>
        <v>苏惠</v>
      </c>
      <c r="C718" s="2" t="s">
        <v>647</v>
      </c>
      <c r="D718" s="2" t="s">
        <v>669</v>
      </c>
      <c r="E718" s="3"/>
    </row>
    <row r="719" spans="1:5" ht="24.75" customHeight="1">
      <c r="A719" s="3">
        <v>717</v>
      </c>
      <c r="B719" s="2" t="str">
        <f>"李颖"</f>
        <v>李颖</v>
      </c>
      <c r="C719" s="2" t="s">
        <v>704</v>
      </c>
      <c r="D719" s="2" t="s">
        <v>669</v>
      </c>
      <c r="E719" s="3"/>
    </row>
    <row r="720" spans="1:5" ht="24.75" customHeight="1">
      <c r="A720" s="3">
        <v>718</v>
      </c>
      <c r="B720" s="2" t="str">
        <f>"符中琪"</f>
        <v>符中琪</v>
      </c>
      <c r="C720" s="2" t="s">
        <v>357</v>
      </c>
      <c r="D720" s="2" t="s">
        <v>669</v>
      </c>
      <c r="E720" s="3"/>
    </row>
    <row r="721" spans="1:5" ht="24.75" customHeight="1">
      <c r="A721" s="3">
        <v>719</v>
      </c>
      <c r="B721" s="2" t="str">
        <f>"张柳娇"</f>
        <v>张柳娇</v>
      </c>
      <c r="C721" s="2" t="s">
        <v>705</v>
      </c>
      <c r="D721" s="2" t="s">
        <v>669</v>
      </c>
      <c r="E721" s="3"/>
    </row>
    <row r="722" spans="1:5" ht="24.75" customHeight="1">
      <c r="A722" s="3">
        <v>720</v>
      </c>
      <c r="B722" s="2" t="str">
        <f>"邓清雅"</f>
        <v>邓清雅</v>
      </c>
      <c r="C722" s="2" t="s">
        <v>706</v>
      </c>
      <c r="D722" s="2" t="s">
        <v>669</v>
      </c>
      <c r="E722" s="3"/>
    </row>
    <row r="723" spans="1:5" ht="24.75" customHeight="1">
      <c r="A723" s="3">
        <v>721</v>
      </c>
      <c r="B723" s="2" t="str">
        <f>"郑一梅"</f>
        <v>郑一梅</v>
      </c>
      <c r="C723" s="2" t="s">
        <v>26</v>
      </c>
      <c r="D723" s="2" t="s">
        <v>669</v>
      </c>
      <c r="E723" s="3"/>
    </row>
    <row r="724" spans="1:5" ht="24.75" customHeight="1">
      <c r="A724" s="3">
        <v>722</v>
      </c>
      <c r="B724" s="2" t="str">
        <f>"高星"</f>
        <v>高星</v>
      </c>
      <c r="C724" s="2" t="s">
        <v>707</v>
      </c>
      <c r="D724" s="2" t="s">
        <v>669</v>
      </c>
      <c r="E724" s="3"/>
    </row>
    <row r="725" spans="1:5" ht="24.75" customHeight="1">
      <c r="A725" s="3">
        <v>723</v>
      </c>
      <c r="B725" s="2" t="str">
        <f>"王雪花"</f>
        <v>王雪花</v>
      </c>
      <c r="C725" s="2" t="s">
        <v>708</v>
      </c>
      <c r="D725" s="2" t="s">
        <v>669</v>
      </c>
      <c r="E725" s="3"/>
    </row>
    <row r="726" spans="1:5" ht="24.75" customHeight="1">
      <c r="A726" s="3">
        <v>724</v>
      </c>
      <c r="B726" s="2" t="str">
        <f>"郭江谜"</f>
        <v>郭江谜</v>
      </c>
      <c r="C726" s="2" t="s">
        <v>709</v>
      </c>
      <c r="D726" s="2" t="s">
        <v>669</v>
      </c>
      <c r="E726" s="3"/>
    </row>
    <row r="727" spans="1:5" ht="24.75" customHeight="1">
      <c r="A727" s="3">
        <v>725</v>
      </c>
      <c r="B727" s="2" t="str">
        <f>"颜唐琳"</f>
        <v>颜唐琳</v>
      </c>
      <c r="C727" s="2" t="s">
        <v>710</v>
      </c>
      <c r="D727" s="2" t="s">
        <v>669</v>
      </c>
      <c r="E727" s="3"/>
    </row>
    <row r="728" spans="1:5" ht="24.75" customHeight="1">
      <c r="A728" s="3">
        <v>726</v>
      </c>
      <c r="B728" s="2" t="str">
        <f>"许云依"</f>
        <v>许云依</v>
      </c>
      <c r="C728" s="2" t="s">
        <v>711</v>
      </c>
      <c r="D728" s="2" t="s">
        <v>669</v>
      </c>
      <c r="E728" s="3"/>
    </row>
    <row r="729" spans="1:5" ht="24.75" customHeight="1">
      <c r="A729" s="3">
        <v>727</v>
      </c>
      <c r="B729" s="2" t="str">
        <f>"文常年"</f>
        <v>文常年</v>
      </c>
      <c r="C729" s="2" t="s">
        <v>712</v>
      </c>
      <c r="D729" s="2" t="s">
        <v>669</v>
      </c>
      <c r="E729" s="3"/>
    </row>
    <row r="730" spans="1:5" ht="24.75" customHeight="1">
      <c r="A730" s="3">
        <v>728</v>
      </c>
      <c r="B730" s="2" t="str">
        <f>"谢兴源"</f>
        <v>谢兴源</v>
      </c>
      <c r="C730" s="2" t="s">
        <v>713</v>
      </c>
      <c r="D730" s="2" t="s">
        <v>669</v>
      </c>
      <c r="E730" s="3"/>
    </row>
    <row r="731" spans="1:5" ht="24.75" customHeight="1">
      <c r="A731" s="3">
        <v>729</v>
      </c>
      <c r="B731" s="2" t="str">
        <f>"文巨明"</f>
        <v>文巨明</v>
      </c>
      <c r="C731" s="2" t="s">
        <v>714</v>
      </c>
      <c r="D731" s="2" t="s">
        <v>669</v>
      </c>
      <c r="E731" s="3"/>
    </row>
    <row r="732" spans="1:5" ht="24.75" customHeight="1">
      <c r="A732" s="3">
        <v>730</v>
      </c>
      <c r="B732" s="2" t="str">
        <f>"覃丹丹"</f>
        <v>覃丹丹</v>
      </c>
      <c r="C732" s="2" t="s">
        <v>715</v>
      </c>
      <c r="D732" s="2" t="s">
        <v>669</v>
      </c>
      <c r="E732" s="3"/>
    </row>
    <row r="733" spans="1:5" ht="24.75" customHeight="1">
      <c r="A733" s="3">
        <v>731</v>
      </c>
      <c r="B733" s="2" t="str">
        <f>"赵文立"</f>
        <v>赵文立</v>
      </c>
      <c r="C733" s="2" t="s">
        <v>716</v>
      </c>
      <c r="D733" s="2" t="s">
        <v>669</v>
      </c>
      <c r="E733" s="3"/>
    </row>
    <row r="734" spans="1:5" ht="24.75" customHeight="1">
      <c r="A734" s="3">
        <v>732</v>
      </c>
      <c r="B734" s="2" t="str">
        <f>"周吉慧"</f>
        <v>周吉慧</v>
      </c>
      <c r="C734" s="2" t="s">
        <v>717</v>
      </c>
      <c r="D734" s="2" t="s">
        <v>669</v>
      </c>
      <c r="E734" s="3"/>
    </row>
    <row r="735" spans="1:5" ht="24.75" customHeight="1">
      <c r="A735" s="3">
        <v>733</v>
      </c>
      <c r="B735" s="2" t="str">
        <f>"唐静"</f>
        <v>唐静</v>
      </c>
      <c r="C735" s="2" t="s">
        <v>617</v>
      </c>
      <c r="D735" s="2" t="s">
        <v>669</v>
      </c>
      <c r="E735" s="3"/>
    </row>
    <row r="736" spans="1:5" ht="24.75" customHeight="1">
      <c r="A736" s="3">
        <v>734</v>
      </c>
      <c r="B736" s="2" t="str">
        <f>"张薇"</f>
        <v>张薇</v>
      </c>
      <c r="C736" s="2" t="s">
        <v>718</v>
      </c>
      <c r="D736" s="2" t="s">
        <v>669</v>
      </c>
      <c r="E736" s="3"/>
    </row>
    <row r="737" spans="1:5" ht="24.75" customHeight="1">
      <c r="A737" s="3">
        <v>735</v>
      </c>
      <c r="B737" s="2" t="str">
        <f>"彭瑞霖"</f>
        <v>彭瑞霖</v>
      </c>
      <c r="C737" s="2" t="s">
        <v>177</v>
      </c>
      <c r="D737" s="2" t="s">
        <v>669</v>
      </c>
      <c r="E737" s="3"/>
    </row>
    <row r="738" spans="1:5" ht="24.75" customHeight="1">
      <c r="A738" s="3">
        <v>736</v>
      </c>
      <c r="B738" s="2" t="str">
        <f>"赵华莹"</f>
        <v>赵华莹</v>
      </c>
      <c r="C738" s="2" t="s">
        <v>640</v>
      </c>
      <c r="D738" s="2" t="s">
        <v>669</v>
      </c>
      <c r="E738" s="3"/>
    </row>
    <row r="739" spans="1:5" ht="24.75" customHeight="1">
      <c r="A739" s="3">
        <v>737</v>
      </c>
      <c r="B739" s="2" t="str">
        <f>"李道妹"</f>
        <v>李道妹</v>
      </c>
      <c r="C739" s="2" t="s">
        <v>719</v>
      </c>
      <c r="D739" s="2" t="s">
        <v>669</v>
      </c>
      <c r="E739" s="3"/>
    </row>
    <row r="740" spans="1:5" ht="24.75" customHeight="1">
      <c r="A740" s="3">
        <v>738</v>
      </c>
      <c r="B740" s="2" t="str">
        <f>"李梦怡"</f>
        <v>李梦怡</v>
      </c>
      <c r="C740" s="2" t="s">
        <v>720</v>
      </c>
      <c r="D740" s="2" t="s">
        <v>669</v>
      </c>
      <c r="E740" s="3"/>
    </row>
    <row r="741" spans="1:5" ht="24.75" customHeight="1">
      <c r="A741" s="3">
        <v>739</v>
      </c>
      <c r="B741" s="2" t="str">
        <f>"符振川"</f>
        <v>符振川</v>
      </c>
      <c r="C741" s="2" t="s">
        <v>721</v>
      </c>
      <c r="D741" s="2" t="s">
        <v>669</v>
      </c>
      <c r="E741" s="3"/>
    </row>
    <row r="742" spans="1:5" ht="24.75" customHeight="1">
      <c r="A742" s="3">
        <v>740</v>
      </c>
      <c r="B742" s="2" t="str">
        <f>"蒙潇"</f>
        <v>蒙潇</v>
      </c>
      <c r="C742" s="2" t="s">
        <v>711</v>
      </c>
      <c r="D742" s="2" t="s">
        <v>669</v>
      </c>
      <c r="E742" s="3"/>
    </row>
    <row r="743" spans="1:5" ht="24.75" customHeight="1">
      <c r="A743" s="3">
        <v>741</v>
      </c>
      <c r="B743" s="2" t="str">
        <f>"钟周洛"</f>
        <v>钟周洛</v>
      </c>
      <c r="C743" s="2" t="s">
        <v>722</v>
      </c>
      <c r="D743" s="2" t="s">
        <v>669</v>
      </c>
      <c r="E743" s="3"/>
    </row>
    <row r="744" spans="1:5" ht="24.75" customHeight="1">
      <c r="A744" s="3">
        <v>742</v>
      </c>
      <c r="B744" s="2" t="str">
        <f>"陈彩丽"</f>
        <v>陈彩丽</v>
      </c>
      <c r="C744" s="2" t="s">
        <v>723</v>
      </c>
      <c r="D744" s="2" t="s">
        <v>669</v>
      </c>
      <c r="E744" s="3"/>
    </row>
    <row r="745" spans="1:5" ht="24.75" customHeight="1">
      <c r="A745" s="3">
        <v>743</v>
      </c>
      <c r="B745" s="2" t="str">
        <f>"林瑞桃"</f>
        <v>林瑞桃</v>
      </c>
      <c r="C745" s="2" t="s">
        <v>724</v>
      </c>
      <c r="D745" s="2" t="s">
        <v>669</v>
      </c>
      <c r="E745" s="3"/>
    </row>
    <row r="746" spans="1:5" ht="24.75" customHeight="1">
      <c r="A746" s="3">
        <v>744</v>
      </c>
      <c r="B746" s="2" t="str">
        <f>"吴体海"</f>
        <v>吴体海</v>
      </c>
      <c r="C746" s="2" t="s">
        <v>725</v>
      </c>
      <c r="D746" s="2" t="s">
        <v>669</v>
      </c>
      <c r="E746" s="3"/>
    </row>
    <row r="747" spans="1:5" ht="24.75" customHeight="1">
      <c r="A747" s="3">
        <v>745</v>
      </c>
      <c r="B747" s="2" t="str">
        <f>"李秀丹"</f>
        <v>李秀丹</v>
      </c>
      <c r="C747" s="2" t="s">
        <v>311</v>
      </c>
      <c r="D747" s="2" t="s">
        <v>669</v>
      </c>
      <c r="E747" s="3"/>
    </row>
    <row r="748" spans="1:5" ht="24.75" customHeight="1">
      <c r="A748" s="3">
        <v>746</v>
      </c>
      <c r="B748" s="2" t="str">
        <f>"王芳"</f>
        <v>王芳</v>
      </c>
      <c r="C748" s="2" t="s">
        <v>726</v>
      </c>
      <c r="D748" s="2" t="s">
        <v>669</v>
      </c>
      <c r="E748" s="3"/>
    </row>
    <row r="749" spans="1:5" ht="24.75" customHeight="1">
      <c r="A749" s="3">
        <v>747</v>
      </c>
      <c r="B749" s="2" t="str">
        <f>"符虹"</f>
        <v>符虹</v>
      </c>
      <c r="C749" s="2" t="s">
        <v>727</v>
      </c>
      <c r="D749" s="2" t="s">
        <v>669</v>
      </c>
      <c r="E749" s="3"/>
    </row>
    <row r="750" spans="1:5" ht="24.75" customHeight="1">
      <c r="A750" s="3">
        <v>748</v>
      </c>
      <c r="B750" s="2" t="str">
        <f>"唐皭琪"</f>
        <v>唐皭琪</v>
      </c>
      <c r="C750" s="2" t="s">
        <v>728</v>
      </c>
      <c r="D750" s="2" t="s">
        <v>669</v>
      </c>
      <c r="E750" s="3"/>
    </row>
    <row r="751" spans="1:5" ht="24.75" customHeight="1">
      <c r="A751" s="3">
        <v>749</v>
      </c>
      <c r="B751" s="2" t="str">
        <f>"符蓉"</f>
        <v>符蓉</v>
      </c>
      <c r="C751" s="2" t="s">
        <v>729</v>
      </c>
      <c r="D751" s="2" t="s">
        <v>669</v>
      </c>
      <c r="E751" s="3"/>
    </row>
    <row r="752" spans="1:5" ht="24.75" customHeight="1">
      <c r="A752" s="3">
        <v>750</v>
      </c>
      <c r="B752" s="2" t="str">
        <f>"王平智"</f>
        <v>王平智</v>
      </c>
      <c r="C752" s="2" t="s">
        <v>730</v>
      </c>
      <c r="D752" s="2" t="s">
        <v>669</v>
      </c>
      <c r="E752" s="3"/>
    </row>
    <row r="753" spans="1:5" ht="24.75" customHeight="1">
      <c r="A753" s="3">
        <v>751</v>
      </c>
      <c r="B753" s="2" t="str">
        <f>"袁娜"</f>
        <v>袁娜</v>
      </c>
      <c r="C753" s="2" t="s">
        <v>731</v>
      </c>
      <c r="D753" s="2" t="s">
        <v>669</v>
      </c>
      <c r="E753" s="3"/>
    </row>
    <row r="754" spans="1:5" ht="24.75" customHeight="1">
      <c r="A754" s="3">
        <v>752</v>
      </c>
      <c r="B754" s="2" t="str">
        <f>"王晓玮"</f>
        <v>王晓玮</v>
      </c>
      <c r="C754" s="2" t="s">
        <v>732</v>
      </c>
      <c r="D754" s="2" t="s">
        <v>669</v>
      </c>
      <c r="E754" s="3"/>
    </row>
    <row r="755" spans="1:5" ht="24.75" customHeight="1">
      <c r="A755" s="3">
        <v>753</v>
      </c>
      <c r="B755" s="2" t="str">
        <f>"张燕"</f>
        <v>张燕</v>
      </c>
      <c r="C755" s="2" t="s">
        <v>733</v>
      </c>
      <c r="D755" s="2" t="s">
        <v>669</v>
      </c>
      <c r="E755" s="3"/>
    </row>
    <row r="756" spans="1:5" ht="24.75" customHeight="1">
      <c r="A756" s="3">
        <v>754</v>
      </c>
      <c r="B756" s="2" t="str">
        <f>"林志园"</f>
        <v>林志园</v>
      </c>
      <c r="C756" s="2" t="s">
        <v>734</v>
      </c>
      <c r="D756" s="2" t="s">
        <v>669</v>
      </c>
      <c r="E756" s="3"/>
    </row>
    <row r="757" spans="1:5" ht="24.75" customHeight="1">
      <c r="A757" s="3">
        <v>755</v>
      </c>
      <c r="B757" s="2" t="str">
        <f>"冯娜丽"</f>
        <v>冯娜丽</v>
      </c>
      <c r="C757" s="2" t="s">
        <v>735</v>
      </c>
      <c r="D757" s="2" t="s">
        <v>669</v>
      </c>
      <c r="E757" s="3"/>
    </row>
    <row r="758" spans="1:5" ht="24.75" customHeight="1">
      <c r="A758" s="3">
        <v>756</v>
      </c>
      <c r="B758" s="2" t="str">
        <f>"王忠翠"</f>
        <v>王忠翠</v>
      </c>
      <c r="C758" s="2" t="s">
        <v>736</v>
      </c>
      <c r="D758" s="2" t="s">
        <v>669</v>
      </c>
      <c r="E758" s="3"/>
    </row>
    <row r="759" spans="1:5" ht="24.75" customHeight="1">
      <c r="A759" s="3">
        <v>757</v>
      </c>
      <c r="B759" s="2" t="str">
        <f>"郑茗心"</f>
        <v>郑茗心</v>
      </c>
      <c r="C759" s="2" t="s">
        <v>737</v>
      </c>
      <c r="D759" s="2" t="s">
        <v>669</v>
      </c>
      <c r="E759" s="3"/>
    </row>
    <row r="760" spans="1:5" ht="24.75" customHeight="1">
      <c r="A760" s="3">
        <v>758</v>
      </c>
      <c r="B760" s="2" t="str">
        <f>"高翠鸿"</f>
        <v>高翠鸿</v>
      </c>
      <c r="C760" s="2" t="s">
        <v>738</v>
      </c>
      <c r="D760" s="2" t="s">
        <v>669</v>
      </c>
      <c r="E760" s="3"/>
    </row>
    <row r="761" spans="1:5" ht="24.75" customHeight="1">
      <c r="A761" s="3">
        <v>759</v>
      </c>
      <c r="B761" s="2" t="str">
        <f>"陈演娜"</f>
        <v>陈演娜</v>
      </c>
      <c r="C761" s="2" t="s">
        <v>722</v>
      </c>
      <c r="D761" s="2" t="s">
        <v>669</v>
      </c>
      <c r="E761" s="3"/>
    </row>
    <row r="762" spans="1:5" ht="24.75" customHeight="1">
      <c r="A762" s="3">
        <v>760</v>
      </c>
      <c r="B762" s="2" t="str">
        <f>"梁俊杰"</f>
        <v>梁俊杰</v>
      </c>
      <c r="C762" s="2" t="s">
        <v>739</v>
      </c>
      <c r="D762" s="2" t="s">
        <v>669</v>
      </c>
      <c r="E762" s="3"/>
    </row>
    <row r="763" spans="1:5" ht="24.75" customHeight="1">
      <c r="A763" s="3">
        <v>761</v>
      </c>
      <c r="B763" s="2" t="str">
        <f>"文俊蓉"</f>
        <v>文俊蓉</v>
      </c>
      <c r="C763" s="2" t="s">
        <v>660</v>
      </c>
      <c r="D763" s="2" t="s">
        <v>669</v>
      </c>
      <c r="E763" s="3"/>
    </row>
    <row r="764" spans="1:5" ht="24.75" customHeight="1">
      <c r="A764" s="3">
        <v>762</v>
      </c>
      <c r="B764" s="2" t="str">
        <f>"吴晓婷"</f>
        <v>吴晓婷</v>
      </c>
      <c r="C764" s="2" t="s">
        <v>740</v>
      </c>
      <c r="D764" s="2" t="s">
        <v>669</v>
      </c>
      <c r="E764" s="3"/>
    </row>
    <row r="765" spans="1:5" ht="24.75" customHeight="1">
      <c r="A765" s="3">
        <v>763</v>
      </c>
      <c r="B765" s="2" t="str">
        <f>"张余鹏"</f>
        <v>张余鹏</v>
      </c>
      <c r="C765" s="2" t="s">
        <v>654</v>
      </c>
      <c r="D765" s="2" t="s">
        <v>669</v>
      </c>
      <c r="E765" s="3"/>
    </row>
    <row r="766" spans="1:5" ht="24.75" customHeight="1">
      <c r="A766" s="3">
        <v>764</v>
      </c>
      <c r="B766" s="2" t="str">
        <f>"林道鹏"</f>
        <v>林道鹏</v>
      </c>
      <c r="C766" s="2" t="s">
        <v>741</v>
      </c>
      <c r="D766" s="2" t="s">
        <v>669</v>
      </c>
      <c r="E766" s="3"/>
    </row>
    <row r="767" spans="1:5" ht="24.75" customHeight="1">
      <c r="A767" s="3">
        <v>765</v>
      </c>
      <c r="B767" s="2" t="str">
        <f>"李梦漪"</f>
        <v>李梦漪</v>
      </c>
      <c r="C767" s="2" t="s">
        <v>742</v>
      </c>
      <c r="D767" s="2" t="s">
        <v>669</v>
      </c>
      <c r="E767" s="3"/>
    </row>
    <row r="768" spans="1:5" ht="24.75" customHeight="1">
      <c r="A768" s="3">
        <v>766</v>
      </c>
      <c r="B768" s="2" t="str">
        <f>"黄家俊"</f>
        <v>黄家俊</v>
      </c>
      <c r="C768" s="2" t="s">
        <v>743</v>
      </c>
      <c r="D768" s="2" t="s">
        <v>669</v>
      </c>
      <c r="E768" s="3"/>
    </row>
    <row r="769" spans="1:5" ht="24.75" customHeight="1">
      <c r="A769" s="3">
        <v>767</v>
      </c>
      <c r="B769" s="2" t="str">
        <f>"郭冰霞"</f>
        <v>郭冰霞</v>
      </c>
      <c r="C769" s="2" t="s">
        <v>744</v>
      </c>
      <c r="D769" s="2" t="s">
        <v>669</v>
      </c>
      <c r="E769" s="3"/>
    </row>
    <row r="770" spans="1:5" ht="24.75" customHeight="1">
      <c r="A770" s="3">
        <v>768</v>
      </c>
      <c r="B770" s="2" t="str">
        <f>"符雪贝"</f>
        <v>符雪贝</v>
      </c>
      <c r="C770" s="2" t="s">
        <v>745</v>
      </c>
      <c r="D770" s="2" t="s">
        <v>669</v>
      </c>
      <c r="E770" s="3"/>
    </row>
    <row r="771" spans="1:5" ht="24.75" customHeight="1">
      <c r="A771" s="3">
        <v>769</v>
      </c>
      <c r="B771" s="2" t="str">
        <f>"蓝雁倪"</f>
        <v>蓝雁倪</v>
      </c>
      <c r="C771" s="2" t="s">
        <v>746</v>
      </c>
      <c r="D771" s="2" t="s">
        <v>747</v>
      </c>
      <c r="E771" s="3"/>
    </row>
    <row r="772" spans="1:5" ht="24.75" customHeight="1">
      <c r="A772" s="3">
        <v>770</v>
      </c>
      <c r="B772" s="2" t="str">
        <f>"杨云兵"</f>
        <v>杨云兵</v>
      </c>
      <c r="C772" s="2" t="s">
        <v>748</v>
      </c>
      <c r="D772" s="2" t="s">
        <v>747</v>
      </c>
      <c r="E772" s="3"/>
    </row>
    <row r="773" spans="1:5" ht="24.75" customHeight="1">
      <c r="A773" s="3">
        <v>771</v>
      </c>
      <c r="B773" s="2" t="str">
        <f>"陈家蕊"</f>
        <v>陈家蕊</v>
      </c>
      <c r="C773" s="2" t="s">
        <v>749</v>
      </c>
      <c r="D773" s="2" t="s">
        <v>747</v>
      </c>
      <c r="E773" s="3"/>
    </row>
    <row r="774" spans="1:5" ht="24.75" customHeight="1">
      <c r="A774" s="3">
        <v>772</v>
      </c>
      <c r="B774" s="2" t="str">
        <f>"吴海桂"</f>
        <v>吴海桂</v>
      </c>
      <c r="C774" s="2" t="s">
        <v>750</v>
      </c>
      <c r="D774" s="2" t="s">
        <v>747</v>
      </c>
      <c r="E774" s="3"/>
    </row>
    <row r="775" spans="1:5" ht="24.75" customHeight="1">
      <c r="A775" s="3">
        <v>773</v>
      </c>
      <c r="B775" s="2" t="str">
        <f>"刘盛楠"</f>
        <v>刘盛楠</v>
      </c>
      <c r="C775" s="2" t="s">
        <v>751</v>
      </c>
      <c r="D775" s="2" t="s">
        <v>747</v>
      </c>
      <c r="E775" s="3"/>
    </row>
    <row r="776" spans="1:5" ht="24.75" customHeight="1">
      <c r="A776" s="3">
        <v>774</v>
      </c>
      <c r="B776" s="2" t="str">
        <f>"朱萍"</f>
        <v>朱萍</v>
      </c>
      <c r="C776" s="2" t="s">
        <v>752</v>
      </c>
      <c r="D776" s="2" t="s">
        <v>747</v>
      </c>
      <c r="E776" s="3"/>
    </row>
    <row r="777" spans="1:5" ht="24.75" customHeight="1">
      <c r="A777" s="3">
        <v>775</v>
      </c>
      <c r="B777" s="2" t="str">
        <f>"陈锴"</f>
        <v>陈锴</v>
      </c>
      <c r="C777" s="2" t="s">
        <v>753</v>
      </c>
      <c r="D777" s="2" t="s">
        <v>747</v>
      </c>
      <c r="E777" s="3"/>
    </row>
    <row r="778" spans="1:5" ht="24.75" customHeight="1">
      <c r="A778" s="3">
        <v>776</v>
      </c>
      <c r="B778" s="2" t="str">
        <f>"何奋"</f>
        <v>何奋</v>
      </c>
      <c r="C778" s="2" t="s">
        <v>754</v>
      </c>
      <c r="D778" s="2" t="s">
        <v>747</v>
      </c>
      <c r="E778" s="3"/>
    </row>
    <row r="779" spans="1:5" ht="24.75" customHeight="1">
      <c r="A779" s="3">
        <v>777</v>
      </c>
      <c r="B779" s="2" t="str">
        <f>"陈秋梅"</f>
        <v>陈秋梅</v>
      </c>
      <c r="C779" s="2" t="s">
        <v>755</v>
      </c>
      <c r="D779" s="2" t="s">
        <v>747</v>
      </c>
      <c r="E779" s="3"/>
    </row>
    <row r="780" spans="1:5" ht="24.75" customHeight="1">
      <c r="A780" s="3">
        <v>778</v>
      </c>
      <c r="B780" s="2" t="str">
        <f>"苏晓雯"</f>
        <v>苏晓雯</v>
      </c>
      <c r="C780" s="2" t="s">
        <v>756</v>
      </c>
      <c r="D780" s="2" t="s">
        <v>747</v>
      </c>
      <c r="E780" s="3"/>
    </row>
    <row r="781" spans="1:5" ht="24.75" customHeight="1">
      <c r="A781" s="3">
        <v>779</v>
      </c>
      <c r="B781" s="2" t="str">
        <f>"周婷"</f>
        <v>周婷</v>
      </c>
      <c r="C781" s="2" t="s">
        <v>757</v>
      </c>
      <c r="D781" s="2" t="s">
        <v>747</v>
      </c>
      <c r="E781" s="3"/>
    </row>
    <row r="782" spans="1:5" ht="24.75" customHeight="1">
      <c r="A782" s="3">
        <v>780</v>
      </c>
      <c r="B782" s="2" t="str">
        <f>"陈琳"</f>
        <v>陈琳</v>
      </c>
      <c r="C782" s="2" t="s">
        <v>758</v>
      </c>
      <c r="D782" s="2" t="s">
        <v>747</v>
      </c>
      <c r="E782" s="3"/>
    </row>
    <row r="783" spans="1:5" ht="24.75" customHeight="1">
      <c r="A783" s="3">
        <v>781</v>
      </c>
      <c r="B783" s="2" t="str">
        <f>"吴卓丽"</f>
        <v>吴卓丽</v>
      </c>
      <c r="C783" s="2" t="s">
        <v>759</v>
      </c>
      <c r="D783" s="2" t="s">
        <v>747</v>
      </c>
      <c r="E783" s="3"/>
    </row>
    <row r="784" spans="1:5" ht="24.75" customHeight="1">
      <c r="A784" s="3">
        <v>782</v>
      </c>
      <c r="B784" s="2" t="str">
        <f>"羊美如"</f>
        <v>羊美如</v>
      </c>
      <c r="C784" s="2" t="s">
        <v>760</v>
      </c>
      <c r="D784" s="2" t="s">
        <v>747</v>
      </c>
      <c r="E784" s="3"/>
    </row>
    <row r="785" spans="1:5" ht="24.75" customHeight="1">
      <c r="A785" s="3">
        <v>783</v>
      </c>
      <c r="B785" s="2" t="str">
        <f>"符丽慧"</f>
        <v>符丽慧</v>
      </c>
      <c r="C785" s="2" t="s">
        <v>761</v>
      </c>
      <c r="D785" s="2" t="s">
        <v>747</v>
      </c>
      <c r="E785" s="3"/>
    </row>
    <row r="786" spans="1:5" ht="24.75" customHeight="1">
      <c r="A786" s="3">
        <v>784</v>
      </c>
      <c r="B786" s="2" t="str">
        <f>"赵航"</f>
        <v>赵航</v>
      </c>
      <c r="C786" s="2" t="s">
        <v>762</v>
      </c>
      <c r="D786" s="2" t="s">
        <v>747</v>
      </c>
      <c r="E786" s="3"/>
    </row>
    <row r="787" spans="1:5" ht="24.75" customHeight="1">
      <c r="A787" s="3">
        <v>785</v>
      </c>
      <c r="B787" s="2" t="str">
        <f>"王贤娟"</f>
        <v>王贤娟</v>
      </c>
      <c r="C787" s="2" t="s">
        <v>246</v>
      </c>
      <c r="D787" s="2" t="s">
        <v>747</v>
      </c>
      <c r="E787" s="3"/>
    </row>
    <row r="788" spans="1:5" ht="24.75" customHeight="1">
      <c r="A788" s="3">
        <v>786</v>
      </c>
      <c r="B788" s="2" t="str">
        <f>"卢炳秋"</f>
        <v>卢炳秋</v>
      </c>
      <c r="C788" s="2" t="s">
        <v>763</v>
      </c>
      <c r="D788" s="2" t="s">
        <v>747</v>
      </c>
      <c r="E788" s="3"/>
    </row>
    <row r="789" spans="1:5" ht="24.75" customHeight="1">
      <c r="A789" s="3">
        <v>787</v>
      </c>
      <c r="B789" s="2" t="str">
        <f>"陈泓涛"</f>
        <v>陈泓涛</v>
      </c>
      <c r="C789" s="2" t="s">
        <v>764</v>
      </c>
      <c r="D789" s="2" t="s">
        <v>747</v>
      </c>
      <c r="E789" s="3"/>
    </row>
    <row r="790" spans="1:5" ht="24.75" customHeight="1">
      <c r="A790" s="3">
        <v>788</v>
      </c>
      <c r="B790" s="2" t="str">
        <f>"陈迎迎"</f>
        <v>陈迎迎</v>
      </c>
      <c r="C790" s="2" t="s">
        <v>765</v>
      </c>
      <c r="D790" s="2" t="s">
        <v>747</v>
      </c>
      <c r="E790" s="3"/>
    </row>
    <row r="791" spans="1:5" ht="24.75" customHeight="1">
      <c r="A791" s="3">
        <v>789</v>
      </c>
      <c r="B791" s="2" t="str">
        <f>"符运辉"</f>
        <v>符运辉</v>
      </c>
      <c r="C791" s="2" t="s">
        <v>766</v>
      </c>
      <c r="D791" s="2" t="s">
        <v>747</v>
      </c>
      <c r="E791" s="3"/>
    </row>
    <row r="792" spans="1:5" ht="24.75" customHeight="1">
      <c r="A792" s="3">
        <v>790</v>
      </c>
      <c r="B792" s="2" t="str">
        <f>"郑淇宁"</f>
        <v>郑淇宁</v>
      </c>
      <c r="C792" s="2" t="s">
        <v>741</v>
      </c>
      <c r="D792" s="2" t="s">
        <v>747</v>
      </c>
      <c r="E792" s="3"/>
    </row>
    <row r="793" spans="1:5" ht="24.75" customHeight="1">
      <c r="A793" s="3">
        <v>791</v>
      </c>
      <c r="B793" s="2" t="str">
        <f>"甄剑霞"</f>
        <v>甄剑霞</v>
      </c>
      <c r="C793" s="2" t="s">
        <v>767</v>
      </c>
      <c r="D793" s="2" t="s">
        <v>747</v>
      </c>
      <c r="E793" s="3"/>
    </row>
    <row r="794" spans="1:5" ht="24.75" customHeight="1">
      <c r="A794" s="3">
        <v>792</v>
      </c>
      <c r="B794" s="2" t="str">
        <f>"李桥茜"</f>
        <v>李桥茜</v>
      </c>
      <c r="C794" s="2" t="s">
        <v>768</v>
      </c>
      <c r="D794" s="2" t="s">
        <v>747</v>
      </c>
      <c r="E794" s="3"/>
    </row>
    <row r="795" spans="1:5" ht="24.75" customHeight="1">
      <c r="A795" s="3">
        <v>793</v>
      </c>
      <c r="B795" s="2" t="str">
        <f>"李路娜"</f>
        <v>李路娜</v>
      </c>
      <c r="C795" s="2" t="s">
        <v>769</v>
      </c>
      <c r="D795" s="2" t="s">
        <v>747</v>
      </c>
      <c r="E795" s="3"/>
    </row>
    <row r="796" spans="1:5" ht="24.75" customHeight="1">
      <c r="A796" s="3">
        <v>794</v>
      </c>
      <c r="B796" s="2" t="str">
        <f>"彭丽娴"</f>
        <v>彭丽娴</v>
      </c>
      <c r="C796" s="2" t="s">
        <v>770</v>
      </c>
      <c r="D796" s="2" t="s">
        <v>747</v>
      </c>
      <c r="E796" s="3"/>
    </row>
    <row r="797" spans="1:5" ht="24.75" customHeight="1">
      <c r="A797" s="3">
        <v>795</v>
      </c>
      <c r="B797" s="2" t="str">
        <f>"彭传倬"</f>
        <v>彭传倬</v>
      </c>
      <c r="C797" s="2" t="s">
        <v>771</v>
      </c>
      <c r="D797" s="2" t="s">
        <v>747</v>
      </c>
      <c r="E797" s="3"/>
    </row>
    <row r="798" spans="1:5" ht="24.75" customHeight="1">
      <c r="A798" s="3">
        <v>796</v>
      </c>
      <c r="B798" s="2" t="str">
        <f>"符妹劲"</f>
        <v>符妹劲</v>
      </c>
      <c r="C798" s="2" t="s">
        <v>772</v>
      </c>
      <c r="D798" s="2" t="s">
        <v>747</v>
      </c>
      <c r="E798" s="3"/>
    </row>
    <row r="799" spans="1:5" ht="24.75" customHeight="1">
      <c r="A799" s="3">
        <v>797</v>
      </c>
      <c r="B799" s="2" t="str">
        <f>"蔡佳"</f>
        <v>蔡佳</v>
      </c>
      <c r="C799" s="2" t="s">
        <v>773</v>
      </c>
      <c r="D799" s="2" t="s">
        <v>747</v>
      </c>
      <c r="E799" s="3"/>
    </row>
    <row r="800" spans="1:5" ht="24.75" customHeight="1">
      <c r="A800" s="3">
        <v>798</v>
      </c>
      <c r="B800" s="2" t="str">
        <f>"谢著秀"</f>
        <v>谢著秀</v>
      </c>
      <c r="C800" s="2" t="s">
        <v>774</v>
      </c>
      <c r="D800" s="2" t="s">
        <v>747</v>
      </c>
      <c r="E800" s="3"/>
    </row>
    <row r="801" spans="1:5" ht="24.75" customHeight="1">
      <c r="A801" s="3">
        <v>799</v>
      </c>
      <c r="B801" s="2" t="str">
        <f>"王艳艳"</f>
        <v>王艳艳</v>
      </c>
      <c r="C801" s="2" t="s">
        <v>775</v>
      </c>
      <c r="D801" s="2" t="s">
        <v>747</v>
      </c>
      <c r="E801" s="3"/>
    </row>
    <row r="802" spans="1:5" ht="24.75" customHeight="1">
      <c r="A802" s="3">
        <v>800</v>
      </c>
      <c r="B802" s="2" t="str">
        <f>"温铂茎"</f>
        <v>温铂茎</v>
      </c>
      <c r="C802" s="2" t="s">
        <v>776</v>
      </c>
      <c r="D802" s="2" t="s">
        <v>747</v>
      </c>
      <c r="E802" s="3"/>
    </row>
    <row r="803" spans="1:5" ht="24.75" customHeight="1">
      <c r="A803" s="3">
        <v>801</v>
      </c>
      <c r="B803" s="2" t="str">
        <f>"郭江贝"</f>
        <v>郭江贝</v>
      </c>
      <c r="C803" s="2" t="s">
        <v>761</v>
      </c>
      <c r="D803" s="2" t="s">
        <v>747</v>
      </c>
      <c r="E803" s="3"/>
    </row>
    <row r="804" spans="1:5" ht="24.75" customHeight="1">
      <c r="A804" s="3">
        <v>802</v>
      </c>
      <c r="B804" s="2" t="str">
        <f>"李佳"</f>
        <v>李佳</v>
      </c>
      <c r="C804" s="2" t="s">
        <v>777</v>
      </c>
      <c r="D804" s="2" t="s">
        <v>747</v>
      </c>
      <c r="E804" s="3"/>
    </row>
    <row r="805" spans="1:5" ht="24.75" customHeight="1">
      <c r="A805" s="3">
        <v>803</v>
      </c>
      <c r="B805" s="2" t="str">
        <f>"陈光彪"</f>
        <v>陈光彪</v>
      </c>
      <c r="C805" s="2" t="s">
        <v>778</v>
      </c>
      <c r="D805" s="2" t="s">
        <v>747</v>
      </c>
      <c r="E805" s="3"/>
    </row>
    <row r="806" spans="1:5" ht="24.75" customHeight="1">
      <c r="A806" s="3">
        <v>804</v>
      </c>
      <c r="B806" s="2" t="str">
        <f>"李慢晶"</f>
        <v>李慢晶</v>
      </c>
      <c r="C806" s="2" t="s">
        <v>779</v>
      </c>
      <c r="D806" s="2" t="s">
        <v>747</v>
      </c>
      <c r="E806" s="3"/>
    </row>
    <row r="807" spans="1:5" ht="24.75" customHeight="1">
      <c r="A807" s="3">
        <v>805</v>
      </c>
      <c r="B807" s="2" t="str">
        <f>"何敏"</f>
        <v>何敏</v>
      </c>
      <c r="C807" s="2" t="s">
        <v>780</v>
      </c>
      <c r="D807" s="2" t="s">
        <v>747</v>
      </c>
      <c r="E807" s="3"/>
    </row>
    <row r="808" spans="1:5" ht="24.75" customHeight="1">
      <c r="A808" s="3">
        <v>806</v>
      </c>
      <c r="B808" s="2" t="str">
        <f>"陈琳"</f>
        <v>陈琳</v>
      </c>
      <c r="C808" s="2" t="s">
        <v>781</v>
      </c>
      <c r="D808" s="2" t="s">
        <v>747</v>
      </c>
      <c r="E808" s="3"/>
    </row>
    <row r="809" spans="1:5" ht="24.75" customHeight="1">
      <c r="A809" s="3">
        <v>807</v>
      </c>
      <c r="B809" s="2" t="str">
        <f>"高能丽"</f>
        <v>高能丽</v>
      </c>
      <c r="C809" s="2" t="s">
        <v>782</v>
      </c>
      <c r="D809" s="2" t="s">
        <v>747</v>
      </c>
      <c r="E809" s="3"/>
    </row>
    <row r="810" spans="1:5" ht="24.75" customHeight="1">
      <c r="A810" s="3">
        <v>808</v>
      </c>
      <c r="B810" s="2" t="str">
        <f>"王超"</f>
        <v>王超</v>
      </c>
      <c r="C810" s="2" t="s">
        <v>783</v>
      </c>
      <c r="D810" s="2" t="s">
        <v>747</v>
      </c>
      <c r="E810" s="3"/>
    </row>
    <row r="811" spans="1:5" ht="24.75" customHeight="1">
      <c r="A811" s="3">
        <v>809</v>
      </c>
      <c r="B811" s="2" t="str">
        <f>"卢珍丽"</f>
        <v>卢珍丽</v>
      </c>
      <c r="C811" s="2" t="s">
        <v>784</v>
      </c>
      <c r="D811" s="2" t="s">
        <v>747</v>
      </c>
      <c r="E811" s="3"/>
    </row>
    <row r="812" spans="1:5" ht="24.75" customHeight="1">
      <c r="A812" s="3">
        <v>810</v>
      </c>
      <c r="B812" s="2" t="str">
        <f>"黄国轩"</f>
        <v>黄国轩</v>
      </c>
      <c r="C812" s="2" t="s">
        <v>302</v>
      </c>
      <c r="D812" s="2" t="s">
        <v>747</v>
      </c>
      <c r="E812" s="3"/>
    </row>
    <row r="813" spans="1:5" ht="24.75" customHeight="1">
      <c r="A813" s="3">
        <v>811</v>
      </c>
      <c r="B813" s="2" t="str">
        <f>"黄民园"</f>
        <v>黄民园</v>
      </c>
      <c r="C813" s="2" t="s">
        <v>785</v>
      </c>
      <c r="D813" s="2" t="s">
        <v>747</v>
      </c>
      <c r="E813" s="3"/>
    </row>
    <row r="814" spans="1:5" ht="24.75" customHeight="1">
      <c r="A814" s="3">
        <v>812</v>
      </c>
      <c r="B814" s="2" t="str">
        <f>"吴琼妃"</f>
        <v>吴琼妃</v>
      </c>
      <c r="C814" s="2" t="s">
        <v>786</v>
      </c>
      <c r="D814" s="2" t="s">
        <v>747</v>
      </c>
      <c r="E814" s="3"/>
    </row>
    <row r="815" spans="1:5" ht="24.75" customHeight="1">
      <c r="A815" s="3">
        <v>813</v>
      </c>
      <c r="B815" s="2" t="str">
        <f>"林思娇"</f>
        <v>林思娇</v>
      </c>
      <c r="C815" s="2" t="s">
        <v>714</v>
      </c>
      <c r="D815" s="2" t="s">
        <v>747</v>
      </c>
      <c r="E815" s="3"/>
    </row>
    <row r="816" spans="1:5" ht="24.75" customHeight="1">
      <c r="A816" s="3">
        <v>814</v>
      </c>
      <c r="B816" s="2" t="str">
        <f>"戴丽珍"</f>
        <v>戴丽珍</v>
      </c>
      <c r="C816" s="2" t="s">
        <v>787</v>
      </c>
      <c r="D816" s="2" t="s">
        <v>747</v>
      </c>
      <c r="E816" s="3"/>
    </row>
    <row r="817" spans="1:5" ht="24.75" customHeight="1">
      <c r="A817" s="3">
        <v>815</v>
      </c>
      <c r="B817" s="2" t="str">
        <f>"陈国钰"</f>
        <v>陈国钰</v>
      </c>
      <c r="C817" s="2" t="s">
        <v>788</v>
      </c>
      <c r="D817" s="2" t="s">
        <v>747</v>
      </c>
      <c r="E817" s="3"/>
    </row>
    <row r="818" spans="1:5" ht="24.75" customHeight="1">
      <c r="A818" s="3">
        <v>816</v>
      </c>
      <c r="B818" s="2" t="str">
        <f>"吴日影"</f>
        <v>吴日影</v>
      </c>
      <c r="C818" s="2" t="s">
        <v>789</v>
      </c>
      <c r="D818" s="2" t="s">
        <v>747</v>
      </c>
      <c r="E818" s="3"/>
    </row>
    <row r="819" spans="1:5" ht="24.75" customHeight="1">
      <c r="A819" s="3">
        <v>817</v>
      </c>
      <c r="B819" s="2" t="str">
        <f>"吴锋"</f>
        <v>吴锋</v>
      </c>
      <c r="C819" s="2" t="s">
        <v>790</v>
      </c>
      <c r="D819" s="2" t="s">
        <v>747</v>
      </c>
      <c r="E819" s="3"/>
    </row>
    <row r="820" spans="1:5" ht="24.75" customHeight="1">
      <c r="A820" s="3">
        <v>818</v>
      </c>
      <c r="B820" s="2" t="str">
        <f>"杨杏"</f>
        <v>杨杏</v>
      </c>
      <c r="C820" s="2" t="s">
        <v>791</v>
      </c>
      <c r="D820" s="2" t="s">
        <v>747</v>
      </c>
      <c r="E820" s="3"/>
    </row>
    <row r="821" spans="1:5" ht="24.75" customHeight="1">
      <c r="A821" s="3">
        <v>819</v>
      </c>
      <c r="B821" s="2" t="str">
        <f>"郑锴"</f>
        <v>郑锴</v>
      </c>
      <c r="C821" s="2" t="s">
        <v>792</v>
      </c>
      <c r="D821" s="2" t="s">
        <v>747</v>
      </c>
      <c r="E821" s="3"/>
    </row>
    <row r="822" spans="1:5" ht="24.75" customHeight="1">
      <c r="A822" s="3">
        <v>820</v>
      </c>
      <c r="B822" s="2" t="str">
        <f>"林兰玉"</f>
        <v>林兰玉</v>
      </c>
      <c r="C822" s="2" t="s">
        <v>793</v>
      </c>
      <c r="D822" s="2" t="s">
        <v>747</v>
      </c>
      <c r="E822" s="3"/>
    </row>
    <row r="823" spans="1:5" ht="24.75" customHeight="1">
      <c r="A823" s="3">
        <v>821</v>
      </c>
      <c r="B823" s="2" t="str">
        <f>"郑晓娟"</f>
        <v>郑晓娟</v>
      </c>
      <c r="C823" s="2" t="s">
        <v>794</v>
      </c>
      <c r="D823" s="2" t="s">
        <v>747</v>
      </c>
      <c r="E823" s="3"/>
    </row>
    <row r="824" spans="1:5" ht="24.75" customHeight="1">
      <c r="A824" s="3">
        <v>822</v>
      </c>
      <c r="B824" s="2" t="str">
        <f>"符长蕊"</f>
        <v>符长蕊</v>
      </c>
      <c r="C824" s="2" t="s">
        <v>795</v>
      </c>
      <c r="D824" s="2" t="s">
        <v>747</v>
      </c>
      <c r="E824" s="3"/>
    </row>
    <row r="825" spans="1:5" ht="24.75" customHeight="1">
      <c r="A825" s="3">
        <v>823</v>
      </c>
      <c r="B825" s="2" t="str">
        <f>"符源"</f>
        <v>符源</v>
      </c>
      <c r="C825" s="2" t="s">
        <v>796</v>
      </c>
      <c r="D825" s="2" t="s">
        <v>747</v>
      </c>
      <c r="E825" s="3"/>
    </row>
    <row r="826" spans="1:5" ht="24.75" customHeight="1">
      <c r="A826" s="3">
        <v>824</v>
      </c>
      <c r="B826" s="2" t="str">
        <f>"黄慈富"</f>
        <v>黄慈富</v>
      </c>
      <c r="C826" s="2" t="s">
        <v>797</v>
      </c>
      <c r="D826" s="2" t="s">
        <v>747</v>
      </c>
      <c r="E826" s="3"/>
    </row>
    <row r="827" spans="1:5" ht="24.75" customHeight="1">
      <c r="A827" s="3">
        <v>825</v>
      </c>
      <c r="B827" s="2" t="str">
        <f>"黎诗玲"</f>
        <v>黎诗玲</v>
      </c>
      <c r="C827" s="2" t="s">
        <v>798</v>
      </c>
      <c r="D827" s="2" t="s">
        <v>747</v>
      </c>
      <c r="E827" s="3"/>
    </row>
    <row r="828" spans="1:5" ht="24.75" customHeight="1">
      <c r="A828" s="3">
        <v>826</v>
      </c>
      <c r="B828" s="2" t="str">
        <f>"唐於昕"</f>
        <v>唐於昕</v>
      </c>
      <c r="C828" s="2" t="s">
        <v>647</v>
      </c>
      <c r="D828" s="2" t="s">
        <v>747</v>
      </c>
      <c r="E828" s="3"/>
    </row>
    <row r="829" spans="1:5" ht="24.75" customHeight="1">
      <c r="A829" s="3">
        <v>827</v>
      </c>
      <c r="B829" s="2" t="str">
        <f>"杨宗金"</f>
        <v>杨宗金</v>
      </c>
      <c r="C829" s="2" t="s">
        <v>799</v>
      </c>
      <c r="D829" s="2" t="s">
        <v>747</v>
      </c>
      <c r="E829" s="3"/>
    </row>
    <row r="830" spans="1:5" ht="24.75" customHeight="1">
      <c r="A830" s="3">
        <v>828</v>
      </c>
      <c r="B830" s="2" t="str">
        <f>"徐木交"</f>
        <v>徐木交</v>
      </c>
      <c r="C830" s="2" t="s">
        <v>800</v>
      </c>
      <c r="D830" s="2" t="s">
        <v>747</v>
      </c>
      <c r="E830" s="3"/>
    </row>
    <row r="831" spans="1:5" ht="24.75" customHeight="1">
      <c r="A831" s="3">
        <v>829</v>
      </c>
      <c r="B831" s="2" t="str">
        <f>"陈巧艺"</f>
        <v>陈巧艺</v>
      </c>
      <c r="C831" s="2" t="s">
        <v>801</v>
      </c>
      <c r="D831" s="2" t="s">
        <v>747</v>
      </c>
      <c r="E831" s="3"/>
    </row>
    <row r="832" spans="1:5" ht="24.75" customHeight="1">
      <c r="A832" s="3">
        <v>830</v>
      </c>
      <c r="B832" s="2" t="str">
        <f>"张虹"</f>
        <v>张虹</v>
      </c>
      <c r="C832" s="2" t="s">
        <v>802</v>
      </c>
      <c r="D832" s="2" t="s">
        <v>747</v>
      </c>
      <c r="E832" s="3"/>
    </row>
    <row r="833" spans="1:5" ht="24.75" customHeight="1">
      <c r="A833" s="3">
        <v>831</v>
      </c>
      <c r="B833" s="2" t="str">
        <f>"钟妮"</f>
        <v>钟妮</v>
      </c>
      <c r="C833" s="2" t="s">
        <v>803</v>
      </c>
      <c r="D833" s="2" t="s">
        <v>747</v>
      </c>
      <c r="E833" s="3"/>
    </row>
    <row r="834" spans="1:5" ht="24.75" customHeight="1">
      <c r="A834" s="3">
        <v>832</v>
      </c>
      <c r="B834" s="2" t="str">
        <f>"李艺婷"</f>
        <v>李艺婷</v>
      </c>
      <c r="C834" s="2" t="s">
        <v>804</v>
      </c>
      <c r="D834" s="2" t="s">
        <v>747</v>
      </c>
      <c r="E834" s="3"/>
    </row>
    <row r="835" spans="1:5" ht="24.75" customHeight="1">
      <c r="A835" s="3">
        <v>833</v>
      </c>
      <c r="B835" s="2" t="str">
        <f>"黄发玲"</f>
        <v>黄发玲</v>
      </c>
      <c r="C835" s="2" t="s">
        <v>805</v>
      </c>
      <c r="D835" s="2" t="s">
        <v>747</v>
      </c>
      <c r="E835" s="3"/>
    </row>
    <row r="836" spans="1:5" ht="24.75" customHeight="1">
      <c r="A836" s="3">
        <v>834</v>
      </c>
      <c r="B836" s="2" t="str">
        <f>"陈妮"</f>
        <v>陈妮</v>
      </c>
      <c r="C836" s="2" t="s">
        <v>806</v>
      </c>
      <c r="D836" s="2" t="s">
        <v>747</v>
      </c>
      <c r="E836" s="3"/>
    </row>
    <row r="837" spans="1:5" ht="24.75" customHeight="1">
      <c r="A837" s="3">
        <v>835</v>
      </c>
      <c r="B837" s="2" t="str">
        <f>"林志燕"</f>
        <v>林志燕</v>
      </c>
      <c r="C837" s="2" t="s">
        <v>807</v>
      </c>
      <c r="D837" s="2" t="s">
        <v>747</v>
      </c>
      <c r="E837" s="3"/>
    </row>
    <row r="838" spans="1:5" ht="24.75" customHeight="1">
      <c r="A838" s="3">
        <v>836</v>
      </c>
      <c r="B838" s="2" t="str">
        <f>"孙周月"</f>
        <v>孙周月</v>
      </c>
      <c r="C838" s="2" t="s">
        <v>761</v>
      </c>
      <c r="D838" s="2" t="s">
        <v>747</v>
      </c>
      <c r="E838" s="3"/>
    </row>
    <row r="839" spans="1:5" ht="24.75" customHeight="1">
      <c r="A839" s="3">
        <v>837</v>
      </c>
      <c r="B839" s="2" t="str">
        <f>"李博玲"</f>
        <v>李博玲</v>
      </c>
      <c r="C839" s="2" t="s">
        <v>785</v>
      </c>
      <c r="D839" s="2" t="s">
        <v>747</v>
      </c>
      <c r="E839" s="3"/>
    </row>
    <row r="840" spans="1:5" ht="24.75" customHeight="1">
      <c r="A840" s="3">
        <v>838</v>
      </c>
      <c r="B840" s="2" t="str">
        <f>"徐辉婷"</f>
        <v>徐辉婷</v>
      </c>
      <c r="C840" s="2" t="s">
        <v>808</v>
      </c>
      <c r="D840" s="2" t="s">
        <v>747</v>
      </c>
      <c r="E840" s="3"/>
    </row>
    <row r="841" spans="1:5" ht="24.75" customHeight="1">
      <c r="A841" s="3">
        <v>839</v>
      </c>
      <c r="B841" s="2" t="str">
        <f>"阮明娇"</f>
        <v>阮明娇</v>
      </c>
      <c r="C841" s="2" t="s">
        <v>809</v>
      </c>
      <c r="D841" s="2" t="s">
        <v>747</v>
      </c>
      <c r="E841" s="3"/>
    </row>
    <row r="842" spans="1:5" ht="24.75" customHeight="1">
      <c r="A842" s="3">
        <v>840</v>
      </c>
      <c r="B842" s="2" t="str">
        <f>"陈巧婵"</f>
        <v>陈巧婵</v>
      </c>
      <c r="C842" s="2" t="s">
        <v>810</v>
      </c>
      <c r="D842" s="2" t="s">
        <v>747</v>
      </c>
      <c r="E842" s="3"/>
    </row>
    <row r="843" spans="1:5" ht="24.75" customHeight="1">
      <c r="A843" s="3">
        <v>841</v>
      </c>
      <c r="B843" s="2" t="str">
        <f>"王春芳"</f>
        <v>王春芳</v>
      </c>
      <c r="C843" s="2" t="s">
        <v>811</v>
      </c>
      <c r="D843" s="2" t="s">
        <v>747</v>
      </c>
      <c r="E843" s="3"/>
    </row>
    <row r="844" spans="1:5" ht="24.75" customHeight="1">
      <c r="A844" s="3">
        <v>842</v>
      </c>
      <c r="B844" s="2" t="str">
        <f>"唐树玲"</f>
        <v>唐树玲</v>
      </c>
      <c r="C844" s="2" t="s">
        <v>812</v>
      </c>
      <c r="D844" s="2" t="s">
        <v>747</v>
      </c>
      <c r="E844" s="3"/>
    </row>
    <row r="845" spans="1:5" ht="24.75" customHeight="1">
      <c r="A845" s="3">
        <v>843</v>
      </c>
      <c r="B845" s="2" t="str">
        <f>"高琴"</f>
        <v>高琴</v>
      </c>
      <c r="C845" s="2" t="s">
        <v>813</v>
      </c>
      <c r="D845" s="2" t="s">
        <v>747</v>
      </c>
      <c r="E845" s="3"/>
    </row>
    <row r="846" spans="1:5" ht="24.75" customHeight="1">
      <c r="A846" s="3">
        <v>844</v>
      </c>
      <c r="B846" s="2" t="str">
        <f>"李德裘"</f>
        <v>李德裘</v>
      </c>
      <c r="C846" s="2" t="s">
        <v>814</v>
      </c>
      <c r="D846" s="2" t="s">
        <v>747</v>
      </c>
      <c r="E846" s="3"/>
    </row>
    <row r="847" spans="1:5" ht="24.75" customHeight="1">
      <c r="A847" s="3">
        <v>845</v>
      </c>
      <c r="B847" s="2" t="str">
        <f>"何爱芳"</f>
        <v>何爱芳</v>
      </c>
      <c r="C847" s="2" t="s">
        <v>815</v>
      </c>
      <c r="D847" s="2" t="s">
        <v>747</v>
      </c>
      <c r="E847" s="3"/>
    </row>
    <row r="848" spans="1:5" ht="24.75" customHeight="1">
      <c r="A848" s="3">
        <v>846</v>
      </c>
      <c r="B848" s="2" t="str">
        <f>"郭红湖"</f>
        <v>郭红湖</v>
      </c>
      <c r="C848" s="2" t="s">
        <v>816</v>
      </c>
      <c r="D848" s="2" t="s">
        <v>747</v>
      </c>
      <c r="E848" s="3"/>
    </row>
    <row r="849" spans="1:5" ht="24.75" customHeight="1">
      <c r="A849" s="3">
        <v>847</v>
      </c>
      <c r="B849" s="2" t="str">
        <f>"周妹妹"</f>
        <v>周妹妹</v>
      </c>
      <c r="C849" s="2" t="s">
        <v>817</v>
      </c>
      <c r="D849" s="2" t="s">
        <v>747</v>
      </c>
      <c r="E849" s="3"/>
    </row>
    <row r="850" spans="1:5" ht="24.75" customHeight="1">
      <c r="A850" s="3">
        <v>848</v>
      </c>
      <c r="B850" s="2" t="str">
        <f>"张帆"</f>
        <v>张帆</v>
      </c>
      <c r="C850" s="2" t="s">
        <v>818</v>
      </c>
      <c r="D850" s="2" t="s">
        <v>747</v>
      </c>
      <c r="E850" s="3"/>
    </row>
    <row r="851" spans="1:5" ht="24.75" customHeight="1">
      <c r="A851" s="3">
        <v>849</v>
      </c>
      <c r="B851" s="2" t="str">
        <f>"冯雨欣"</f>
        <v>冯雨欣</v>
      </c>
      <c r="C851" s="2" t="s">
        <v>357</v>
      </c>
      <c r="D851" s="2" t="s">
        <v>747</v>
      </c>
      <c r="E851" s="3"/>
    </row>
    <row r="852" spans="1:5" ht="24.75" customHeight="1">
      <c r="A852" s="3">
        <v>850</v>
      </c>
      <c r="B852" s="2" t="str">
        <f>"赵贵兰"</f>
        <v>赵贵兰</v>
      </c>
      <c r="C852" s="2" t="s">
        <v>819</v>
      </c>
      <c r="D852" s="2" t="s">
        <v>747</v>
      </c>
      <c r="E852" s="3"/>
    </row>
    <row r="853" spans="1:5" ht="24.75" customHeight="1">
      <c r="A853" s="3">
        <v>851</v>
      </c>
      <c r="B853" s="2" t="str">
        <f>"罗嘉惠"</f>
        <v>罗嘉惠</v>
      </c>
      <c r="C853" s="2" t="s">
        <v>820</v>
      </c>
      <c r="D853" s="2" t="s">
        <v>747</v>
      </c>
      <c r="E853" s="3"/>
    </row>
    <row r="854" spans="1:5" ht="24.75" customHeight="1">
      <c r="A854" s="3">
        <v>852</v>
      </c>
      <c r="B854" s="2" t="str">
        <f>"王思思"</f>
        <v>王思思</v>
      </c>
      <c r="C854" s="2" t="s">
        <v>821</v>
      </c>
      <c r="D854" s="2" t="s">
        <v>747</v>
      </c>
      <c r="E854" s="3"/>
    </row>
    <row r="855" spans="1:5" ht="24.75" customHeight="1">
      <c r="A855" s="3">
        <v>853</v>
      </c>
      <c r="B855" s="2" t="str">
        <f>"颜福丽"</f>
        <v>颜福丽</v>
      </c>
      <c r="C855" s="2" t="s">
        <v>822</v>
      </c>
      <c r="D855" s="2" t="s">
        <v>747</v>
      </c>
      <c r="E855" s="3"/>
    </row>
    <row r="856" spans="1:5" ht="24.75" customHeight="1">
      <c r="A856" s="3">
        <v>854</v>
      </c>
      <c r="B856" s="2" t="str">
        <f>"张锡朝"</f>
        <v>张锡朝</v>
      </c>
      <c r="C856" s="2" t="s">
        <v>823</v>
      </c>
      <c r="D856" s="2" t="s">
        <v>747</v>
      </c>
      <c r="E856" s="3"/>
    </row>
    <row r="857" spans="1:5" ht="24.75" customHeight="1">
      <c r="A857" s="3">
        <v>855</v>
      </c>
      <c r="B857" s="2" t="str">
        <f>"麦晶晶"</f>
        <v>麦晶晶</v>
      </c>
      <c r="C857" s="2" t="s">
        <v>824</v>
      </c>
      <c r="D857" s="2" t="s">
        <v>747</v>
      </c>
      <c r="E857" s="3"/>
    </row>
    <row r="858" spans="1:5" ht="24.75" customHeight="1">
      <c r="A858" s="3">
        <v>856</v>
      </c>
      <c r="B858" s="2" t="str">
        <f>"蔡南虎"</f>
        <v>蔡南虎</v>
      </c>
      <c r="C858" s="2" t="s">
        <v>825</v>
      </c>
      <c r="D858" s="2" t="s">
        <v>747</v>
      </c>
      <c r="E858" s="3"/>
    </row>
    <row r="859" spans="1:5" ht="24.75" customHeight="1">
      <c r="A859" s="3">
        <v>857</v>
      </c>
      <c r="B859" s="2" t="str">
        <f>"曹玉"</f>
        <v>曹玉</v>
      </c>
      <c r="C859" s="2" t="s">
        <v>204</v>
      </c>
      <c r="D859" s="2" t="s">
        <v>747</v>
      </c>
      <c r="E859" s="3"/>
    </row>
    <row r="860" spans="1:5" ht="24.75" customHeight="1">
      <c r="A860" s="3">
        <v>858</v>
      </c>
      <c r="B860" s="2" t="str">
        <f>"符燕玲"</f>
        <v>符燕玲</v>
      </c>
      <c r="C860" s="2" t="s">
        <v>579</v>
      </c>
      <c r="D860" s="2" t="s">
        <v>747</v>
      </c>
      <c r="E860" s="3"/>
    </row>
    <row r="861" spans="1:5" ht="24.75" customHeight="1">
      <c r="A861" s="3">
        <v>859</v>
      </c>
      <c r="B861" s="2" t="str">
        <f>"李俊"</f>
        <v>李俊</v>
      </c>
      <c r="C861" s="2" t="s">
        <v>826</v>
      </c>
      <c r="D861" s="2" t="s">
        <v>747</v>
      </c>
      <c r="E861" s="3"/>
    </row>
    <row r="862" spans="1:5" ht="24.75" customHeight="1">
      <c r="A862" s="3">
        <v>860</v>
      </c>
      <c r="B862" s="2" t="str">
        <f>"周瑞媛"</f>
        <v>周瑞媛</v>
      </c>
      <c r="C862" s="2" t="s">
        <v>827</v>
      </c>
      <c r="D862" s="2" t="s">
        <v>747</v>
      </c>
      <c r="E862" s="3"/>
    </row>
    <row r="863" spans="1:5" ht="24.75" customHeight="1">
      <c r="A863" s="3">
        <v>861</v>
      </c>
      <c r="B863" s="2" t="str">
        <f>"何佳萦"</f>
        <v>何佳萦</v>
      </c>
      <c r="C863" s="2" t="s">
        <v>828</v>
      </c>
      <c r="D863" s="2" t="s">
        <v>747</v>
      </c>
      <c r="E863" s="3"/>
    </row>
    <row r="864" spans="1:5" ht="24.75" customHeight="1">
      <c r="A864" s="3">
        <v>862</v>
      </c>
      <c r="B864" s="2" t="str">
        <f>"吴必雅"</f>
        <v>吴必雅</v>
      </c>
      <c r="C864" s="2" t="s">
        <v>829</v>
      </c>
      <c r="D864" s="2" t="s">
        <v>747</v>
      </c>
      <c r="E864" s="3"/>
    </row>
    <row r="865" spans="1:5" ht="24.75" customHeight="1">
      <c r="A865" s="3">
        <v>863</v>
      </c>
      <c r="B865" s="2" t="str">
        <f>"文小柳"</f>
        <v>文小柳</v>
      </c>
      <c r="C865" s="2" t="s">
        <v>621</v>
      </c>
      <c r="D865" s="2" t="s">
        <v>747</v>
      </c>
      <c r="E865" s="3"/>
    </row>
    <row r="866" spans="1:5" ht="24.75" customHeight="1">
      <c r="A866" s="3">
        <v>864</v>
      </c>
      <c r="B866" s="2" t="str">
        <f>"李炳锋"</f>
        <v>李炳锋</v>
      </c>
      <c r="C866" s="2" t="s">
        <v>830</v>
      </c>
      <c r="D866" s="2" t="s">
        <v>747</v>
      </c>
      <c r="E866" s="3"/>
    </row>
    <row r="867" spans="1:5" ht="24.75" customHeight="1">
      <c r="A867" s="3">
        <v>865</v>
      </c>
      <c r="B867" s="2" t="str">
        <f>"钟元秀"</f>
        <v>钟元秀</v>
      </c>
      <c r="C867" s="2" t="s">
        <v>831</v>
      </c>
      <c r="D867" s="2" t="s">
        <v>747</v>
      </c>
      <c r="E867" s="3"/>
    </row>
    <row r="868" spans="1:5" ht="24.75" customHeight="1">
      <c r="A868" s="3">
        <v>866</v>
      </c>
      <c r="B868" s="2" t="str">
        <f>"韩谢英"</f>
        <v>韩谢英</v>
      </c>
      <c r="C868" s="2" t="s">
        <v>832</v>
      </c>
      <c r="D868" s="2" t="s">
        <v>747</v>
      </c>
      <c r="E868" s="3"/>
    </row>
    <row r="869" spans="1:5" ht="24.75" customHeight="1">
      <c r="A869" s="3">
        <v>867</v>
      </c>
      <c r="B869" s="2" t="str">
        <f>"杨景景"</f>
        <v>杨景景</v>
      </c>
      <c r="C869" s="2" t="s">
        <v>833</v>
      </c>
      <c r="D869" s="2" t="s">
        <v>747</v>
      </c>
      <c r="E869" s="3"/>
    </row>
    <row r="870" spans="1:5" ht="24.75" customHeight="1">
      <c r="A870" s="3">
        <v>868</v>
      </c>
      <c r="B870" s="2" t="str">
        <f>"符俊鸿"</f>
        <v>符俊鸿</v>
      </c>
      <c r="C870" s="2" t="s">
        <v>654</v>
      </c>
      <c r="D870" s="2" t="s">
        <v>747</v>
      </c>
      <c r="E870" s="3"/>
    </row>
    <row r="871" spans="1:5" ht="24.75" customHeight="1">
      <c r="A871" s="3">
        <v>869</v>
      </c>
      <c r="B871" s="2" t="str">
        <f>"许玮琇"</f>
        <v>许玮琇</v>
      </c>
      <c r="C871" s="2" t="s">
        <v>834</v>
      </c>
      <c r="D871" s="2" t="s">
        <v>747</v>
      </c>
      <c r="E871" s="3"/>
    </row>
    <row r="872" spans="1:5" ht="24.75" customHeight="1">
      <c r="A872" s="3">
        <v>870</v>
      </c>
      <c r="B872" s="2" t="str">
        <f>"林栋颗"</f>
        <v>林栋颗</v>
      </c>
      <c r="C872" s="2" t="s">
        <v>835</v>
      </c>
      <c r="D872" s="2" t="s">
        <v>747</v>
      </c>
      <c r="E872" s="3"/>
    </row>
    <row r="873" spans="1:5" ht="24.75" customHeight="1">
      <c r="A873" s="3">
        <v>871</v>
      </c>
      <c r="B873" s="2" t="str">
        <f>"曾理娟"</f>
        <v>曾理娟</v>
      </c>
      <c r="C873" s="2" t="s">
        <v>777</v>
      </c>
      <c r="D873" s="2" t="s">
        <v>747</v>
      </c>
      <c r="E873" s="3"/>
    </row>
    <row r="874" spans="1:5" ht="24.75" customHeight="1">
      <c r="A874" s="3">
        <v>872</v>
      </c>
      <c r="B874" s="2" t="str">
        <f>"朱琳"</f>
        <v>朱琳</v>
      </c>
      <c r="C874" s="2" t="s">
        <v>821</v>
      </c>
      <c r="D874" s="2" t="s">
        <v>747</v>
      </c>
      <c r="E874" s="3"/>
    </row>
    <row r="875" spans="1:5" ht="24.75" customHeight="1">
      <c r="A875" s="3">
        <v>873</v>
      </c>
      <c r="B875" s="2" t="str">
        <f>"林小蕾"</f>
        <v>林小蕾</v>
      </c>
      <c r="C875" s="2" t="s">
        <v>686</v>
      </c>
      <c r="D875" s="2" t="s">
        <v>747</v>
      </c>
      <c r="E875" s="3"/>
    </row>
    <row r="876" spans="1:5" ht="24.75" customHeight="1">
      <c r="A876" s="3">
        <v>874</v>
      </c>
      <c r="B876" s="2" t="str">
        <f>"叶召琴"</f>
        <v>叶召琴</v>
      </c>
      <c r="C876" s="2" t="s">
        <v>836</v>
      </c>
      <c r="D876" s="2" t="s">
        <v>747</v>
      </c>
      <c r="E876" s="3"/>
    </row>
    <row r="877" spans="1:5" ht="24.75" customHeight="1">
      <c r="A877" s="3">
        <v>875</v>
      </c>
      <c r="B877" s="2" t="str">
        <f>"黄梦"</f>
        <v>黄梦</v>
      </c>
      <c r="C877" s="2" t="s">
        <v>837</v>
      </c>
      <c r="D877" s="2" t="s">
        <v>747</v>
      </c>
      <c r="E877" s="3"/>
    </row>
    <row r="878" spans="1:5" ht="24.75" customHeight="1">
      <c r="A878" s="3">
        <v>876</v>
      </c>
      <c r="B878" s="2" t="str">
        <f>"李宗逸"</f>
        <v>李宗逸</v>
      </c>
      <c r="C878" s="2" t="s">
        <v>838</v>
      </c>
      <c r="D878" s="2" t="s">
        <v>747</v>
      </c>
      <c r="E878" s="3"/>
    </row>
    <row r="879" spans="1:5" ht="24.75" customHeight="1">
      <c r="A879" s="3">
        <v>877</v>
      </c>
      <c r="B879" s="2" t="str">
        <f>"黄庆楼"</f>
        <v>黄庆楼</v>
      </c>
      <c r="C879" s="2" t="s">
        <v>839</v>
      </c>
      <c r="D879" s="2" t="s">
        <v>747</v>
      </c>
      <c r="E879" s="3"/>
    </row>
    <row r="880" spans="1:5" ht="24.75" customHeight="1">
      <c r="A880" s="3">
        <v>878</v>
      </c>
      <c r="B880" s="2" t="str">
        <f>"符定桃"</f>
        <v>符定桃</v>
      </c>
      <c r="C880" s="2" t="s">
        <v>840</v>
      </c>
      <c r="D880" s="2" t="s">
        <v>747</v>
      </c>
      <c r="E880" s="3"/>
    </row>
    <row r="881" spans="1:5" ht="24.75" customHeight="1">
      <c r="A881" s="3">
        <v>879</v>
      </c>
      <c r="B881" s="2" t="str">
        <f>"陈兰玉"</f>
        <v>陈兰玉</v>
      </c>
      <c r="C881" s="2" t="s">
        <v>841</v>
      </c>
      <c r="D881" s="2" t="s">
        <v>747</v>
      </c>
      <c r="E881" s="3"/>
    </row>
    <row r="882" spans="1:5" ht="24.75" customHeight="1">
      <c r="A882" s="3">
        <v>880</v>
      </c>
      <c r="B882" s="2" t="str">
        <f>"胡龄"</f>
        <v>胡龄</v>
      </c>
      <c r="C882" s="2" t="s">
        <v>842</v>
      </c>
      <c r="D882" s="2" t="s">
        <v>747</v>
      </c>
      <c r="E882" s="3"/>
    </row>
    <row r="883" spans="1:5" ht="24.75" customHeight="1">
      <c r="A883" s="3">
        <v>881</v>
      </c>
      <c r="B883" s="2" t="str">
        <f>"文聚玉"</f>
        <v>文聚玉</v>
      </c>
      <c r="C883" s="2" t="s">
        <v>843</v>
      </c>
      <c r="D883" s="2" t="s">
        <v>747</v>
      </c>
      <c r="E883" s="3"/>
    </row>
    <row r="884" spans="1:5" ht="24.75" customHeight="1">
      <c r="A884" s="3">
        <v>882</v>
      </c>
      <c r="B884" s="2" t="str">
        <f>"朱奕曦"</f>
        <v>朱奕曦</v>
      </c>
      <c r="C884" s="2" t="s">
        <v>589</v>
      </c>
      <c r="D884" s="2" t="s">
        <v>747</v>
      </c>
      <c r="E884" s="3"/>
    </row>
    <row r="885" spans="1:5" ht="24.75" customHeight="1">
      <c r="A885" s="3">
        <v>883</v>
      </c>
      <c r="B885" s="2" t="str">
        <f>"文海莹"</f>
        <v>文海莹</v>
      </c>
      <c r="C885" s="2" t="s">
        <v>731</v>
      </c>
      <c r="D885" s="2" t="s">
        <v>747</v>
      </c>
      <c r="E885" s="3"/>
    </row>
    <row r="886" spans="1:5" ht="24.75" customHeight="1">
      <c r="A886" s="3">
        <v>884</v>
      </c>
      <c r="B886" s="2" t="str">
        <f>"颜静"</f>
        <v>颜静</v>
      </c>
      <c r="C886" s="2" t="s">
        <v>844</v>
      </c>
      <c r="D886" s="2" t="s">
        <v>747</v>
      </c>
      <c r="E886" s="3"/>
    </row>
    <row r="887" spans="1:5" ht="24.75" customHeight="1">
      <c r="A887" s="3">
        <v>885</v>
      </c>
      <c r="B887" s="2" t="str">
        <f>"陈绍帅"</f>
        <v>陈绍帅</v>
      </c>
      <c r="C887" s="2" t="s">
        <v>189</v>
      </c>
      <c r="D887" s="2" t="s">
        <v>747</v>
      </c>
      <c r="E887" s="3"/>
    </row>
    <row r="888" spans="1:5" ht="24.75" customHeight="1">
      <c r="A888" s="3">
        <v>886</v>
      </c>
      <c r="B888" s="2" t="str">
        <f>"王瑞兰"</f>
        <v>王瑞兰</v>
      </c>
      <c r="C888" s="2" t="s">
        <v>700</v>
      </c>
      <c r="D888" s="2" t="s">
        <v>747</v>
      </c>
      <c r="E888" s="3"/>
    </row>
    <row r="889" spans="1:5" ht="24.75" customHeight="1">
      <c r="A889" s="3">
        <v>887</v>
      </c>
      <c r="B889" s="2" t="str">
        <f>"周唐姝"</f>
        <v>周唐姝</v>
      </c>
      <c r="C889" s="2" t="s">
        <v>724</v>
      </c>
      <c r="D889" s="2" t="s">
        <v>747</v>
      </c>
      <c r="E889" s="3"/>
    </row>
    <row r="890" spans="1:5" ht="24.75" customHeight="1">
      <c r="A890" s="3">
        <v>888</v>
      </c>
      <c r="B890" s="2" t="str">
        <f>"郑子韬"</f>
        <v>郑子韬</v>
      </c>
      <c r="C890" s="2" t="s">
        <v>845</v>
      </c>
      <c r="D890" s="2" t="s">
        <v>747</v>
      </c>
      <c r="E890" s="3"/>
    </row>
    <row r="891" spans="1:5" ht="24.75" customHeight="1">
      <c r="A891" s="3">
        <v>889</v>
      </c>
      <c r="B891" s="2" t="str">
        <f>"孙青"</f>
        <v>孙青</v>
      </c>
      <c r="C891" s="2" t="s">
        <v>846</v>
      </c>
      <c r="D891" s="2" t="s">
        <v>747</v>
      </c>
      <c r="E891" s="3"/>
    </row>
    <row r="892" spans="1:5" ht="24.75" customHeight="1">
      <c r="A892" s="3">
        <v>890</v>
      </c>
      <c r="B892" s="2" t="str">
        <f>"符小卓"</f>
        <v>符小卓</v>
      </c>
      <c r="C892" s="2" t="s">
        <v>596</v>
      </c>
      <c r="D892" s="2" t="s">
        <v>747</v>
      </c>
      <c r="E892" s="3"/>
    </row>
    <row r="893" spans="1:5" ht="24.75" customHeight="1">
      <c r="A893" s="3">
        <v>891</v>
      </c>
      <c r="B893" s="2" t="str">
        <f>"刘小娜"</f>
        <v>刘小娜</v>
      </c>
      <c r="C893" s="2" t="s">
        <v>847</v>
      </c>
      <c r="D893" s="2" t="s">
        <v>747</v>
      </c>
      <c r="E893" s="3"/>
    </row>
    <row r="894" spans="1:5" ht="24.75" customHeight="1">
      <c r="A894" s="3">
        <v>892</v>
      </c>
      <c r="B894" s="2" t="str">
        <f>"王瑞云"</f>
        <v>王瑞云</v>
      </c>
      <c r="C894" s="2" t="s">
        <v>848</v>
      </c>
      <c r="D894" s="2" t="s">
        <v>747</v>
      </c>
      <c r="E894" s="3"/>
    </row>
    <row r="895" spans="1:5" ht="24.75" customHeight="1">
      <c r="A895" s="3">
        <v>893</v>
      </c>
      <c r="B895" s="2" t="str">
        <f>"许凯灵"</f>
        <v>许凯灵</v>
      </c>
      <c r="C895" s="2" t="s">
        <v>849</v>
      </c>
      <c r="D895" s="2" t="s">
        <v>747</v>
      </c>
      <c r="E895" s="3"/>
    </row>
    <row r="896" spans="1:5" ht="24.75" customHeight="1">
      <c r="A896" s="3">
        <v>894</v>
      </c>
      <c r="B896" s="2" t="str">
        <f>"庞佳怡"</f>
        <v>庞佳怡</v>
      </c>
      <c r="C896" s="2" t="s">
        <v>850</v>
      </c>
      <c r="D896" s="2" t="s">
        <v>747</v>
      </c>
      <c r="E896" s="3"/>
    </row>
    <row r="897" spans="1:5" ht="24.75" customHeight="1">
      <c r="A897" s="3">
        <v>895</v>
      </c>
      <c r="B897" s="2" t="str">
        <f>"吴贞竑"</f>
        <v>吴贞竑</v>
      </c>
      <c r="C897" s="2" t="s">
        <v>851</v>
      </c>
      <c r="D897" s="2" t="s">
        <v>747</v>
      </c>
      <c r="E897" s="3"/>
    </row>
    <row r="898" spans="1:5" ht="24.75" customHeight="1">
      <c r="A898" s="3">
        <v>896</v>
      </c>
      <c r="B898" s="2" t="str">
        <f>"何丽花"</f>
        <v>何丽花</v>
      </c>
      <c r="C898" s="2" t="s">
        <v>852</v>
      </c>
      <c r="D898" s="2" t="s">
        <v>747</v>
      </c>
      <c r="E898" s="3"/>
    </row>
    <row r="899" spans="1:5" ht="24.75" customHeight="1">
      <c r="A899" s="3">
        <v>897</v>
      </c>
      <c r="B899" s="2" t="str">
        <f>"冯良婧"</f>
        <v>冯良婧</v>
      </c>
      <c r="C899" s="2" t="s">
        <v>853</v>
      </c>
      <c r="D899" s="2" t="s">
        <v>747</v>
      </c>
      <c r="E899" s="3"/>
    </row>
    <row r="900" spans="1:5" ht="24.75" customHeight="1">
      <c r="A900" s="3">
        <v>898</v>
      </c>
      <c r="B900" s="2" t="str">
        <f>"吉家达"</f>
        <v>吉家达</v>
      </c>
      <c r="C900" s="2" t="s">
        <v>854</v>
      </c>
      <c r="D900" s="2" t="s">
        <v>747</v>
      </c>
      <c r="E900" s="3"/>
    </row>
    <row r="901" spans="1:5" ht="24.75" customHeight="1">
      <c r="A901" s="3">
        <v>899</v>
      </c>
      <c r="B901" s="2" t="str">
        <f>"傅国翠"</f>
        <v>傅国翠</v>
      </c>
      <c r="C901" s="2" t="s">
        <v>855</v>
      </c>
      <c r="D901" s="2" t="s">
        <v>747</v>
      </c>
      <c r="E901" s="3"/>
    </row>
    <row r="902" spans="1:5" ht="24.75" customHeight="1">
      <c r="A902" s="3">
        <v>900</v>
      </c>
      <c r="B902" s="2" t="str">
        <f>"李兰"</f>
        <v>李兰</v>
      </c>
      <c r="C902" s="2" t="s">
        <v>856</v>
      </c>
      <c r="D902" s="2" t="s">
        <v>747</v>
      </c>
      <c r="E902" s="3"/>
    </row>
    <row r="903" spans="1:5" ht="24.75" customHeight="1">
      <c r="A903" s="3">
        <v>901</v>
      </c>
      <c r="B903" s="2" t="str">
        <f>"王转姑"</f>
        <v>王转姑</v>
      </c>
      <c r="C903" s="2" t="s">
        <v>857</v>
      </c>
      <c r="D903" s="2" t="s">
        <v>747</v>
      </c>
      <c r="E903" s="3"/>
    </row>
    <row r="904" spans="1:5" ht="24.75" customHeight="1">
      <c r="A904" s="3">
        <v>902</v>
      </c>
      <c r="B904" s="2" t="str">
        <f>"李开妍"</f>
        <v>李开妍</v>
      </c>
      <c r="C904" s="2" t="s">
        <v>858</v>
      </c>
      <c r="D904" s="2" t="s">
        <v>747</v>
      </c>
      <c r="E904" s="3"/>
    </row>
    <row r="905" spans="1:5" ht="24.75" customHeight="1">
      <c r="A905" s="3">
        <v>903</v>
      </c>
      <c r="B905" s="2" t="str">
        <f>"陈茹"</f>
        <v>陈茹</v>
      </c>
      <c r="C905" s="2" t="s">
        <v>600</v>
      </c>
      <c r="D905" s="2" t="s">
        <v>747</v>
      </c>
      <c r="E905" s="3"/>
    </row>
    <row r="906" spans="1:5" ht="24.75" customHeight="1">
      <c r="A906" s="3">
        <v>904</v>
      </c>
      <c r="B906" s="2" t="str">
        <f>"罗宇"</f>
        <v>罗宇</v>
      </c>
      <c r="C906" s="2" t="s">
        <v>859</v>
      </c>
      <c r="D906" s="2" t="s">
        <v>747</v>
      </c>
      <c r="E906" s="3"/>
    </row>
    <row r="907" spans="1:5" ht="24.75" customHeight="1">
      <c r="A907" s="3">
        <v>905</v>
      </c>
      <c r="B907" s="2" t="str">
        <f>"戴琼旦"</f>
        <v>戴琼旦</v>
      </c>
      <c r="C907" s="2" t="s">
        <v>860</v>
      </c>
      <c r="D907" s="2" t="s">
        <v>747</v>
      </c>
      <c r="E907" s="3"/>
    </row>
    <row r="908" spans="1:5" ht="24.75" customHeight="1">
      <c r="A908" s="3">
        <v>906</v>
      </c>
      <c r="B908" s="2" t="str">
        <f>"王璐瑶"</f>
        <v>王璐瑶</v>
      </c>
      <c r="C908" s="2" t="s">
        <v>861</v>
      </c>
      <c r="D908" s="2" t="s">
        <v>747</v>
      </c>
      <c r="E908" s="3"/>
    </row>
    <row r="909" spans="1:5" ht="24.75" customHeight="1">
      <c r="A909" s="3">
        <v>907</v>
      </c>
      <c r="B909" s="2" t="str">
        <f>"陈圣如"</f>
        <v>陈圣如</v>
      </c>
      <c r="C909" s="2" t="s">
        <v>862</v>
      </c>
      <c r="D909" s="2" t="s">
        <v>747</v>
      </c>
      <c r="E909" s="3"/>
    </row>
    <row r="910" spans="1:5" ht="24.75" customHeight="1">
      <c r="A910" s="3">
        <v>908</v>
      </c>
      <c r="B910" s="2" t="str">
        <f>"吉姝锡"</f>
        <v>吉姝锡</v>
      </c>
      <c r="C910" s="2" t="s">
        <v>667</v>
      </c>
      <c r="D910" s="2" t="s">
        <v>747</v>
      </c>
      <c r="E910" s="3"/>
    </row>
    <row r="911" spans="1:5" ht="24.75" customHeight="1">
      <c r="A911" s="3">
        <v>909</v>
      </c>
      <c r="B911" s="2" t="str">
        <f>"吴思琪"</f>
        <v>吴思琪</v>
      </c>
      <c r="C911" s="2" t="s">
        <v>863</v>
      </c>
      <c r="D911" s="2" t="s">
        <v>747</v>
      </c>
      <c r="E911" s="3"/>
    </row>
    <row r="912" spans="1:5" ht="24.75" customHeight="1">
      <c r="A912" s="3">
        <v>910</v>
      </c>
      <c r="B912" s="2" t="str">
        <f>"刘振强"</f>
        <v>刘振强</v>
      </c>
      <c r="C912" s="2" t="s">
        <v>864</v>
      </c>
      <c r="D912" s="2" t="s">
        <v>747</v>
      </c>
      <c r="E912" s="3"/>
    </row>
    <row r="913" spans="1:5" ht="24.75" customHeight="1">
      <c r="A913" s="3">
        <v>911</v>
      </c>
      <c r="B913" s="2" t="str">
        <f>"林君山"</f>
        <v>林君山</v>
      </c>
      <c r="C913" s="2" t="s">
        <v>865</v>
      </c>
      <c r="D913" s="2" t="s">
        <v>747</v>
      </c>
      <c r="E913" s="3"/>
    </row>
    <row r="914" spans="1:5" ht="24.75" customHeight="1">
      <c r="A914" s="3">
        <v>912</v>
      </c>
      <c r="B914" s="2" t="str">
        <f>"许玮韫"</f>
        <v>许玮韫</v>
      </c>
      <c r="C914" s="2" t="s">
        <v>866</v>
      </c>
      <c r="D914" s="2" t="s">
        <v>747</v>
      </c>
      <c r="E914" s="3"/>
    </row>
    <row r="915" spans="1:5" ht="24.75" customHeight="1">
      <c r="A915" s="3">
        <v>913</v>
      </c>
      <c r="B915" s="2" t="str">
        <f>"邓丽丽"</f>
        <v>邓丽丽</v>
      </c>
      <c r="C915" s="2" t="s">
        <v>673</v>
      </c>
      <c r="D915" s="2" t="s">
        <v>747</v>
      </c>
      <c r="E915" s="3"/>
    </row>
    <row r="916" spans="1:5" ht="24.75" customHeight="1">
      <c r="A916" s="3">
        <v>914</v>
      </c>
      <c r="B916" s="2" t="str">
        <f>"林升敏"</f>
        <v>林升敏</v>
      </c>
      <c r="C916" s="2" t="s">
        <v>867</v>
      </c>
      <c r="D916" s="2" t="s">
        <v>747</v>
      </c>
      <c r="E916" s="3"/>
    </row>
    <row r="917" spans="1:5" ht="24.75" customHeight="1">
      <c r="A917" s="3">
        <v>915</v>
      </c>
      <c r="B917" s="2" t="str">
        <f>"单丽佳"</f>
        <v>单丽佳</v>
      </c>
      <c r="C917" s="2" t="s">
        <v>868</v>
      </c>
      <c r="D917" s="2" t="s">
        <v>747</v>
      </c>
      <c r="E917" s="3"/>
    </row>
    <row r="918" spans="1:5" ht="24.75" customHeight="1">
      <c r="A918" s="3">
        <v>916</v>
      </c>
      <c r="B918" s="2" t="str">
        <f>"符连娥"</f>
        <v>符连娥</v>
      </c>
      <c r="C918" s="2" t="s">
        <v>869</v>
      </c>
      <c r="D918" s="2" t="s">
        <v>747</v>
      </c>
      <c r="E918" s="3"/>
    </row>
    <row r="919" spans="1:5" ht="24.75" customHeight="1">
      <c r="A919" s="3">
        <v>917</v>
      </c>
      <c r="B919" s="2" t="str">
        <f>"陈涵"</f>
        <v>陈涵</v>
      </c>
      <c r="C919" s="2" t="s">
        <v>870</v>
      </c>
      <c r="D919" s="2" t="s">
        <v>747</v>
      </c>
      <c r="E919" s="3"/>
    </row>
    <row r="920" spans="1:5" ht="24.75" customHeight="1">
      <c r="A920" s="3">
        <v>918</v>
      </c>
      <c r="B920" s="2" t="str">
        <f>"何玫萱"</f>
        <v>何玫萱</v>
      </c>
      <c r="C920" s="2" t="s">
        <v>871</v>
      </c>
      <c r="D920" s="2" t="s">
        <v>747</v>
      </c>
      <c r="E920" s="3"/>
    </row>
    <row r="921" spans="1:5" ht="24.75" customHeight="1">
      <c r="A921" s="3">
        <v>919</v>
      </c>
      <c r="B921" s="2" t="str">
        <f>"王学月"</f>
        <v>王学月</v>
      </c>
      <c r="C921" s="2" t="s">
        <v>99</v>
      </c>
      <c r="D921" s="2" t="s">
        <v>747</v>
      </c>
      <c r="E921" s="3"/>
    </row>
    <row r="922" spans="1:5" ht="24.75" customHeight="1">
      <c r="A922" s="3">
        <v>920</v>
      </c>
      <c r="B922" s="2" t="str">
        <f>"吴易声"</f>
        <v>吴易声</v>
      </c>
      <c r="C922" s="2" t="s">
        <v>872</v>
      </c>
      <c r="D922" s="2" t="s">
        <v>747</v>
      </c>
      <c r="E922" s="3"/>
    </row>
    <row r="923" spans="1:5" ht="24.75" customHeight="1">
      <c r="A923" s="3">
        <v>921</v>
      </c>
      <c r="B923" s="2" t="str">
        <f>"符黄艺"</f>
        <v>符黄艺</v>
      </c>
      <c r="C923" s="2" t="s">
        <v>873</v>
      </c>
      <c r="D923" s="2" t="s">
        <v>747</v>
      </c>
      <c r="E923" s="3"/>
    </row>
    <row r="924" spans="1:5" ht="24.75" customHeight="1">
      <c r="A924" s="3">
        <v>922</v>
      </c>
      <c r="B924" s="2" t="str">
        <f>"赵师静"</f>
        <v>赵师静</v>
      </c>
      <c r="C924" s="2" t="s">
        <v>874</v>
      </c>
      <c r="D924" s="2" t="s">
        <v>747</v>
      </c>
      <c r="E924" s="3"/>
    </row>
    <row r="925" spans="1:5" ht="24.75" customHeight="1">
      <c r="A925" s="3">
        <v>923</v>
      </c>
      <c r="B925" s="2" t="str">
        <f>"钟呈媛"</f>
        <v>钟呈媛</v>
      </c>
      <c r="C925" s="2" t="s">
        <v>682</v>
      </c>
      <c r="D925" s="2" t="s">
        <v>747</v>
      </c>
      <c r="E925" s="3"/>
    </row>
    <row r="926" spans="1:5" ht="24.75" customHeight="1">
      <c r="A926" s="3">
        <v>924</v>
      </c>
      <c r="B926" s="2" t="str">
        <f>"吴小叶"</f>
        <v>吴小叶</v>
      </c>
      <c r="C926" s="2" t="s">
        <v>875</v>
      </c>
      <c r="D926" s="2" t="s">
        <v>747</v>
      </c>
      <c r="E926" s="3"/>
    </row>
    <row r="927" spans="1:5" ht="24.75" customHeight="1">
      <c r="A927" s="3">
        <v>925</v>
      </c>
      <c r="B927" s="2" t="str">
        <f>"施伟婷"</f>
        <v>施伟婷</v>
      </c>
      <c r="C927" s="2" t="s">
        <v>710</v>
      </c>
      <c r="D927" s="2" t="s">
        <v>747</v>
      </c>
      <c r="E927" s="3"/>
    </row>
    <row r="928" spans="1:5" ht="24.75" customHeight="1">
      <c r="A928" s="3">
        <v>926</v>
      </c>
      <c r="B928" s="2" t="str">
        <f>"陈彩婷"</f>
        <v>陈彩婷</v>
      </c>
      <c r="C928" s="2" t="s">
        <v>183</v>
      </c>
      <c r="D928" s="2" t="s">
        <v>747</v>
      </c>
      <c r="E928" s="3"/>
    </row>
    <row r="929" spans="1:5" ht="24.75" customHeight="1">
      <c r="A929" s="3">
        <v>927</v>
      </c>
      <c r="B929" s="2" t="str">
        <f>"李丹"</f>
        <v>李丹</v>
      </c>
      <c r="C929" s="2" t="s">
        <v>60</v>
      </c>
      <c r="D929" s="2" t="s">
        <v>747</v>
      </c>
      <c r="E929" s="3"/>
    </row>
    <row r="930" spans="1:5" ht="24.75" customHeight="1">
      <c r="A930" s="3">
        <v>928</v>
      </c>
      <c r="B930" s="2" t="str">
        <f>"羊菊秀"</f>
        <v>羊菊秀</v>
      </c>
      <c r="C930" s="2" t="s">
        <v>876</v>
      </c>
      <c r="D930" s="2" t="s">
        <v>747</v>
      </c>
      <c r="E930" s="3"/>
    </row>
    <row r="931" spans="1:5" ht="24.75" customHeight="1">
      <c r="A931" s="3">
        <v>929</v>
      </c>
      <c r="B931" s="2" t="str">
        <f>"李美健"</f>
        <v>李美健</v>
      </c>
      <c r="C931" s="2" t="s">
        <v>877</v>
      </c>
      <c r="D931" s="2" t="s">
        <v>747</v>
      </c>
      <c r="E931" s="3"/>
    </row>
    <row r="932" spans="1:5" ht="24.75" customHeight="1">
      <c r="A932" s="3">
        <v>930</v>
      </c>
      <c r="B932" s="2" t="str">
        <f>"赵训媛"</f>
        <v>赵训媛</v>
      </c>
      <c r="C932" s="2" t="s">
        <v>878</v>
      </c>
      <c r="D932" s="2" t="s">
        <v>747</v>
      </c>
      <c r="E932" s="3"/>
    </row>
    <row r="933" spans="1:5" ht="24.75" customHeight="1">
      <c r="A933" s="3">
        <v>931</v>
      </c>
      <c r="B933" s="2" t="str">
        <f>"王思颖"</f>
        <v>王思颖</v>
      </c>
      <c r="C933" s="2" t="s">
        <v>879</v>
      </c>
      <c r="D933" s="2" t="s">
        <v>747</v>
      </c>
      <c r="E933" s="3"/>
    </row>
    <row r="934" spans="1:5" ht="24.75" customHeight="1">
      <c r="A934" s="3">
        <v>932</v>
      </c>
      <c r="B934" s="2" t="str">
        <f>"蒙厚翔"</f>
        <v>蒙厚翔</v>
      </c>
      <c r="C934" s="2" t="s">
        <v>880</v>
      </c>
      <c r="D934" s="2" t="s">
        <v>747</v>
      </c>
      <c r="E934" s="3"/>
    </row>
    <row r="935" spans="1:5" ht="24.75" customHeight="1">
      <c r="A935" s="3">
        <v>933</v>
      </c>
      <c r="B935" s="2" t="str">
        <f>"韦小念"</f>
        <v>韦小念</v>
      </c>
      <c r="C935" s="2" t="s">
        <v>881</v>
      </c>
      <c r="D935" s="2" t="s">
        <v>747</v>
      </c>
      <c r="E935" s="3"/>
    </row>
    <row r="936" spans="1:5" ht="24.75" customHeight="1">
      <c r="A936" s="3">
        <v>934</v>
      </c>
      <c r="B936" s="2" t="str">
        <f>"钟东娴"</f>
        <v>钟东娴</v>
      </c>
      <c r="C936" s="2" t="s">
        <v>758</v>
      </c>
      <c r="D936" s="2" t="s">
        <v>747</v>
      </c>
      <c r="E936" s="3"/>
    </row>
    <row r="937" spans="1:5" ht="24.75" customHeight="1">
      <c r="A937" s="3">
        <v>935</v>
      </c>
      <c r="B937" s="2" t="str">
        <f>"梁宇"</f>
        <v>梁宇</v>
      </c>
      <c r="C937" s="2" t="s">
        <v>882</v>
      </c>
      <c r="D937" s="2" t="s">
        <v>747</v>
      </c>
      <c r="E937" s="3"/>
    </row>
    <row r="938" spans="1:5" ht="24.75" customHeight="1">
      <c r="A938" s="3">
        <v>936</v>
      </c>
      <c r="B938" s="2" t="str">
        <f>"符丽美"</f>
        <v>符丽美</v>
      </c>
      <c r="C938" s="2" t="s">
        <v>883</v>
      </c>
      <c r="D938" s="2" t="s">
        <v>747</v>
      </c>
      <c r="E938" s="3"/>
    </row>
    <row r="939" spans="1:5" ht="24.75" customHeight="1">
      <c r="A939" s="3">
        <v>937</v>
      </c>
      <c r="B939" s="2" t="str">
        <f>"秦昌哲"</f>
        <v>秦昌哲</v>
      </c>
      <c r="C939" s="2" t="s">
        <v>884</v>
      </c>
      <c r="D939" s="2" t="s">
        <v>747</v>
      </c>
      <c r="E939" s="3"/>
    </row>
    <row r="940" spans="1:5" ht="24.75" customHeight="1">
      <c r="A940" s="3">
        <v>938</v>
      </c>
      <c r="B940" s="2" t="str">
        <f>"赵明娇"</f>
        <v>赵明娇</v>
      </c>
      <c r="C940" s="2" t="s">
        <v>885</v>
      </c>
      <c r="D940" s="2" t="s">
        <v>747</v>
      </c>
      <c r="E940" s="3"/>
    </row>
    <row r="941" spans="1:5" ht="24.75" customHeight="1">
      <c r="A941" s="3">
        <v>939</v>
      </c>
      <c r="B941" s="2" t="str">
        <f>"赵明丹"</f>
        <v>赵明丹</v>
      </c>
      <c r="C941" s="2" t="s">
        <v>886</v>
      </c>
      <c r="D941" s="2" t="s">
        <v>747</v>
      </c>
      <c r="E941" s="3"/>
    </row>
    <row r="942" spans="1:5" ht="24.75" customHeight="1">
      <c r="A942" s="3">
        <v>940</v>
      </c>
      <c r="B942" s="2" t="str">
        <f>"尹朝贤"</f>
        <v>尹朝贤</v>
      </c>
      <c r="C942" s="2" t="s">
        <v>887</v>
      </c>
      <c r="D942" s="2" t="s">
        <v>747</v>
      </c>
      <c r="E942" s="3"/>
    </row>
    <row r="943" spans="1:5" ht="24.75" customHeight="1">
      <c r="A943" s="3">
        <v>941</v>
      </c>
      <c r="B943" s="2" t="str">
        <f>"王军"</f>
        <v>王军</v>
      </c>
      <c r="C943" s="2" t="s">
        <v>888</v>
      </c>
      <c r="D943" s="2" t="s">
        <v>747</v>
      </c>
      <c r="E943" s="3"/>
    </row>
    <row r="944" spans="1:5" ht="24.75" customHeight="1">
      <c r="A944" s="3">
        <v>942</v>
      </c>
      <c r="B944" s="2" t="str">
        <f>"李涛群"</f>
        <v>李涛群</v>
      </c>
      <c r="C944" s="2" t="s">
        <v>889</v>
      </c>
      <c r="D944" s="2" t="s">
        <v>747</v>
      </c>
      <c r="E944" s="3"/>
    </row>
    <row r="945" spans="1:5" ht="24.75" customHeight="1">
      <c r="A945" s="3">
        <v>943</v>
      </c>
      <c r="B945" s="2" t="str">
        <f>"唐有欣"</f>
        <v>唐有欣</v>
      </c>
      <c r="C945" s="2" t="s">
        <v>169</v>
      </c>
      <c r="D945" s="2" t="s">
        <v>747</v>
      </c>
      <c r="E945" s="3"/>
    </row>
    <row r="946" spans="1:5" ht="24.75" customHeight="1">
      <c r="A946" s="3">
        <v>944</v>
      </c>
      <c r="B946" s="2" t="str">
        <f>"高心丽"</f>
        <v>高心丽</v>
      </c>
      <c r="C946" s="2" t="s">
        <v>890</v>
      </c>
      <c r="D946" s="2" t="s">
        <v>747</v>
      </c>
      <c r="E946" s="3"/>
    </row>
    <row r="947" spans="1:5" ht="24.75" customHeight="1">
      <c r="A947" s="3">
        <v>945</v>
      </c>
      <c r="B947" s="2" t="str">
        <f>"李精菊"</f>
        <v>李精菊</v>
      </c>
      <c r="C947" s="2" t="s">
        <v>891</v>
      </c>
      <c r="D947" s="2" t="s">
        <v>747</v>
      </c>
      <c r="E947" s="3"/>
    </row>
    <row r="948" spans="1:5" ht="24.75" customHeight="1">
      <c r="A948" s="3">
        <v>946</v>
      </c>
      <c r="B948" s="2" t="str">
        <f>"林志伟"</f>
        <v>林志伟</v>
      </c>
      <c r="C948" s="2" t="s">
        <v>892</v>
      </c>
      <c r="D948" s="2" t="s">
        <v>747</v>
      </c>
      <c r="E948" s="3"/>
    </row>
    <row r="949" spans="1:5" ht="24.75" customHeight="1">
      <c r="A949" s="3">
        <v>947</v>
      </c>
      <c r="B949" s="2" t="str">
        <f>"罗文贤"</f>
        <v>罗文贤</v>
      </c>
      <c r="C949" s="2" t="s">
        <v>893</v>
      </c>
      <c r="D949" s="2" t="s">
        <v>747</v>
      </c>
      <c r="E949" s="3"/>
    </row>
    <row r="950" spans="1:5" ht="24.75" customHeight="1">
      <c r="A950" s="3">
        <v>948</v>
      </c>
      <c r="B950" s="2" t="str">
        <f>"王春琴"</f>
        <v>王春琴</v>
      </c>
      <c r="C950" s="2" t="s">
        <v>894</v>
      </c>
      <c r="D950" s="2" t="s">
        <v>747</v>
      </c>
      <c r="E950" s="3"/>
    </row>
    <row r="951" spans="1:5" ht="24.75" customHeight="1">
      <c r="A951" s="3">
        <v>949</v>
      </c>
      <c r="B951" s="2" t="str">
        <f>"彭丽雅"</f>
        <v>彭丽雅</v>
      </c>
      <c r="C951" s="2" t="s">
        <v>895</v>
      </c>
      <c r="D951" s="2" t="s">
        <v>747</v>
      </c>
      <c r="E951" s="3"/>
    </row>
    <row r="952" spans="1:5" ht="24.75" customHeight="1">
      <c r="A952" s="3">
        <v>950</v>
      </c>
      <c r="B952" s="2" t="str">
        <f>"黄琼娇"</f>
        <v>黄琼娇</v>
      </c>
      <c r="C952" s="2" t="s">
        <v>896</v>
      </c>
      <c r="D952" s="2" t="s">
        <v>747</v>
      </c>
      <c r="E952" s="3"/>
    </row>
    <row r="953" spans="1:5" ht="24.75" customHeight="1">
      <c r="A953" s="3">
        <v>951</v>
      </c>
      <c r="B953" s="2" t="str">
        <f>"符颖"</f>
        <v>符颖</v>
      </c>
      <c r="C953" s="2" t="s">
        <v>866</v>
      </c>
      <c r="D953" s="2" t="s">
        <v>747</v>
      </c>
      <c r="E953" s="3"/>
    </row>
    <row r="954" spans="1:5" ht="24.75" customHeight="1">
      <c r="A954" s="3">
        <v>952</v>
      </c>
      <c r="B954" s="2" t="str">
        <f>"符永吉"</f>
        <v>符永吉</v>
      </c>
      <c r="C954" s="2" t="s">
        <v>897</v>
      </c>
      <c r="D954" s="2" t="s">
        <v>747</v>
      </c>
      <c r="E954" s="3"/>
    </row>
    <row r="955" spans="1:5" ht="24.75" customHeight="1">
      <c r="A955" s="3">
        <v>953</v>
      </c>
      <c r="B955" s="2" t="str">
        <f>"王晶莹"</f>
        <v>王晶莹</v>
      </c>
      <c r="C955" s="2" t="s">
        <v>898</v>
      </c>
      <c r="D955" s="2" t="s">
        <v>747</v>
      </c>
      <c r="E955" s="3"/>
    </row>
    <row r="956" spans="1:5" ht="24.75" customHeight="1">
      <c r="A956" s="3">
        <v>954</v>
      </c>
      <c r="B956" s="2" t="str">
        <f>"万江慧"</f>
        <v>万江慧</v>
      </c>
      <c r="C956" s="2" t="s">
        <v>899</v>
      </c>
      <c r="D956" s="2" t="s">
        <v>747</v>
      </c>
      <c r="E956" s="3"/>
    </row>
    <row r="957" spans="1:5" ht="24.75" customHeight="1">
      <c r="A957" s="3">
        <v>955</v>
      </c>
      <c r="B957" s="2" t="str">
        <f>"钟梦琪"</f>
        <v>钟梦琪</v>
      </c>
      <c r="C957" s="2" t="s">
        <v>900</v>
      </c>
      <c r="D957" s="2" t="s">
        <v>747</v>
      </c>
      <c r="E957" s="3"/>
    </row>
    <row r="958" spans="1:5" ht="24.75" customHeight="1">
      <c r="A958" s="3">
        <v>956</v>
      </c>
      <c r="B958" s="2" t="str">
        <f>"谢福堂"</f>
        <v>谢福堂</v>
      </c>
      <c r="C958" s="2" t="s">
        <v>901</v>
      </c>
      <c r="D958" s="2" t="s">
        <v>747</v>
      </c>
      <c r="E958" s="3"/>
    </row>
    <row r="959" spans="1:5" ht="24.75" customHeight="1">
      <c r="A959" s="3">
        <v>957</v>
      </c>
      <c r="B959" s="2" t="str">
        <f>"黄诗雨"</f>
        <v>黄诗雨</v>
      </c>
      <c r="C959" s="2" t="s">
        <v>902</v>
      </c>
      <c r="D959" s="2" t="s">
        <v>747</v>
      </c>
      <c r="E959" s="3"/>
    </row>
    <row r="960" spans="1:5" ht="24.75" customHeight="1">
      <c r="A960" s="3">
        <v>958</v>
      </c>
      <c r="B960" s="2" t="str">
        <f>"陈云皓"</f>
        <v>陈云皓</v>
      </c>
      <c r="C960" s="2" t="s">
        <v>903</v>
      </c>
      <c r="D960" s="2" t="s">
        <v>747</v>
      </c>
      <c r="E960" s="3"/>
    </row>
    <row r="961" spans="1:5" ht="24.75" customHeight="1">
      <c r="A961" s="3">
        <v>959</v>
      </c>
      <c r="B961" s="2" t="str">
        <f>"许富娇"</f>
        <v>许富娇</v>
      </c>
      <c r="C961" s="2" t="s">
        <v>904</v>
      </c>
      <c r="D961" s="2" t="s">
        <v>747</v>
      </c>
      <c r="E961" s="3"/>
    </row>
    <row r="962" spans="1:5" ht="24.75" customHeight="1">
      <c r="A962" s="3">
        <v>960</v>
      </c>
      <c r="B962" s="2" t="str">
        <f>"杜依卓"</f>
        <v>杜依卓</v>
      </c>
      <c r="C962" s="2" t="s">
        <v>905</v>
      </c>
      <c r="D962" s="2" t="s">
        <v>747</v>
      </c>
      <c r="E962" s="3"/>
    </row>
    <row r="963" spans="1:5" ht="24.75" customHeight="1">
      <c r="A963" s="3">
        <v>961</v>
      </c>
      <c r="B963" s="2" t="str">
        <f>"王少颖"</f>
        <v>王少颖</v>
      </c>
      <c r="C963" s="2" t="s">
        <v>906</v>
      </c>
      <c r="D963" s="2" t="s">
        <v>747</v>
      </c>
      <c r="E963" s="3"/>
    </row>
    <row r="964" spans="1:5" ht="24.75" customHeight="1">
      <c r="A964" s="3">
        <v>962</v>
      </c>
      <c r="B964" s="2" t="str">
        <f>"田春敏"</f>
        <v>田春敏</v>
      </c>
      <c r="C964" s="2" t="s">
        <v>117</v>
      </c>
      <c r="D964" s="2" t="s">
        <v>747</v>
      </c>
      <c r="E964" s="3"/>
    </row>
    <row r="965" spans="1:5" ht="24.75" customHeight="1">
      <c r="A965" s="3">
        <v>963</v>
      </c>
      <c r="B965" s="2" t="str">
        <f>"王思思"</f>
        <v>王思思</v>
      </c>
      <c r="C965" s="2" t="s">
        <v>907</v>
      </c>
      <c r="D965" s="2" t="s">
        <v>747</v>
      </c>
      <c r="E965" s="3"/>
    </row>
    <row r="966" spans="1:5" ht="24.75" customHeight="1">
      <c r="A966" s="3">
        <v>964</v>
      </c>
      <c r="B966" s="2" t="str">
        <f>"林翠屏"</f>
        <v>林翠屏</v>
      </c>
      <c r="C966" s="2" t="s">
        <v>908</v>
      </c>
      <c r="D966" s="2" t="s">
        <v>747</v>
      </c>
      <c r="E966" s="3"/>
    </row>
    <row r="967" spans="1:5" ht="24.75" customHeight="1">
      <c r="A967" s="3">
        <v>965</v>
      </c>
      <c r="B967" s="2" t="str">
        <f>"赵春悄"</f>
        <v>赵春悄</v>
      </c>
      <c r="C967" s="2" t="s">
        <v>909</v>
      </c>
      <c r="D967" s="2" t="s">
        <v>747</v>
      </c>
      <c r="E967" s="3"/>
    </row>
    <row r="968" spans="1:5" ht="24.75" customHeight="1">
      <c r="A968" s="3">
        <v>966</v>
      </c>
      <c r="B968" s="2" t="str">
        <f>"黎正兰"</f>
        <v>黎正兰</v>
      </c>
      <c r="C968" s="2" t="s">
        <v>910</v>
      </c>
      <c r="D968" s="2" t="s">
        <v>747</v>
      </c>
      <c r="E968" s="3"/>
    </row>
    <row r="969" spans="1:5" ht="24.75" customHeight="1">
      <c r="A969" s="3">
        <v>967</v>
      </c>
      <c r="B969" s="2" t="str">
        <f>"何琼凯"</f>
        <v>何琼凯</v>
      </c>
      <c r="C969" s="2" t="s">
        <v>911</v>
      </c>
      <c r="D969" s="2" t="s">
        <v>912</v>
      </c>
      <c r="E969" s="3"/>
    </row>
    <row r="970" spans="1:5" ht="24.75" customHeight="1">
      <c r="A970" s="3">
        <v>968</v>
      </c>
      <c r="B970" s="2" t="str">
        <f>"陈秋美"</f>
        <v>陈秋美</v>
      </c>
      <c r="C970" s="2" t="s">
        <v>913</v>
      </c>
      <c r="D970" s="2" t="s">
        <v>912</v>
      </c>
      <c r="E970" s="3"/>
    </row>
    <row r="971" spans="1:5" ht="24.75" customHeight="1">
      <c r="A971" s="3">
        <v>969</v>
      </c>
      <c r="B971" s="2" t="str">
        <f>"管宁"</f>
        <v>管宁</v>
      </c>
      <c r="C971" s="2" t="s">
        <v>914</v>
      </c>
      <c r="D971" s="2" t="s">
        <v>912</v>
      </c>
      <c r="E971" s="3"/>
    </row>
    <row r="972" spans="1:5" ht="24.75" customHeight="1">
      <c r="A972" s="3">
        <v>970</v>
      </c>
      <c r="B972" s="2" t="str">
        <f>"麦金枝"</f>
        <v>麦金枝</v>
      </c>
      <c r="C972" s="2" t="s">
        <v>915</v>
      </c>
      <c r="D972" s="2" t="s">
        <v>912</v>
      </c>
      <c r="E972" s="3"/>
    </row>
    <row r="973" spans="1:5" ht="24.75" customHeight="1">
      <c r="A973" s="3">
        <v>971</v>
      </c>
      <c r="B973" s="2" t="str">
        <f>"黎经璨"</f>
        <v>黎经璨</v>
      </c>
      <c r="C973" s="2" t="s">
        <v>916</v>
      </c>
      <c r="D973" s="2" t="s">
        <v>912</v>
      </c>
      <c r="E973" s="3"/>
    </row>
    <row r="974" spans="1:5" ht="24.75" customHeight="1">
      <c r="A974" s="3">
        <v>972</v>
      </c>
      <c r="B974" s="2" t="str">
        <f>"陈文初"</f>
        <v>陈文初</v>
      </c>
      <c r="C974" s="2" t="s">
        <v>917</v>
      </c>
      <c r="D974" s="2" t="s">
        <v>912</v>
      </c>
      <c r="E974" s="3"/>
    </row>
    <row r="975" spans="1:5" ht="24.75" customHeight="1">
      <c r="A975" s="3">
        <v>973</v>
      </c>
      <c r="B975" s="2" t="str">
        <f>"孙露露"</f>
        <v>孙露露</v>
      </c>
      <c r="C975" s="2" t="s">
        <v>918</v>
      </c>
      <c r="D975" s="2" t="s">
        <v>912</v>
      </c>
      <c r="E975" s="3"/>
    </row>
    <row r="976" spans="1:5" ht="24.75" customHeight="1">
      <c r="A976" s="3">
        <v>974</v>
      </c>
      <c r="B976" s="2" t="str">
        <f>"曾一媛"</f>
        <v>曾一媛</v>
      </c>
      <c r="C976" s="2" t="s">
        <v>919</v>
      </c>
      <c r="D976" s="2" t="s">
        <v>912</v>
      </c>
      <c r="E976" s="3"/>
    </row>
    <row r="977" spans="1:5" ht="24.75" customHeight="1">
      <c r="A977" s="3">
        <v>975</v>
      </c>
      <c r="B977" s="2" t="str">
        <f>"陈芸芸"</f>
        <v>陈芸芸</v>
      </c>
      <c r="C977" s="2" t="s">
        <v>920</v>
      </c>
      <c r="D977" s="2" t="s">
        <v>912</v>
      </c>
      <c r="E977" s="3"/>
    </row>
    <row r="978" spans="1:5" ht="24.75" customHeight="1">
      <c r="A978" s="3">
        <v>976</v>
      </c>
      <c r="B978" s="2" t="str">
        <f>"王槐奋"</f>
        <v>王槐奋</v>
      </c>
      <c r="C978" s="2" t="s">
        <v>921</v>
      </c>
      <c r="D978" s="2" t="s">
        <v>912</v>
      </c>
      <c r="E978" s="3"/>
    </row>
    <row r="979" spans="1:5" ht="24.75" customHeight="1">
      <c r="A979" s="3">
        <v>977</v>
      </c>
      <c r="B979" s="2" t="str">
        <f>"陈驰"</f>
        <v>陈驰</v>
      </c>
      <c r="C979" s="2" t="s">
        <v>922</v>
      </c>
      <c r="D979" s="2" t="s">
        <v>912</v>
      </c>
      <c r="E979" s="3"/>
    </row>
    <row r="980" spans="1:5" ht="24.75" customHeight="1">
      <c r="A980" s="3">
        <v>978</v>
      </c>
      <c r="B980" s="2" t="str">
        <f>"陈慧瑶"</f>
        <v>陈慧瑶</v>
      </c>
      <c r="C980" s="2" t="s">
        <v>923</v>
      </c>
      <c r="D980" s="2" t="s">
        <v>912</v>
      </c>
      <c r="E980" s="3"/>
    </row>
    <row r="981" spans="1:5" ht="24.75" customHeight="1">
      <c r="A981" s="3">
        <v>979</v>
      </c>
      <c r="B981" s="2" t="str">
        <f>"孙宙宙"</f>
        <v>孙宙宙</v>
      </c>
      <c r="C981" s="2" t="s">
        <v>924</v>
      </c>
      <c r="D981" s="2" t="s">
        <v>912</v>
      </c>
      <c r="E981" s="3"/>
    </row>
    <row r="982" spans="1:5" ht="24.75" customHeight="1">
      <c r="A982" s="3">
        <v>980</v>
      </c>
      <c r="B982" s="2" t="str">
        <f>"陈言梅"</f>
        <v>陈言梅</v>
      </c>
      <c r="C982" s="2" t="s">
        <v>619</v>
      </c>
      <c r="D982" s="2" t="s">
        <v>912</v>
      </c>
      <c r="E982" s="3"/>
    </row>
    <row r="983" spans="1:5" ht="24.75" customHeight="1">
      <c r="A983" s="3">
        <v>981</v>
      </c>
      <c r="B983" s="2" t="str">
        <f>"符惠珠"</f>
        <v>符惠珠</v>
      </c>
      <c r="C983" s="2" t="s">
        <v>925</v>
      </c>
      <c r="D983" s="2" t="s">
        <v>912</v>
      </c>
      <c r="E983" s="3"/>
    </row>
    <row r="984" spans="1:5" ht="24.75" customHeight="1">
      <c r="A984" s="3">
        <v>982</v>
      </c>
      <c r="B984" s="2" t="str">
        <f>"陈红日"</f>
        <v>陈红日</v>
      </c>
      <c r="C984" s="2" t="s">
        <v>926</v>
      </c>
      <c r="D984" s="2" t="s">
        <v>912</v>
      </c>
      <c r="E984" s="3"/>
    </row>
    <row r="985" spans="1:5" ht="24.75" customHeight="1">
      <c r="A985" s="3">
        <v>983</v>
      </c>
      <c r="B985" s="2" t="str">
        <f>"李琳"</f>
        <v>李琳</v>
      </c>
      <c r="C985" s="2" t="s">
        <v>927</v>
      </c>
      <c r="D985" s="2" t="s">
        <v>912</v>
      </c>
      <c r="E985" s="3"/>
    </row>
    <row r="986" spans="1:5" ht="24.75" customHeight="1">
      <c r="A986" s="3">
        <v>984</v>
      </c>
      <c r="B986" s="2" t="str">
        <f>"张殿霞"</f>
        <v>张殿霞</v>
      </c>
      <c r="C986" s="2" t="s">
        <v>928</v>
      </c>
      <c r="D986" s="2" t="s">
        <v>912</v>
      </c>
      <c r="E986" s="3"/>
    </row>
    <row r="987" spans="1:5" ht="24.75" customHeight="1">
      <c r="A987" s="3">
        <v>985</v>
      </c>
      <c r="B987" s="2" t="str">
        <f>"杨莹"</f>
        <v>杨莹</v>
      </c>
      <c r="C987" s="2" t="s">
        <v>929</v>
      </c>
      <c r="D987" s="2" t="s">
        <v>912</v>
      </c>
      <c r="E987" s="3"/>
    </row>
    <row r="988" spans="1:5" ht="24.75" customHeight="1">
      <c r="A988" s="3">
        <v>986</v>
      </c>
      <c r="B988" s="2" t="str">
        <f>"吴洁"</f>
        <v>吴洁</v>
      </c>
      <c r="C988" s="2" t="s">
        <v>930</v>
      </c>
      <c r="D988" s="2" t="s">
        <v>912</v>
      </c>
      <c r="E988" s="3"/>
    </row>
    <row r="989" spans="1:5" ht="24.75" customHeight="1">
      <c r="A989" s="3">
        <v>987</v>
      </c>
      <c r="B989" s="2" t="str">
        <f>"伍敏敏"</f>
        <v>伍敏敏</v>
      </c>
      <c r="C989" s="2" t="s">
        <v>931</v>
      </c>
      <c r="D989" s="2" t="s">
        <v>912</v>
      </c>
      <c r="E989" s="3"/>
    </row>
    <row r="990" spans="1:5" ht="24.75" customHeight="1">
      <c r="A990" s="3">
        <v>988</v>
      </c>
      <c r="B990" s="2" t="str">
        <f>"陈甜"</f>
        <v>陈甜</v>
      </c>
      <c r="C990" s="2" t="s">
        <v>932</v>
      </c>
      <c r="D990" s="2" t="s">
        <v>912</v>
      </c>
      <c r="E990" s="3"/>
    </row>
    <row r="991" spans="1:5" ht="24.75" customHeight="1">
      <c r="A991" s="3">
        <v>989</v>
      </c>
      <c r="B991" s="2" t="str">
        <f>"王薇"</f>
        <v>王薇</v>
      </c>
      <c r="C991" s="2" t="s">
        <v>933</v>
      </c>
      <c r="D991" s="2" t="s">
        <v>912</v>
      </c>
      <c r="E991" s="3"/>
    </row>
    <row r="992" spans="1:5" ht="24.75" customHeight="1">
      <c r="A992" s="3">
        <v>990</v>
      </c>
      <c r="B992" s="2" t="str">
        <f>"吉才少"</f>
        <v>吉才少</v>
      </c>
      <c r="C992" s="2" t="s">
        <v>934</v>
      </c>
      <c r="D992" s="2" t="s">
        <v>912</v>
      </c>
      <c r="E992" s="3"/>
    </row>
    <row r="993" spans="1:5" ht="24.75" customHeight="1">
      <c r="A993" s="3">
        <v>991</v>
      </c>
      <c r="B993" s="2" t="str">
        <f>"林俏俏"</f>
        <v>林俏俏</v>
      </c>
      <c r="C993" s="2" t="s">
        <v>935</v>
      </c>
      <c r="D993" s="2" t="s">
        <v>912</v>
      </c>
      <c r="E993" s="3"/>
    </row>
    <row r="994" spans="1:5" ht="24.75" customHeight="1">
      <c r="A994" s="3">
        <v>992</v>
      </c>
      <c r="B994" s="2" t="str">
        <f>"陈玲瑶"</f>
        <v>陈玲瑶</v>
      </c>
      <c r="C994" s="2" t="s">
        <v>933</v>
      </c>
      <c r="D994" s="2" t="s">
        <v>912</v>
      </c>
      <c r="E994" s="3"/>
    </row>
    <row r="995" spans="1:5" ht="24.75" customHeight="1">
      <c r="A995" s="3">
        <v>993</v>
      </c>
      <c r="B995" s="2" t="str">
        <f>"王慧"</f>
        <v>王慧</v>
      </c>
      <c r="C995" s="2" t="s">
        <v>936</v>
      </c>
      <c r="D995" s="2" t="s">
        <v>912</v>
      </c>
      <c r="E995" s="3"/>
    </row>
    <row r="996" spans="1:5" ht="24.75" customHeight="1">
      <c r="A996" s="3">
        <v>994</v>
      </c>
      <c r="B996" s="2" t="str">
        <f>"方欢"</f>
        <v>方欢</v>
      </c>
      <c r="C996" s="2" t="s">
        <v>937</v>
      </c>
      <c r="D996" s="2" t="s">
        <v>912</v>
      </c>
      <c r="E996" s="3"/>
    </row>
    <row r="997" spans="1:5" ht="24.75" customHeight="1">
      <c r="A997" s="3">
        <v>995</v>
      </c>
      <c r="B997" s="2" t="str">
        <f>"黄垂敏"</f>
        <v>黄垂敏</v>
      </c>
      <c r="C997" s="2" t="s">
        <v>938</v>
      </c>
      <c r="D997" s="2" t="s">
        <v>912</v>
      </c>
      <c r="E997" s="3"/>
    </row>
    <row r="998" spans="1:5" ht="24.75" customHeight="1">
      <c r="A998" s="3">
        <v>996</v>
      </c>
      <c r="B998" s="2" t="str">
        <f>"赵圣然"</f>
        <v>赵圣然</v>
      </c>
      <c r="C998" s="2" t="s">
        <v>939</v>
      </c>
      <c r="D998" s="2" t="s">
        <v>912</v>
      </c>
      <c r="E998" s="3"/>
    </row>
    <row r="999" spans="1:5" ht="24.75" customHeight="1">
      <c r="A999" s="3">
        <v>997</v>
      </c>
      <c r="B999" s="2" t="str">
        <f>"符玉婷"</f>
        <v>符玉婷</v>
      </c>
      <c r="C999" s="2" t="s">
        <v>940</v>
      </c>
      <c r="D999" s="2" t="s">
        <v>912</v>
      </c>
      <c r="E999" s="3"/>
    </row>
    <row r="1000" spans="1:5" ht="24.75" customHeight="1">
      <c r="A1000" s="3">
        <v>998</v>
      </c>
      <c r="B1000" s="2" t="str">
        <f>"蔡仁景"</f>
        <v>蔡仁景</v>
      </c>
      <c r="C1000" s="2" t="s">
        <v>941</v>
      </c>
      <c r="D1000" s="2" t="s">
        <v>912</v>
      </c>
      <c r="E1000" s="3"/>
    </row>
    <row r="1001" spans="1:5" ht="24.75" customHeight="1">
      <c r="A1001" s="3">
        <v>999</v>
      </c>
      <c r="B1001" s="2" t="str">
        <f>"林敏"</f>
        <v>林敏</v>
      </c>
      <c r="C1001" s="2" t="s">
        <v>942</v>
      </c>
      <c r="D1001" s="2" t="s">
        <v>912</v>
      </c>
      <c r="E1001" s="3"/>
    </row>
    <row r="1002" spans="1:5" ht="24.75" customHeight="1">
      <c r="A1002" s="3">
        <v>1000</v>
      </c>
      <c r="B1002" s="2" t="str">
        <f>"郑德美"</f>
        <v>郑德美</v>
      </c>
      <c r="C1002" s="2" t="s">
        <v>943</v>
      </c>
      <c r="D1002" s="2" t="s">
        <v>912</v>
      </c>
      <c r="E1002" s="3"/>
    </row>
    <row r="1003" spans="1:5" ht="24.75" customHeight="1">
      <c r="A1003" s="3">
        <v>1001</v>
      </c>
      <c r="B1003" s="2" t="str">
        <f>"孙昌帝"</f>
        <v>孙昌帝</v>
      </c>
      <c r="C1003" s="2" t="s">
        <v>944</v>
      </c>
      <c r="D1003" s="2" t="s">
        <v>912</v>
      </c>
      <c r="E1003" s="3"/>
    </row>
    <row r="1004" spans="1:5" ht="24.75" customHeight="1">
      <c r="A1004" s="3">
        <v>1002</v>
      </c>
      <c r="B1004" s="2" t="str">
        <f>"邢孔业"</f>
        <v>邢孔业</v>
      </c>
      <c r="C1004" s="2" t="s">
        <v>945</v>
      </c>
      <c r="D1004" s="2" t="s">
        <v>912</v>
      </c>
      <c r="E1004" s="3"/>
    </row>
    <row r="1005" spans="1:5" ht="24.75" customHeight="1">
      <c r="A1005" s="3">
        <v>1003</v>
      </c>
      <c r="B1005" s="2" t="str">
        <f>"王业江"</f>
        <v>王业江</v>
      </c>
      <c r="C1005" s="2" t="s">
        <v>946</v>
      </c>
      <c r="D1005" s="2" t="s">
        <v>912</v>
      </c>
      <c r="E1005" s="3"/>
    </row>
    <row r="1006" spans="1:5" ht="24.75" customHeight="1">
      <c r="A1006" s="3">
        <v>1004</v>
      </c>
      <c r="B1006" s="2" t="str">
        <f>"罗丛青"</f>
        <v>罗丛青</v>
      </c>
      <c r="C1006" s="2" t="s">
        <v>947</v>
      </c>
      <c r="D1006" s="2" t="s">
        <v>912</v>
      </c>
      <c r="E1006" s="3"/>
    </row>
    <row r="1007" spans="1:5" ht="24.75" customHeight="1">
      <c r="A1007" s="3">
        <v>1005</v>
      </c>
      <c r="B1007" s="2" t="str">
        <f>"王姑梅"</f>
        <v>王姑梅</v>
      </c>
      <c r="C1007" s="2" t="s">
        <v>948</v>
      </c>
      <c r="D1007" s="2" t="s">
        <v>912</v>
      </c>
      <c r="E1007" s="3"/>
    </row>
    <row r="1008" spans="1:5" ht="24.75" customHeight="1">
      <c r="A1008" s="3">
        <v>1006</v>
      </c>
      <c r="B1008" s="2" t="str">
        <f>"李婷"</f>
        <v>李婷</v>
      </c>
      <c r="C1008" s="2" t="s">
        <v>949</v>
      </c>
      <c r="D1008" s="2" t="s">
        <v>912</v>
      </c>
      <c r="E1008" s="3"/>
    </row>
    <row r="1009" spans="1:5" ht="24.75" customHeight="1">
      <c r="A1009" s="3">
        <v>1007</v>
      </c>
      <c r="B1009" s="2" t="str">
        <f>"陈翠完"</f>
        <v>陈翠完</v>
      </c>
      <c r="C1009" s="2" t="s">
        <v>950</v>
      </c>
      <c r="D1009" s="2" t="s">
        <v>912</v>
      </c>
      <c r="E1009" s="3"/>
    </row>
    <row r="1010" spans="1:5" ht="24.75" customHeight="1">
      <c r="A1010" s="3">
        <v>1008</v>
      </c>
      <c r="B1010" s="2" t="str">
        <f>"林炽丽"</f>
        <v>林炽丽</v>
      </c>
      <c r="C1010" s="2" t="s">
        <v>951</v>
      </c>
      <c r="D1010" s="2" t="s">
        <v>912</v>
      </c>
      <c r="E1010" s="3"/>
    </row>
    <row r="1011" spans="1:5" ht="24.75" customHeight="1">
      <c r="A1011" s="3">
        <v>1009</v>
      </c>
      <c r="B1011" s="2" t="str">
        <f>"吴雨欣"</f>
        <v>吴雨欣</v>
      </c>
      <c r="C1011" s="2" t="s">
        <v>952</v>
      </c>
      <c r="D1011" s="2" t="s">
        <v>912</v>
      </c>
      <c r="E1011" s="3"/>
    </row>
    <row r="1012" spans="1:5" ht="24.75" customHeight="1">
      <c r="A1012" s="3">
        <v>1010</v>
      </c>
      <c r="B1012" s="2" t="str">
        <f>"梁昆"</f>
        <v>梁昆</v>
      </c>
      <c r="C1012" s="2" t="s">
        <v>953</v>
      </c>
      <c r="D1012" s="2" t="s">
        <v>912</v>
      </c>
      <c r="E1012" s="3"/>
    </row>
    <row r="1013" spans="1:5" ht="24.75" customHeight="1">
      <c r="A1013" s="3">
        <v>1011</v>
      </c>
      <c r="B1013" s="2" t="str">
        <f>"黄雪玲"</f>
        <v>黄雪玲</v>
      </c>
      <c r="C1013" s="2" t="s">
        <v>954</v>
      </c>
      <c r="D1013" s="2" t="s">
        <v>912</v>
      </c>
      <c r="E1013" s="3"/>
    </row>
    <row r="1014" spans="1:5" ht="24.75" customHeight="1">
      <c r="A1014" s="3">
        <v>1012</v>
      </c>
      <c r="B1014" s="2" t="str">
        <f>"杨秀娇"</f>
        <v>杨秀娇</v>
      </c>
      <c r="C1014" s="2" t="s">
        <v>620</v>
      </c>
      <c r="D1014" s="2" t="s">
        <v>912</v>
      </c>
      <c r="E1014" s="3"/>
    </row>
    <row r="1015" spans="1:5" ht="24.75" customHeight="1">
      <c r="A1015" s="3">
        <v>1013</v>
      </c>
      <c r="B1015" s="2" t="str">
        <f>"陈飞越"</f>
        <v>陈飞越</v>
      </c>
      <c r="C1015" s="2" t="s">
        <v>879</v>
      </c>
      <c r="D1015" s="2" t="s">
        <v>912</v>
      </c>
      <c r="E1015" s="3"/>
    </row>
    <row r="1016" spans="1:5" ht="24.75" customHeight="1">
      <c r="A1016" s="3">
        <v>1014</v>
      </c>
      <c r="B1016" s="2" t="str">
        <f>"吉和南"</f>
        <v>吉和南</v>
      </c>
      <c r="C1016" s="2" t="s">
        <v>955</v>
      </c>
      <c r="D1016" s="2" t="s">
        <v>912</v>
      </c>
      <c r="E1016" s="3"/>
    </row>
    <row r="1017" spans="1:5" ht="24.75" customHeight="1">
      <c r="A1017" s="3">
        <v>1015</v>
      </c>
      <c r="B1017" s="2" t="str">
        <f>"陈玉琬"</f>
        <v>陈玉琬</v>
      </c>
      <c r="C1017" s="2" t="s">
        <v>956</v>
      </c>
      <c r="D1017" s="2" t="s">
        <v>912</v>
      </c>
      <c r="E1017" s="3"/>
    </row>
    <row r="1018" spans="1:5" ht="24.75" customHeight="1">
      <c r="A1018" s="3">
        <v>1016</v>
      </c>
      <c r="B1018" s="2" t="str">
        <f>"曾艺婕"</f>
        <v>曾艺婕</v>
      </c>
      <c r="C1018" s="2" t="s">
        <v>957</v>
      </c>
      <c r="D1018" s="2" t="s">
        <v>912</v>
      </c>
      <c r="E1018" s="3"/>
    </row>
    <row r="1019" spans="1:5" ht="24.75" customHeight="1">
      <c r="A1019" s="3">
        <v>1017</v>
      </c>
      <c r="B1019" s="2" t="str">
        <f>"孙荣雾"</f>
        <v>孙荣雾</v>
      </c>
      <c r="C1019" s="2" t="s">
        <v>958</v>
      </c>
      <c r="D1019" s="2" t="s">
        <v>912</v>
      </c>
      <c r="E1019" s="3"/>
    </row>
    <row r="1020" spans="1:5" ht="24.75" customHeight="1">
      <c r="A1020" s="3">
        <v>1018</v>
      </c>
      <c r="B1020" s="2" t="str">
        <f>"江淑婷"</f>
        <v>江淑婷</v>
      </c>
      <c r="C1020" s="2" t="s">
        <v>959</v>
      </c>
      <c r="D1020" s="2" t="s">
        <v>912</v>
      </c>
      <c r="E1020" s="3"/>
    </row>
    <row r="1021" spans="1:5" ht="24.75" customHeight="1">
      <c r="A1021" s="3">
        <v>1019</v>
      </c>
      <c r="B1021" s="2" t="str">
        <f>"林江栩"</f>
        <v>林江栩</v>
      </c>
      <c r="C1021" s="2" t="s">
        <v>960</v>
      </c>
      <c r="D1021" s="2" t="s">
        <v>912</v>
      </c>
      <c r="E1021" s="3"/>
    </row>
    <row r="1022" spans="1:5" ht="24.75" customHeight="1">
      <c r="A1022" s="3">
        <v>1020</v>
      </c>
      <c r="B1022" s="2" t="str">
        <f>"谢萌萌"</f>
        <v>谢萌萌</v>
      </c>
      <c r="C1022" s="2" t="s">
        <v>961</v>
      </c>
      <c r="D1022" s="2" t="s">
        <v>912</v>
      </c>
      <c r="E1022" s="3"/>
    </row>
    <row r="1023" spans="1:5" ht="24.75" customHeight="1">
      <c r="A1023" s="3">
        <v>1021</v>
      </c>
      <c r="B1023" s="2" t="str">
        <f>"蔡开奇"</f>
        <v>蔡开奇</v>
      </c>
      <c r="C1023" s="2" t="s">
        <v>962</v>
      </c>
      <c r="D1023" s="2" t="s">
        <v>912</v>
      </c>
      <c r="E1023" s="3"/>
    </row>
    <row r="1024" spans="1:5" ht="24.75" customHeight="1">
      <c r="A1024" s="3">
        <v>1022</v>
      </c>
      <c r="B1024" s="2" t="str">
        <f>"林荔"</f>
        <v>林荔</v>
      </c>
      <c r="C1024" s="2" t="s">
        <v>963</v>
      </c>
      <c r="D1024" s="2" t="s">
        <v>912</v>
      </c>
      <c r="E1024" s="3"/>
    </row>
    <row r="1025" spans="1:5" ht="24.75" customHeight="1">
      <c r="A1025" s="3">
        <v>1023</v>
      </c>
      <c r="B1025" s="2" t="str">
        <f>"邢雅韵"</f>
        <v>邢雅韵</v>
      </c>
      <c r="C1025" s="2" t="s">
        <v>964</v>
      </c>
      <c r="D1025" s="2" t="s">
        <v>912</v>
      </c>
      <c r="E1025" s="3"/>
    </row>
    <row r="1026" spans="1:5" ht="24.75" customHeight="1">
      <c r="A1026" s="3">
        <v>1024</v>
      </c>
      <c r="B1026" s="2" t="str">
        <f>"周进宝"</f>
        <v>周进宝</v>
      </c>
      <c r="C1026" s="2" t="s">
        <v>965</v>
      </c>
      <c r="D1026" s="2" t="s">
        <v>912</v>
      </c>
      <c r="E1026" s="3"/>
    </row>
    <row r="1027" spans="1:5" ht="24.75" customHeight="1">
      <c r="A1027" s="3">
        <v>1025</v>
      </c>
      <c r="B1027" s="2" t="str">
        <f>"陈柳朱"</f>
        <v>陈柳朱</v>
      </c>
      <c r="C1027" s="2" t="s">
        <v>933</v>
      </c>
      <c r="D1027" s="2" t="s">
        <v>912</v>
      </c>
      <c r="E1027" s="3"/>
    </row>
    <row r="1028" spans="1:5" ht="24.75" customHeight="1">
      <c r="A1028" s="3">
        <v>1026</v>
      </c>
      <c r="B1028" s="2" t="str">
        <f>"林泽宁"</f>
        <v>林泽宁</v>
      </c>
      <c r="C1028" s="2" t="s">
        <v>966</v>
      </c>
      <c r="D1028" s="2" t="s">
        <v>912</v>
      </c>
      <c r="E1028" s="3"/>
    </row>
    <row r="1029" spans="1:5" ht="24.75" customHeight="1">
      <c r="A1029" s="3">
        <v>1027</v>
      </c>
      <c r="B1029" s="2" t="str">
        <f>"赵微"</f>
        <v>赵微</v>
      </c>
      <c r="C1029" s="2" t="s">
        <v>967</v>
      </c>
      <c r="D1029" s="2" t="s">
        <v>912</v>
      </c>
      <c r="E1029" s="3"/>
    </row>
    <row r="1030" spans="1:5" ht="24.75" customHeight="1">
      <c r="A1030" s="3">
        <v>1028</v>
      </c>
      <c r="B1030" s="2" t="str">
        <f>"王珺霆"</f>
        <v>王珺霆</v>
      </c>
      <c r="C1030" s="2" t="s">
        <v>968</v>
      </c>
      <c r="D1030" s="2" t="s">
        <v>912</v>
      </c>
      <c r="E1030" s="3"/>
    </row>
    <row r="1031" spans="1:5" ht="24.75" customHeight="1">
      <c r="A1031" s="3">
        <v>1029</v>
      </c>
      <c r="B1031" s="2" t="str">
        <f>"苏海梅"</f>
        <v>苏海梅</v>
      </c>
      <c r="C1031" s="2" t="s">
        <v>969</v>
      </c>
      <c r="D1031" s="2" t="s">
        <v>912</v>
      </c>
      <c r="E1031" s="3"/>
    </row>
    <row r="1032" spans="1:5" ht="24.75" customHeight="1">
      <c r="A1032" s="3">
        <v>1030</v>
      </c>
      <c r="B1032" s="2" t="str">
        <f>"林丹"</f>
        <v>林丹</v>
      </c>
      <c r="C1032" s="2" t="s">
        <v>970</v>
      </c>
      <c r="D1032" s="2" t="s">
        <v>912</v>
      </c>
      <c r="E1032" s="3"/>
    </row>
    <row r="1033" spans="1:5" ht="24.75" customHeight="1">
      <c r="A1033" s="3">
        <v>1031</v>
      </c>
      <c r="B1033" s="2" t="str">
        <f>"陈章叶"</f>
        <v>陈章叶</v>
      </c>
      <c r="C1033" s="2" t="s">
        <v>635</v>
      </c>
      <c r="D1033" s="2" t="s">
        <v>912</v>
      </c>
      <c r="E1033" s="3"/>
    </row>
    <row r="1034" spans="1:5" ht="24.75" customHeight="1">
      <c r="A1034" s="3">
        <v>1032</v>
      </c>
      <c r="B1034" s="2" t="str">
        <f>"吴清钰"</f>
        <v>吴清钰</v>
      </c>
      <c r="C1034" s="2" t="s">
        <v>971</v>
      </c>
      <c r="D1034" s="2" t="s">
        <v>912</v>
      </c>
      <c r="E1034" s="3"/>
    </row>
    <row r="1035" spans="1:5" ht="24.75" customHeight="1">
      <c r="A1035" s="3">
        <v>1033</v>
      </c>
      <c r="B1035" s="2" t="str">
        <f>"黄显峰"</f>
        <v>黄显峰</v>
      </c>
      <c r="C1035" s="2" t="s">
        <v>972</v>
      </c>
      <c r="D1035" s="2" t="s">
        <v>912</v>
      </c>
      <c r="E1035" s="3"/>
    </row>
    <row r="1036" spans="1:5" ht="24.75" customHeight="1">
      <c r="A1036" s="3">
        <v>1034</v>
      </c>
      <c r="B1036" s="2" t="str">
        <f>"陈少文"</f>
        <v>陈少文</v>
      </c>
      <c r="C1036" s="2" t="s">
        <v>973</v>
      </c>
      <c r="D1036" s="2" t="s">
        <v>912</v>
      </c>
      <c r="E1036" s="3"/>
    </row>
    <row r="1037" spans="1:5" ht="24.75" customHeight="1">
      <c r="A1037" s="3">
        <v>1035</v>
      </c>
      <c r="B1037" s="2" t="str">
        <f>"罗冰"</f>
        <v>罗冰</v>
      </c>
      <c r="C1037" s="2" t="s">
        <v>974</v>
      </c>
      <c r="D1037" s="2" t="s">
        <v>912</v>
      </c>
      <c r="E1037" s="3"/>
    </row>
    <row r="1038" spans="1:5" ht="24.75" customHeight="1">
      <c r="A1038" s="3">
        <v>1036</v>
      </c>
      <c r="B1038" s="2" t="str">
        <f>"郭春娥"</f>
        <v>郭春娥</v>
      </c>
      <c r="C1038" s="2" t="s">
        <v>975</v>
      </c>
      <c r="D1038" s="2" t="s">
        <v>912</v>
      </c>
      <c r="E1038" s="3"/>
    </row>
    <row r="1039" spans="1:5" ht="24.75" customHeight="1">
      <c r="A1039" s="3">
        <v>1037</v>
      </c>
      <c r="B1039" s="2" t="str">
        <f>"苏珍平"</f>
        <v>苏珍平</v>
      </c>
      <c r="C1039" s="2" t="s">
        <v>667</v>
      </c>
      <c r="D1039" s="2" t="s">
        <v>912</v>
      </c>
      <c r="E1039" s="3"/>
    </row>
    <row r="1040" spans="1:5" ht="24.75" customHeight="1">
      <c r="A1040" s="3">
        <v>1038</v>
      </c>
      <c r="B1040" s="2" t="str">
        <f>"郭于婷"</f>
        <v>郭于婷</v>
      </c>
      <c r="C1040" s="2" t="s">
        <v>976</v>
      </c>
      <c r="D1040" s="2" t="s">
        <v>912</v>
      </c>
      <c r="E1040" s="3"/>
    </row>
    <row r="1041" spans="1:5" ht="24.75" customHeight="1">
      <c r="A1041" s="3">
        <v>1039</v>
      </c>
      <c r="B1041" s="2" t="str">
        <f>"王琦"</f>
        <v>王琦</v>
      </c>
      <c r="C1041" s="2" t="s">
        <v>977</v>
      </c>
      <c r="D1041" s="2" t="s">
        <v>912</v>
      </c>
      <c r="E1041" s="3"/>
    </row>
    <row r="1042" spans="1:5" ht="24.75" customHeight="1">
      <c r="A1042" s="3">
        <v>1040</v>
      </c>
      <c r="B1042" s="2" t="str">
        <f>"黄丽娟"</f>
        <v>黄丽娟</v>
      </c>
      <c r="C1042" s="2" t="s">
        <v>978</v>
      </c>
      <c r="D1042" s="2" t="s">
        <v>912</v>
      </c>
      <c r="E1042" s="3"/>
    </row>
    <row r="1043" spans="1:5" ht="24.75" customHeight="1">
      <c r="A1043" s="3">
        <v>1041</v>
      </c>
      <c r="B1043" s="2" t="str">
        <f>"杨逸颖"</f>
        <v>杨逸颖</v>
      </c>
      <c r="C1043" s="2" t="s">
        <v>979</v>
      </c>
      <c r="D1043" s="2" t="s">
        <v>912</v>
      </c>
      <c r="E1043" s="3"/>
    </row>
    <row r="1044" spans="1:5" ht="24.75" customHeight="1">
      <c r="A1044" s="3">
        <v>1042</v>
      </c>
      <c r="B1044" s="2" t="str">
        <f>"吴开虹"</f>
        <v>吴开虹</v>
      </c>
      <c r="C1044" s="2" t="s">
        <v>980</v>
      </c>
      <c r="D1044" s="2" t="s">
        <v>912</v>
      </c>
      <c r="E1044" s="3"/>
    </row>
    <row r="1045" spans="1:5" ht="24.75" customHeight="1">
      <c r="A1045" s="3">
        <v>1043</v>
      </c>
      <c r="B1045" s="2" t="str">
        <f>"黄妍"</f>
        <v>黄妍</v>
      </c>
      <c r="C1045" s="2" t="s">
        <v>981</v>
      </c>
      <c r="D1045" s="2" t="s">
        <v>912</v>
      </c>
      <c r="E1045" s="3"/>
    </row>
    <row r="1046" spans="1:5" ht="24.75" customHeight="1">
      <c r="A1046" s="3">
        <v>1044</v>
      </c>
      <c r="B1046" s="2" t="str">
        <f>"孙树鹏"</f>
        <v>孙树鹏</v>
      </c>
      <c r="C1046" s="2" t="s">
        <v>982</v>
      </c>
      <c r="D1046" s="2" t="s">
        <v>912</v>
      </c>
      <c r="E1046" s="3"/>
    </row>
    <row r="1047" spans="1:5" ht="24.75" customHeight="1">
      <c r="A1047" s="3">
        <v>1045</v>
      </c>
      <c r="B1047" s="2" t="str">
        <f>"张苗"</f>
        <v>张苗</v>
      </c>
      <c r="C1047" s="2" t="s">
        <v>918</v>
      </c>
      <c r="D1047" s="2" t="s">
        <v>912</v>
      </c>
      <c r="E1047" s="3"/>
    </row>
    <row r="1048" spans="1:5" ht="24.75" customHeight="1">
      <c r="A1048" s="3">
        <v>1046</v>
      </c>
      <c r="B1048" s="2" t="str">
        <f>"吉雪花"</f>
        <v>吉雪花</v>
      </c>
      <c r="C1048" s="2" t="s">
        <v>983</v>
      </c>
      <c r="D1048" s="2" t="s">
        <v>912</v>
      </c>
      <c r="E1048" s="3"/>
    </row>
    <row r="1049" spans="1:5" ht="24.75" customHeight="1">
      <c r="A1049" s="3">
        <v>1047</v>
      </c>
      <c r="B1049" s="2" t="str">
        <f>"苏冰冰"</f>
        <v>苏冰冰</v>
      </c>
      <c r="C1049" s="2" t="s">
        <v>984</v>
      </c>
      <c r="D1049" s="2" t="s">
        <v>912</v>
      </c>
      <c r="E1049" s="3"/>
    </row>
    <row r="1050" spans="1:5" ht="24.75" customHeight="1">
      <c r="A1050" s="3">
        <v>1048</v>
      </c>
      <c r="B1050" s="2" t="str">
        <f>"陈玉敏"</f>
        <v>陈玉敏</v>
      </c>
      <c r="C1050" s="2" t="s">
        <v>985</v>
      </c>
      <c r="D1050" s="2" t="s">
        <v>912</v>
      </c>
      <c r="E1050" s="3"/>
    </row>
    <row r="1051" spans="1:5" ht="24.75" customHeight="1">
      <c r="A1051" s="3">
        <v>1049</v>
      </c>
      <c r="B1051" s="2" t="str">
        <f>"王淑瑶"</f>
        <v>王淑瑶</v>
      </c>
      <c r="C1051" s="2" t="s">
        <v>986</v>
      </c>
      <c r="D1051" s="2" t="s">
        <v>912</v>
      </c>
      <c r="E1051" s="3"/>
    </row>
    <row r="1052" spans="1:5" ht="24.75" customHeight="1">
      <c r="A1052" s="3">
        <v>1050</v>
      </c>
      <c r="B1052" s="2" t="str">
        <f>"陈晓玲"</f>
        <v>陈晓玲</v>
      </c>
      <c r="C1052" s="2" t="s">
        <v>987</v>
      </c>
      <c r="D1052" s="2" t="s">
        <v>912</v>
      </c>
      <c r="E1052" s="3"/>
    </row>
    <row r="1053" spans="1:5" ht="24.75" customHeight="1">
      <c r="A1053" s="3">
        <v>1051</v>
      </c>
      <c r="B1053" s="2" t="str">
        <f>"陈吉祥"</f>
        <v>陈吉祥</v>
      </c>
      <c r="C1053" s="2" t="s">
        <v>988</v>
      </c>
      <c r="D1053" s="2" t="s">
        <v>912</v>
      </c>
      <c r="E1053" s="3"/>
    </row>
    <row r="1054" spans="1:5" ht="24.75" customHeight="1">
      <c r="A1054" s="3">
        <v>1052</v>
      </c>
      <c r="B1054" s="2" t="str">
        <f>"吴应妮"</f>
        <v>吴应妮</v>
      </c>
      <c r="C1054" s="2" t="s">
        <v>951</v>
      </c>
      <c r="D1054" s="2" t="s">
        <v>912</v>
      </c>
      <c r="E1054" s="3"/>
    </row>
    <row r="1055" spans="1:5" ht="24.75" customHeight="1">
      <c r="A1055" s="3">
        <v>1053</v>
      </c>
      <c r="B1055" s="2" t="str">
        <f>"方其婷"</f>
        <v>方其婷</v>
      </c>
      <c r="C1055" s="2" t="s">
        <v>989</v>
      </c>
      <c r="D1055" s="2" t="s">
        <v>912</v>
      </c>
      <c r="E1055" s="3"/>
    </row>
    <row r="1056" spans="1:5" ht="24.75" customHeight="1">
      <c r="A1056" s="3">
        <v>1054</v>
      </c>
      <c r="B1056" s="2" t="str">
        <f>"周梦霖"</f>
        <v>周梦霖</v>
      </c>
      <c r="C1056" s="2" t="s">
        <v>977</v>
      </c>
      <c r="D1056" s="2" t="s">
        <v>912</v>
      </c>
      <c r="E1056" s="3"/>
    </row>
    <row r="1057" spans="1:5" ht="24.75" customHeight="1">
      <c r="A1057" s="3">
        <v>1055</v>
      </c>
      <c r="B1057" s="2" t="str">
        <f>"张甜甜"</f>
        <v>张甜甜</v>
      </c>
      <c r="C1057" s="2" t="s">
        <v>990</v>
      </c>
      <c r="D1057" s="2" t="s">
        <v>912</v>
      </c>
      <c r="E1057" s="3"/>
    </row>
    <row r="1058" spans="1:5" ht="24.75" customHeight="1">
      <c r="A1058" s="3">
        <v>1056</v>
      </c>
      <c r="B1058" s="2" t="str">
        <f>"关万雾"</f>
        <v>关万雾</v>
      </c>
      <c r="C1058" s="2" t="s">
        <v>991</v>
      </c>
      <c r="D1058" s="2" t="s">
        <v>912</v>
      </c>
      <c r="E1058" s="3"/>
    </row>
    <row r="1059" spans="1:5" ht="24.75" customHeight="1">
      <c r="A1059" s="3">
        <v>1057</v>
      </c>
      <c r="B1059" s="2" t="str">
        <f>"王香艳"</f>
        <v>王香艳</v>
      </c>
      <c r="C1059" s="2" t="s">
        <v>992</v>
      </c>
      <c r="D1059" s="2" t="s">
        <v>912</v>
      </c>
      <c r="E1059" s="3"/>
    </row>
    <row r="1060" spans="1:5" ht="24.75" customHeight="1">
      <c r="A1060" s="3">
        <v>1058</v>
      </c>
      <c r="B1060" s="2" t="str">
        <f>"张天贺"</f>
        <v>张天贺</v>
      </c>
      <c r="C1060" s="2" t="s">
        <v>982</v>
      </c>
      <c r="D1060" s="2" t="s">
        <v>912</v>
      </c>
      <c r="E1060" s="3"/>
    </row>
    <row r="1061" spans="1:5" ht="24.75" customHeight="1">
      <c r="A1061" s="3">
        <v>1059</v>
      </c>
      <c r="B1061" s="2" t="str">
        <f>"陈圣平"</f>
        <v>陈圣平</v>
      </c>
      <c r="C1061" s="2" t="s">
        <v>944</v>
      </c>
      <c r="D1061" s="2" t="s">
        <v>912</v>
      </c>
      <c r="E1061" s="3"/>
    </row>
    <row r="1062" spans="1:5" ht="24.75" customHeight="1">
      <c r="A1062" s="3">
        <v>1060</v>
      </c>
      <c r="B1062" s="2" t="str">
        <f>"陈重蕾"</f>
        <v>陈重蕾</v>
      </c>
      <c r="C1062" s="2" t="s">
        <v>993</v>
      </c>
      <c r="D1062" s="2" t="s">
        <v>912</v>
      </c>
      <c r="E1062" s="3"/>
    </row>
    <row r="1063" spans="1:5" ht="24.75" customHeight="1">
      <c r="A1063" s="3">
        <v>1061</v>
      </c>
      <c r="B1063" s="2" t="str">
        <f>"陈纪宇"</f>
        <v>陈纪宇</v>
      </c>
      <c r="C1063" s="2" t="s">
        <v>994</v>
      </c>
      <c r="D1063" s="2" t="s">
        <v>912</v>
      </c>
      <c r="E1063" s="3"/>
    </row>
    <row r="1064" spans="1:5" ht="24.75" customHeight="1">
      <c r="A1064" s="3">
        <v>1062</v>
      </c>
      <c r="B1064" s="2" t="str">
        <f>"吴自强"</f>
        <v>吴自强</v>
      </c>
      <c r="C1064" s="2" t="s">
        <v>995</v>
      </c>
      <c r="D1064" s="2" t="s">
        <v>912</v>
      </c>
      <c r="E1064" s="3"/>
    </row>
    <row r="1065" spans="1:5" ht="24.75" customHeight="1">
      <c r="A1065" s="3">
        <v>1063</v>
      </c>
      <c r="B1065" s="2" t="str">
        <f>"韦丽琼"</f>
        <v>韦丽琼</v>
      </c>
      <c r="C1065" s="2" t="s">
        <v>996</v>
      </c>
      <c r="D1065" s="2" t="s">
        <v>912</v>
      </c>
      <c r="E1065" s="3"/>
    </row>
    <row r="1066" spans="1:5" ht="24.75" customHeight="1">
      <c r="A1066" s="3">
        <v>1064</v>
      </c>
      <c r="B1066" s="2" t="str">
        <f>"吴春妙"</f>
        <v>吴春妙</v>
      </c>
      <c r="C1066" s="2" t="s">
        <v>997</v>
      </c>
      <c r="D1066" s="2" t="s">
        <v>912</v>
      </c>
      <c r="E1066" s="3"/>
    </row>
    <row r="1067" spans="1:5" ht="24.75" customHeight="1">
      <c r="A1067" s="3">
        <v>1065</v>
      </c>
      <c r="B1067" s="2" t="str">
        <f>"何光明"</f>
        <v>何光明</v>
      </c>
      <c r="C1067" s="2" t="s">
        <v>998</v>
      </c>
      <c r="D1067" s="2" t="s">
        <v>912</v>
      </c>
      <c r="E1067" s="3"/>
    </row>
    <row r="1068" spans="1:5" ht="24.75" customHeight="1">
      <c r="A1068" s="3">
        <v>1066</v>
      </c>
      <c r="B1068" s="2" t="str">
        <f>"吉芳瑶"</f>
        <v>吉芳瑶</v>
      </c>
      <c r="C1068" s="2" t="s">
        <v>999</v>
      </c>
      <c r="D1068" s="2" t="s">
        <v>912</v>
      </c>
      <c r="E1068" s="3"/>
    </row>
    <row r="1069" spans="1:5" ht="24.75" customHeight="1">
      <c r="A1069" s="3">
        <v>1067</v>
      </c>
      <c r="B1069" s="2" t="str">
        <f>"石霄婷"</f>
        <v>石霄婷</v>
      </c>
      <c r="C1069" s="2" t="s">
        <v>919</v>
      </c>
      <c r="D1069" s="2" t="s">
        <v>912</v>
      </c>
      <c r="E1069" s="3"/>
    </row>
    <row r="1070" spans="1:5" ht="24.75" customHeight="1">
      <c r="A1070" s="3">
        <v>1068</v>
      </c>
      <c r="B1070" s="2" t="str">
        <f>"卓雪玉"</f>
        <v>卓雪玉</v>
      </c>
      <c r="C1070" s="2" t="s">
        <v>1000</v>
      </c>
      <c r="D1070" s="2" t="s">
        <v>912</v>
      </c>
      <c r="E1070" s="3"/>
    </row>
    <row r="1071" spans="1:5" ht="24.75" customHeight="1">
      <c r="A1071" s="3">
        <v>1069</v>
      </c>
      <c r="B1071" s="2" t="str">
        <f>"唐潇"</f>
        <v>唐潇</v>
      </c>
      <c r="C1071" s="2" t="s">
        <v>1001</v>
      </c>
      <c r="D1071" s="2" t="s">
        <v>912</v>
      </c>
      <c r="E1071" s="3"/>
    </row>
    <row r="1072" spans="1:5" ht="24.75" customHeight="1">
      <c r="A1072" s="3">
        <v>1070</v>
      </c>
      <c r="B1072" s="2" t="str">
        <f>"陈和景"</f>
        <v>陈和景</v>
      </c>
      <c r="C1072" s="2" t="s">
        <v>1002</v>
      </c>
      <c r="D1072" s="2" t="s">
        <v>912</v>
      </c>
      <c r="E1072" s="3"/>
    </row>
    <row r="1073" spans="1:5" ht="24.75" customHeight="1">
      <c r="A1073" s="3">
        <v>1071</v>
      </c>
      <c r="B1073" s="2" t="str">
        <f>"吴毓凡"</f>
        <v>吴毓凡</v>
      </c>
      <c r="C1073" s="2" t="s">
        <v>1003</v>
      </c>
      <c r="D1073" s="2" t="s">
        <v>912</v>
      </c>
      <c r="E1073" s="3"/>
    </row>
    <row r="1074" spans="1:5" ht="24.75" customHeight="1">
      <c r="A1074" s="3">
        <v>1072</v>
      </c>
      <c r="B1074" s="2" t="str">
        <f>"吴开雪"</f>
        <v>吴开雪</v>
      </c>
      <c r="C1074" s="2" t="s">
        <v>1004</v>
      </c>
      <c r="D1074" s="2" t="s">
        <v>912</v>
      </c>
      <c r="E1074" s="3"/>
    </row>
    <row r="1075" spans="1:5" ht="24.75" customHeight="1">
      <c r="A1075" s="3">
        <v>1073</v>
      </c>
      <c r="B1075" s="2" t="str">
        <f>"张用燕"</f>
        <v>张用燕</v>
      </c>
      <c r="C1075" s="2" t="s">
        <v>784</v>
      </c>
      <c r="D1075" s="2" t="s">
        <v>912</v>
      </c>
      <c r="E1075" s="3"/>
    </row>
    <row r="1076" spans="1:5" ht="24.75" customHeight="1">
      <c r="A1076" s="3">
        <v>1074</v>
      </c>
      <c r="B1076" s="2" t="str">
        <f>"李冠霖"</f>
        <v>李冠霖</v>
      </c>
      <c r="C1076" s="2" t="s">
        <v>1005</v>
      </c>
      <c r="D1076" s="2" t="s">
        <v>912</v>
      </c>
      <c r="E1076" s="3"/>
    </row>
    <row r="1077" spans="1:5" ht="24.75" customHeight="1">
      <c r="A1077" s="3">
        <v>1075</v>
      </c>
      <c r="B1077" s="2" t="str">
        <f>"黄雅娟"</f>
        <v>黄雅娟</v>
      </c>
      <c r="C1077" s="2" t="s">
        <v>964</v>
      </c>
      <c r="D1077" s="2" t="s">
        <v>912</v>
      </c>
      <c r="E1077" s="3"/>
    </row>
    <row r="1078" spans="1:5" ht="24.75" customHeight="1">
      <c r="A1078" s="3">
        <v>1076</v>
      </c>
      <c r="B1078" s="2" t="str">
        <f>"陈琪"</f>
        <v>陈琪</v>
      </c>
      <c r="C1078" s="2" t="s">
        <v>1006</v>
      </c>
      <c r="D1078" s="2" t="s">
        <v>912</v>
      </c>
      <c r="E1078" s="3"/>
    </row>
    <row r="1079" spans="1:5" ht="24.75" customHeight="1">
      <c r="A1079" s="3">
        <v>1077</v>
      </c>
      <c r="B1079" s="2" t="str">
        <f>"陈韧瑶"</f>
        <v>陈韧瑶</v>
      </c>
      <c r="C1079" s="2" t="s">
        <v>964</v>
      </c>
      <c r="D1079" s="2" t="s">
        <v>912</v>
      </c>
      <c r="E1079" s="3"/>
    </row>
    <row r="1080" spans="1:5" ht="24.75" customHeight="1">
      <c r="A1080" s="3">
        <v>1078</v>
      </c>
      <c r="B1080" s="2" t="str">
        <f>"邱婷婷"</f>
        <v>邱婷婷</v>
      </c>
      <c r="C1080" s="2" t="s">
        <v>1007</v>
      </c>
      <c r="D1080" s="2" t="s">
        <v>912</v>
      </c>
      <c r="E1080" s="3"/>
    </row>
    <row r="1081" spans="1:5" ht="24.75" customHeight="1">
      <c r="A1081" s="3">
        <v>1079</v>
      </c>
      <c r="B1081" s="2" t="str">
        <f>"符传钦"</f>
        <v>符传钦</v>
      </c>
      <c r="C1081" s="2" t="s">
        <v>1008</v>
      </c>
      <c r="D1081" s="2" t="s">
        <v>912</v>
      </c>
      <c r="E1081" s="3"/>
    </row>
    <row r="1082" spans="1:5" ht="24.75" customHeight="1">
      <c r="A1082" s="3">
        <v>1080</v>
      </c>
      <c r="B1082" s="2" t="str">
        <f>"林琛"</f>
        <v>林琛</v>
      </c>
      <c r="C1082" s="2" t="s">
        <v>933</v>
      </c>
      <c r="D1082" s="2" t="s">
        <v>912</v>
      </c>
      <c r="E1082" s="3"/>
    </row>
    <row r="1083" spans="1:5" ht="24.75" customHeight="1">
      <c r="A1083" s="3">
        <v>1081</v>
      </c>
      <c r="B1083" s="2" t="str">
        <f>"陈磊"</f>
        <v>陈磊</v>
      </c>
      <c r="C1083" s="2" t="s">
        <v>1009</v>
      </c>
      <c r="D1083" s="2" t="s">
        <v>912</v>
      </c>
      <c r="E1083" s="3"/>
    </row>
    <row r="1084" spans="1:5" ht="24.75" customHeight="1">
      <c r="A1084" s="3">
        <v>1082</v>
      </c>
      <c r="B1084" s="2" t="str">
        <f>"林书倩"</f>
        <v>林书倩</v>
      </c>
      <c r="C1084" s="2" t="s">
        <v>977</v>
      </c>
      <c r="D1084" s="2" t="s">
        <v>912</v>
      </c>
      <c r="E1084" s="3"/>
    </row>
    <row r="1085" spans="1:5" ht="24.75" customHeight="1">
      <c r="A1085" s="3">
        <v>1083</v>
      </c>
      <c r="B1085" s="2" t="str">
        <f>"冯惠"</f>
        <v>冯惠</v>
      </c>
      <c r="C1085" s="2" t="s">
        <v>971</v>
      </c>
      <c r="D1085" s="2" t="s">
        <v>912</v>
      </c>
      <c r="E1085" s="3"/>
    </row>
    <row r="1086" spans="1:5" ht="24.75" customHeight="1">
      <c r="A1086" s="3">
        <v>1084</v>
      </c>
      <c r="B1086" s="2" t="str">
        <f>"何长珏"</f>
        <v>何长珏</v>
      </c>
      <c r="C1086" s="2" t="s">
        <v>1010</v>
      </c>
      <c r="D1086" s="2" t="s">
        <v>912</v>
      </c>
      <c r="E1086" s="3"/>
    </row>
    <row r="1087" spans="1:5" ht="24.75" customHeight="1">
      <c r="A1087" s="3">
        <v>1085</v>
      </c>
      <c r="B1087" s="2" t="str">
        <f>"邢露婷"</f>
        <v>邢露婷</v>
      </c>
      <c r="C1087" s="2" t="s">
        <v>1011</v>
      </c>
      <c r="D1087" s="2" t="s">
        <v>912</v>
      </c>
      <c r="E1087" s="3"/>
    </row>
    <row r="1088" spans="1:5" ht="24.75" customHeight="1">
      <c r="A1088" s="3">
        <v>1086</v>
      </c>
      <c r="B1088" s="2" t="str">
        <f>"李文杰"</f>
        <v>李文杰</v>
      </c>
      <c r="C1088" s="2" t="s">
        <v>1012</v>
      </c>
      <c r="D1088" s="2" t="s">
        <v>912</v>
      </c>
      <c r="E1088" s="3"/>
    </row>
    <row r="1089" spans="1:5" ht="24.75" customHeight="1">
      <c r="A1089" s="3">
        <v>1087</v>
      </c>
      <c r="B1089" s="2" t="str">
        <f>"孙鸿炜"</f>
        <v>孙鸿炜</v>
      </c>
      <c r="C1089" s="2" t="s">
        <v>1013</v>
      </c>
      <c r="D1089" s="2" t="s">
        <v>912</v>
      </c>
      <c r="E1089" s="3"/>
    </row>
    <row r="1090" spans="1:5" ht="24.75" customHeight="1">
      <c r="A1090" s="3">
        <v>1088</v>
      </c>
      <c r="B1090" s="2" t="str">
        <f>"杨泽丽"</f>
        <v>杨泽丽</v>
      </c>
      <c r="C1090" s="2" t="s">
        <v>1014</v>
      </c>
      <c r="D1090" s="2" t="s">
        <v>912</v>
      </c>
      <c r="E1090" s="3"/>
    </row>
    <row r="1091" spans="1:5" ht="24.75" customHeight="1">
      <c r="A1091" s="3">
        <v>1089</v>
      </c>
      <c r="B1091" s="2" t="str">
        <f>"林珠"</f>
        <v>林珠</v>
      </c>
      <c r="C1091" s="2" t="s">
        <v>1015</v>
      </c>
      <c r="D1091" s="2" t="s">
        <v>912</v>
      </c>
      <c r="E1091" s="3"/>
    </row>
    <row r="1092" spans="1:5" ht="24.75" customHeight="1">
      <c r="A1092" s="3">
        <v>1090</v>
      </c>
      <c r="B1092" s="2" t="str">
        <f>"何静宜"</f>
        <v>何静宜</v>
      </c>
      <c r="C1092" s="2" t="s">
        <v>1016</v>
      </c>
      <c r="D1092" s="2" t="s">
        <v>912</v>
      </c>
      <c r="E1092" s="3"/>
    </row>
    <row r="1093" spans="1:5" ht="24.75" customHeight="1">
      <c r="A1093" s="3">
        <v>1091</v>
      </c>
      <c r="B1093" s="2" t="str">
        <f>"郑佳佳"</f>
        <v>郑佳佳</v>
      </c>
      <c r="C1093" s="2" t="s">
        <v>1017</v>
      </c>
      <c r="D1093" s="2" t="s">
        <v>912</v>
      </c>
      <c r="E1093" s="3"/>
    </row>
    <row r="1094" spans="1:5" ht="24.75" customHeight="1">
      <c r="A1094" s="3">
        <v>1092</v>
      </c>
      <c r="B1094" s="2" t="str">
        <f>"王巧雯"</f>
        <v>王巧雯</v>
      </c>
      <c r="C1094" s="2" t="s">
        <v>1018</v>
      </c>
      <c r="D1094" s="2" t="s">
        <v>912</v>
      </c>
      <c r="E1094" s="3"/>
    </row>
    <row r="1095" spans="1:5" ht="24.75" customHeight="1">
      <c r="A1095" s="3">
        <v>1093</v>
      </c>
      <c r="B1095" s="2" t="str">
        <f>"吉秀秀"</f>
        <v>吉秀秀</v>
      </c>
      <c r="C1095" s="2" t="s">
        <v>942</v>
      </c>
      <c r="D1095" s="2" t="s">
        <v>912</v>
      </c>
      <c r="E1095" s="3"/>
    </row>
    <row r="1096" spans="1:5" ht="24.75" customHeight="1">
      <c r="A1096" s="3">
        <v>1094</v>
      </c>
      <c r="B1096" s="2" t="str">
        <f>"黄垂干"</f>
        <v>黄垂干</v>
      </c>
      <c r="C1096" s="2" t="s">
        <v>1019</v>
      </c>
      <c r="D1096" s="2" t="s">
        <v>912</v>
      </c>
      <c r="E1096" s="3"/>
    </row>
    <row r="1097" spans="1:5" ht="24.75" customHeight="1">
      <c r="A1097" s="3">
        <v>1095</v>
      </c>
      <c r="B1097" s="2" t="str">
        <f>"符聪慧"</f>
        <v>符聪慧</v>
      </c>
      <c r="C1097" s="2" t="s">
        <v>949</v>
      </c>
      <c r="D1097" s="2" t="s">
        <v>912</v>
      </c>
      <c r="E1097" s="3"/>
    </row>
    <row r="1098" spans="1:5" ht="24.75" customHeight="1">
      <c r="A1098" s="3">
        <v>1096</v>
      </c>
      <c r="B1098" s="2" t="str">
        <f>"覃茂星"</f>
        <v>覃茂星</v>
      </c>
      <c r="C1098" s="2" t="s">
        <v>1020</v>
      </c>
      <c r="D1098" s="2" t="s">
        <v>912</v>
      </c>
      <c r="E1098" s="3"/>
    </row>
    <row r="1099" spans="1:5" ht="24.75" customHeight="1">
      <c r="A1099" s="3">
        <v>1097</v>
      </c>
      <c r="B1099" s="2" t="str">
        <f>"董国崎"</f>
        <v>董国崎</v>
      </c>
      <c r="C1099" s="2" t="s">
        <v>1021</v>
      </c>
      <c r="D1099" s="2" t="s">
        <v>912</v>
      </c>
      <c r="E1099" s="3"/>
    </row>
    <row r="1100" spans="1:5" ht="24.75" customHeight="1">
      <c r="A1100" s="3">
        <v>1098</v>
      </c>
      <c r="B1100" s="2" t="str">
        <f>"史勤强"</f>
        <v>史勤强</v>
      </c>
      <c r="C1100" s="2" t="s">
        <v>1022</v>
      </c>
      <c r="D1100" s="2" t="s">
        <v>912</v>
      </c>
      <c r="E1100" s="3"/>
    </row>
    <row r="1101" spans="1:5" ht="24.75" customHeight="1">
      <c r="A1101" s="3">
        <v>1099</v>
      </c>
      <c r="B1101" s="2" t="str">
        <f>"杨志灵"</f>
        <v>杨志灵</v>
      </c>
      <c r="C1101" s="2" t="s">
        <v>1023</v>
      </c>
      <c r="D1101" s="2" t="s">
        <v>912</v>
      </c>
      <c r="E1101" s="3"/>
    </row>
    <row r="1102" spans="1:5" ht="24.75" customHeight="1">
      <c r="A1102" s="3">
        <v>1100</v>
      </c>
      <c r="B1102" s="2" t="str">
        <f>"吴彩云"</f>
        <v>吴彩云</v>
      </c>
      <c r="C1102" s="2" t="s">
        <v>1024</v>
      </c>
      <c r="D1102" s="2" t="s">
        <v>912</v>
      </c>
      <c r="E1102" s="3"/>
    </row>
    <row r="1103" spans="1:5" ht="24.75" customHeight="1">
      <c r="A1103" s="3">
        <v>1101</v>
      </c>
      <c r="B1103" s="2" t="str">
        <f>"陈丽婉"</f>
        <v>陈丽婉</v>
      </c>
      <c r="C1103" s="2" t="s">
        <v>1025</v>
      </c>
      <c r="D1103" s="2" t="s">
        <v>912</v>
      </c>
      <c r="E1103" s="3"/>
    </row>
    <row r="1104" spans="1:5" ht="24.75" customHeight="1">
      <c r="A1104" s="3">
        <v>1102</v>
      </c>
      <c r="B1104" s="2" t="str">
        <f>"高敏"</f>
        <v>高敏</v>
      </c>
      <c r="C1104" s="2" t="s">
        <v>1026</v>
      </c>
      <c r="D1104" s="2" t="s">
        <v>912</v>
      </c>
      <c r="E1104" s="3"/>
    </row>
    <row r="1105" spans="1:5" ht="24.75" customHeight="1">
      <c r="A1105" s="3">
        <v>1103</v>
      </c>
      <c r="B1105" s="2" t="str">
        <f>"孙谋蓉"</f>
        <v>孙谋蓉</v>
      </c>
      <c r="C1105" s="2" t="s">
        <v>1027</v>
      </c>
      <c r="D1105" s="2" t="s">
        <v>912</v>
      </c>
      <c r="E1105" s="3"/>
    </row>
    <row r="1106" spans="1:5" ht="24.75" customHeight="1">
      <c r="A1106" s="3">
        <v>1104</v>
      </c>
      <c r="B1106" s="2" t="str">
        <f>"李代桃"</f>
        <v>李代桃</v>
      </c>
      <c r="C1106" s="2" t="s">
        <v>1028</v>
      </c>
      <c r="D1106" s="2" t="s">
        <v>912</v>
      </c>
      <c r="E1106" s="3"/>
    </row>
    <row r="1107" spans="1:5" ht="24.75" customHeight="1">
      <c r="A1107" s="3">
        <v>1105</v>
      </c>
      <c r="B1107" s="2" t="str">
        <f>"康梓琪"</f>
        <v>康梓琪</v>
      </c>
      <c r="C1107" s="2" t="s">
        <v>1029</v>
      </c>
      <c r="D1107" s="2" t="s">
        <v>1030</v>
      </c>
      <c r="E1107" s="3"/>
    </row>
    <row r="1108" spans="1:5" ht="24.75" customHeight="1">
      <c r="A1108" s="3">
        <v>1106</v>
      </c>
      <c r="B1108" s="2" t="str">
        <f>"陈艳丹"</f>
        <v>陈艳丹</v>
      </c>
      <c r="C1108" s="2" t="s">
        <v>1031</v>
      </c>
      <c r="D1108" s="2" t="s">
        <v>1030</v>
      </c>
      <c r="E1108" s="3"/>
    </row>
    <row r="1109" spans="1:5" ht="24.75" customHeight="1">
      <c r="A1109" s="3">
        <v>1107</v>
      </c>
      <c r="B1109" s="2" t="str">
        <f>"冯梓莹"</f>
        <v>冯梓莹</v>
      </c>
      <c r="C1109" s="2" t="s">
        <v>1032</v>
      </c>
      <c r="D1109" s="2" t="s">
        <v>1030</v>
      </c>
      <c r="E1109" s="3"/>
    </row>
    <row r="1110" spans="1:5" ht="24.75" customHeight="1">
      <c r="A1110" s="3">
        <v>1108</v>
      </c>
      <c r="B1110" s="2" t="str">
        <f>"程琦"</f>
        <v>程琦</v>
      </c>
      <c r="C1110" s="2" t="s">
        <v>1033</v>
      </c>
      <c r="D1110" s="2" t="s">
        <v>1030</v>
      </c>
      <c r="E1110" s="3"/>
    </row>
    <row r="1111" spans="1:5" ht="24.75" customHeight="1">
      <c r="A1111" s="3">
        <v>1109</v>
      </c>
      <c r="B1111" s="2" t="str">
        <f>"殷礼报"</f>
        <v>殷礼报</v>
      </c>
      <c r="C1111" s="2" t="s">
        <v>1034</v>
      </c>
      <c r="D1111" s="2" t="s">
        <v>1030</v>
      </c>
      <c r="E1111" s="3"/>
    </row>
    <row r="1112" spans="1:5" ht="24.75" customHeight="1">
      <c r="A1112" s="3">
        <v>1110</v>
      </c>
      <c r="B1112" s="2" t="str">
        <f>"曾馨卉"</f>
        <v>曾馨卉</v>
      </c>
      <c r="C1112" s="2" t="s">
        <v>1035</v>
      </c>
      <c r="D1112" s="2" t="s">
        <v>1030</v>
      </c>
      <c r="E1112" s="3"/>
    </row>
    <row r="1113" spans="1:5" ht="24.75" customHeight="1">
      <c r="A1113" s="3">
        <v>1111</v>
      </c>
      <c r="B1113" s="2" t="str">
        <f>"陈金雁"</f>
        <v>陈金雁</v>
      </c>
      <c r="C1113" s="2" t="s">
        <v>1036</v>
      </c>
      <c r="D1113" s="2" t="s">
        <v>1030</v>
      </c>
      <c r="E1113" s="3"/>
    </row>
    <row r="1114" spans="1:5" ht="24.75" customHeight="1">
      <c r="A1114" s="3">
        <v>1112</v>
      </c>
      <c r="B1114" s="2" t="str">
        <f>"张梦莹"</f>
        <v>张梦莹</v>
      </c>
      <c r="C1114" s="2" t="s">
        <v>1037</v>
      </c>
      <c r="D1114" s="2" t="s">
        <v>1030</v>
      </c>
      <c r="E1114" s="3"/>
    </row>
    <row r="1115" spans="1:5" ht="24.75" customHeight="1">
      <c r="A1115" s="3">
        <v>1113</v>
      </c>
      <c r="B1115" s="2" t="str">
        <f>"蔡於顿"</f>
        <v>蔡於顿</v>
      </c>
      <c r="C1115" s="2" t="s">
        <v>1038</v>
      </c>
      <c r="D1115" s="2" t="s">
        <v>1030</v>
      </c>
      <c r="E1115" s="3"/>
    </row>
    <row r="1116" spans="1:5" ht="24.75" customHeight="1">
      <c r="A1116" s="3">
        <v>1114</v>
      </c>
      <c r="B1116" s="2" t="str">
        <f>"吴晓莹"</f>
        <v>吴晓莹</v>
      </c>
      <c r="C1116" s="2" t="s">
        <v>1039</v>
      </c>
      <c r="D1116" s="2" t="s">
        <v>1030</v>
      </c>
      <c r="E1116" s="3"/>
    </row>
    <row r="1117" spans="1:5" ht="24.75" customHeight="1">
      <c r="A1117" s="3">
        <v>1115</v>
      </c>
      <c r="B1117" s="2" t="str">
        <f>"梁倪铭"</f>
        <v>梁倪铭</v>
      </c>
      <c r="C1117" s="2" t="s">
        <v>277</v>
      </c>
      <c r="D1117" s="2" t="s">
        <v>1030</v>
      </c>
      <c r="E1117" s="3"/>
    </row>
    <row r="1118" spans="1:5" ht="24.75" customHeight="1">
      <c r="A1118" s="3">
        <v>1116</v>
      </c>
      <c r="B1118" s="2" t="str">
        <f>"余燕"</f>
        <v>余燕</v>
      </c>
      <c r="C1118" s="2" t="s">
        <v>1040</v>
      </c>
      <c r="D1118" s="2" t="s">
        <v>1030</v>
      </c>
      <c r="E1118" s="3"/>
    </row>
    <row r="1119" spans="1:5" ht="24.75" customHeight="1">
      <c r="A1119" s="3">
        <v>1117</v>
      </c>
      <c r="B1119" s="2" t="str">
        <f>"吴巨猷"</f>
        <v>吴巨猷</v>
      </c>
      <c r="C1119" s="2" t="s">
        <v>1041</v>
      </c>
      <c r="D1119" s="2" t="s">
        <v>1030</v>
      </c>
      <c r="E1119" s="3"/>
    </row>
    <row r="1120" spans="1:5" ht="24.75" customHeight="1">
      <c r="A1120" s="3">
        <v>1118</v>
      </c>
      <c r="B1120" s="2" t="str">
        <f>"熊雅婷"</f>
        <v>熊雅婷</v>
      </c>
      <c r="C1120" s="2" t="s">
        <v>1042</v>
      </c>
      <c r="D1120" s="2" t="s">
        <v>1030</v>
      </c>
      <c r="E1120" s="3"/>
    </row>
    <row r="1121" spans="1:5" ht="24.75" customHeight="1">
      <c r="A1121" s="3">
        <v>1119</v>
      </c>
      <c r="B1121" s="2" t="str">
        <f>"王鸿鑫"</f>
        <v>王鸿鑫</v>
      </c>
      <c r="C1121" s="2" t="s">
        <v>1043</v>
      </c>
      <c r="D1121" s="2" t="s">
        <v>1030</v>
      </c>
      <c r="E1121" s="3"/>
    </row>
    <row r="1122" spans="1:5" ht="24.75" customHeight="1">
      <c r="A1122" s="3">
        <v>1120</v>
      </c>
      <c r="B1122" s="2" t="str">
        <f>"周陈芃"</f>
        <v>周陈芃</v>
      </c>
      <c r="C1122" s="2" t="s">
        <v>1044</v>
      </c>
      <c r="D1122" s="2" t="s">
        <v>1030</v>
      </c>
      <c r="E1122" s="3"/>
    </row>
    <row r="1123" spans="1:5" ht="24.75" customHeight="1">
      <c r="A1123" s="3">
        <v>1121</v>
      </c>
      <c r="B1123" s="2" t="str">
        <f>"周小丽"</f>
        <v>周小丽</v>
      </c>
      <c r="C1123" s="2" t="s">
        <v>1045</v>
      </c>
      <c r="D1123" s="2" t="s">
        <v>1030</v>
      </c>
      <c r="E1123" s="3"/>
    </row>
    <row r="1124" spans="1:5" ht="24.75" customHeight="1">
      <c r="A1124" s="3">
        <v>1122</v>
      </c>
      <c r="B1124" s="2" t="str">
        <f>"周铭"</f>
        <v>周铭</v>
      </c>
      <c r="C1124" s="2" t="s">
        <v>1046</v>
      </c>
      <c r="D1124" s="2" t="s">
        <v>1030</v>
      </c>
      <c r="E1124" s="3"/>
    </row>
    <row r="1125" spans="1:5" ht="24.75" customHeight="1">
      <c r="A1125" s="3">
        <v>1123</v>
      </c>
      <c r="B1125" s="2" t="str">
        <f>"林波宏"</f>
        <v>林波宏</v>
      </c>
      <c r="C1125" s="2" t="s">
        <v>1047</v>
      </c>
      <c r="D1125" s="2" t="s">
        <v>1030</v>
      </c>
      <c r="E1125" s="3"/>
    </row>
    <row r="1126" spans="1:5" ht="24.75" customHeight="1">
      <c r="A1126" s="3">
        <v>1124</v>
      </c>
      <c r="B1126" s="2" t="str">
        <f>"易一楹"</f>
        <v>易一楹</v>
      </c>
      <c r="C1126" s="2" t="s">
        <v>1048</v>
      </c>
      <c r="D1126" s="2" t="s">
        <v>1030</v>
      </c>
      <c r="E1126" s="3"/>
    </row>
    <row r="1127" spans="1:5" ht="24.75" customHeight="1">
      <c r="A1127" s="3">
        <v>1125</v>
      </c>
      <c r="B1127" s="2" t="str">
        <f>"王必顺"</f>
        <v>王必顺</v>
      </c>
      <c r="C1127" s="2" t="s">
        <v>1049</v>
      </c>
      <c r="D1127" s="2" t="s">
        <v>1030</v>
      </c>
      <c r="E1127" s="3"/>
    </row>
    <row r="1128" spans="1:5" ht="24.75" customHeight="1">
      <c r="A1128" s="3">
        <v>1126</v>
      </c>
      <c r="B1128" s="2" t="str">
        <f>"王淑莺"</f>
        <v>王淑莺</v>
      </c>
      <c r="C1128" s="2" t="s">
        <v>1050</v>
      </c>
      <c r="D1128" s="2" t="s">
        <v>1030</v>
      </c>
      <c r="E1128" s="3"/>
    </row>
    <row r="1129" spans="1:5" ht="24.75" customHeight="1">
      <c r="A1129" s="3">
        <v>1127</v>
      </c>
      <c r="B1129" s="2" t="str">
        <f>"潘菲菲"</f>
        <v>潘菲菲</v>
      </c>
      <c r="C1129" s="2" t="s">
        <v>1051</v>
      </c>
      <c r="D1129" s="2" t="s">
        <v>1030</v>
      </c>
      <c r="E1129" s="3"/>
    </row>
    <row r="1130" spans="1:5" ht="24.75" customHeight="1">
      <c r="A1130" s="3">
        <v>1128</v>
      </c>
      <c r="B1130" s="2" t="str">
        <f>"吴芳玲"</f>
        <v>吴芳玲</v>
      </c>
      <c r="C1130" s="2" t="s">
        <v>1052</v>
      </c>
      <c r="D1130" s="2" t="s">
        <v>1030</v>
      </c>
      <c r="E1130" s="3"/>
    </row>
    <row r="1131" spans="1:5" ht="24.75" customHeight="1">
      <c r="A1131" s="3">
        <v>1129</v>
      </c>
      <c r="B1131" s="2" t="str">
        <f>"郭嫒姣"</f>
        <v>郭嫒姣</v>
      </c>
      <c r="C1131" s="2" t="s">
        <v>1053</v>
      </c>
      <c r="D1131" s="2" t="s">
        <v>1030</v>
      </c>
      <c r="E1131" s="3"/>
    </row>
    <row r="1132" spans="1:5" ht="24.75" customHeight="1">
      <c r="A1132" s="3">
        <v>1130</v>
      </c>
      <c r="B1132" s="2" t="str">
        <f>"金世琴"</f>
        <v>金世琴</v>
      </c>
      <c r="C1132" s="2" t="s">
        <v>196</v>
      </c>
      <c r="D1132" s="2" t="s">
        <v>1030</v>
      </c>
      <c r="E1132" s="3"/>
    </row>
    <row r="1133" spans="1:5" ht="24.75" customHeight="1">
      <c r="A1133" s="3">
        <v>1131</v>
      </c>
      <c r="B1133" s="2" t="str">
        <f>"姚瑶"</f>
        <v>姚瑶</v>
      </c>
      <c r="C1133" s="2" t="s">
        <v>1054</v>
      </c>
      <c r="D1133" s="2" t="s">
        <v>1030</v>
      </c>
      <c r="E1133" s="3"/>
    </row>
    <row r="1134" spans="1:5" ht="24.75" customHeight="1">
      <c r="A1134" s="3">
        <v>1132</v>
      </c>
      <c r="B1134" s="2" t="str">
        <f>"许善匀"</f>
        <v>许善匀</v>
      </c>
      <c r="C1134" s="2" t="s">
        <v>1055</v>
      </c>
      <c r="D1134" s="2" t="s">
        <v>1030</v>
      </c>
      <c r="E1134" s="3"/>
    </row>
    <row r="1135" spans="1:5" ht="24.75" customHeight="1">
      <c r="A1135" s="3">
        <v>1133</v>
      </c>
      <c r="B1135" s="2" t="str">
        <f>"王育高"</f>
        <v>王育高</v>
      </c>
      <c r="C1135" s="2" t="s">
        <v>1056</v>
      </c>
      <c r="D1135" s="2" t="s">
        <v>1030</v>
      </c>
      <c r="E1135" s="3"/>
    </row>
    <row r="1136" spans="1:5" ht="24.75" customHeight="1">
      <c r="A1136" s="3">
        <v>1134</v>
      </c>
      <c r="B1136" s="2" t="str">
        <f>"陈小明"</f>
        <v>陈小明</v>
      </c>
      <c r="C1136" s="2" t="s">
        <v>1057</v>
      </c>
      <c r="D1136" s="2" t="s">
        <v>1030</v>
      </c>
      <c r="E1136" s="3"/>
    </row>
    <row r="1137" spans="1:5" ht="24.75" customHeight="1">
      <c r="A1137" s="3">
        <v>1135</v>
      </c>
      <c r="B1137" s="2" t="str">
        <f>"许小娜"</f>
        <v>许小娜</v>
      </c>
      <c r="C1137" s="2" t="s">
        <v>1058</v>
      </c>
      <c r="D1137" s="2" t="s">
        <v>1030</v>
      </c>
      <c r="E1137" s="3"/>
    </row>
    <row r="1138" spans="1:5" ht="24.75" customHeight="1">
      <c r="A1138" s="3">
        <v>1136</v>
      </c>
      <c r="B1138" s="2" t="str">
        <f>"甘青玲"</f>
        <v>甘青玲</v>
      </c>
      <c r="C1138" s="2" t="s">
        <v>1059</v>
      </c>
      <c r="D1138" s="2" t="s">
        <v>1030</v>
      </c>
      <c r="E1138" s="3"/>
    </row>
    <row r="1139" spans="1:5" ht="24.75" customHeight="1">
      <c r="A1139" s="3">
        <v>1137</v>
      </c>
      <c r="B1139" s="2" t="str">
        <f>"王彦爱"</f>
        <v>王彦爱</v>
      </c>
      <c r="C1139" s="2" t="s">
        <v>623</v>
      </c>
      <c r="D1139" s="2" t="s">
        <v>1030</v>
      </c>
      <c r="E1139" s="3"/>
    </row>
    <row r="1140" spans="1:5" ht="24.75" customHeight="1">
      <c r="A1140" s="3">
        <v>1138</v>
      </c>
      <c r="B1140" s="2" t="str">
        <f>"黄民娜"</f>
        <v>黄民娜</v>
      </c>
      <c r="C1140" s="2" t="s">
        <v>811</v>
      </c>
      <c r="D1140" s="2" t="s">
        <v>1030</v>
      </c>
      <c r="E1140" s="3"/>
    </row>
    <row r="1141" spans="1:5" ht="24.75" customHeight="1">
      <c r="A1141" s="3">
        <v>1139</v>
      </c>
      <c r="B1141" s="2" t="str">
        <f>"窦雅宁"</f>
        <v>窦雅宁</v>
      </c>
      <c r="C1141" s="2" t="s">
        <v>1060</v>
      </c>
      <c r="D1141" s="2" t="s">
        <v>1030</v>
      </c>
      <c r="E1141" s="3"/>
    </row>
    <row r="1142" spans="1:5" ht="24.75" customHeight="1">
      <c r="A1142" s="3">
        <v>1140</v>
      </c>
      <c r="B1142" s="2" t="str">
        <f>"羊秀丹"</f>
        <v>羊秀丹</v>
      </c>
      <c r="C1142" s="2" t="s">
        <v>319</v>
      </c>
      <c r="D1142" s="2" t="s">
        <v>1030</v>
      </c>
      <c r="E1142" s="3"/>
    </row>
    <row r="1143" spans="1:5" ht="24.75" customHeight="1">
      <c r="A1143" s="3">
        <v>1141</v>
      </c>
      <c r="B1143" s="2" t="str">
        <f>"卓泽海"</f>
        <v>卓泽海</v>
      </c>
      <c r="C1143" s="2" t="s">
        <v>1061</v>
      </c>
      <c r="D1143" s="2" t="s">
        <v>1030</v>
      </c>
      <c r="E1143" s="3"/>
    </row>
    <row r="1144" spans="1:5" ht="24.75" customHeight="1">
      <c r="A1144" s="3">
        <v>1142</v>
      </c>
      <c r="B1144" s="2" t="str">
        <f>"刘静"</f>
        <v>刘静</v>
      </c>
      <c r="C1144" s="2" t="s">
        <v>118</v>
      </c>
      <c r="D1144" s="2" t="s">
        <v>1030</v>
      </c>
      <c r="E1144" s="3"/>
    </row>
    <row r="1145" spans="1:5" ht="24.75" customHeight="1">
      <c r="A1145" s="3">
        <v>1143</v>
      </c>
      <c r="B1145" s="2" t="str">
        <f>"陈柯玮"</f>
        <v>陈柯玮</v>
      </c>
      <c r="C1145" s="2" t="s">
        <v>1062</v>
      </c>
      <c r="D1145" s="2" t="s">
        <v>1030</v>
      </c>
      <c r="E1145" s="3"/>
    </row>
    <row r="1146" spans="1:5" ht="24.75" customHeight="1">
      <c r="A1146" s="3">
        <v>1144</v>
      </c>
      <c r="B1146" s="2" t="str">
        <f>"林健"</f>
        <v>林健</v>
      </c>
      <c r="C1146" s="2" t="s">
        <v>1063</v>
      </c>
      <c r="D1146" s="2" t="s">
        <v>1030</v>
      </c>
      <c r="E1146" s="3"/>
    </row>
    <row r="1147" spans="1:5" ht="24.75" customHeight="1">
      <c r="A1147" s="3">
        <v>1145</v>
      </c>
      <c r="B1147" s="2" t="str">
        <f>"王秀菊"</f>
        <v>王秀菊</v>
      </c>
      <c r="C1147" s="2" t="s">
        <v>1064</v>
      </c>
      <c r="D1147" s="2" t="s">
        <v>1030</v>
      </c>
      <c r="E1147" s="3"/>
    </row>
    <row r="1148" spans="1:5" ht="24.75" customHeight="1">
      <c r="A1148" s="3">
        <v>1146</v>
      </c>
      <c r="B1148" s="2" t="str">
        <f>"何和明"</f>
        <v>何和明</v>
      </c>
      <c r="C1148" s="2" t="s">
        <v>1065</v>
      </c>
      <c r="D1148" s="2" t="s">
        <v>1030</v>
      </c>
      <c r="E1148" s="3"/>
    </row>
    <row r="1149" spans="1:5" ht="24.75" customHeight="1">
      <c r="A1149" s="3">
        <v>1147</v>
      </c>
      <c r="B1149" s="2" t="str">
        <f>"植绘宇"</f>
        <v>植绘宇</v>
      </c>
      <c r="C1149" s="2" t="s">
        <v>1066</v>
      </c>
      <c r="D1149" s="2" t="s">
        <v>1030</v>
      </c>
      <c r="E1149" s="3"/>
    </row>
    <row r="1150" spans="1:5" ht="24.75" customHeight="1">
      <c r="A1150" s="3">
        <v>1148</v>
      </c>
      <c r="B1150" s="2" t="str">
        <f>"陈扬"</f>
        <v>陈扬</v>
      </c>
      <c r="C1150" s="2" t="s">
        <v>1067</v>
      </c>
      <c r="D1150" s="2" t="s">
        <v>1030</v>
      </c>
      <c r="E1150" s="3"/>
    </row>
    <row r="1151" spans="1:5" ht="24.75" customHeight="1">
      <c r="A1151" s="3">
        <v>1149</v>
      </c>
      <c r="B1151" s="2" t="str">
        <f>"郑宜昕"</f>
        <v>郑宜昕</v>
      </c>
      <c r="C1151" s="2" t="s">
        <v>1068</v>
      </c>
      <c r="D1151" s="2" t="s">
        <v>1030</v>
      </c>
      <c r="E1151" s="3"/>
    </row>
    <row r="1152" spans="1:5" ht="24.75" customHeight="1">
      <c r="A1152" s="3">
        <v>1150</v>
      </c>
      <c r="B1152" s="2" t="str">
        <f>"何紫微"</f>
        <v>何紫微</v>
      </c>
      <c r="C1152" s="2" t="s">
        <v>1069</v>
      </c>
      <c r="D1152" s="2" t="s">
        <v>1030</v>
      </c>
      <c r="E1152" s="3"/>
    </row>
    <row r="1153" spans="1:5" ht="24.75" customHeight="1">
      <c r="A1153" s="3">
        <v>1151</v>
      </c>
      <c r="B1153" s="2" t="str">
        <f>"徐彩玲"</f>
        <v>徐彩玲</v>
      </c>
      <c r="C1153" s="2" t="s">
        <v>1070</v>
      </c>
      <c r="D1153" s="2" t="s">
        <v>1030</v>
      </c>
      <c r="E1153" s="3"/>
    </row>
    <row r="1154" spans="1:5" ht="24.75" customHeight="1">
      <c r="A1154" s="3">
        <v>1152</v>
      </c>
      <c r="B1154" s="2" t="str">
        <f>"秦晓如"</f>
        <v>秦晓如</v>
      </c>
      <c r="C1154" s="2" t="s">
        <v>1071</v>
      </c>
      <c r="D1154" s="2" t="s">
        <v>1030</v>
      </c>
      <c r="E1154" s="3"/>
    </row>
    <row r="1155" spans="1:5" ht="24.75" customHeight="1">
      <c r="A1155" s="3">
        <v>1153</v>
      </c>
      <c r="B1155" s="2" t="str">
        <f>"邓俏俏"</f>
        <v>邓俏俏</v>
      </c>
      <c r="C1155" s="2" t="s">
        <v>1072</v>
      </c>
      <c r="D1155" s="2" t="s">
        <v>1030</v>
      </c>
      <c r="E1155" s="3"/>
    </row>
    <row r="1156" spans="1:5" ht="24.75" customHeight="1">
      <c r="A1156" s="3">
        <v>1154</v>
      </c>
      <c r="B1156" s="2" t="str">
        <f>"王涛"</f>
        <v>王涛</v>
      </c>
      <c r="C1156" s="2" t="s">
        <v>1073</v>
      </c>
      <c r="D1156" s="2" t="s">
        <v>1030</v>
      </c>
      <c r="E1156" s="3"/>
    </row>
    <row r="1157" spans="1:5" ht="24.75" customHeight="1">
      <c r="A1157" s="3">
        <v>1155</v>
      </c>
      <c r="B1157" s="2" t="str">
        <f>"郑婷尹"</f>
        <v>郑婷尹</v>
      </c>
      <c r="C1157" s="2" t="s">
        <v>1063</v>
      </c>
      <c r="D1157" s="2" t="s">
        <v>1030</v>
      </c>
      <c r="E1157" s="3"/>
    </row>
    <row r="1158" spans="1:5" ht="24.75" customHeight="1">
      <c r="A1158" s="3">
        <v>1156</v>
      </c>
      <c r="B1158" s="2" t="str">
        <f>"侯旭涛"</f>
        <v>侯旭涛</v>
      </c>
      <c r="C1158" s="2" t="s">
        <v>1074</v>
      </c>
      <c r="D1158" s="2" t="s">
        <v>1030</v>
      </c>
      <c r="E1158" s="3"/>
    </row>
    <row r="1159" spans="1:5" ht="24.75" customHeight="1">
      <c r="A1159" s="3">
        <v>1157</v>
      </c>
      <c r="B1159" s="2" t="str">
        <f>"农雨婷"</f>
        <v>农雨婷</v>
      </c>
      <c r="C1159" s="2" t="s">
        <v>1075</v>
      </c>
      <c r="D1159" s="2" t="s">
        <v>1030</v>
      </c>
      <c r="E1159" s="3"/>
    </row>
    <row r="1160" spans="1:5" ht="24.75" customHeight="1">
      <c r="A1160" s="3">
        <v>1158</v>
      </c>
      <c r="B1160" s="2" t="str">
        <f>"许水金"</f>
        <v>许水金</v>
      </c>
      <c r="C1160" s="2" t="s">
        <v>1076</v>
      </c>
      <c r="D1160" s="2" t="s">
        <v>1030</v>
      </c>
      <c r="E1160" s="3"/>
    </row>
    <row r="1161" spans="1:5" ht="24.75" customHeight="1">
      <c r="A1161" s="3">
        <v>1159</v>
      </c>
      <c r="B1161" s="2" t="str">
        <f>"王燕平"</f>
        <v>王燕平</v>
      </c>
      <c r="C1161" s="2" t="s">
        <v>1077</v>
      </c>
      <c r="D1161" s="2" t="s">
        <v>1030</v>
      </c>
      <c r="E1161" s="3"/>
    </row>
    <row r="1162" spans="1:5" ht="24.75" customHeight="1">
      <c r="A1162" s="3">
        <v>1160</v>
      </c>
      <c r="B1162" s="2" t="str">
        <f>"马祯"</f>
        <v>马祯</v>
      </c>
      <c r="C1162" s="2" t="s">
        <v>277</v>
      </c>
      <c r="D1162" s="2" t="s">
        <v>1030</v>
      </c>
      <c r="E1162" s="3"/>
    </row>
    <row r="1163" spans="1:5" ht="24.75" customHeight="1">
      <c r="A1163" s="3">
        <v>1161</v>
      </c>
      <c r="B1163" s="2" t="str">
        <f>"张候"</f>
        <v>张候</v>
      </c>
      <c r="C1163" s="2" t="s">
        <v>1078</v>
      </c>
      <c r="D1163" s="2" t="s">
        <v>1030</v>
      </c>
      <c r="E1163" s="3"/>
    </row>
    <row r="1164" spans="1:5" ht="24.75" customHeight="1">
      <c r="A1164" s="3">
        <v>1162</v>
      </c>
      <c r="B1164" s="2" t="str">
        <f>"欧开帆"</f>
        <v>欧开帆</v>
      </c>
      <c r="C1164" s="2" t="s">
        <v>1079</v>
      </c>
      <c r="D1164" s="2" t="s">
        <v>1030</v>
      </c>
      <c r="E1164" s="3"/>
    </row>
    <row r="1165" spans="1:5" ht="24.75" customHeight="1">
      <c r="A1165" s="3">
        <v>1163</v>
      </c>
      <c r="B1165" s="2" t="str">
        <f>"肖连生"</f>
        <v>肖连生</v>
      </c>
      <c r="C1165" s="2" t="s">
        <v>1080</v>
      </c>
      <c r="D1165" s="2" t="s">
        <v>1030</v>
      </c>
      <c r="E1165" s="3"/>
    </row>
    <row r="1166" spans="1:5" ht="24.75" customHeight="1">
      <c r="A1166" s="3">
        <v>1164</v>
      </c>
      <c r="B1166" s="2" t="str">
        <f>"秦畅"</f>
        <v>秦畅</v>
      </c>
      <c r="C1166" s="2" t="s">
        <v>1081</v>
      </c>
      <c r="D1166" s="2" t="s">
        <v>1030</v>
      </c>
      <c r="E1166" s="3"/>
    </row>
    <row r="1167" spans="1:5" ht="24.75" customHeight="1">
      <c r="A1167" s="3">
        <v>1165</v>
      </c>
      <c r="B1167" s="2" t="str">
        <f>"李晓萱"</f>
        <v>李晓萱</v>
      </c>
      <c r="C1167" s="2" t="s">
        <v>1082</v>
      </c>
      <c r="D1167" s="2" t="s">
        <v>1030</v>
      </c>
      <c r="E1167" s="3"/>
    </row>
    <row r="1168" spans="1:5" ht="24.75" customHeight="1">
      <c r="A1168" s="3">
        <v>1166</v>
      </c>
      <c r="B1168" s="2" t="str">
        <f>"唐萍"</f>
        <v>唐萍</v>
      </c>
      <c r="C1168" s="2" t="s">
        <v>1083</v>
      </c>
      <c r="D1168" s="2" t="s">
        <v>1030</v>
      </c>
      <c r="E1168" s="3"/>
    </row>
    <row r="1169" spans="1:5" ht="24.75" customHeight="1">
      <c r="A1169" s="3">
        <v>1167</v>
      </c>
      <c r="B1169" s="2" t="str">
        <f>"邱丽雯"</f>
        <v>邱丽雯</v>
      </c>
      <c r="C1169" s="2" t="s">
        <v>1084</v>
      </c>
      <c r="D1169" s="2" t="s">
        <v>1030</v>
      </c>
      <c r="E1169" s="3"/>
    </row>
    <row r="1170" spans="1:5" ht="24.75" customHeight="1">
      <c r="A1170" s="3">
        <v>1168</v>
      </c>
      <c r="B1170" s="2" t="str">
        <f>"陆宣后"</f>
        <v>陆宣后</v>
      </c>
      <c r="C1170" s="2" t="s">
        <v>1085</v>
      </c>
      <c r="D1170" s="2" t="s">
        <v>1030</v>
      </c>
      <c r="E1170" s="3"/>
    </row>
    <row r="1171" spans="1:5" ht="24.75" customHeight="1">
      <c r="A1171" s="3">
        <v>1169</v>
      </c>
      <c r="B1171" s="2" t="str">
        <f>"李庆琳"</f>
        <v>李庆琳</v>
      </c>
      <c r="C1171" s="2" t="s">
        <v>1086</v>
      </c>
      <c r="D1171" s="2" t="s">
        <v>1030</v>
      </c>
      <c r="E1171" s="3"/>
    </row>
    <row r="1172" spans="1:5" ht="24.75" customHeight="1">
      <c r="A1172" s="3">
        <v>1170</v>
      </c>
      <c r="B1172" s="2" t="str">
        <f>"叶高斌"</f>
        <v>叶高斌</v>
      </c>
      <c r="C1172" s="2" t="s">
        <v>1087</v>
      </c>
      <c r="D1172" s="2" t="s">
        <v>1030</v>
      </c>
      <c r="E1172" s="3"/>
    </row>
    <row r="1173" spans="1:5" ht="24.75" customHeight="1">
      <c r="A1173" s="3">
        <v>1171</v>
      </c>
      <c r="B1173" s="2" t="str">
        <f>"凌菁"</f>
        <v>凌菁</v>
      </c>
      <c r="C1173" s="2" t="s">
        <v>1088</v>
      </c>
      <c r="D1173" s="2" t="s">
        <v>1030</v>
      </c>
      <c r="E1173" s="3"/>
    </row>
    <row r="1174" spans="1:5" ht="24.75" customHeight="1">
      <c r="A1174" s="3">
        <v>1172</v>
      </c>
      <c r="B1174" s="2" t="str">
        <f>"多聪聪"</f>
        <v>多聪聪</v>
      </c>
      <c r="C1174" s="2" t="s">
        <v>1089</v>
      </c>
      <c r="D1174" s="2" t="s">
        <v>1030</v>
      </c>
      <c r="E1174" s="3"/>
    </row>
    <row r="1175" spans="1:5" ht="24.75" customHeight="1">
      <c r="A1175" s="3">
        <v>1173</v>
      </c>
      <c r="B1175" s="2" t="str">
        <f>"陈元宝"</f>
        <v>陈元宝</v>
      </c>
      <c r="C1175" s="2" t="s">
        <v>1090</v>
      </c>
      <c r="D1175" s="2" t="s">
        <v>1030</v>
      </c>
      <c r="E1175" s="3"/>
    </row>
    <row r="1176" spans="1:5" ht="24.75" customHeight="1">
      <c r="A1176" s="3">
        <v>1174</v>
      </c>
      <c r="B1176" s="2" t="str">
        <f>"唐敬昆"</f>
        <v>唐敬昆</v>
      </c>
      <c r="C1176" s="2" t="s">
        <v>1091</v>
      </c>
      <c r="D1176" s="2" t="s">
        <v>1030</v>
      </c>
      <c r="E1176" s="3"/>
    </row>
    <row r="1177" spans="1:5" ht="24.75" customHeight="1">
      <c r="A1177" s="3">
        <v>1175</v>
      </c>
      <c r="B1177" s="2" t="str">
        <f>"彭泽亮"</f>
        <v>彭泽亮</v>
      </c>
      <c r="C1177" s="2" t="s">
        <v>1092</v>
      </c>
      <c r="D1177" s="2" t="s">
        <v>1030</v>
      </c>
      <c r="E1177" s="3"/>
    </row>
    <row r="1178" spans="1:5" ht="24.75" customHeight="1">
      <c r="A1178" s="3">
        <v>1176</v>
      </c>
      <c r="B1178" s="2" t="str">
        <f>"唐元园"</f>
        <v>唐元园</v>
      </c>
      <c r="C1178" s="2" t="s">
        <v>1093</v>
      </c>
      <c r="D1178" s="2" t="s">
        <v>1030</v>
      </c>
      <c r="E1178" s="3"/>
    </row>
    <row r="1179" spans="1:5" ht="24.75" customHeight="1">
      <c r="A1179" s="3">
        <v>1177</v>
      </c>
      <c r="B1179" s="2" t="str">
        <f>"符玉珍"</f>
        <v>符玉珍</v>
      </c>
      <c r="C1179" s="2" t="s">
        <v>316</v>
      </c>
      <c r="D1179" s="2" t="s">
        <v>1030</v>
      </c>
      <c r="E1179" s="3"/>
    </row>
    <row r="1180" spans="1:5" ht="24.75" customHeight="1">
      <c r="A1180" s="3">
        <v>1178</v>
      </c>
      <c r="B1180" s="2" t="str">
        <f>"蒙冠文"</f>
        <v>蒙冠文</v>
      </c>
      <c r="C1180" s="2" t="s">
        <v>1094</v>
      </c>
      <c r="D1180" s="2" t="s">
        <v>1030</v>
      </c>
      <c r="E1180" s="3"/>
    </row>
    <row r="1181" spans="1:5" ht="24.75" customHeight="1">
      <c r="A1181" s="3">
        <v>1179</v>
      </c>
      <c r="B1181" s="2" t="str">
        <f>"董朝咪"</f>
        <v>董朝咪</v>
      </c>
      <c r="C1181" s="2" t="s">
        <v>1095</v>
      </c>
      <c r="D1181" s="2" t="s">
        <v>1030</v>
      </c>
      <c r="E1181" s="3"/>
    </row>
    <row r="1182" spans="1:5" ht="24.75" customHeight="1">
      <c r="A1182" s="3">
        <v>1180</v>
      </c>
      <c r="B1182" s="2" t="str">
        <f>"赵春燕"</f>
        <v>赵春燕</v>
      </c>
      <c r="C1182" s="2" t="s">
        <v>1096</v>
      </c>
      <c r="D1182" s="2" t="s">
        <v>1030</v>
      </c>
      <c r="E1182" s="3"/>
    </row>
    <row r="1183" spans="1:5" ht="24.75" customHeight="1">
      <c r="A1183" s="3">
        <v>1181</v>
      </c>
      <c r="B1183" s="2" t="str">
        <f>"陈婉欣"</f>
        <v>陈婉欣</v>
      </c>
      <c r="C1183" s="2" t="s">
        <v>1097</v>
      </c>
      <c r="D1183" s="2" t="s">
        <v>1030</v>
      </c>
      <c r="E1183" s="3"/>
    </row>
    <row r="1184" spans="1:5" ht="24.75" customHeight="1">
      <c r="A1184" s="3">
        <v>1182</v>
      </c>
      <c r="B1184" s="2" t="str">
        <f>"李楠"</f>
        <v>李楠</v>
      </c>
      <c r="C1184" s="2" t="s">
        <v>1098</v>
      </c>
      <c r="D1184" s="2" t="s">
        <v>1030</v>
      </c>
      <c r="E1184" s="3"/>
    </row>
    <row r="1185" spans="1:5" ht="24.75" customHeight="1">
      <c r="A1185" s="3">
        <v>1183</v>
      </c>
      <c r="B1185" s="2" t="str">
        <f>"苏永良"</f>
        <v>苏永良</v>
      </c>
      <c r="C1185" s="2" t="s">
        <v>1099</v>
      </c>
      <c r="D1185" s="2" t="s">
        <v>1030</v>
      </c>
      <c r="E1185" s="3"/>
    </row>
    <row r="1186" spans="1:5" ht="24.75" customHeight="1">
      <c r="A1186" s="3">
        <v>1184</v>
      </c>
      <c r="B1186" s="2" t="str">
        <f>"朱凯翔"</f>
        <v>朱凯翔</v>
      </c>
      <c r="C1186" s="2" t="s">
        <v>1100</v>
      </c>
      <c r="D1186" s="2" t="s">
        <v>1030</v>
      </c>
      <c r="E1186" s="3"/>
    </row>
    <row r="1187" spans="1:5" ht="24.75" customHeight="1">
      <c r="A1187" s="3">
        <v>1185</v>
      </c>
      <c r="B1187" s="2" t="str">
        <f>"陈逸韬"</f>
        <v>陈逸韬</v>
      </c>
      <c r="C1187" s="2" t="s">
        <v>1101</v>
      </c>
      <c r="D1187" s="2" t="s">
        <v>1030</v>
      </c>
      <c r="E1187" s="3"/>
    </row>
    <row r="1188" spans="1:5" ht="24.75" customHeight="1">
      <c r="A1188" s="3">
        <v>1186</v>
      </c>
      <c r="B1188" s="2" t="str">
        <f>"黎倩雅"</f>
        <v>黎倩雅</v>
      </c>
      <c r="C1188" s="2" t="s">
        <v>1077</v>
      </c>
      <c r="D1188" s="2" t="s">
        <v>1030</v>
      </c>
      <c r="E1188" s="3"/>
    </row>
    <row r="1189" spans="1:5" ht="24.75" customHeight="1">
      <c r="A1189" s="3">
        <v>1187</v>
      </c>
      <c r="B1189" s="2" t="str">
        <f>"郑鑫"</f>
        <v>郑鑫</v>
      </c>
      <c r="C1189" s="2" t="s">
        <v>1102</v>
      </c>
      <c r="D1189" s="2" t="s">
        <v>1030</v>
      </c>
      <c r="E1189" s="3"/>
    </row>
    <row r="1190" spans="1:5" ht="24.75" customHeight="1">
      <c r="A1190" s="3">
        <v>1188</v>
      </c>
      <c r="B1190" s="2" t="str">
        <f>"王妮"</f>
        <v>王妮</v>
      </c>
      <c r="C1190" s="2" t="s">
        <v>1103</v>
      </c>
      <c r="D1190" s="2" t="s">
        <v>1030</v>
      </c>
      <c r="E1190" s="3"/>
    </row>
    <row r="1191" spans="1:5" ht="24.75" customHeight="1">
      <c r="A1191" s="3">
        <v>1189</v>
      </c>
      <c r="B1191" s="2" t="str">
        <f>"郑婷丹"</f>
        <v>郑婷丹</v>
      </c>
      <c r="C1191" s="2" t="s">
        <v>1104</v>
      </c>
      <c r="D1191" s="2" t="s">
        <v>1030</v>
      </c>
      <c r="E1191" s="3"/>
    </row>
    <row r="1192" spans="1:5" ht="24.75" customHeight="1">
      <c r="A1192" s="3">
        <v>1190</v>
      </c>
      <c r="B1192" s="2" t="str">
        <f>"曾玲俐"</f>
        <v>曾玲俐</v>
      </c>
      <c r="C1192" s="2" t="s">
        <v>1105</v>
      </c>
      <c r="D1192" s="2" t="s">
        <v>1030</v>
      </c>
      <c r="E1192" s="3"/>
    </row>
    <row r="1193" spans="1:5" ht="24.75" customHeight="1">
      <c r="A1193" s="3">
        <v>1191</v>
      </c>
      <c r="B1193" s="2" t="str">
        <f>"黄清芳"</f>
        <v>黄清芳</v>
      </c>
      <c r="C1193" s="2" t="s">
        <v>1106</v>
      </c>
      <c r="D1193" s="2" t="s">
        <v>1030</v>
      </c>
      <c r="E1193" s="3"/>
    </row>
    <row r="1194" spans="1:5" ht="24.75" customHeight="1">
      <c r="A1194" s="3">
        <v>1192</v>
      </c>
      <c r="B1194" s="2" t="str">
        <f>"李桂娟"</f>
        <v>李桂娟</v>
      </c>
      <c r="C1194" s="2" t="s">
        <v>1107</v>
      </c>
      <c r="D1194" s="2" t="s">
        <v>1030</v>
      </c>
      <c r="E1194" s="3"/>
    </row>
    <row r="1195" spans="1:5" ht="24.75" customHeight="1">
      <c r="A1195" s="3">
        <v>1193</v>
      </c>
      <c r="B1195" s="2" t="str">
        <f>"符显富"</f>
        <v>符显富</v>
      </c>
      <c r="C1195" s="2" t="s">
        <v>1108</v>
      </c>
      <c r="D1195" s="2" t="s">
        <v>1030</v>
      </c>
      <c r="E1195" s="3"/>
    </row>
    <row r="1196" spans="1:5" ht="24.75" customHeight="1">
      <c r="A1196" s="3">
        <v>1194</v>
      </c>
      <c r="B1196" s="2" t="str">
        <f>"刘威佑"</f>
        <v>刘威佑</v>
      </c>
      <c r="C1196" s="2" t="s">
        <v>1109</v>
      </c>
      <c r="D1196" s="2" t="s">
        <v>1030</v>
      </c>
      <c r="E1196" s="3"/>
    </row>
    <row r="1197" spans="1:5" ht="24.75" customHeight="1">
      <c r="A1197" s="3">
        <v>1195</v>
      </c>
      <c r="B1197" s="2" t="str">
        <f>"陈珏葶"</f>
        <v>陈珏葶</v>
      </c>
      <c r="C1197" s="2" t="s">
        <v>1110</v>
      </c>
      <c r="D1197" s="2" t="s">
        <v>1030</v>
      </c>
      <c r="E1197" s="3"/>
    </row>
    <row r="1198" spans="1:5" ht="24.75" customHeight="1">
      <c r="A1198" s="3">
        <v>1196</v>
      </c>
      <c r="B1198" s="2" t="str">
        <f>"鲁庆庆"</f>
        <v>鲁庆庆</v>
      </c>
      <c r="C1198" s="2" t="s">
        <v>1111</v>
      </c>
      <c r="D1198" s="2" t="s">
        <v>1030</v>
      </c>
      <c r="E1198" s="3"/>
    </row>
    <row r="1199" spans="1:5" ht="24.75" customHeight="1">
      <c r="A1199" s="3">
        <v>1197</v>
      </c>
      <c r="B1199" s="2" t="str">
        <f>"杨珊珊"</f>
        <v>杨珊珊</v>
      </c>
      <c r="C1199" s="2" t="s">
        <v>1112</v>
      </c>
      <c r="D1199" s="2" t="s">
        <v>1030</v>
      </c>
      <c r="E1199" s="3"/>
    </row>
    <row r="1200" spans="1:5" ht="24.75" customHeight="1">
      <c r="A1200" s="3">
        <v>1198</v>
      </c>
      <c r="B1200" s="2" t="str">
        <f>"代井丽"</f>
        <v>代井丽</v>
      </c>
      <c r="C1200" s="2" t="s">
        <v>855</v>
      </c>
      <c r="D1200" s="2" t="s">
        <v>1030</v>
      </c>
      <c r="E1200" s="3"/>
    </row>
    <row r="1201" spans="1:5" ht="24.75" customHeight="1">
      <c r="A1201" s="3">
        <v>1199</v>
      </c>
      <c r="B1201" s="2" t="str">
        <f>"莫明杨"</f>
        <v>莫明杨</v>
      </c>
      <c r="C1201" s="2" t="s">
        <v>1076</v>
      </c>
      <c r="D1201" s="2" t="s">
        <v>1030</v>
      </c>
      <c r="E1201" s="3"/>
    </row>
    <row r="1202" spans="1:5" ht="24.75" customHeight="1">
      <c r="A1202" s="3">
        <v>1200</v>
      </c>
      <c r="B1202" s="2" t="str">
        <f>"王雄"</f>
        <v>王雄</v>
      </c>
      <c r="C1202" s="2" t="s">
        <v>1113</v>
      </c>
      <c r="D1202" s="2" t="s">
        <v>1030</v>
      </c>
      <c r="E1202" s="3"/>
    </row>
    <row r="1203" spans="1:5" ht="24.75" customHeight="1">
      <c r="A1203" s="3">
        <v>1201</v>
      </c>
      <c r="B1203" s="2" t="str">
        <f>"李秋漫"</f>
        <v>李秋漫</v>
      </c>
      <c r="C1203" s="2" t="s">
        <v>1114</v>
      </c>
      <c r="D1203" s="2" t="s">
        <v>1030</v>
      </c>
      <c r="E1203" s="3"/>
    </row>
    <row r="1204" spans="1:5" ht="24.75" customHeight="1">
      <c r="A1204" s="3">
        <v>1202</v>
      </c>
      <c r="B1204" s="2" t="str">
        <f>"唐祥妃"</f>
        <v>唐祥妃</v>
      </c>
      <c r="C1204" s="2" t="s">
        <v>1115</v>
      </c>
      <c r="D1204" s="2" t="s">
        <v>1030</v>
      </c>
      <c r="E1204" s="3"/>
    </row>
    <row r="1205" spans="1:5" ht="24.75" customHeight="1">
      <c r="A1205" s="3">
        <v>1203</v>
      </c>
      <c r="B1205" s="2" t="str">
        <f>"余云齐"</f>
        <v>余云齐</v>
      </c>
      <c r="C1205" s="2" t="s">
        <v>1116</v>
      </c>
      <c r="D1205" s="2" t="s">
        <v>1030</v>
      </c>
      <c r="E1205" s="3"/>
    </row>
    <row r="1206" spans="1:5" ht="24.75" customHeight="1">
      <c r="A1206" s="3">
        <v>1204</v>
      </c>
      <c r="B1206" s="2" t="str">
        <f>"李秦兴"</f>
        <v>李秦兴</v>
      </c>
      <c r="C1206" s="2" t="s">
        <v>1117</v>
      </c>
      <c r="D1206" s="2" t="s">
        <v>1030</v>
      </c>
      <c r="E1206" s="3"/>
    </row>
    <row r="1207" spans="1:5" ht="24.75" customHeight="1">
      <c r="A1207" s="3">
        <v>1205</v>
      </c>
      <c r="B1207" s="2" t="str">
        <f>"王铃"</f>
        <v>王铃</v>
      </c>
      <c r="C1207" s="2" t="s">
        <v>1118</v>
      </c>
      <c r="D1207" s="2" t="s">
        <v>1030</v>
      </c>
      <c r="E1207" s="3"/>
    </row>
    <row r="1208" spans="1:5" ht="24.75" customHeight="1">
      <c r="A1208" s="3">
        <v>1206</v>
      </c>
      <c r="B1208" s="2" t="str">
        <f>"郑晓慧"</f>
        <v>郑晓慧</v>
      </c>
      <c r="C1208" s="2" t="s">
        <v>1119</v>
      </c>
      <c r="D1208" s="2" t="s">
        <v>1030</v>
      </c>
      <c r="E1208" s="3"/>
    </row>
    <row r="1209" spans="1:5" ht="24.75" customHeight="1">
      <c r="A1209" s="3">
        <v>1207</v>
      </c>
      <c r="B1209" s="2" t="str">
        <f>"郑雨欣"</f>
        <v>郑雨欣</v>
      </c>
      <c r="C1209" s="2" t="s">
        <v>1120</v>
      </c>
      <c r="D1209" s="2" t="s">
        <v>1030</v>
      </c>
      <c r="E1209" s="3"/>
    </row>
    <row r="1210" spans="1:5" ht="24.75" customHeight="1">
      <c r="A1210" s="3">
        <v>1208</v>
      </c>
      <c r="B1210" s="2" t="str">
        <f>"陈学文"</f>
        <v>陈学文</v>
      </c>
      <c r="C1210" s="2" t="s">
        <v>1121</v>
      </c>
      <c r="D1210" s="2" t="s">
        <v>1030</v>
      </c>
      <c r="E1210" s="3"/>
    </row>
    <row r="1211" spans="1:5" ht="24.75" customHeight="1">
      <c r="A1211" s="3">
        <v>1209</v>
      </c>
      <c r="B1211" s="2" t="str">
        <f>"杨能"</f>
        <v>杨能</v>
      </c>
      <c r="C1211" s="2" t="s">
        <v>1122</v>
      </c>
      <c r="D1211" s="2" t="s">
        <v>1030</v>
      </c>
      <c r="E1211" s="3"/>
    </row>
    <row r="1212" spans="1:5" ht="24.75" customHeight="1">
      <c r="A1212" s="3">
        <v>1210</v>
      </c>
      <c r="B1212" s="2" t="str">
        <f>"陈秋萍"</f>
        <v>陈秋萍</v>
      </c>
      <c r="C1212" s="2" t="s">
        <v>1123</v>
      </c>
      <c r="D1212" s="2" t="s">
        <v>1030</v>
      </c>
      <c r="E1212" s="3"/>
    </row>
    <row r="1213" spans="1:5" ht="24.75" customHeight="1">
      <c r="A1213" s="3">
        <v>1211</v>
      </c>
      <c r="B1213" s="2" t="str">
        <f>"颜秀虹"</f>
        <v>颜秀虹</v>
      </c>
      <c r="C1213" s="2" t="s">
        <v>1124</v>
      </c>
      <c r="D1213" s="2" t="s">
        <v>1030</v>
      </c>
      <c r="E1213" s="3"/>
    </row>
    <row r="1214" spans="1:5" ht="24.75" customHeight="1">
      <c r="A1214" s="3">
        <v>1212</v>
      </c>
      <c r="B1214" s="2" t="str">
        <f>"吴焕唐"</f>
        <v>吴焕唐</v>
      </c>
      <c r="C1214" s="2" t="s">
        <v>1125</v>
      </c>
      <c r="D1214" s="2" t="s">
        <v>1030</v>
      </c>
      <c r="E1214" s="3"/>
    </row>
    <row r="1215" spans="1:5" ht="24.75" customHeight="1">
      <c r="A1215" s="3">
        <v>1213</v>
      </c>
      <c r="B1215" s="2" t="str">
        <f>"吴振松"</f>
        <v>吴振松</v>
      </c>
      <c r="C1215" s="2" t="s">
        <v>1126</v>
      </c>
      <c r="D1215" s="2" t="s">
        <v>1030</v>
      </c>
      <c r="E1215" s="3"/>
    </row>
    <row r="1216" spans="1:5" ht="24.75" customHeight="1">
      <c r="A1216" s="3">
        <v>1214</v>
      </c>
      <c r="B1216" s="2" t="str">
        <f>"梁颖"</f>
        <v>梁颖</v>
      </c>
      <c r="C1216" s="2" t="s">
        <v>1110</v>
      </c>
      <c r="D1216" s="2" t="s">
        <v>1030</v>
      </c>
      <c r="E1216" s="3"/>
    </row>
    <row r="1217" spans="1:5" ht="24.75" customHeight="1">
      <c r="A1217" s="3">
        <v>1215</v>
      </c>
      <c r="B1217" s="2" t="str">
        <f>"潘莹"</f>
        <v>潘莹</v>
      </c>
      <c r="C1217" s="2" t="s">
        <v>1127</v>
      </c>
      <c r="D1217" s="2" t="s">
        <v>1030</v>
      </c>
      <c r="E1217" s="3"/>
    </row>
    <row r="1218" spans="1:5" ht="24.75" customHeight="1">
      <c r="A1218" s="3">
        <v>1216</v>
      </c>
      <c r="B1218" s="2" t="str">
        <f>"谢欣"</f>
        <v>谢欣</v>
      </c>
      <c r="C1218" s="2" t="s">
        <v>1128</v>
      </c>
      <c r="D1218" s="2" t="s">
        <v>1030</v>
      </c>
      <c r="E1218" s="3"/>
    </row>
    <row r="1219" spans="1:5" ht="24.75" customHeight="1">
      <c r="A1219" s="3">
        <v>1217</v>
      </c>
      <c r="B1219" s="2" t="str">
        <f>"周晓炫"</f>
        <v>周晓炫</v>
      </c>
      <c r="C1219" s="2" t="s">
        <v>1129</v>
      </c>
      <c r="D1219" s="2" t="s">
        <v>1030</v>
      </c>
      <c r="E1219" s="3"/>
    </row>
    <row r="1220" spans="1:5" ht="24.75" customHeight="1">
      <c r="A1220" s="3">
        <v>1218</v>
      </c>
      <c r="B1220" s="2" t="str">
        <f>"符传帅"</f>
        <v>符传帅</v>
      </c>
      <c r="C1220" s="2" t="s">
        <v>1130</v>
      </c>
      <c r="D1220" s="2" t="s">
        <v>1030</v>
      </c>
      <c r="E1220" s="3"/>
    </row>
    <row r="1221" spans="1:5" ht="24.75" customHeight="1">
      <c r="A1221" s="3">
        <v>1219</v>
      </c>
      <c r="B1221" s="2" t="str">
        <f>"杨韵榆"</f>
        <v>杨韵榆</v>
      </c>
      <c r="C1221" s="2" t="s">
        <v>1131</v>
      </c>
      <c r="D1221" s="2" t="s">
        <v>1030</v>
      </c>
      <c r="E1221" s="3"/>
    </row>
    <row r="1222" spans="1:5" ht="24.75" customHeight="1">
      <c r="A1222" s="3">
        <v>1220</v>
      </c>
      <c r="B1222" s="2" t="str">
        <f>"冯推秀"</f>
        <v>冯推秀</v>
      </c>
      <c r="C1222" s="2" t="s">
        <v>1132</v>
      </c>
      <c r="D1222" s="2" t="s">
        <v>1030</v>
      </c>
      <c r="E1222" s="3"/>
    </row>
    <row r="1223" spans="1:5" ht="24.75" customHeight="1">
      <c r="A1223" s="3">
        <v>1221</v>
      </c>
      <c r="B1223" s="2" t="str">
        <f>"何杨"</f>
        <v>何杨</v>
      </c>
      <c r="C1223" s="2" t="s">
        <v>1133</v>
      </c>
      <c r="D1223" s="2" t="s">
        <v>1030</v>
      </c>
      <c r="E1223" s="3"/>
    </row>
    <row r="1224" spans="1:5" ht="24.75" customHeight="1">
      <c r="A1224" s="3">
        <v>1222</v>
      </c>
      <c r="B1224" s="2" t="str">
        <f>"傅丽雯"</f>
        <v>傅丽雯</v>
      </c>
      <c r="C1224" s="2" t="s">
        <v>727</v>
      </c>
      <c r="D1224" s="2" t="s">
        <v>1030</v>
      </c>
      <c r="E1224" s="3"/>
    </row>
    <row r="1225" spans="1:5" ht="24.75" customHeight="1">
      <c r="A1225" s="3">
        <v>1223</v>
      </c>
      <c r="B1225" s="2" t="str">
        <f>"黄美婷"</f>
        <v>黄美婷</v>
      </c>
      <c r="C1225" s="2" t="s">
        <v>1036</v>
      </c>
      <c r="D1225" s="2" t="s">
        <v>1030</v>
      </c>
      <c r="E1225" s="3"/>
    </row>
    <row r="1226" spans="1:5" ht="24.75" customHeight="1">
      <c r="A1226" s="3">
        <v>1224</v>
      </c>
      <c r="B1226" s="2" t="str">
        <f>"庞君政"</f>
        <v>庞君政</v>
      </c>
      <c r="C1226" s="2" t="s">
        <v>1134</v>
      </c>
      <c r="D1226" s="2" t="s">
        <v>1030</v>
      </c>
      <c r="E1226" s="3"/>
    </row>
    <row r="1227" spans="1:5" ht="24.75" customHeight="1">
      <c r="A1227" s="3">
        <v>1225</v>
      </c>
      <c r="B1227" s="2" t="str">
        <f>"潘婵娟"</f>
        <v>潘婵娟</v>
      </c>
      <c r="C1227" s="2" t="s">
        <v>1135</v>
      </c>
      <c r="D1227" s="2" t="s">
        <v>1030</v>
      </c>
      <c r="E1227" s="3"/>
    </row>
    <row r="1228" spans="1:5" ht="24.75" customHeight="1">
      <c r="A1228" s="3">
        <v>1226</v>
      </c>
      <c r="B1228" s="2" t="str">
        <f>"蔡秋明"</f>
        <v>蔡秋明</v>
      </c>
      <c r="C1228" s="2" t="s">
        <v>1136</v>
      </c>
      <c r="D1228" s="2" t="s">
        <v>1030</v>
      </c>
      <c r="E1228" s="3"/>
    </row>
    <row r="1229" spans="1:5" ht="24.75" customHeight="1">
      <c r="A1229" s="3">
        <v>1227</v>
      </c>
      <c r="B1229" s="2" t="str">
        <f>"王妹"</f>
        <v>王妹</v>
      </c>
      <c r="C1229" s="2" t="s">
        <v>1137</v>
      </c>
      <c r="D1229" s="2" t="s">
        <v>1030</v>
      </c>
      <c r="E1229" s="3"/>
    </row>
    <row r="1230" spans="1:5" ht="24.75" customHeight="1">
      <c r="A1230" s="3">
        <v>1228</v>
      </c>
      <c r="B1230" s="2" t="str">
        <f>"谢新园"</f>
        <v>谢新园</v>
      </c>
      <c r="C1230" s="2" t="s">
        <v>1138</v>
      </c>
      <c r="D1230" s="2" t="s">
        <v>1139</v>
      </c>
      <c r="E1230" s="3"/>
    </row>
    <row r="1231" spans="1:5" ht="24.75" customHeight="1">
      <c r="A1231" s="3">
        <v>1229</v>
      </c>
      <c r="B1231" s="2" t="str">
        <f>"许海涛"</f>
        <v>许海涛</v>
      </c>
      <c r="C1231" s="2" t="s">
        <v>1140</v>
      </c>
      <c r="D1231" s="2" t="s">
        <v>1139</v>
      </c>
      <c r="E1231" s="3"/>
    </row>
    <row r="1232" spans="1:5" ht="24.75" customHeight="1">
      <c r="A1232" s="3">
        <v>1230</v>
      </c>
      <c r="B1232" s="2" t="str">
        <f>"蔡龄龄"</f>
        <v>蔡龄龄</v>
      </c>
      <c r="C1232" s="2" t="s">
        <v>1141</v>
      </c>
      <c r="D1232" s="2" t="s">
        <v>1139</v>
      </c>
      <c r="E1232" s="3"/>
    </row>
    <row r="1233" spans="1:5" ht="24.75" customHeight="1">
      <c r="A1233" s="3">
        <v>1231</v>
      </c>
      <c r="B1233" s="2" t="str">
        <f>"陈菲"</f>
        <v>陈菲</v>
      </c>
      <c r="C1233" s="2" t="s">
        <v>1142</v>
      </c>
      <c r="D1233" s="2" t="s">
        <v>1139</v>
      </c>
      <c r="E1233" s="3"/>
    </row>
    <row r="1234" spans="1:5" ht="24.75" customHeight="1">
      <c r="A1234" s="3">
        <v>1232</v>
      </c>
      <c r="B1234" s="2" t="str">
        <f>"牛益香"</f>
        <v>牛益香</v>
      </c>
      <c r="C1234" s="2" t="s">
        <v>1143</v>
      </c>
      <c r="D1234" s="2" t="s">
        <v>1139</v>
      </c>
      <c r="E1234" s="3"/>
    </row>
    <row r="1235" spans="1:5" ht="24.75" customHeight="1">
      <c r="A1235" s="3">
        <v>1233</v>
      </c>
      <c r="B1235" s="2" t="str">
        <f>"李多业"</f>
        <v>李多业</v>
      </c>
      <c r="C1235" s="2" t="s">
        <v>1144</v>
      </c>
      <c r="D1235" s="2" t="s">
        <v>1139</v>
      </c>
      <c r="E1235" s="3"/>
    </row>
    <row r="1236" spans="1:5" ht="24.75" customHeight="1">
      <c r="A1236" s="3">
        <v>1234</v>
      </c>
      <c r="B1236" s="2" t="str">
        <f>"王川文"</f>
        <v>王川文</v>
      </c>
      <c r="C1236" s="2" t="s">
        <v>1145</v>
      </c>
      <c r="D1236" s="2" t="s">
        <v>1139</v>
      </c>
      <c r="E1236" s="3"/>
    </row>
    <row r="1237" spans="1:5" ht="24.75" customHeight="1">
      <c r="A1237" s="3">
        <v>1235</v>
      </c>
      <c r="B1237" s="2" t="str">
        <f>"黄欣仪"</f>
        <v>黄欣仪</v>
      </c>
      <c r="C1237" s="2" t="s">
        <v>551</v>
      </c>
      <c r="D1237" s="2" t="s">
        <v>1139</v>
      </c>
      <c r="E1237" s="3"/>
    </row>
    <row r="1238" spans="1:5" ht="24.75" customHeight="1">
      <c r="A1238" s="3">
        <v>1236</v>
      </c>
      <c r="B1238" s="2" t="str">
        <f>"王珍"</f>
        <v>王珍</v>
      </c>
      <c r="C1238" s="2" t="s">
        <v>1146</v>
      </c>
      <c r="D1238" s="2" t="s">
        <v>1139</v>
      </c>
      <c r="E1238" s="3"/>
    </row>
    <row r="1239" spans="1:5" ht="24.75" customHeight="1">
      <c r="A1239" s="3">
        <v>1237</v>
      </c>
      <c r="B1239" s="2" t="str">
        <f>"梁佳灵"</f>
        <v>梁佳灵</v>
      </c>
      <c r="C1239" s="2" t="s">
        <v>1147</v>
      </c>
      <c r="D1239" s="2" t="s">
        <v>1139</v>
      </c>
      <c r="E1239" s="3"/>
    </row>
    <row r="1240" spans="1:5" ht="24.75" customHeight="1">
      <c r="A1240" s="3">
        <v>1238</v>
      </c>
      <c r="B1240" s="2" t="str">
        <f>"廖孝培"</f>
        <v>廖孝培</v>
      </c>
      <c r="C1240" s="2" t="s">
        <v>1148</v>
      </c>
      <c r="D1240" s="2" t="s">
        <v>1139</v>
      </c>
      <c r="E1240" s="3"/>
    </row>
    <row r="1241" spans="1:5" ht="24.75" customHeight="1">
      <c r="A1241" s="3">
        <v>1239</v>
      </c>
      <c r="B1241" s="2" t="str">
        <f>"王小曼"</f>
        <v>王小曼</v>
      </c>
      <c r="C1241" s="2" t="s">
        <v>1149</v>
      </c>
      <c r="D1241" s="2" t="s">
        <v>1139</v>
      </c>
      <c r="E1241" s="3"/>
    </row>
    <row r="1242" spans="1:5" ht="24.75" customHeight="1">
      <c r="A1242" s="3">
        <v>1240</v>
      </c>
      <c r="B1242" s="2" t="str">
        <f>"梁叶欣"</f>
        <v>梁叶欣</v>
      </c>
      <c r="C1242" s="2" t="s">
        <v>1150</v>
      </c>
      <c r="D1242" s="2" t="s">
        <v>1139</v>
      </c>
      <c r="E1242" s="3"/>
    </row>
    <row r="1243" spans="1:5" ht="24.75" customHeight="1">
      <c r="A1243" s="3">
        <v>1241</v>
      </c>
      <c r="B1243" s="2" t="str">
        <f>"尤荣辉"</f>
        <v>尤荣辉</v>
      </c>
      <c r="C1243" s="2" t="s">
        <v>1151</v>
      </c>
      <c r="D1243" s="2" t="s">
        <v>1139</v>
      </c>
      <c r="E1243" s="3"/>
    </row>
    <row r="1244" spans="1:5" ht="24.75" customHeight="1">
      <c r="A1244" s="3">
        <v>1242</v>
      </c>
      <c r="B1244" s="2" t="str">
        <f>"胡昌麒"</f>
        <v>胡昌麒</v>
      </c>
      <c r="C1244" s="2" t="s">
        <v>490</v>
      </c>
      <c r="D1244" s="2" t="s">
        <v>1139</v>
      </c>
      <c r="E1244" s="3"/>
    </row>
    <row r="1245" spans="1:5" ht="24.75" customHeight="1">
      <c r="A1245" s="3">
        <v>1243</v>
      </c>
      <c r="B1245" s="2" t="str">
        <f>"邢砚晶"</f>
        <v>邢砚晶</v>
      </c>
      <c r="C1245" s="2" t="s">
        <v>1152</v>
      </c>
      <c r="D1245" s="2" t="s">
        <v>1139</v>
      </c>
      <c r="E1245" s="3"/>
    </row>
    <row r="1246" spans="1:5" ht="24.75" customHeight="1">
      <c r="A1246" s="3">
        <v>1244</v>
      </c>
      <c r="B1246" s="2" t="str">
        <f>"翁小金"</f>
        <v>翁小金</v>
      </c>
      <c r="C1246" s="2" t="s">
        <v>1153</v>
      </c>
      <c r="D1246" s="2" t="s">
        <v>1139</v>
      </c>
      <c r="E1246" s="3"/>
    </row>
    <row r="1247" spans="1:5" ht="24.75" customHeight="1">
      <c r="A1247" s="3">
        <v>1245</v>
      </c>
      <c r="B1247" s="2" t="str">
        <f>"陈财金"</f>
        <v>陈财金</v>
      </c>
      <c r="C1247" s="2" t="s">
        <v>981</v>
      </c>
      <c r="D1247" s="2" t="s">
        <v>1139</v>
      </c>
      <c r="E1247" s="3"/>
    </row>
    <row r="1248" spans="1:5" ht="24.75" customHeight="1">
      <c r="A1248" s="3">
        <v>1246</v>
      </c>
      <c r="B1248" s="2" t="str">
        <f>"肖峰"</f>
        <v>肖峰</v>
      </c>
      <c r="C1248" s="2" t="s">
        <v>1154</v>
      </c>
      <c r="D1248" s="2" t="s">
        <v>1139</v>
      </c>
      <c r="E1248" s="3"/>
    </row>
    <row r="1249" spans="1:5" ht="24.75" customHeight="1">
      <c r="A1249" s="3">
        <v>1247</v>
      </c>
      <c r="B1249" s="2" t="str">
        <f>"王忠祥"</f>
        <v>王忠祥</v>
      </c>
      <c r="C1249" s="2" t="s">
        <v>1155</v>
      </c>
      <c r="D1249" s="2" t="s">
        <v>1139</v>
      </c>
      <c r="E1249" s="3"/>
    </row>
    <row r="1250" spans="1:5" ht="24.75" customHeight="1">
      <c r="A1250" s="3">
        <v>1248</v>
      </c>
      <c r="B1250" s="2" t="str">
        <f>"王子棋"</f>
        <v>王子棋</v>
      </c>
      <c r="C1250" s="2" t="s">
        <v>1156</v>
      </c>
      <c r="D1250" s="2" t="s">
        <v>1139</v>
      </c>
      <c r="E1250" s="3"/>
    </row>
    <row r="1251" spans="1:5" ht="24.75" customHeight="1">
      <c r="A1251" s="3">
        <v>1249</v>
      </c>
      <c r="B1251" s="2" t="str">
        <f>"刘春妹"</f>
        <v>刘春妹</v>
      </c>
      <c r="C1251" s="2" t="s">
        <v>1157</v>
      </c>
      <c r="D1251" s="2" t="s">
        <v>1139</v>
      </c>
      <c r="E1251" s="3"/>
    </row>
    <row r="1252" spans="1:5" ht="24.75" customHeight="1">
      <c r="A1252" s="3">
        <v>1250</v>
      </c>
      <c r="B1252" s="2" t="str">
        <f>"李源"</f>
        <v>李源</v>
      </c>
      <c r="C1252" s="2" t="s">
        <v>1158</v>
      </c>
      <c r="D1252" s="2" t="s">
        <v>1139</v>
      </c>
      <c r="E1252" s="3"/>
    </row>
    <row r="1253" spans="1:5" ht="24.75" customHeight="1">
      <c r="A1253" s="3">
        <v>1251</v>
      </c>
      <c r="B1253" s="2" t="str">
        <f>"陆裕"</f>
        <v>陆裕</v>
      </c>
      <c r="C1253" s="2" t="s">
        <v>1159</v>
      </c>
      <c r="D1253" s="2" t="s">
        <v>1139</v>
      </c>
      <c r="E1253" s="3"/>
    </row>
    <row r="1254" spans="1:5" ht="24.75" customHeight="1">
      <c r="A1254" s="3">
        <v>1252</v>
      </c>
      <c r="B1254" s="2" t="str">
        <f>"吕秀美"</f>
        <v>吕秀美</v>
      </c>
      <c r="C1254" s="2" t="s">
        <v>1160</v>
      </c>
      <c r="D1254" s="2" t="s">
        <v>1139</v>
      </c>
      <c r="E1254" s="3"/>
    </row>
    <row r="1255" spans="1:5" ht="24.75" customHeight="1">
      <c r="A1255" s="3">
        <v>1253</v>
      </c>
      <c r="B1255" s="2" t="str">
        <f>"林明达"</f>
        <v>林明达</v>
      </c>
      <c r="C1255" s="2" t="s">
        <v>1161</v>
      </c>
      <c r="D1255" s="2" t="s">
        <v>1139</v>
      </c>
      <c r="E1255" s="3"/>
    </row>
    <row r="1256" spans="1:5" ht="24.75" customHeight="1">
      <c r="A1256" s="3">
        <v>1254</v>
      </c>
      <c r="B1256" s="2" t="str">
        <f>"陈凤怡"</f>
        <v>陈凤怡</v>
      </c>
      <c r="C1256" s="2" t="s">
        <v>1162</v>
      </c>
      <c r="D1256" s="2" t="s">
        <v>1139</v>
      </c>
      <c r="E1256" s="3"/>
    </row>
    <row r="1257" spans="1:5" ht="24.75" customHeight="1">
      <c r="A1257" s="3">
        <v>1255</v>
      </c>
      <c r="B1257" s="2" t="str">
        <f>"孙伟"</f>
        <v>孙伟</v>
      </c>
      <c r="C1257" s="2" t="s">
        <v>1163</v>
      </c>
      <c r="D1257" s="2" t="s">
        <v>1139</v>
      </c>
      <c r="E1257" s="3"/>
    </row>
    <row r="1258" spans="1:5" ht="24.75" customHeight="1">
      <c r="A1258" s="3">
        <v>1256</v>
      </c>
      <c r="B1258" s="2" t="str">
        <f>"王子芯"</f>
        <v>王子芯</v>
      </c>
      <c r="C1258" s="2" t="s">
        <v>1164</v>
      </c>
      <c r="D1258" s="2" t="s">
        <v>1139</v>
      </c>
      <c r="E1258" s="3"/>
    </row>
    <row r="1259" spans="1:5" ht="24.75" customHeight="1">
      <c r="A1259" s="3">
        <v>1257</v>
      </c>
      <c r="B1259" s="2" t="str">
        <f>"李惠"</f>
        <v>李惠</v>
      </c>
      <c r="C1259" s="2" t="s">
        <v>375</v>
      </c>
      <c r="D1259" s="2" t="s">
        <v>1139</v>
      </c>
      <c r="E1259" s="3"/>
    </row>
    <row r="1260" spans="1:5" ht="24.75" customHeight="1">
      <c r="A1260" s="3">
        <v>1258</v>
      </c>
      <c r="B1260" s="2" t="str">
        <f>"甘晓慧"</f>
        <v>甘晓慧</v>
      </c>
      <c r="C1260" s="2" t="s">
        <v>418</v>
      </c>
      <c r="D1260" s="2" t="s">
        <v>1139</v>
      </c>
      <c r="E1260" s="3"/>
    </row>
    <row r="1261" spans="1:5" ht="24.75" customHeight="1">
      <c r="A1261" s="3">
        <v>1259</v>
      </c>
      <c r="B1261" s="2" t="str">
        <f>"曾虹"</f>
        <v>曾虹</v>
      </c>
      <c r="C1261" s="2" t="s">
        <v>1051</v>
      </c>
      <c r="D1261" s="2" t="s">
        <v>1139</v>
      </c>
      <c r="E1261" s="3"/>
    </row>
    <row r="1262" spans="1:5" ht="24.75" customHeight="1">
      <c r="A1262" s="3">
        <v>1260</v>
      </c>
      <c r="B1262" s="2" t="str">
        <f>"陈雅欣"</f>
        <v>陈雅欣</v>
      </c>
      <c r="C1262" s="2" t="s">
        <v>1123</v>
      </c>
      <c r="D1262" s="2" t="s">
        <v>1139</v>
      </c>
      <c r="E1262" s="3"/>
    </row>
    <row r="1263" spans="1:5" ht="24.75" customHeight="1">
      <c r="A1263" s="3">
        <v>1261</v>
      </c>
      <c r="B1263" s="2" t="str">
        <f>"符白利"</f>
        <v>符白利</v>
      </c>
      <c r="C1263" s="2" t="s">
        <v>1165</v>
      </c>
      <c r="D1263" s="2" t="s">
        <v>1139</v>
      </c>
      <c r="E1263" s="3"/>
    </row>
    <row r="1264" spans="1:5" ht="24.75" customHeight="1">
      <c r="A1264" s="3">
        <v>1262</v>
      </c>
      <c r="B1264" s="2" t="str">
        <f>"梁永琪"</f>
        <v>梁永琪</v>
      </c>
      <c r="C1264" s="2" t="s">
        <v>1166</v>
      </c>
      <c r="D1264" s="2" t="s">
        <v>1139</v>
      </c>
      <c r="E1264" s="3"/>
    </row>
    <row r="1265" spans="1:5" ht="24.75" customHeight="1">
      <c r="A1265" s="3">
        <v>1263</v>
      </c>
      <c r="B1265" s="2" t="str">
        <f>"李宗棠"</f>
        <v>李宗棠</v>
      </c>
      <c r="C1265" s="2" t="s">
        <v>1167</v>
      </c>
      <c r="D1265" s="2" t="s">
        <v>1139</v>
      </c>
      <c r="E1265" s="3"/>
    </row>
    <row r="1266" spans="1:5" ht="24.75" customHeight="1">
      <c r="A1266" s="3">
        <v>1264</v>
      </c>
      <c r="B1266" s="2" t="str">
        <f>"何伟泽"</f>
        <v>何伟泽</v>
      </c>
      <c r="C1266" s="2" t="s">
        <v>1168</v>
      </c>
      <c r="D1266" s="2" t="s">
        <v>1139</v>
      </c>
      <c r="E1266" s="3"/>
    </row>
    <row r="1267" spans="1:5" ht="24.75" customHeight="1">
      <c r="A1267" s="3">
        <v>1265</v>
      </c>
      <c r="B1267" s="2" t="str">
        <f>"杨传宇"</f>
        <v>杨传宇</v>
      </c>
      <c r="C1267" s="2" t="s">
        <v>1169</v>
      </c>
      <c r="D1267" s="2" t="s">
        <v>1139</v>
      </c>
      <c r="E1267" s="3"/>
    </row>
    <row r="1268" spans="1:5" ht="24.75" customHeight="1">
      <c r="A1268" s="3">
        <v>1266</v>
      </c>
      <c r="B1268" s="2" t="str">
        <f>"周佳浅"</f>
        <v>周佳浅</v>
      </c>
      <c r="C1268" s="2" t="s">
        <v>1170</v>
      </c>
      <c r="D1268" s="2" t="s">
        <v>1139</v>
      </c>
      <c r="E1268" s="3"/>
    </row>
    <row r="1269" spans="1:5" ht="24.75" customHeight="1">
      <c r="A1269" s="3">
        <v>1267</v>
      </c>
      <c r="B1269" s="2" t="str">
        <f>"林新景"</f>
        <v>林新景</v>
      </c>
      <c r="C1269" s="2" t="s">
        <v>1171</v>
      </c>
      <c r="D1269" s="2" t="s">
        <v>1139</v>
      </c>
      <c r="E1269" s="3"/>
    </row>
    <row r="1270" spans="1:5" ht="24.75" customHeight="1">
      <c r="A1270" s="3">
        <v>1268</v>
      </c>
      <c r="B1270" s="2" t="str">
        <f>"吉训垂"</f>
        <v>吉训垂</v>
      </c>
      <c r="C1270" s="2" t="s">
        <v>1172</v>
      </c>
      <c r="D1270" s="2" t="s">
        <v>1139</v>
      </c>
      <c r="E1270" s="3"/>
    </row>
    <row r="1271" spans="1:5" ht="24.75" customHeight="1">
      <c r="A1271" s="3">
        <v>1269</v>
      </c>
      <c r="B1271" s="2" t="str">
        <f>"陆江萍"</f>
        <v>陆江萍</v>
      </c>
      <c r="C1271" s="2" t="s">
        <v>1173</v>
      </c>
      <c r="D1271" s="2" t="s">
        <v>1139</v>
      </c>
      <c r="E1271" s="3"/>
    </row>
    <row r="1272" spans="1:5" ht="24.75" customHeight="1">
      <c r="A1272" s="3">
        <v>1270</v>
      </c>
      <c r="B1272" s="2" t="str">
        <f>"程蕾"</f>
        <v>程蕾</v>
      </c>
      <c r="C1272" s="2" t="s">
        <v>1174</v>
      </c>
      <c r="D1272" s="2" t="s">
        <v>1139</v>
      </c>
      <c r="E1272" s="3"/>
    </row>
    <row r="1273" spans="1:5" ht="24.75" customHeight="1">
      <c r="A1273" s="3">
        <v>1271</v>
      </c>
      <c r="B1273" s="2" t="str">
        <f>"蒙晓燕"</f>
        <v>蒙晓燕</v>
      </c>
      <c r="C1273" s="2" t="s">
        <v>1175</v>
      </c>
      <c r="D1273" s="2" t="s">
        <v>1139</v>
      </c>
      <c r="E1273" s="3"/>
    </row>
    <row r="1274" spans="1:5" ht="24.75" customHeight="1">
      <c r="A1274" s="3">
        <v>1272</v>
      </c>
      <c r="B1274" s="2" t="str">
        <f>"陈荣"</f>
        <v>陈荣</v>
      </c>
      <c r="C1274" s="2" t="s">
        <v>1176</v>
      </c>
      <c r="D1274" s="2" t="s">
        <v>1139</v>
      </c>
      <c r="E1274" s="3"/>
    </row>
    <row r="1275" spans="1:5" ht="24.75" customHeight="1">
      <c r="A1275" s="3">
        <v>1273</v>
      </c>
      <c r="B1275" s="2" t="str">
        <f>"何嘉玲"</f>
        <v>何嘉玲</v>
      </c>
      <c r="C1275" s="2" t="s">
        <v>1177</v>
      </c>
      <c r="D1275" s="2" t="s">
        <v>1139</v>
      </c>
      <c r="E1275" s="3"/>
    </row>
    <row r="1276" spans="1:5" ht="24.75" customHeight="1">
      <c r="A1276" s="3">
        <v>1274</v>
      </c>
      <c r="B1276" s="2" t="str">
        <f>"王晓翠"</f>
        <v>王晓翠</v>
      </c>
      <c r="C1276" s="2" t="s">
        <v>1178</v>
      </c>
      <c r="D1276" s="2" t="s">
        <v>1139</v>
      </c>
      <c r="E1276" s="3"/>
    </row>
    <row r="1277" spans="1:5" ht="24.75" customHeight="1">
      <c r="A1277" s="3">
        <v>1275</v>
      </c>
      <c r="B1277" s="2" t="str">
        <f>"杨子逸"</f>
        <v>杨子逸</v>
      </c>
      <c r="C1277" s="2" t="s">
        <v>1179</v>
      </c>
      <c r="D1277" s="2" t="s">
        <v>1139</v>
      </c>
      <c r="E1277" s="3"/>
    </row>
    <row r="1278" spans="1:5" ht="24.75" customHeight="1">
      <c r="A1278" s="3">
        <v>1276</v>
      </c>
      <c r="B1278" s="2" t="str">
        <f>"黎鹏"</f>
        <v>黎鹏</v>
      </c>
      <c r="C1278" s="2" t="s">
        <v>1180</v>
      </c>
      <c r="D1278" s="2" t="s">
        <v>1139</v>
      </c>
      <c r="E1278" s="3"/>
    </row>
    <row r="1279" spans="1:5" ht="24.75" customHeight="1">
      <c r="A1279" s="3">
        <v>1277</v>
      </c>
      <c r="B1279" s="2" t="str">
        <f>"潘国辉"</f>
        <v>潘国辉</v>
      </c>
      <c r="C1279" s="2" t="s">
        <v>1181</v>
      </c>
      <c r="D1279" s="2" t="s">
        <v>1139</v>
      </c>
      <c r="E1279" s="3"/>
    </row>
    <row r="1280" spans="1:5" ht="24.75" customHeight="1">
      <c r="A1280" s="3">
        <v>1278</v>
      </c>
      <c r="B1280" s="2" t="str">
        <f>"田香"</f>
        <v>田香</v>
      </c>
      <c r="C1280" s="2" t="s">
        <v>1182</v>
      </c>
      <c r="D1280" s="2" t="s">
        <v>1139</v>
      </c>
      <c r="E1280" s="3"/>
    </row>
    <row r="1281" spans="1:5" ht="24.75" customHeight="1">
      <c r="A1281" s="3">
        <v>1279</v>
      </c>
      <c r="B1281" s="2" t="str">
        <f>"王康锐"</f>
        <v>王康锐</v>
      </c>
      <c r="C1281" s="2" t="s">
        <v>1086</v>
      </c>
      <c r="D1281" s="2" t="s">
        <v>1139</v>
      </c>
      <c r="E1281" s="3"/>
    </row>
    <row r="1282" spans="1:5" ht="24.75" customHeight="1">
      <c r="A1282" s="3">
        <v>1280</v>
      </c>
      <c r="B1282" s="2" t="str">
        <f>"陈平天"</f>
        <v>陈平天</v>
      </c>
      <c r="C1282" s="2" t="s">
        <v>1183</v>
      </c>
      <c r="D1282" s="2" t="s">
        <v>1139</v>
      </c>
      <c r="E1282" s="3"/>
    </row>
    <row r="1283" spans="1:5" ht="24.75" customHeight="1">
      <c r="A1283" s="3">
        <v>1281</v>
      </c>
      <c r="B1283" s="2" t="str">
        <f>"马亚妹"</f>
        <v>马亚妹</v>
      </c>
      <c r="C1283" s="2" t="s">
        <v>1184</v>
      </c>
      <c r="D1283" s="2" t="s">
        <v>1139</v>
      </c>
      <c r="E1283" s="3"/>
    </row>
    <row r="1284" spans="1:5" ht="24.75" customHeight="1">
      <c r="A1284" s="3">
        <v>1282</v>
      </c>
      <c r="B1284" s="2" t="str">
        <f>"王家飞"</f>
        <v>王家飞</v>
      </c>
      <c r="C1284" s="2" t="s">
        <v>1185</v>
      </c>
      <c r="D1284" s="2" t="s">
        <v>1139</v>
      </c>
      <c r="E1284" s="3"/>
    </row>
    <row r="1285" spans="1:5" ht="24.75" customHeight="1">
      <c r="A1285" s="3">
        <v>1283</v>
      </c>
      <c r="B1285" s="2" t="str">
        <f>"陈承富"</f>
        <v>陈承富</v>
      </c>
      <c r="C1285" s="2" t="s">
        <v>1186</v>
      </c>
      <c r="D1285" s="2" t="s">
        <v>1139</v>
      </c>
      <c r="E1285" s="3"/>
    </row>
    <row r="1286" spans="1:5" ht="24.75" customHeight="1">
      <c r="A1286" s="3">
        <v>1284</v>
      </c>
      <c r="B1286" s="2" t="str">
        <f>"杨作瑶"</f>
        <v>杨作瑶</v>
      </c>
      <c r="C1286" s="2" t="s">
        <v>1187</v>
      </c>
      <c r="D1286" s="2" t="s">
        <v>1139</v>
      </c>
      <c r="E1286" s="3"/>
    </row>
    <row r="1287" spans="1:5" ht="24.75" customHeight="1">
      <c r="A1287" s="3">
        <v>1285</v>
      </c>
      <c r="B1287" s="2" t="str">
        <f>"黄燕蕊"</f>
        <v>黄燕蕊</v>
      </c>
      <c r="C1287" s="2" t="s">
        <v>1188</v>
      </c>
      <c r="D1287" s="2" t="s">
        <v>1139</v>
      </c>
      <c r="E1287" s="3"/>
    </row>
    <row r="1288" spans="1:5" ht="24.75" customHeight="1">
      <c r="A1288" s="3">
        <v>1286</v>
      </c>
      <c r="B1288" s="2" t="str">
        <f>"黄陆鹏"</f>
        <v>黄陆鹏</v>
      </c>
      <c r="C1288" s="2" t="s">
        <v>1189</v>
      </c>
      <c r="D1288" s="2" t="s">
        <v>1139</v>
      </c>
      <c r="E1288" s="3"/>
    </row>
    <row r="1289" spans="1:5" ht="24.75" customHeight="1">
      <c r="A1289" s="3">
        <v>1287</v>
      </c>
      <c r="B1289" s="2" t="str">
        <f>"陈星呈"</f>
        <v>陈星呈</v>
      </c>
      <c r="C1289" s="2" t="s">
        <v>1190</v>
      </c>
      <c r="D1289" s="2" t="s">
        <v>1139</v>
      </c>
      <c r="E1289" s="3"/>
    </row>
    <row r="1290" spans="1:5" ht="24.75" customHeight="1">
      <c r="A1290" s="3">
        <v>1288</v>
      </c>
      <c r="B1290" s="2" t="str">
        <f>"郑海玲"</f>
        <v>郑海玲</v>
      </c>
      <c r="C1290" s="2" t="s">
        <v>1191</v>
      </c>
      <c r="D1290" s="2" t="s">
        <v>1192</v>
      </c>
      <c r="E1290" s="3"/>
    </row>
    <row r="1291" spans="1:5" ht="24.75" customHeight="1">
      <c r="A1291" s="3">
        <v>1289</v>
      </c>
      <c r="B1291" s="2" t="str">
        <f>"刘教伟"</f>
        <v>刘教伟</v>
      </c>
      <c r="C1291" s="2" t="s">
        <v>1193</v>
      </c>
      <c r="D1291" s="2" t="s">
        <v>1192</v>
      </c>
      <c r="E1291" s="3"/>
    </row>
    <row r="1292" spans="1:5" ht="24.75" customHeight="1">
      <c r="A1292" s="3">
        <v>1290</v>
      </c>
      <c r="B1292" s="2" t="str">
        <f>"羊浩"</f>
        <v>羊浩</v>
      </c>
      <c r="C1292" s="2" t="s">
        <v>1194</v>
      </c>
      <c r="D1292" s="2" t="s">
        <v>1192</v>
      </c>
      <c r="E1292" s="3"/>
    </row>
    <row r="1293" spans="1:5" ht="24.75" customHeight="1">
      <c r="A1293" s="3">
        <v>1291</v>
      </c>
      <c r="B1293" s="2" t="str">
        <f>"王玉文"</f>
        <v>王玉文</v>
      </c>
      <c r="C1293" s="2" t="s">
        <v>1195</v>
      </c>
      <c r="D1293" s="2" t="s">
        <v>1192</v>
      </c>
      <c r="E1293" s="3"/>
    </row>
    <row r="1294" spans="1:5" ht="24.75" customHeight="1">
      <c r="A1294" s="3">
        <v>1292</v>
      </c>
      <c r="B1294" s="2" t="str">
        <f>"邓力豪"</f>
        <v>邓力豪</v>
      </c>
      <c r="C1294" s="2" t="s">
        <v>1196</v>
      </c>
      <c r="D1294" s="2" t="s">
        <v>1192</v>
      </c>
      <c r="E1294" s="3"/>
    </row>
    <row r="1295" spans="1:5" ht="24.75" customHeight="1">
      <c r="A1295" s="3">
        <v>1293</v>
      </c>
      <c r="B1295" s="2" t="str">
        <f>"黄世莲"</f>
        <v>黄世莲</v>
      </c>
      <c r="C1295" s="2" t="s">
        <v>1197</v>
      </c>
      <c r="D1295" s="2" t="s">
        <v>1192</v>
      </c>
      <c r="E1295" s="3"/>
    </row>
    <row r="1296" spans="1:5" ht="24.75" customHeight="1">
      <c r="A1296" s="3">
        <v>1294</v>
      </c>
      <c r="B1296" s="2" t="str">
        <f>"冯冬春"</f>
        <v>冯冬春</v>
      </c>
      <c r="C1296" s="2" t="s">
        <v>1198</v>
      </c>
      <c r="D1296" s="2" t="s">
        <v>1192</v>
      </c>
      <c r="E1296" s="3"/>
    </row>
    <row r="1297" spans="1:5" ht="24.75" customHeight="1">
      <c r="A1297" s="3">
        <v>1295</v>
      </c>
      <c r="B1297" s="2" t="str">
        <f>"薛秀花"</f>
        <v>薛秀花</v>
      </c>
      <c r="C1297" s="2" t="s">
        <v>1199</v>
      </c>
      <c r="D1297" s="2" t="s">
        <v>1192</v>
      </c>
      <c r="E1297" s="3"/>
    </row>
    <row r="1298" spans="1:5" ht="24.75" customHeight="1">
      <c r="A1298" s="3">
        <v>1296</v>
      </c>
      <c r="B1298" s="2" t="str">
        <f>"唐晶晶"</f>
        <v>唐晶晶</v>
      </c>
      <c r="C1298" s="2" t="s">
        <v>1200</v>
      </c>
      <c r="D1298" s="2" t="s">
        <v>1192</v>
      </c>
      <c r="E1298" s="3"/>
    </row>
    <row r="1299" spans="1:5" ht="24.75" customHeight="1">
      <c r="A1299" s="3">
        <v>1297</v>
      </c>
      <c r="B1299" s="2" t="str">
        <f>"刘彩红"</f>
        <v>刘彩红</v>
      </c>
      <c r="C1299" s="2" t="s">
        <v>1201</v>
      </c>
      <c r="D1299" s="2" t="s">
        <v>1192</v>
      </c>
      <c r="E1299" s="3"/>
    </row>
    <row r="1300" spans="1:5" ht="24.75" customHeight="1">
      <c r="A1300" s="3">
        <v>1298</v>
      </c>
      <c r="B1300" s="2" t="str">
        <f>"符彩形"</f>
        <v>符彩形</v>
      </c>
      <c r="C1300" s="2" t="s">
        <v>1202</v>
      </c>
      <c r="D1300" s="2" t="s">
        <v>1192</v>
      </c>
      <c r="E1300" s="3"/>
    </row>
    <row r="1301" spans="1:5" ht="24.75" customHeight="1">
      <c r="A1301" s="3">
        <v>1299</v>
      </c>
      <c r="B1301" s="2" t="str">
        <f>"贾铮"</f>
        <v>贾铮</v>
      </c>
      <c r="C1301" s="2" t="s">
        <v>1203</v>
      </c>
      <c r="D1301" s="2" t="s">
        <v>1192</v>
      </c>
      <c r="E1301" s="3"/>
    </row>
    <row r="1302" spans="1:5" ht="24.75" customHeight="1">
      <c r="A1302" s="3">
        <v>1300</v>
      </c>
      <c r="B1302" s="2" t="str">
        <f>"陈垂妹"</f>
        <v>陈垂妹</v>
      </c>
      <c r="C1302" s="2" t="s">
        <v>1204</v>
      </c>
      <c r="D1302" s="2" t="s">
        <v>1192</v>
      </c>
      <c r="E1302" s="3"/>
    </row>
    <row r="1303" spans="1:5" ht="24.75" customHeight="1">
      <c r="A1303" s="3">
        <v>1301</v>
      </c>
      <c r="B1303" s="2" t="str">
        <f>"韩万强"</f>
        <v>韩万强</v>
      </c>
      <c r="C1303" s="2" t="s">
        <v>1205</v>
      </c>
      <c r="D1303" s="2" t="s">
        <v>1192</v>
      </c>
      <c r="E1303" s="3"/>
    </row>
    <row r="1304" spans="1:5" ht="24.75" customHeight="1">
      <c r="A1304" s="3">
        <v>1302</v>
      </c>
      <c r="B1304" s="2" t="str">
        <f>"王非禹"</f>
        <v>王非禹</v>
      </c>
      <c r="C1304" s="2" t="s">
        <v>1206</v>
      </c>
      <c r="D1304" s="2" t="s">
        <v>1192</v>
      </c>
      <c r="E1304" s="3"/>
    </row>
    <row r="1305" spans="1:5" ht="24.75" customHeight="1">
      <c r="A1305" s="3">
        <v>1303</v>
      </c>
      <c r="B1305" s="2" t="str">
        <f>"曹玉双"</f>
        <v>曹玉双</v>
      </c>
      <c r="C1305" s="2" t="s">
        <v>1207</v>
      </c>
      <c r="D1305" s="2" t="s">
        <v>1192</v>
      </c>
      <c r="E1305" s="3"/>
    </row>
    <row r="1306" spans="1:5" ht="24.75" customHeight="1">
      <c r="A1306" s="3">
        <v>1304</v>
      </c>
      <c r="B1306" s="2" t="str">
        <f>"陈雅静"</f>
        <v>陈雅静</v>
      </c>
      <c r="C1306" s="2" t="s">
        <v>559</v>
      </c>
      <c r="D1306" s="2" t="s">
        <v>1192</v>
      </c>
      <c r="E1306" s="3"/>
    </row>
    <row r="1307" spans="1:5" ht="24.75" customHeight="1">
      <c r="A1307" s="3">
        <v>1305</v>
      </c>
      <c r="B1307" s="2" t="str">
        <f>"陈瑾璇"</f>
        <v>陈瑾璇</v>
      </c>
      <c r="C1307" s="2" t="s">
        <v>1208</v>
      </c>
      <c r="D1307" s="2" t="s">
        <v>1192</v>
      </c>
      <c r="E1307" s="3"/>
    </row>
    <row r="1308" spans="1:5" ht="24.75" customHeight="1">
      <c r="A1308" s="3">
        <v>1306</v>
      </c>
      <c r="B1308" s="2" t="str">
        <f>"胡嘉"</f>
        <v>胡嘉</v>
      </c>
      <c r="C1308" s="2" t="s">
        <v>20</v>
      </c>
      <c r="D1308" s="2" t="s">
        <v>1192</v>
      </c>
      <c r="E1308" s="3"/>
    </row>
    <row r="1309" spans="1:5" ht="24.75" customHeight="1">
      <c r="A1309" s="3">
        <v>1307</v>
      </c>
      <c r="B1309" s="2" t="str">
        <f>"陈秋平"</f>
        <v>陈秋平</v>
      </c>
      <c r="C1309" s="2" t="s">
        <v>1209</v>
      </c>
      <c r="D1309" s="2" t="s">
        <v>1192</v>
      </c>
      <c r="E1309" s="3"/>
    </row>
    <row r="1310" spans="1:5" ht="24.75" customHeight="1">
      <c r="A1310" s="3">
        <v>1308</v>
      </c>
      <c r="B1310" s="2" t="str">
        <f>"严秋"</f>
        <v>严秋</v>
      </c>
      <c r="C1310" s="2" t="s">
        <v>1210</v>
      </c>
      <c r="D1310" s="2" t="s">
        <v>1192</v>
      </c>
      <c r="E1310" s="3"/>
    </row>
    <row r="1311" spans="1:5" ht="24.75" customHeight="1">
      <c r="A1311" s="3">
        <v>1309</v>
      </c>
      <c r="B1311" s="2" t="str">
        <f>"谭翮"</f>
        <v>谭翮</v>
      </c>
      <c r="C1311" s="2" t="s">
        <v>1211</v>
      </c>
      <c r="D1311" s="2" t="s">
        <v>1192</v>
      </c>
      <c r="E1311" s="3"/>
    </row>
    <row r="1312" spans="1:5" ht="24.75" customHeight="1">
      <c r="A1312" s="3">
        <v>1310</v>
      </c>
      <c r="B1312" s="2" t="str">
        <f>"虞得水"</f>
        <v>虞得水</v>
      </c>
      <c r="C1312" s="2" t="s">
        <v>1212</v>
      </c>
      <c r="D1312" s="2" t="s">
        <v>1192</v>
      </c>
      <c r="E1312" s="3"/>
    </row>
    <row r="1313" spans="1:5" ht="24.75" customHeight="1">
      <c r="A1313" s="3">
        <v>1311</v>
      </c>
      <c r="B1313" s="2" t="str">
        <f>"吴晶晶"</f>
        <v>吴晶晶</v>
      </c>
      <c r="C1313" s="2" t="s">
        <v>1213</v>
      </c>
      <c r="D1313" s="2" t="s">
        <v>1192</v>
      </c>
      <c r="E1313" s="3"/>
    </row>
    <row r="1314" spans="1:5" ht="24.75" customHeight="1">
      <c r="A1314" s="3">
        <v>1312</v>
      </c>
      <c r="B1314" s="2" t="str">
        <f>"符连妍"</f>
        <v>符连妍</v>
      </c>
      <c r="C1314" s="2" t="s">
        <v>1214</v>
      </c>
      <c r="D1314" s="2" t="s">
        <v>1192</v>
      </c>
      <c r="E1314" s="3"/>
    </row>
    <row r="1315" spans="1:5" ht="24.75" customHeight="1">
      <c r="A1315" s="3">
        <v>1313</v>
      </c>
      <c r="B1315" s="2" t="str">
        <f>"谢佳言"</f>
        <v>谢佳言</v>
      </c>
      <c r="C1315" s="2" t="s">
        <v>1215</v>
      </c>
      <c r="D1315" s="2" t="s">
        <v>1192</v>
      </c>
      <c r="E1315" s="3"/>
    </row>
    <row r="1316" spans="1:5" ht="24.75" customHeight="1">
      <c r="A1316" s="3">
        <v>1314</v>
      </c>
      <c r="B1316" s="2" t="str">
        <f>"李菁"</f>
        <v>李菁</v>
      </c>
      <c r="C1316" s="2" t="s">
        <v>135</v>
      </c>
      <c r="D1316" s="2" t="s">
        <v>1192</v>
      </c>
      <c r="E1316" s="3"/>
    </row>
    <row r="1317" spans="1:5" ht="24.75" customHeight="1">
      <c r="A1317" s="3">
        <v>1315</v>
      </c>
      <c r="B1317" s="2" t="str">
        <f>"庄圣达"</f>
        <v>庄圣达</v>
      </c>
      <c r="C1317" s="2" t="s">
        <v>1216</v>
      </c>
      <c r="D1317" s="2" t="s">
        <v>1192</v>
      </c>
      <c r="E1317" s="3"/>
    </row>
    <row r="1318" spans="1:5" ht="24.75" customHeight="1">
      <c r="A1318" s="3">
        <v>1316</v>
      </c>
      <c r="B1318" s="2" t="str">
        <f>"陈丽铮"</f>
        <v>陈丽铮</v>
      </c>
      <c r="C1318" s="2" t="s">
        <v>1217</v>
      </c>
      <c r="D1318" s="2" t="s">
        <v>1192</v>
      </c>
      <c r="E1318" s="3"/>
    </row>
    <row r="1319" spans="1:5" ht="24.75" customHeight="1">
      <c r="A1319" s="3">
        <v>1317</v>
      </c>
      <c r="B1319" s="2" t="str">
        <f>"陈倩"</f>
        <v>陈倩</v>
      </c>
      <c r="C1319" s="2" t="s">
        <v>1218</v>
      </c>
      <c r="D1319" s="2" t="s">
        <v>1192</v>
      </c>
      <c r="E1319" s="3"/>
    </row>
    <row r="1320" spans="1:5" ht="24.75" customHeight="1">
      <c r="A1320" s="3">
        <v>1318</v>
      </c>
      <c r="B1320" s="2" t="str">
        <f>"符伟权"</f>
        <v>符伟权</v>
      </c>
      <c r="C1320" s="2" t="s">
        <v>1219</v>
      </c>
      <c r="D1320" s="2" t="s">
        <v>1192</v>
      </c>
      <c r="E1320" s="3"/>
    </row>
    <row r="1321" spans="1:5" ht="24.75" customHeight="1">
      <c r="A1321" s="3">
        <v>1319</v>
      </c>
      <c r="B1321" s="2" t="str">
        <f>"刘然"</f>
        <v>刘然</v>
      </c>
      <c r="C1321" s="2" t="s">
        <v>1220</v>
      </c>
      <c r="D1321" s="2" t="s">
        <v>1192</v>
      </c>
      <c r="E1321" s="3"/>
    </row>
    <row r="1322" spans="1:5" ht="24.75" customHeight="1">
      <c r="A1322" s="3">
        <v>1320</v>
      </c>
      <c r="B1322" s="2" t="str">
        <f>"成艳霞"</f>
        <v>成艳霞</v>
      </c>
      <c r="C1322" s="2" t="s">
        <v>1221</v>
      </c>
      <c r="D1322" s="2" t="s">
        <v>1192</v>
      </c>
      <c r="E1322" s="3"/>
    </row>
    <row r="1323" spans="1:5" ht="24.75" customHeight="1">
      <c r="A1323" s="3">
        <v>1321</v>
      </c>
      <c r="B1323" s="2" t="str">
        <f>"柯彩珍"</f>
        <v>柯彩珍</v>
      </c>
      <c r="C1323" s="2" t="s">
        <v>184</v>
      </c>
      <c r="D1323" s="2" t="s">
        <v>1192</v>
      </c>
      <c r="E1323" s="3"/>
    </row>
    <row r="1324" spans="1:5" ht="24.75" customHeight="1">
      <c r="A1324" s="3">
        <v>1322</v>
      </c>
      <c r="B1324" s="2" t="str">
        <f>"符展雯"</f>
        <v>符展雯</v>
      </c>
      <c r="C1324" s="2" t="s">
        <v>1222</v>
      </c>
      <c r="D1324" s="2" t="s">
        <v>1192</v>
      </c>
      <c r="E1324" s="3"/>
    </row>
    <row r="1325" spans="1:5" ht="24.75" customHeight="1">
      <c r="A1325" s="3">
        <v>1323</v>
      </c>
      <c r="B1325" s="2" t="str">
        <f>"羊秋雁"</f>
        <v>羊秋雁</v>
      </c>
      <c r="C1325" s="2" t="s">
        <v>1223</v>
      </c>
      <c r="D1325" s="2" t="s">
        <v>1192</v>
      </c>
      <c r="E1325" s="3"/>
    </row>
    <row r="1326" spans="1:5" ht="24.75" customHeight="1">
      <c r="A1326" s="3">
        <v>1324</v>
      </c>
      <c r="B1326" s="2" t="str">
        <f>"程欣"</f>
        <v>程欣</v>
      </c>
      <c r="C1326" s="2" t="s">
        <v>1224</v>
      </c>
      <c r="D1326" s="2" t="s">
        <v>1192</v>
      </c>
      <c r="E1326" s="3"/>
    </row>
    <row r="1327" spans="1:5" ht="24.75" customHeight="1">
      <c r="A1327" s="3">
        <v>1325</v>
      </c>
      <c r="B1327" s="2" t="str">
        <f>"王春花"</f>
        <v>王春花</v>
      </c>
      <c r="C1327" s="2" t="s">
        <v>1225</v>
      </c>
      <c r="D1327" s="2" t="s">
        <v>1192</v>
      </c>
      <c r="E1327" s="3"/>
    </row>
    <row r="1328" spans="1:5" ht="24.75" customHeight="1">
      <c r="A1328" s="3">
        <v>1326</v>
      </c>
      <c r="B1328" s="2" t="str">
        <f>"彭怡"</f>
        <v>彭怡</v>
      </c>
      <c r="C1328" s="2" t="s">
        <v>1226</v>
      </c>
      <c r="D1328" s="2" t="s">
        <v>1192</v>
      </c>
      <c r="E1328" s="3"/>
    </row>
    <row r="1329" spans="1:5" ht="24.75" customHeight="1">
      <c r="A1329" s="3">
        <v>1327</v>
      </c>
      <c r="B1329" s="2" t="str">
        <f>"牛伟健"</f>
        <v>牛伟健</v>
      </c>
      <c r="C1329" s="2" t="s">
        <v>1227</v>
      </c>
      <c r="D1329" s="2" t="s">
        <v>1192</v>
      </c>
      <c r="E1329" s="3"/>
    </row>
    <row r="1330" spans="1:5" ht="24.75" customHeight="1">
      <c r="A1330" s="3">
        <v>1328</v>
      </c>
      <c r="B1330" s="2" t="str">
        <f>"黄海静"</f>
        <v>黄海静</v>
      </c>
      <c r="C1330" s="2" t="s">
        <v>84</v>
      </c>
      <c r="D1330" s="2" t="s">
        <v>1192</v>
      </c>
      <c r="E1330" s="3"/>
    </row>
    <row r="1331" spans="1:5" ht="24.75" customHeight="1">
      <c r="A1331" s="3">
        <v>1329</v>
      </c>
      <c r="B1331" s="2" t="str">
        <f>"王梅妹"</f>
        <v>王梅妹</v>
      </c>
      <c r="C1331" s="2" t="s">
        <v>1228</v>
      </c>
      <c r="D1331" s="2" t="s">
        <v>1192</v>
      </c>
      <c r="E1331" s="3"/>
    </row>
    <row r="1332" spans="1:5" ht="24.75" customHeight="1">
      <c r="A1332" s="3">
        <v>1330</v>
      </c>
      <c r="B1332" s="2" t="str">
        <f>"谢永强"</f>
        <v>谢永强</v>
      </c>
      <c r="C1332" s="2" t="s">
        <v>1229</v>
      </c>
      <c r="D1332" s="2" t="s">
        <v>1192</v>
      </c>
      <c r="E1332" s="3"/>
    </row>
    <row r="1333" spans="1:5" ht="24.75" customHeight="1">
      <c r="A1333" s="3">
        <v>1331</v>
      </c>
      <c r="B1333" s="2" t="str">
        <f>"孔洁华"</f>
        <v>孔洁华</v>
      </c>
      <c r="C1333" s="2" t="s">
        <v>1230</v>
      </c>
      <c r="D1333" s="2" t="s">
        <v>1192</v>
      </c>
      <c r="E1333" s="3"/>
    </row>
    <row r="1334" spans="1:5" ht="24.75" customHeight="1">
      <c r="A1334" s="3">
        <v>1332</v>
      </c>
      <c r="B1334" s="2" t="str">
        <f>"郑若珍"</f>
        <v>郑若珍</v>
      </c>
      <c r="C1334" s="2" t="s">
        <v>1231</v>
      </c>
      <c r="D1334" s="2" t="s">
        <v>1192</v>
      </c>
      <c r="E1334" s="3"/>
    </row>
    <row r="1335" spans="1:5" ht="24.75" customHeight="1">
      <c r="A1335" s="3">
        <v>1333</v>
      </c>
      <c r="B1335" s="2" t="str">
        <f>"李文静"</f>
        <v>李文静</v>
      </c>
      <c r="C1335" s="2" t="s">
        <v>1232</v>
      </c>
      <c r="D1335" s="2" t="s">
        <v>1192</v>
      </c>
      <c r="E1335" s="3"/>
    </row>
    <row r="1336" spans="1:5" ht="24.75" customHeight="1">
      <c r="A1336" s="3">
        <v>1334</v>
      </c>
      <c r="B1336" s="2" t="str">
        <f>"陈定蕾"</f>
        <v>陈定蕾</v>
      </c>
      <c r="C1336" s="2" t="s">
        <v>1233</v>
      </c>
      <c r="D1336" s="2" t="s">
        <v>1192</v>
      </c>
      <c r="E1336" s="3"/>
    </row>
    <row r="1337" spans="1:5" ht="24.75" customHeight="1">
      <c r="A1337" s="3">
        <v>1335</v>
      </c>
      <c r="B1337" s="2" t="str">
        <f>"王永秋"</f>
        <v>王永秋</v>
      </c>
      <c r="C1337" s="2" t="s">
        <v>842</v>
      </c>
      <c r="D1337" s="2" t="s">
        <v>1192</v>
      </c>
      <c r="E1337" s="3"/>
    </row>
    <row r="1338" spans="1:5" ht="24.75" customHeight="1">
      <c r="A1338" s="3">
        <v>1336</v>
      </c>
      <c r="B1338" s="2" t="str">
        <f>"陈文超"</f>
        <v>陈文超</v>
      </c>
      <c r="C1338" s="2" t="s">
        <v>1234</v>
      </c>
      <c r="D1338" s="2" t="s">
        <v>1192</v>
      </c>
      <c r="E1338" s="3"/>
    </row>
    <row r="1339" spans="1:5" ht="24.75" customHeight="1">
      <c r="A1339" s="3">
        <v>1337</v>
      </c>
      <c r="B1339" s="2" t="str">
        <f>"陈秋焕"</f>
        <v>陈秋焕</v>
      </c>
      <c r="C1339" s="2" t="s">
        <v>1235</v>
      </c>
      <c r="D1339" s="2" t="s">
        <v>1192</v>
      </c>
      <c r="E1339" s="3"/>
    </row>
    <row r="1340" spans="1:5" ht="24.75" customHeight="1">
      <c r="A1340" s="3">
        <v>1338</v>
      </c>
      <c r="B1340" s="2" t="str">
        <f>"黎凤玲"</f>
        <v>黎凤玲</v>
      </c>
      <c r="C1340" s="2" t="s">
        <v>1236</v>
      </c>
      <c r="D1340" s="2" t="s">
        <v>1192</v>
      </c>
      <c r="E1340" s="3"/>
    </row>
    <row r="1341" spans="1:5" ht="24.75" customHeight="1">
      <c r="A1341" s="3">
        <v>1339</v>
      </c>
      <c r="B1341" s="2" t="str">
        <f>"吴东杏"</f>
        <v>吴东杏</v>
      </c>
      <c r="C1341" s="2" t="s">
        <v>297</v>
      </c>
      <c r="D1341" s="2" t="s">
        <v>1192</v>
      </c>
      <c r="E1341" s="3"/>
    </row>
    <row r="1342" spans="1:5" ht="24.75" customHeight="1">
      <c r="A1342" s="3">
        <v>1340</v>
      </c>
      <c r="B1342" s="2" t="str">
        <f>"陈一翠"</f>
        <v>陈一翠</v>
      </c>
      <c r="C1342" s="2" t="s">
        <v>755</v>
      </c>
      <c r="D1342" s="2" t="s">
        <v>1192</v>
      </c>
      <c r="E1342" s="3"/>
    </row>
    <row r="1343" spans="1:5" ht="24.75" customHeight="1">
      <c r="A1343" s="3">
        <v>1341</v>
      </c>
      <c r="B1343" s="2" t="str">
        <f>"陈美玲"</f>
        <v>陈美玲</v>
      </c>
      <c r="C1343" s="2" t="s">
        <v>1237</v>
      </c>
      <c r="D1343" s="2" t="s">
        <v>1192</v>
      </c>
      <c r="E1343" s="3"/>
    </row>
    <row r="1344" spans="1:5" ht="24.75" customHeight="1">
      <c r="A1344" s="3">
        <v>1342</v>
      </c>
      <c r="B1344" s="2" t="str">
        <f>"范妙莉"</f>
        <v>范妙莉</v>
      </c>
      <c r="C1344" s="2" t="s">
        <v>1238</v>
      </c>
      <c r="D1344" s="2" t="s">
        <v>1192</v>
      </c>
      <c r="E1344" s="3"/>
    </row>
    <row r="1345" spans="1:5" ht="24.75" customHeight="1">
      <c r="A1345" s="3">
        <v>1343</v>
      </c>
      <c r="B1345" s="2" t="str">
        <f>"符小丹"</f>
        <v>符小丹</v>
      </c>
      <c r="C1345" s="2" t="s">
        <v>1239</v>
      </c>
      <c r="D1345" s="2" t="s">
        <v>1192</v>
      </c>
      <c r="E1345" s="3"/>
    </row>
    <row r="1346" spans="1:5" ht="24.75" customHeight="1">
      <c r="A1346" s="3">
        <v>1344</v>
      </c>
      <c r="B1346" s="2" t="str">
        <f>"何金菊"</f>
        <v>何金菊</v>
      </c>
      <c r="C1346" s="2" t="s">
        <v>1240</v>
      </c>
      <c r="D1346" s="2" t="s">
        <v>1192</v>
      </c>
      <c r="E1346" s="3"/>
    </row>
    <row r="1347" spans="1:5" ht="24.75" customHeight="1">
      <c r="A1347" s="3">
        <v>1345</v>
      </c>
      <c r="B1347" s="2" t="str">
        <f>"陈惠"</f>
        <v>陈惠</v>
      </c>
      <c r="C1347" s="2" t="s">
        <v>1241</v>
      </c>
      <c r="D1347" s="2" t="s">
        <v>1192</v>
      </c>
      <c r="E1347" s="3"/>
    </row>
    <row r="1348" spans="1:5" ht="24.75" customHeight="1">
      <c r="A1348" s="3">
        <v>1346</v>
      </c>
      <c r="B1348" s="2" t="str">
        <f>"曾令子"</f>
        <v>曾令子</v>
      </c>
      <c r="C1348" s="2" t="s">
        <v>1163</v>
      </c>
      <c r="D1348" s="2" t="s">
        <v>1192</v>
      </c>
      <c r="E1348" s="3"/>
    </row>
    <row r="1349" spans="1:5" ht="24.75" customHeight="1">
      <c r="A1349" s="3">
        <v>1347</v>
      </c>
      <c r="B1349" s="2" t="str">
        <f>"韩允欢"</f>
        <v>韩允欢</v>
      </c>
      <c r="C1349" s="2" t="s">
        <v>1242</v>
      </c>
      <c r="D1349" s="2" t="s">
        <v>1192</v>
      </c>
      <c r="E1349" s="3"/>
    </row>
    <row r="1350" spans="1:5" ht="24.75" customHeight="1">
      <c r="A1350" s="3">
        <v>1348</v>
      </c>
      <c r="B1350" s="2" t="str">
        <f>"李娴"</f>
        <v>李娴</v>
      </c>
      <c r="C1350" s="2" t="s">
        <v>1243</v>
      </c>
      <c r="D1350" s="2" t="s">
        <v>1192</v>
      </c>
      <c r="E1350" s="3"/>
    </row>
    <row r="1351" spans="1:5" ht="24.75" customHeight="1">
      <c r="A1351" s="3">
        <v>1349</v>
      </c>
      <c r="B1351" s="2" t="str">
        <f>"李石乾"</f>
        <v>李石乾</v>
      </c>
      <c r="C1351" s="2" t="s">
        <v>1244</v>
      </c>
      <c r="D1351" s="2" t="s">
        <v>1192</v>
      </c>
      <c r="E1351" s="3"/>
    </row>
    <row r="1352" spans="1:5" ht="24.75" customHeight="1">
      <c r="A1352" s="3">
        <v>1350</v>
      </c>
      <c r="B1352" s="2" t="str">
        <f>"曾达"</f>
        <v>曾达</v>
      </c>
      <c r="C1352" s="2" t="s">
        <v>1245</v>
      </c>
      <c r="D1352" s="2" t="s">
        <v>1192</v>
      </c>
      <c r="E1352" s="3"/>
    </row>
    <row r="1353" spans="1:5" ht="24.75" customHeight="1">
      <c r="A1353" s="3">
        <v>1351</v>
      </c>
      <c r="B1353" s="2" t="str">
        <f>"朱艺莹"</f>
        <v>朱艺莹</v>
      </c>
      <c r="C1353" s="2" t="s">
        <v>1246</v>
      </c>
      <c r="D1353" s="2" t="s">
        <v>1192</v>
      </c>
      <c r="E1353" s="3"/>
    </row>
    <row r="1354" spans="1:5" ht="24.75" customHeight="1">
      <c r="A1354" s="3">
        <v>1352</v>
      </c>
      <c r="B1354" s="2" t="str">
        <f>"黄添慧"</f>
        <v>黄添慧</v>
      </c>
      <c r="C1354" s="2" t="s">
        <v>1247</v>
      </c>
      <c r="D1354" s="2" t="s">
        <v>1192</v>
      </c>
      <c r="E1354" s="3"/>
    </row>
    <row r="1355" spans="1:5" ht="24.75" customHeight="1">
      <c r="A1355" s="3">
        <v>1353</v>
      </c>
      <c r="B1355" s="2" t="str">
        <f>"刘虹燕"</f>
        <v>刘虹燕</v>
      </c>
      <c r="C1355" s="2" t="s">
        <v>132</v>
      </c>
      <c r="D1355" s="2" t="s">
        <v>1192</v>
      </c>
      <c r="E1355" s="3"/>
    </row>
    <row r="1356" spans="1:5" ht="24.75" customHeight="1">
      <c r="A1356" s="3">
        <v>1354</v>
      </c>
      <c r="B1356" s="2" t="str">
        <f>"符兰欣"</f>
        <v>符兰欣</v>
      </c>
      <c r="C1356" s="2" t="s">
        <v>1248</v>
      </c>
      <c r="D1356" s="2" t="s">
        <v>1192</v>
      </c>
      <c r="E1356" s="3"/>
    </row>
    <row r="1357" spans="1:5" ht="24.75" customHeight="1">
      <c r="A1357" s="3">
        <v>1355</v>
      </c>
      <c r="B1357" s="2" t="str">
        <f>"杨凯"</f>
        <v>杨凯</v>
      </c>
      <c r="C1357" s="2" t="s">
        <v>1249</v>
      </c>
      <c r="D1357" s="2" t="s">
        <v>1192</v>
      </c>
      <c r="E1357" s="3"/>
    </row>
    <row r="1358" spans="1:5" ht="24.75" customHeight="1">
      <c r="A1358" s="3">
        <v>1356</v>
      </c>
      <c r="B1358" s="2" t="str">
        <f>"符仙娲"</f>
        <v>符仙娲</v>
      </c>
      <c r="C1358" s="2" t="s">
        <v>1250</v>
      </c>
      <c r="D1358" s="2" t="s">
        <v>1192</v>
      </c>
      <c r="E1358" s="3"/>
    </row>
    <row r="1359" spans="1:5" ht="24.75" customHeight="1">
      <c r="A1359" s="3">
        <v>1357</v>
      </c>
      <c r="B1359" s="2" t="str">
        <f>"李佳慧"</f>
        <v>李佳慧</v>
      </c>
      <c r="C1359" s="2" t="s">
        <v>1251</v>
      </c>
      <c r="D1359" s="2" t="s">
        <v>1192</v>
      </c>
      <c r="E1359" s="3"/>
    </row>
    <row r="1360" spans="1:5" ht="24.75" customHeight="1">
      <c r="A1360" s="3">
        <v>1358</v>
      </c>
      <c r="B1360" s="2" t="str">
        <f>"符昌武"</f>
        <v>符昌武</v>
      </c>
      <c r="C1360" s="2" t="s">
        <v>1252</v>
      </c>
      <c r="D1360" s="2" t="s">
        <v>1192</v>
      </c>
      <c r="E1360" s="3"/>
    </row>
    <row r="1361" spans="1:5" ht="24.75" customHeight="1">
      <c r="A1361" s="3">
        <v>1359</v>
      </c>
      <c r="B1361" s="2" t="str">
        <f>"毛琬璆"</f>
        <v>毛琬璆</v>
      </c>
      <c r="C1361" s="2" t="s">
        <v>1253</v>
      </c>
      <c r="D1361" s="2" t="s">
        <v>1192</v>
      </c>
      <c r="E1361" s="3"/>
    </row>
    <row r="1362" spans="1:5" ht="24.75" customHeight="1">
      <c r="A1362" s="3">
        <v>1360</v>
      </c>
      <c r="B1362" s="2" t="str">
        <f>"吴国强"</f>
        <v>吴国强</v>
      </c>
      <c r="C1362" s="2" t="s">
        <v>1254</v>
      </c>
      <c r="D1362" s="2" t="s">
        <v>1192</v>
      </c>
      <c r="E1362" s="3"/>
    </row>
    <row r="1363" spans="1:5" ht="24.75" customHeight="1">
      <c r="A1363" s="3">
        <v>1361</v>
      </c>
      <c r="B1363" s="2" t="str">
        <f>"朱贤玲"</f>
        <v>朱贤玲</v>
      </c>
      <c r="C1363" s="2" t="s">
        <v>1255</v>
      </c>
      <c r="D1363" s="2" t="s">
        <v>1192</v>
      </c>
      <c r="E1363" s="3"/>
    </row>
    <row r="1364" spans="1:5" ht="24.75" customHeight="1">
      <c r="A1364" s="3">
        <v>1362</v>
      </c>
      <c r="B1364" s="2" t="str">
        <f>"徐斯桦"</f>
        <v>徐斯桦</v>
      </c>
      <c r="C1364" s="2" t="s">
        <v>1256</v>
      </c>
      <c r="D1364" s="2" t="s">
        <v>1192</v>
      </c>
      <c r="E1364" s="3"/>
    </row>
    <row r="1365" spans="1:5" ht="24.75" customHeight="1">
      <c r="A1365" s="3">
        <v>1363</v>
      </c>
      <c r="B1365" s="2" t="str">
        <f>"唐发敏"</f>
        <v>唐发敏</v>
      </c>
      <c r="C1365" s="2" t="s">
        <v>1257</v>
      </c>
      <c r="D1365" s="2" t="s">
        <v>1192</v>
      </c>
      <c r="E1365" s="3"/>
    </row>
    <row r="1366" spans="1:5" ht="24.75" customHeight="1">
      <c r="A1366" s="3">
        <v>1364</v>
      </c>
      <c r="B1366" s="2" t="str">
        <f>"符小怡"</f>
        <v>符小怡</v>
      </c>
      <c r="C1366" s="2" t="s">
        <v>1258</v>
      </c>
      <c r="D1366" s="2" t="s">
        <v>1192</v>
      </c>
      <c r="E1366" s="3"/>
    </row>
    <row r="1367" spans="1:5" ht="24.75" customHeight="1">
      <c r="A1367" s="3">
        <v>1365</v>
      </c>
      <c r="B1367" s="2" t="str">
        <f>"文有根"</f>
        <v>文有根</v>
      </c>
      <c r="C1367" s="2" t="s">
        <v>1259</v>
      </c>
      <c r="D1367" s="2" t="s">
        <v>1192</v>
      </c>
      <c r="E1367" s="3"/>
    </row>
    <row r="1368" spans="1:5" ht="24.75" customHeight="1">
      <c r="A1368" s="3">
        <v>1366</v>
      </c>
      <c r="B1368" s="2" t="str">
        <f>"邓耶"</f>
        <v>邓耶</v>
      </c>
      <c r="C1368" s="2" t="s">
        <v>1260</v>
      </c>
      <c r="D1368" s="2" t="s">
        <v>1192</v>
      </c>
      <c r="E1368" s="3"/>
    </row>
    <row r="1369" spans="1:5" ht="24.75" customHeight="1">
      <c r="A1369" s="3">
        <v>1367</v>
      </c>
      <c r="B1369" s="2" t="str">
        <f>"温婷婷"</f>
        <v>温婷婷</v>
      </c>
      <c r="C1369" s="2" t="s">
        <v>236</v>
      </c>
      <c r="D1369" s="2" t="s">
        <v>1192</v>
      </c>
      <c r="E1369" s="3"/>
    </row>
    <row r="1370" spans="1:5" ht="24.75" customHeight="1">
      <c r="A1370" s="3">
        <v>1368</v>
      </c>
      <c r="B1370" s="2" t="str">
        <f>"陆珊"</f>
        <v>陆珊</v>
      </c>
      <c r="C1370" s="2" t="s">
        <v>375</v>
      </c>
      <c r="D1370" s="2" t="s">
        <v>1192</v>
      </c>
      <c r="E1370" s="3"/>
    </row>
    <row r="1371" spans="1:5" ht="24.75" customHeight="1">
      <c r="A1371" s="3">
        <v>1369</v>
      </c>
      <c r="B1371" s="2" t="str">
        <f>"陆娟"</f>
        <v>陆娟</v>
      </c>
      <c r="C1371" s="2" t="s">
        <v>1261</v>
      </c>
      <c r="D1371" s="2" t="s">
        <v>1192</v>
      </c>
      <c r="E1371" s="3"/>
    </row>
    <row r="1372" spans="1:5" ht="24.75" customHeight="1">
      <c r="A1372" s="3">
        <v>1370</v>
      </c>
      <c r="B1372" s="2" t="str">
        <f>"任国铭"</f>
        <v>任国铭</v>
      </c>
      <c r="C1372" s="2" t="s">
        <v>1262</v>
      </c>
      <c r="D1372" s="2" t="s">
        <v>1192</v>
      </c>
      <c r="E1372" s="3"/>
    </row>
    <row r="1373" spans="1:5" ht="24.75" customHeight="1">
      <c r="A1373" s="3">
        <v>1371</v>
      </c>
      <c r="B1373" s="2" t="str">
        <f>"符启莹"</f>
        <v>符启莹</v>
      </c>
      <c r="C1373" s="2" t="s">
        <v>1263</v>
      </c>
      <c r="D1373" s="2" t="s">
        <v>1192</v>
      </c>
      <c r="E1373" s="3"/>
    </row>
    <row r="1374" spans="1:5" ht="24.75" customHeight="1">
      <c r="A1374" s="3">
        <v>1372</v>
      </c>
      <c r="B1374" s="2" t="str">
        <f>"曾丽婷"</f>
        <v>曾丽婷</v>
      </c>
      <c r="C1374" s="2" t="s">
        <v>1264</v>
      </c>
      <c r="D1374" s="2" t="s">
        <v>1192</v>
      </c>
      <c r="E1374" s="3"/>
    </row>
    <row r="1375" spans="1:5" ht="24.75" customHeight="1">
      <c r="A1375" s="3">
        <v>1373</v>
      </c>
      <c r="B1375" s="2" t="str">
        <f>"陈虹"</f>
        <v>陈虹</v>
      </c>
      <c r="C1375" s="2" t="s">
        <v>1265</v>
      </c>
      <c r="D1375" s="2" t="s">
        <v>1192</v>
      </c>
      <c r="E1375" s="3"/>
    </row>
    <row r="1376" spans="1:5" ht="24.75" customHeight="1">
      <c r="A1376" s="3">
        <v>1374</v>
      </c>
      <c r="B1376" s="2" t="str">
        <f>"符美娟"</f>
        <v>符美娟</v>
      </c>
      <c r="C1376" s="2" t="s">
        <v>1266</v>
      </c>
      <c r="D1376" s="2" t="s">
        <v>1192</v>
      </c>
      <c r="E1376" s="3"/>
    </row>
    <row r="1377" spans="1:5" ht="24.75" customHeight="1">
      <c r="A1377" s="3">
        <v>1375</v>
      </c>
      <c r="B1377" s="2" t="str">
        <f>"陈万萍"</f>
        <v>陈万萍</v>
      </c>
      <c r="C1377" s="2" t="s">
        <v>1267</v>
      </c>
      <c r="D1377" s="2" t="s">
        <v>1192</v>
      </c>
      <c r="E1377" s="3"/>
    </row>
    <row r="1378" spans="1:5" ht="24.75" customHeight="1">
      <c r="A1378" s="3">
        <v>1376</v>
      </c>
      <c r="B1378" s="2" t="str">
        <f>"邓丽丽"</f>
        <v>邓丽丽</v>
      </c>
      <c r="C1378" s="2" t="s">
        <v>60</v>
      </c>
      <c r="D1378" s="2" t="s">
        <v>1192</v>
      </c>
      <c r="E1378" s="3"/>
    </row>
    <row r="1379" spans="1:5" ht="24.75" customHeight="1">
      <c r="A1379" s="3">
        <v>1377</v>
      </c>
      <c r="B1379" s="2" t="str">
        <f>"羊钰"</f>
        <v>羊钰</v>
      </c>
      <c r="C1379" s="2" t="s">
        <v>1268</v>
      </c>
      <c r="D1379" s="2" t="s">
        <v>1192</v>
      </c>
      <c r="E1379" s="3"/>
    </row>
    <row r="1380" spans="1:5" ht="24.75" customHeight="1">
      <c r="A1380" s="3">
        <v>1378</v>
      </c>
      <c r="B1380" s="2" t="str">
        <f>"余鸿钊"</f>
        <v>余鸿钊</v>
      </c>
      <c r="C1380" s="2" t="s">
        <v>1269</v>
      </c>
      <c r="D1380" s="2" t="s">
        <v>1192</v>
      </c>
      <c r="E1380" s="3"/>
    </row>
    <row r="1381" spans="1:5" ht="24.75" customHeight="1">
      <c r="A1381" s="3">
        <v>1379</v>
      </c>
      <c r="B1381" s="2" t="str">
        <f>"林克彬"</f>
        <v>林克彬</v>
      </c>
      <c r="C1381" s="2" t="s">
        <v>1270</v>
      </c>
      <c r="D1381" s="2" t="s">
        <v>1192</v>
      </c>
      <c r="E1381" s="3"/>
    </row>
    <row r="1382" spans="1:5" ht="24.75" customHeight="1">
      <c r="A1382" s="3">
        <v>1380</v>
      </c>
      <c r="B1382" s="2" t="str">
        <f>"何林艺"</f>
        <v>何林艺</v>
      </c>
      <c r="C1382" s="2" t="s">
        <v>1271</v>
      </c>
      <c r="D1382" s="2" t="s">
        <v>1192</v>
      </c>
      <c r="E1382" s="3"/>
    </row>
    <row r="1383" spans="1:5" ht="24.75" customHeight="1">
      <c r="A1383" s="3">
        <v>1381</v>
      </c>
      <c r="B1383" s="2" t="str">
        <f>"黄丽冰"</f>
        <v>黄丽冰</v>
      </c>
      <c r="C1383" s="2" t="s">
        <v>1272</v>
      </c>
      <c r="D1383" s="2" t="s">
        <v>1192</v>
      </c>
      <c r="E1383" s="3"/>
    </row>
    <row r="1384" spans="1:5" ht="24.75" customHeight="1">
      <c r="A1384" s="3">
        <v>1382</v>
      </c>
      <c r="B1384" s="2" t="str">
        <f>"李春兰"</f>
        <v>李春兰</v>
      </c>
      <c r="C1384" s="2" t="s">
        <v>1273</v>
      </c>
      <c r="D1384" s="2" t="s">
        <v>1192</v>
      </c>
      <c r="E1384" s="3"/>
    </row>
    <row r="1385" spans="1:5" ht="24.75" customHeight="1">
      <c r="A1385" s="3">
        <v>1383</v>
      </c>
      <c r="B1385" s="2" t="str">
        <f>"李慧莹"</f>
        <v>李慧莹</v>
      </c>
      <c r="C1385" s="2" t="s">
        <v>1274</v>
      </c>
      <c r="D1385" s="2" t="s">
        <v>1192</v>
      </c>
      <c r="E1385" s="3"/>
    </row>
    <row r="1386" spans="1:5" ht="24.75" customHeight="1">
      <c r="A1386" s="3">
        <v>1384</v>
      </c>
      <c r="B1386" s="2" t="str">
        <f>"郑艳艳"</f>
        <v>郑艳艳</v>
      </c>
      <c r="C1386" s="2" t="s">
        <v>1275</v>
      </c>
      <c r="D1386" s="2" t="s">
        <v>1192</v>
      </c>
      <c r="E1386" s="3"/>
    </row>
    <row r="1387" spans="1:5" ht="24.75" customHeight="1">
      <c r="A1387" s="3">
        <v>1385</v>
      </c>
      <c r="B1387" s="2" t="str">
        <f>"邢涛麟"</f>
        <v>邢涛麟</v>
      </c>
      <c r="C1387" s="2" t="s">
        <v>439</v>
      </c>
      <c r="D1387" s="2" t="s">
        <v>1192</v>
      </c>
      <c r="E1387" s="3"/>
    </row>
    <row r="1388" spans="1:5" ht="24.75" customHeight="1">
      <c r="A1388" s="3">
        <v>1386</v>
      </c>
      <c r="B1388" s="2" t="str">
        <f>"邓发兰"</f>
        <v>邓发兰</v>
      </c>
      <c r="C1388" s="2" t="s">
        <v>1276</v>
      </c>
      <c r="D1388" s="2" t="s">
        <v>1192</v>
      </c>
      <c r="E1388" s="3"/>
    </row>
    <row r="1389" spans="1:5" ht="24.75" customHeight="1">
      <c r="A1389" s="3">
        <v>1387</v>
      </c>
      <c r="B1389" s="2" t="str">
        <f>"文和丹"</f>
        <v>文和丹</v>
      </c>
      <c r="C1389" s="2" t="s">
        <v>1277</v>
      </c>
      <c r="D1389" s="2" t="s">
        <v>1192</v>
      </c>
      <c r="E1389" s="3"/>
    </row>
    <row r="1390" spans="1:5" ht="24.75" customHeight="1">
      <c r="A1390" s="3">
        <v>1388</v>
      </c>
      <c r="B1390" s="2" t="str">
        <f>"邓焱"</f>
        <v>邓焱</v>
      </c>
      <c r="C1390" s="2" t="s">
        <v>1278</v>
      </c>
      <c r="D1390" s="2" t="s">
        <v>1192</v>
      </c>
      <c r="E1390" s="3"/>
    </row>
    <row r="1391" spans="1:5" ht="24.75" customHeight="1">
      <c r="A1391" s="3">
        <v>1389</v>
      </c>
      <c r="B1391" s="2" t="str">
        <f>"郑永箕"</f>
        <v>郑永箕</v>
      </c>
      <c r="C1391" s="2" t="s">
        <v>1279</v>
      </c>
      <c r="D1391" s="2" t="s">
        <v>1192</v>
      </c>
      <c r="E1391" s="3"/>
    </row>
    <row r="1392" spans="1:5" ht="24.75" customHeight="1">
      <c r="A1392" s="3">
        <v>1390</v>
      </c>
      <c r="B1392" s="2" t="str">
        <f>"卓小丽"</f>
        <v>卓小丽</v>
      </c>
      <c r="C1392" s="2" t="s">
        <v>1280</v>
      </c>
      <c r="D1392" s="2" t="s">
        <v>1192</v>
      </c>
      <c r="E1392" s="3"/>
    </row>
    <row r="1393" spans="1:5" ht="24.75" customHeight="1">
      <c r="A1393" s="3">
        <v>1391</v>
      </c>
      <c r="B1393" s="2" t="str">
        <f>"何小月"</f>
        <v>何小月</v>
      </c>
      <c r="C1393" s="2" t="s">
        <v>1281</v>
      </c>
      <c r="D1393" s="2" t="s">
        <v>1192</v>
      </c>
      <c r="E1393" s="3"/>
    </row>
    <row r="1394" spans="1:5" ht="24.75" customHeight="1">
      <c r="A1394" s="3">
        <v>1392</v>
      </c>
      <c r="B1394" s="2" t="str">
        <f>"任世丽"</f>
        <v>任世丽</v>
      </c>
      <c r="C1394" s="2" t="s">
        <v>1282</v>
      </c>
      <c r="D1394" s="2" t="s">
        <v>1192</v>
      </c>
      <c r="E1394" s="3"/>
    </row>
    <row r="1395" spans="1:5" ht="24.75" customHeight="1">
      <c r="A1395" s="3">
        <v>1393</v>
      </c>
      <c r="B1395" s="2" t="str">
        <f>"许惠颖"</f>
        <v>许惠颖</v>
      </c>
      <c r="C1395" s="2" t="s">
        <v>1283</v>
      </c>
      <c r="D1395" s="2" t="s">
        <v>1192</v>
      </c>
      <c r="E1395" s="3"/>
    </row>
    <row r="1396" spans="1:5" ht="24.75" customHeight="1">
      <c r="A1396" s="3">
        <v>1394</v>
      </c>
      <c r="B1396" s="2" t="str">
        <f>"郑春丹"</f>
        <v>郑春丹</v>
      </c>
      <c r="C1396" s="2" t="s">
        <v>211</v>
      </c>
      <c r="D1396" s="2" t="s">
        <v>1192</v>
      </c>
      <c r="E1396" s="3"/>
    </row>
    <row r="1397" spans="1:5" ht="24.75" customHeight="1">
      <c r="A1397" s="3">
        <v>1395</v>
      </c>
      <c r="B1397" s="2" t="str">
        <f>"符桂馨"</f>
        <v>符桂馨</v>
      </c>
      <c r="C1397" s="2" t="s">
        <v>1284</v>
      </c>
      <c r="D1397" s="2" t="s">
        <v>1192</v>
      </c>
      <c r="E1397" s="3"/>
    </row>
    <row r="1398" spans="1:5" ht="24.75" customHeight="1">
      <c r="A1398" s="3">
        <v>1396</v>
      </c>
      <c r="B1398" s="2" t="str">
        <f>"熊婷婷"</f>
        <v>熊婷婷</v>
      </c>
      <c r="C1398" s="2" t="s">
        <v>1285</v>
      </c>
      <c r="D1398" s="2" t="s">
        <v>1192</v>
      </c>
      <c r="E1398" s="3"/>
    </row>
    <row r="1399" spans="1:5" ht="24.75" customHeight="1">
      <c r="A1399" s="3">
        <v>1397</v>
      </c>
      <c r="B1399" s="2" t="str">
        <f>"吴建爱"</f>
        <v>吴建爱</v>
      </c>
      <c r="C1399" s="2" t="s">
        <v>1286</v>
      </c>
      <c r="D1399" s="2" t="s">
        <v>1192</v>
      </c>
      <c r="E1399" s="3"/>
    </row>
    <row r="1400" spans="1:5" ht="24.75" customHeight="1">
      <c r="A1400" s="3">
        <v>1398</v>
      </c>
      <c r="B1400" s="2" t="str">
        <f>"吴海英"</f>
        <v>吴海英</v>
      </c>
      <c r="C1400" s="2" t="s">
        <v>1287</v>
      </c>
      <c r="D1400" s="2" t="s">
        <v>1192</v>
      </c>
      <c r="E1400" s="3"/>
    </row>
    <row r="1401" spans="1:5" ht="24.75" customHeight="1">
      <c r="A1401" s="3">
        <v>1399</v>
      </c>
      <c r="B1401" s="2" t="str">
        <f>"陈艳婷"</f>
        <v>陈艳婷</v>
      </c>
      <c r="C1401" s="2" t="s">
        <v>1288</v>
      </c>
      <c r="D1401" s="2" t="s">
        <v>1192</v>
      </c>
      <c r="E1401" s="3"/>
    </row>
    <row r="1402" spans="1:5" ht="24.75" customHeight="1">
      <c r="A1402" s="3">
        <v>1400</v>
      </c>
      <c r="B1402" s="2" t="str">
        <f>"林仕恋"</f>
        <v>林仕恋</v>
      </c>
      <c r="C1402" s="2" t="s">
        <v>1289</v>
      </c>
      <c r="D1402" s="2" t="s">
        <v>1192</v>
      </c>
      <c r="E1402" s="3"/>
    </row>
    <row r="1403" spans="1:5" ht="24.75" customHeight="1">
      <c r="A1403" s="3">
        <v>1401</v>
      </c>
      <c r="B1403" s="2" t="str">
        <f>"黄河润"</f>
        <v>黄河润</v>
      </c>
      <c r="C1403" s="2" t="s">
        <v>1290</v>
      </c>
      <c r="D1403" s="2" t="s">
        <v>1192</v>
      </c>
      <c r="E1403" s="3"/>
    </row>
    <row r="1404" spans="1:5" ht="24.75" customHeight="1">
      <c r="A1404" s="3">
        <v>1402</v>
      </c>
      <c r="B1404" s="2" t="str">
        <f>"袁招娣"</f>
        <v>袁招娣</v>
      </c>
      <c r="C1404" s="2" t="s">
        <v>1291</v>
      </c>
      <c r="D1404" s="2" t="s">
        <v>1192</v>
      </c>
      <c r="E1404" s="3"/>
    </row>
    <row r="1405" spans="1:5" ht="24.75" customHeight="1">
      <c r="A1405" s="3">
        <v>1403</v>
      </c>
      <c r="B1405" s="2" t="str">
        <f>"唐庆洁"</f>
        <v>唐庆洁</v>
      </c>
      <c r="C1405" s="2" t="s">
        <v>1292</v>
      </c>
      <c r="D1405" s="2" t="s">
        <v>1192</v>
      </c>
      <c r="E1405" s="3"/>
    </row>
    <row r="1406" spans="1:5" ht="24.75" customHeight="1">
      <c r="A1406" s="3">
        <v>1404</v>
      </c>
      <c r="B1406" s="2" t="str">
        <f>"黎启灿"</f>
        <v>黎启灿</v>
      </c>
      <c r="C1406" s="2" t="s">
        <v>1293</v>
      </c>
      <c r="D1406" s="2" t="s">
        <v>1192</v>
      </c>
      <c r="E1406" s="3"/>
    </row>
    <row r="1407" spans="1:5" ht="24.75" customHeight="1">
      <c r="A1407" s="3">
        <v>1405</v>
      </c>
      <c r="B1407" s="2" t="str">
        <f>"羊应坤"</f>
        <v>羊应坤</v>
      </c>
      <c r="C1407" s="2" t="s">
        <v>1294</v>
      </c>
      <c r="D1407" s="2" t="s">
        <v>1192</v>
      </c>
      <c r="E1407" s="3"/>
    </row>
    <row r="1408" spans="1:5" ht="24.75" customHeight="1">
      <c r="A1408" s="3">
        <v>1406</v>
      </c>
      <c r="B1408" s="2" t="str">
        <f>"王小倩"</f>
        <v>王小倩</v>
      </c>
      <c r="C1408" s="2" t="s">
        <v>1295</v>
      </c>
      <c r="D1408" s="2" t="s">
        <v>1192</v>
      </c>
      <c r="E1408" s="3"/>
    </row>
    <row r="1409" spans="1:5" ht="24.75" customHeight="1">
      <c r="A1409" s="3">
        <v>1407</v>
      </c>
      <c r="B1409" s="2" t="str">
        <f>"林艳婷"</f>
        <v>林艳婷</v>
      </c>
      <c r="C1409" s="2" t="s">
        <v>1296</v>
      </c>
      <c r="D1409" s="2" t="s">
        <v>1192</v>
      </c>
      <c r="E1409" s="3"/>
    </row>
    <row r="1410" spans="1:5" ht="24.75" customHeight="1">
      <c r="A1410" s="3">
        <v>1408</v>
      </c>
      <c r="B1410" s="2" t="str">
        <f>"杜蕾"</f>
        <v>杜蕾</v>
      </c>
      <c r="C1410" s="2" t="s">
        <v>1297</v>
      </c>
      <c r="D1410" s="2" t="s">
        <v>1192</v>
      </c>
      <c r="E1410" s="3"/>
    </row>
    <row r="1411" spans="1:5" ht="24.75" customHeight="1">
      <c r="A1411" s="3">
        <v>1409</v>
      </c>
      <c r="B1411" s="2" t="str">
        <f>"文影影"</f>
        <v>文影影</v>
      </c>
      <c r="C1411" s="2" t="s">
        <v>1298</v>
      </c>
      <c r="D1411" s="2" t="s">
        <v>1192</v>
      </c>
      <c r="E1411" s="3"/>
    </row>
    <row r="1412" spans="1:5" ht="24.75" customHeight="1">
      <c r="A1412" s="3">
        <v>1410</v>
      </c>
      <c r="B1412" s="2" t="str">
        <f>"林俊柏"</f>
        <v>林俊柏</v>
      </c>
      <c r="C1412" s="2" t="s">
        <v>1299</v>
      </c>
      <c r="D1412" s="2" t="s">
        <v>1192</v>
      </c>
      <c r="E1412" s="3"/>
    </row>
    <row r="1413" spans="1:5" ht="24.75" customHeight="1">
      <c r="A1413" s="3">
        <v>1411</v>
      </c>
      <c r="B1413" s="2" t="str">
        <f>"薛丽益"</f>
        <v>薛丽益</v>
      </c>
      <c r="C1413" s="2" t="s">
        <v>1300</v>
      </c>
      <c r="D1413" s="2" t="s">
        <v>1192</v>
      </c>
      <c r="E1413" s="3"/>
    </row>
    <row r="1414" spans="1:5" ht="24.75" customHeight="1">
      <c r="A1414" s="3">
        <v>1412</v>
      </c>
      <c r="B1414" s="2" t="str">
        <f>"黄雁玲"</f>
        <v>黄雁玲</v>
      </c>
      <c r="C1414" s="2" t="s">
        <v>1301</v>
      </c>
      <c r="D1414" s="2" t="s">
        <v>1192</v>
      </c>
      <c r="E1414" s="3"/>
    </row>
    <row r="1415" spans="1:5" ht="24.75" customHeight="1">
      <c r="A1415" s="3">
        <v>1413</v>
      </c>
      <c r="B1415" s="2" t="str">
        <f>"陈姑美"</f>
        <v>陈姑美</v>
      </c>
      <c r="C1415" s="2" t="s">
        <v>1302</v>
      </c>
      <c r="D1415" s="2" t="s">
        <v>1192</v>
      </c>
      <c r="E1415" s="3"/>
    </row>
    <row r="1416" spans="1:5" ht="24.75" customHeight="1">
      <c r="A1416" s="3">
        <v>1414</v>
      </c>
      <c r="B1416" s="2" t="str">
        <f>"曾艳"</f>
        <v>曾艳</v>
      </c>
      <c r="C1416" s="2" t="s">
        <v>1303</v>
      </c>
      <c r="D1416" s="2" t="s">
        <v>1192</v>
      </c>
      <c r="E1416" s="3"/>
    </row>
    <row r="1417" spans="1:5" ht="24.75" customHeight="1">
      <c r="A1417" s="3">
        <v>1415</v>
      </c>
      <c r="B1417" s="2" t="str">
        <f>"邢思栩"</f>
        <v>邢思栩</v>
      </c>
      <c r="C1417" s="2" t="s">
        <v>1304</v>
      </c>
      <c r="D1417" s="2" t="s">
        <v>1192</v>
      </c>
      <c r="E1417" s="3"/>
    </row>
    <row r="1418" spans="1:5" ht="24.75" customHeight="1">
      <c r="A1418" s="3">
        <v>1416</v>
      </c>
      <c r="B1418" s="2" t="str">
        <f>"罗睿曦"</f>
        <v>罗睿曦</v>
      </c>
      <c r="C1418" s="2" t="s">
        <v>1305</v>
      </c>
      <c r="D1418" s="2" t="s">
        <v>1192</v>
      </c>
      <c r="E1418" s="3"/>
    </row>
    <row r="1419" spans="1:5" ht="24.75" customHeight="1">
      <c r="A1419" s="3">
        <v>1417</v>
      </c>
      <c r="B1419" s="2" t="str">
        <f>"符锦鹏"</f>
        <v>符锦鹏</v>
      </c>
      <c r="C1419" s="2" t="s">
        <v>1306</v>
      </c>
      <c r="D1419" s="2" t="s">
        <v>1192</v>
      </c>
      <c r="E1419" s="3"/>
    </row>
    <row r="1420" spans="1:5" ht="24.75" customHeight="1">
      <c r="A1420" s="3">
        <v>1418</v>
      </c>
      <c r="B1420" s="2" t="str">
        <f>"戴小花"</f>
        <v>戴小花</v>
      </c>
      <c r="C1420" s="2" t="s">
        <v>1307</v>
      </c>
      <c r="D1420" s="2" t="s">
        <v>1192</v>
      </c>
      <c r="E1420" s="3"/>
    </row>
    <row r="1421" spans="1:5" ht="24.75" customHeight="1">
      <c r="A1421" s="3">
        <v>1419</v>
      </c>
      <c r="B1421" s="2" t="str">
        <f>"黎儒妍"</f>
        <v>黎儒妍</v>
      </c>
      <c r="C1421" s="2" t="s">
        <v>759</v>
      </c>
      <c r="D1421" s="2" t="s">
        <v>1192</v>
      </c>
      <c r="E1421" s="3"/>
    </row>
    <row r="1422" spans="1:5" ht="24.75" customHeight="1">
      <c r="A1422" s="3">
        <v>1420</v>
      </c>
      <c r="B1422" s="2" t="str">
        <f>"李倩怡"</f>
        <v>李倩怡</v>
      </c>
      <c r="C1422" s="2" t="s">
        <v>1308</v>
      </c>
      <c r="D1422" s="2" t="s">
        <v>1192</v>
      </c>
      <c r="E1422" s="3"/>
    </row>
    <row r="1423" spans="1:5" ht="24.75" customHeight="1">
      <c r="A1423" s="3">
        <v>1421</v>
      </c>
      <c r="B1423" s="2" t="str">
        <f>"陈晓梦"</f>
        <v>陈晓梦</v>
      </c>
      <c r="C1423" s="2" t="s">
        <v>80</v>
      </c>
      <c r="D1423" s="2" t="s">
        <v>1192</v>
      </c>
      <c r="E1423" s="3"/>
    </row>
    <row r="1424" spans="1:5" ht="24.75" customHeight="1">
      <c r="A1424" s="3">
        <v>1422</v>
      </c>
      <c r="B1424" s="2" t="str">
        <f>"陈磊豪"</f>
        <v>陈磊豪</v>
      </c>
      <c r="C1424" s="2" t="s">
        <v>1309</v>
      </c>
      <c r="D1424" s="2" t="s">
        <v>1192</v>
      </c>
      <c r="E1424" s="3"/>
    </row>
    <row r="1425" spans="1:5" ht="24.75" customHeight="1">
      <c r="A1425" s="3">
        <v>1423</v>
      </c>
      <c r="B1425" s="2" t="str">
        <f>"廖丽娜"</f>
        <v>廖丽娜</v>
      </c>
      <c r="C1425" s="2" t="s">
        <v>1310</v>
      </c>
      <c r="D1425" s="2" t="s">
        <v>1192</v>
      </c>
      <c r="E1425" s="3"/>
    </row>
    <row r="1426" spans="1:5" ht="24.75" customHeight="1">
      <c r="A1426" s="3">
        <v>1424</v>
      </c>
      <c r="B1426" s="2" t="str">
        <f>"陈美娇"</f>
        <v>陈美娇</v>
      </c>
      <c r="C1426" s="2" t="s">
        <v>1311</v>
      </c>
      <c r="D1426" s="2" t="s">
        <v>1192</v>
      </c>
      <c r="E1426" s="3"/>
    </row>
    <row r="1427" spans="1:5" ht="24.75" customHeight="1">
      <c r="A1427" s="3">
        <v>1425</v>
      </c>
      <c r="B1427" s="2" t="str">
        <f>"陈传鸿"</f>
        <v>陈传鸿</v>
      </c>
      <c r="C1427" s="2" t="s">
        <v>1312</v>
      </c>
      <c r="D1427" s="2" t="s">
        <v>1192</v>
      </c>
      <c r="E1427" s="3"/>
    </row>
    <row r="1428" spans="1:5" ht="24.75" customHeight="1">
      <c r="A1428" s="3">
        <v>1426</v>
      </c>
      <c r="B1428" s="2" t="str">
        <f>"周水环"</f>
        <v>周水环</v>
      </c>
      <c r="C1428" s="2" t="s">
        <v>1313</v>
      </c>
      <c r="D1428" s="2" t="s">
        <v>1314</v>
      </c>
      <c r="E1428" s="3"/>
    </row>
    <row r="1429" spans="1:5" ht="24.75" customHeight="1">
      <c r="A1429" s="3">
        <v>1427</v>
      </c>
      <c r="B1429" s="2" t="str">
        <f>"黎小蝶"</f>
        <v>黎小蝶</v>
      </c>
      <c r="C1429" s="2" t="s">
        <v>1315</v>
      </c>
      <c r="D1429" s="2" t="s">
        <v>1314</v>
      </c>
      <c r="E1429" s="3"/>
    </row>
    <row r="1430" spans="1:5" ht="24.75" customHeight="1">
      <c r="A1430" s="3">
        <v>1428</v>
      </c>
      <c r="B1430" s="2" t="str">
        <f>"羊本彭"</f>
        <v>羊本彭</v>
      </c>
      <c r="C1430" s="2" t="s">
        <v>1316</v>
      </c>
      <c r="D1430" s="2" t="s">
        <v>1314</v>
      </c>
      <c r="E1430" s="3"/>
    </row>
    <row r="1431" spans="1:5" ht="24.75" customHeight="1">
      <c r="A1431" s="3">
        <v>1429</v>
      </c>
      <c r="B1431" s="2" t="str">
        <f>"闻彦皓"</f>
        <v>闻彦皓</v>
      </c>
      <c r="C1431" s="2" t="s">
        <v>1317</v>
      </c>
      <c r="D1431" s="2" t="s">
        <v>1314</v>
      </c>
      <c r="E1431" s="3"/>
    </row>
    <row r="1432" spans="1:5" ht="24.75" customHeight="1">
      <c r="A1432" s="3">
        <v>1430</v>
      </c>
      <c r="B1432" s="2" t="str">
        <f>"田桃桃"</f>
        <v>田桃桃</v>
      </c>
      <c r="C1432" s="2" t="s">
        <v>1318</v>
      </c>
      <c r="D1432" s="2" t="s">
        <v>1314</v>
      </c>
      <c r="E1432" s="3"/>
    </row>
    <row r="1433" spans="1:5" ht="24.75" customHeight="1">
      <c r="A1433" s="3">
        <v>1431</v>
      </c>
      <c r="B1433" s="2" t="str">
        <f>"陈思敏"</f>
        <v>陈思敏</v>
      </c>
      <c r="C1433" s="2" t="s">
        <v>1319</v>
      </c>
      <c r="D1433" s="2" t="s">
        <v>1314</v>
      </c>
      <c r="E1433" s="3"/>
    </row>
    <row r="1434" spans="1:5" ht="24.75" customHeight="1">
      <c r="A1434" s="3">
        <v>1432</v>
      </c>
      <c r="B1434" s="2" t="str">
        <f>"符珊珊"</f>
        <v>符珊珊</v>
      </c>
      <c r="C1434" s="2" t="s">
        <v>1320</v>
      </c>
      <c r="D1434" s="2" t="s">
        <v>1314</v>
      </c>
      <c r="E1434" s="3"/>
    </row>
    <row r="1435" spans="1:5" ht="24.75" customHeight="1">
      <c r="A1435" s="3">
        <v>1433</v>
      </c>
      <c r="B1435" s="2" t="str">
        <f>"韩颖"</f>
        <v>韩颖</v>
      </c>
      <c r="C1435" s="2" t="s">
        <v>1321</v>
      </c>
      <c r="D1435" s="2" t="s">
        <v>1314</v>
      </c>
      <c r="E1435" s="3"/>
    </row>
    <row r="1436" spans="1:5" ht="24.75" customHeight="1">
      <c r="A1436" s="3">
        <v>1434</v>
      </c>
      <c r="B1436" s="2" t="str">
        <f>"黄荷格"</f>
        <v>黄荷格</v>
      </c>
      <c r="C1436" s="2" t="s">
        <v>1322</v>
      </c>
      <c r="D1436" s="2" t="s">
        <v>1314</v>
      </c>
      <c r="E1436" s="3"/>
    </row>
    <row r="1437" spans="1:5" ht="24.75" customHeight="1">
      <c r="A1437" s="3">
        <v>1435</v>
      </c>
      <c r="B1437" s="2" t="str">
        <f>"毛星"</f>
        <v>毛星</v>
      </c>
      <c r="C1437" s="2" t="s">
        <v>1323</v>
      </c>
      <c r="D1437" s="2" t="s">
        <v>1314</v>
      </c>
      <c r="E1437" s="3"/>
    </row>
    <row r="1438" spans="1:5" ht="24.75" customHeight="1">
      <c r="A1438" s="3">
        <v>1436</v>
      </c>
      <c r="B1438" s="2" t="str">
        <f>"戴鹃"</f>
        <v>戴鹃</v>
      </c>
      <c r="C1438" s="2" t="s">
        <v>1324</v>
      </c>
      <c r="D1438" s="2" t="s">
        <v>1314</v>
      </c>
      <c r="E1438" s="3"/>
    </row>
    <row r="1439" spans="1:5" ht="24.75" customHeight="1">
      <c r="A1439" s="3">
        <v>1437</v>
      </c>
      <c r="B1439" s="2" t="str">
        <f>"王于清"</f>
        <v>王于清</v>
      </c>
      <c r="C1439" s="2" t="s">
        <v>1325</v>
      </c>
      <c r="D1439" s="2" t="s">
        <v>1314</v>
      </c>
      <c r="E1439" s="3"/>
    </row>
    <row r="1440" spans="1:5" ht="24.75" customHeight="1">
      <c r="A1440" s="3">
        <v>1438</v>
      </c>
      <c r="B1440" s="2" t="str">
        <f>"陈百烨"</f>
        <v>陈百烨</v>
      </c>
      <c r="C1440" s="2" t="s">
        <v>1326</v>
      </c>
      <c r="D1440" s="2" t="s">
        <v>1314</v>
      </c>
      <c r="E1440" s="3"/>
    </row>
    <row r="1441" spans="1:5" ht="24.75" customHeight="1">
      <c r="A1441" s="3">
        <v>1439</v>
      </c>
      <c r="B1441" s="2" t="str">
        <f>"梁其皓"</f>
        <v>梁其皓</v>
      </c>
      <c r="C1441" s="2" t="s">
        <v>1327</v>
      </c>
      <c r="D1441" s="2" t="s">
        <v>1314</v>
      </c>
      <c r="E1441" s="3"/>
    </row>
    <row r="1442" spans="1:5" ht="24.75" customHeight="1">
      <c r="A1442" s="3">
        <v>1440</v>
      </c>
      <c r="B1442" s="2" t="str">
        <f>"刘晓菲"</f>
        <v>刘晓菲</v>
      </c>
      <c r="C1442" s="2" t="s">
        <v>740</v>
      </c>
      <c r="D1442" s="2" t="s">
        <v>1314</v>
      </c>
      <c r="E1442" s="3"/>
    </row>
    <row r="1443" spans="1:5" ht="24.75" customHeight="1">
      <c r="A1443" s="3">
        <v>1441</v>
      </c>
      <c r="B1443" s="2" t="str">
        <f>"王于玲"</f>
        <v>王于玲</v>
      </c>
      <c r="C1443" s="2" t="s">
        <v>1328</v>
      </c>
      <c r="D1443" s="2" t="s">
        <v>1314</v>
      </c>
      <c r="E1443" s="3"/>
    </row>
    <row r="1444" spans="1:5" ht="24.75" customHeight="1">
      <c r="A1444" s="3">
        <v>1442</v>
      </c>
      <c r="B1444" s="2" t="str">
        <f>"李景高"</f>
        <v>李景高</v>
      </c>
      <c r="C1444" s="2" t="s">
        <v>1329</v>
      </c>
      <c r="D1444" s="2" t="s">
        <v>1314</v>
      </c>
      <c r="E1444" s="3"/>
    </row>
    <row r="1445" spans="1:5" ht="24.75" customHeight="1">
      <c r="A1445" s="3">
        <v>1443</v>
      </c>
      <c r="B1445" s="2" t="str">
        <f>"钟林婷"</f>
        <v>钟林婷</v>
      </c>
      <c r="C1445" s="2" t="s">
        <v>1330</v>
      </c>
      <c r="D1445" s="2" t="s">
        <v>1314</v>
      </c>
      <c r="E1445" s="3"/>
    </row>
    <row r="1446" spans="1:5" ht="24.75" customHeight="1">
      <c r="A1446" s="3">
        <v>1444</v>
      </c>
      <c r="B1446" s="2" t="str">
        <f>"黄莹"</f>
        <v>黄莹</v>
      </c>
      <c r="C1446" s="2" t="s">
        <v>1331</v>
      </c>
      <c r="D1446" s="2" t="s">
        <v>1314</v>
      </c>
      <c r="E1446" s="3"/>
    </row>
    <row r="1447" spans="1:5" ht="24.75" customHeight="1">
      <c r="A1447" s="3">
        <v>1445</v>
      </c>
      <c r="B1447" s="2" t="str">
        <f>"史瑜琪"</f>
        <v>史瑜琪</v>
      </c>
      <c r="C1447" s="2" t="s">
        <v>1332</v>
      </c>
      <c r="D1447" s="2" t="s">
        <v>1314</v>
      </c>
      <c r="E1447" s="3"/>
    </row>
    <row r="1448" spans="1:5" ht="24.75" customHeight="1">
      <c r="A1448" s="3">
        <v>1446</v>
      </c>
      <c r="B1448" s="2" t="str">
        <f>"徐鑫源"</f>
        <v>徐鑫源</v>
      </c>
      <c r="C1448" s="2" t="s">
        <v>1333</v>
      </c>
      <c r="D1448" s="2" t="s">
        <v>1314</v>
      </c>
      <c r="E1448" s="3"/>
    </row>
    <row r="1449" spans="1:5" ht="24.75" customHeight="1">
      <c r="A1449" s="3">
        <v>1447</v>
      </c>
      <c r="B1449" s="2" t="str">
        <f>"温镇宇"</f>
        <v>温镇宇</v>
      </c>
      <c r="C1449" s="2" t="s">
        <v>1334</v>
      </c>
      <c r="D1449" s="2" t="s">
        <v>1314</v>
      </c>
      <c r="E1449" s="3"/>
    </row>
    <row r="1450" spans="1:5" ht="24.75" customHeight="1">
      <c r="A1450" s="3">
        <v>1448</v>
      </c>
      <c r="B1450" s="2" t="str">
        <f>"李杜哲"</f>
        <v>李杜哲</v>
      </c>
      <c r="C1450" s="2" t="s">
        <v>1335</v>
      </c>
      <c r="D1450" s="2" t="s">
        <v>1314</v>
      </c>
      <c r="E1450" s="3"/>
    </row>
    <row r="1451" spans="1:5" ht="24.75" customHeight="1">
      <c r="A1451" s="3">
        <v>1449</v>
      </c>
      <c r="B1451" s="2" t="str">
        <f>"吴秋露"</f>
        <v>吴秋露</v>
      </c>
      <c r="C1451" s="2" t="s">
        <v>1336</v>
      </c>
      <c r="D1451" s="2" t="s">
        <v>1314</v>
      </c>
      <c r="E1451" s="3"/>
    </row>
    <row r="1452" spans="1:5" ht="24.75" customHeight="1">
      <c r="A1452" s="3">
        <v>1450</v>
      </c>
      <c r="B1452" s="2" t="str">
        <f>"谢凡欣"</f>
        <v>谢凡欣</v>
      </c>
      <c r="C1452" s="2" t="s">
        <v>156</v>
      </c>
      <c r="D1452" s="2" t="s">
        <v>1314</v>
      </c>
      <c r="E1452" s="3"/>
    </row>
    <row r="1453" spans="1:5" ht="24.75" customHeight="1">
      <c r="A1453" s="3">
        <v>1451</v>
      </c>
      <c r="B1453" s="2" t="str">
        <f>"李美桃"</f>
        <v>李美桃</v>
      </c>
      <c r="C1453" s="2" t="s">
        <v>1337</v>
      </c>
      <c r="D1453" s="2" t="s">
        <v>1314</v>
      </c>
      <c r="E1453" s="3"/>
    </row>
    <row r="1454" spans="1:5" ht="24.75" customHeight="1">
      <c r="A1454" s="3">
        <v>1452</v>
      </c>
      <c r="B1454" s="2" t="str">
        <f>"李梦婉"</f>
        <v>李梦婉</v>
      </c>
      <c r="C1454" s="2" t="s">
        <v>1338</v>
      </c>
      <c r="D1454" s="2" t="s">
        <v>1314</v>
      </c>
      <c r="E1454" s="3"/>
    </row>
    <row r="1455" spans="1:5" ht="24.75" customHeight="1">
      <c r="A1455" s="3">
        <v>1453</v>
      </c>
      <c r="B1455" s="2" t="str">
        <f>"胡茂秀"</f>
        <v>胡茂秀</v>
      </c>
      <c r="C1455" s="2" t="s">
        <v>1339</v>
      </c>
      <c r="D1455" s="2" t="s">
        <v>1314</v>
      </c>
      <c r="E1455" s="3"/>
    </row>
    <row r="1456" spans="1:5" ht="24.75" customHeight="1">
      <c r="A1456" s="3">
        <v>1454</v>
      </c>
      <c r="B1456" s="2" t="str">
        <f>"李佳凝"</f>
        <v>李佳凝</v>
      </c>
      <c r="C1456" s="2" t="s">
        <v>1340</v>
      </c>
      <c r="D1456" s="2" t="s">
        <v>1314</v>
      </c>
      <c r="E1456" s="3"/>
    </row>
    <row r="1457" spans="1:5" ht="24.75" customHeight="1">
      <c r="A1457" s="3">
        <v>1455</v>
      </c>
      <c r="B1457" s="2" t="str">
        <f>"吴多丰"</f>
        <v>吴多丰</v>
      </c>
      <c r="C1457" s="2" t="s">
        <v>1341</v>
      </c>
      <c r="D1457" s="2" t="s">
        <v>1314</v>
      </c>
      <c r="E1457" s="3"/>
    </row>
    <row r="1458" spans="1:5" ht="24.75" customHeight="1">
      <c r="A1458" s="3">
        <v>1456</v>
      </c>
      <c r="B1458" s="2" t="str">
        <f>"卢兴豪"</f>
        <v>卢兴豪</v>
      </c>
      <c r="C1458" s="2" t="s">
        <v>1342</v>
      </c>
      <c r="D1458" s="2" t="s">
        <v>1314</v>
      </c>
      <c r="E1458" s="3"/>
    </row>
    <row r="1459" spans="1:5" ht="24.75" customHeight="1">
      <c r="A1459" s="3">
        <v>1457</v>
      </c>
      <c r="B1459" s="2" t="str">
        <f>"韦秋菊"</f>
        <v>韦秋菊</v>
      </c>
      <c r="C1459" s="2" t="s">
        <v>1343</v>
      </c>
      <c r="D1459" s="2" t="s">
        <v>1314</v>
      </c>
      <c r="E1459" s="3"/>
    </row>
    <row r="1460" spans="1:5" ht="24.75" customHeight="1">
      <c r="A1460" s="3">
        <v>1458</v>
      </c>
      <c r="B1460" s="2" t="str">
        <f>"刘天菲"</f>
        <v>刘天菲</v>
      </c>
      <c r="C1460" s="2" t="s">
        <v>1344</v>
      </c>
      <c r="D1460" s="2" t="s">
        <v>1314</v>
      </c>
      <c r="E1460" s="3"/>
    </row>
    <row r="1461" spans="1:5" ht="24.75" customHeight="1">
      <c r="A1461" s="3">
        <v>1459</v>
      </c>
      <c r="B1461" s="2" t="str">
        <f>"符莹莹"</f>
        <v>符莹莹</v>
      </c>
      <c r="C1461" s="2" t="s">
        <v>1345</v>
      </c>
      <c r="D1461" s="2" t="s">
        <v>1314</v>
      </c>
      <c r="E1461" s="3"/>
    </row>
    <row r="1462" spans="1:5" ht="24.75" customHeight="1">
      <c r="A1462" s="3">
        <v>1460</v>
      </c>
      <c r="B1462" s="2" t="str">
        <f>"林维越"</f>
        <v>林维越</v>
      </c>
      <c r="C1462" s="2" t="s">
        <v>1346</v>
      </c>
      <c r="D1462" s="2" t="s">
        <v>1314</v>
      </c>
      <c r="E1462" s="3"/>
    </row>
    <row r="1463" spans="1:5" ht="24.75" customHeight="1">
      <c r="A1463" s="3">
        <v>1461</v>
      </c>
      <c r="B1463" s="2" t="str">
        <f>"张莺蓝"</f>
        <v>张莺蓝</v>
      </c>
      <c r="C1463" s="2" t="s">
        <v>1347</v>
      </c>
      <c r="D1463" s="2" t="s">
        <v>1314</v>
      </c>
      <c r="E1463" s="3"/>
    </row>
    <row r="1464" spans="1:5" ht="24.75" customHeight="1">
      <c r="A1464" s="3">
        <v>1462</v>
      </c>
      <c r="B1464" s="2" t="str">
        <f>"罗铭"</f>
        <v>罗铭</v>
      </c>
      <c r="C1464" s="2" t="s">
        <v>1348</v>
      </c>
      <c r="D1464" s="2" t="s">
        <v>1314</v>
      </c>
      <c r="E1464" s="3"/>
    </row>
    <row r="1465" spans="1:5" ht="24.75" customHeight="1">
      <c r="A1465" s="3">
        <v>1463</v>
      </c>
      <c r="B1465" s="2" t="str">
        <f>"符芳锦"</f>
        <v>符芳锦</v>
      </c>
      <c r="C1465" s="2" t="s">
        <v>1349</v>
      </c>
      <c r="D1465" s="2" t="s">
        <v>1314</v>
      </c>
      <c r="E1465" s="3"/>
    </row>
    <row r="1466" spans="1:5" ht="24.75" customHeight="1">
      <c r="A1466" s="3">
        <v>1464</v>
      </c>
      <c r="B1466" s="2" t="str">
        <f>"黎昌煜"</f>
        <v>黎昌煜</v>
      </c>
      <c r="C1466" s="2" t="s">
        <v>1350</v>
      </c>
      <c r="D1466" s="2" t="s">
        <v>1314</v>
      </c>
      <c r="E1466" s="3"/>
    </row>
    <row r="1467" spans="1:5" ht="24.75" customHeight="1">
      <c r="A1467" s="3">
        <v>1465</v>
      </c>
      <c r="B1467" s="2" t="str">
        <f>"吴京奕"</f>
        <v>吴京奕</v>
      </c>
      <c r="C1467" s="2" t="s">
        <v>880</v>
      </c>
      <c r="D1467" s="2" t="s">
        <v>1314</v>
      </c>
      <c r="E1467" s="3"/>
    </row>
    <row r="1468" spans="1:5" ht="24.75" customHeight="1">
      <c r="A1468" s="3">
        <v>1466</v>
      </c>
      <c r="B1468" s="2" t="str">
        <f>"叶宜文"</f>
        <v>叶宜文</v>
      </c>
      <c r="C1468" s="2" t="s">
        <v>1351</v>
      </c>
      <c r="D1468" s="2" t="s">
        <v>1314</v>
      </c>
      <c r="E1468" s="3"/>
    </row>
    <row r="1469" spans="1:5" ht="24.75" customHeight="1">
      <c r="A1469" s="3">
        <v>1467</v>
      </c>
      <c r="B1469" s="2" t="str">
        <f>"李枕威"</f>
        <v>李枕威</v>
      </c>
      <c r="C1469" s="2" t="s">
        <v>1352</v>
      </c>
      <c r="D1469" s="2" t="s">
        <v>1314</v>
      </c>
      <c r="E1469" s="3"/>
    </row>
    <row r="1470" spans="1:5" ht="24.75" customHeight="1">
      <c r="A1470" s="3">
        <v>1468</v>
      </c>
      <c r="B1470" s="2" t="str">
        <f>"郑银"</f>
        <v>郑银</v>
      </c>
      <c r="C1470" s="2" t="s">
        <v>1353</v>
      </c>
      <c r="D1470" s="2" t="s">
        <v>1314</v>
      </c>
      <c r="E1470" s="3"/>
    </row>
    <row r="1471" spans="1:5" ht="24.75" customHeight="1">
      <c r="A1471" s="3">
        <v>1469</v>
      </c>
      <c r="B1471" s="2" t="str">
        <f>"徐放"</f>
        <v>徐放</v>
      </c>
      <c r="C1471" s="2" t="s">
        <v>1354</v>
      </c>
      <c r="D1471" s="2" t="s">
        <v>1314</v>
      </c>
      <c r="E1471" s="3"/>
    </row>
    <row r="1472" spans="1:5" ht="24.75" customHeight="1">
      <c r="A1472" s="3">
        <v>1470</v>
      </c>
      <c r="B1472" s="2" t="str">
        <f>"张林东"</f>
        <v>张林东</v>
      </c>
      <c r="C1472" s="2" t="s">
        <v>1355</v>
      </c>
      <c r="D1472" s="2" t="s">
        <v>1314</v>
      </c>
      <c r="E1472" s="3"/>
    </row>
    <row r="1473" spans="1:5" ht="24.75" customHeight="1">
      <c r="A1473" s="3">
        <v>1471</v>
      </c>
      <c r="B1473" s="2" t="str">
        <f>"陈章慧"</f>
        <v>陈章慧</v>
      </c>
      <c r="C1473" s="2" t="s">
        <v>1356</v>
      </c>
      <c r="D1473" s="2" t="s">
        <v>1314</v>
      </c>
      <c r="E1473" s="3"/>
    </row>
    <row r="1474" spans="1:5" ht="24.75" customHeight="1">
      <c r="A1474" s="3">
        <v>1472</v>
      </c>
      <c r="B1474" s="2" t="str">
        <f>"李芳娜"</f>
        <v>李芳娜</v>
      </c>
      <c r="C1474" s="2" t="s">
        <v>836</v>
      </c>
      <c r="D1474" s="2" t="s">
        <v>1314</v>
      </c>
      <c r="E1474" s="3"/>
    </row>
    <row r="1475" spans="1:5" ht="24.75" customHeight="1">
      <c r="A1475" s="3">
        <v>1473</v>
      </c>
      <c r="B1475" s="2" t="str">
        <f>"文周慧"</f>
        <v>文周慧</v>
      </c>
      <c r="C1475" s="2" t="s">
        <v>1357</v>
      </c>
      <c r="D1475" s="2" t="s">
        <v>1314</v>
      </c>
      <c r="E1475" s="3"/>
    </row>
    <row r="1476" spans="1:5" ht="24.75" customHeight="1">
      <c r="A1476" s="3">
        <v>1474</v>
      </c>
      <c r="B1476" s="2" t="str">
        <f>"杜煜"</f>
        <v>杜煜</v>
      </c>
      <c r="C1476" s="2" t="s">
        <v>1358</v>
      </c>
      <c r="D1476" s="2" t="s">
        <v>1314</v>
      </c>
      <c r="E1476" s="3"/>
    </row>
    <row r="1477" spans="1:5" ht="24.75" customHeight="1">
      <c r="A1477" s="3">
        <v>1475</v>
      </c>
      <c r="B1477" s="2" t="str">
        <f>"朱静"</f>
        <v>朱静</v>
      </c>
      <c r="C1477" s="2" t="s">
        <v>1359</v>
      </c>
      <c r="D1477" s="2" t="s">
        <v>1314</v>
      </c>
      <c r="E1477" s="3"/>
    </row>
    <row r="1478" spans="1:5" ht="24.75" customHeight="1">
      <c r="A1478" s="3">
        <v>1476</v>
      </c>
      <c r="B1478" s="2" t="str">
        <f>"庞曼舒"</f>
        <v>庞曼舒</v>
      </c>
      <c r="C1478" s="2" t="s">
        <v>1360</v>
      </c>
      <c r="D1478" s="2" t="s">
        <v>1314</v>
      </c>
      <c r="E1478" s="3"/>
    </row>
    <row r="1479" spans="1:5" ht="24.75" customHeight="1">
      <c r="A1479" s="3">
        <v>1477</v>
      </c>
      <c r="B1479" s="2" t="str">
        <f>"韩星河"</f>
        <v>韩星河</v>
      </c>
      <c r="C1479" s="2" t="s">
        <v>1361</v>
      </c>
      <c r="D1479" s="2" t="s">
        <v>1314</v>
      </c>
      <c r="E1479" s="3"/>
    </row>
    <row r="1480" spans="1:5" ht="24.75" customHeight="1">
      <c r="A1480" s="3">
        <v>1478</v>
      </c>
      <c r="B1480" s="2" t="str">
        <f>"李艳萍"</f>
        <v>李艳萍</v>
      </c>
      <c r="C1480" s="2" t="s">
        <v>1362</v>
      </c>
      <c r="D1480" s="2" t="s">
        <v>1314</v>
      </c>
      <c r="E1480" s="3"/>
    </row>
    <row r="1481" spans="1:5" ht="24.75" customHeight="1">
      <c r="A1481" s="3">
        <v>1479</v>
      </c>
      <c r="B1481" s="2" t="str">
        <f>"林明旭"</f>
        <v>林明旭</v>
      </c>
      <c r="C1481" s="2" t="s">
        <v>1363</v>
      </c>
      <c r="D1481" s="2" t="s">
        <v>1314</v>
      </c>
      <c r="E1481" s="3"/>
    </row>
    <row r="1482" spans="1:5" ht="24.75" customHeight="1">
      <c r="A1482" s="3">
        <v>1480</v>
      </c>
      <c r="B1482" s="2" t="str">
        <f>"李佳仪"</f>
        <v>李佳仪</v>
      </c>
      <c r="C1482" s="2" t="s">
        <v>1364</v>
      </c>
      <c r="D1482" s="2" t="s">
        <v>1314</v>
      </c>
      <c r="E1482" s="3"/>
    </row>
    <row r="1483" spans="1:5" ht="24.75" customHeight="1">
      <c r="A1483" s="3">
        <v>1481</v>
      </c>
      <c r="B1483" s="2" t="str">
        <f>"李艳"</f>
        <v>李艳</v>
      </c>
      <c r="C1483" s="2" t="s">
        <v>1365</v>
      </c>
      <c r="D1483" s="2" t="s">
        <v>1314</v>
      </c>
      <c r="E1483" s="3"/>
    </row>
    <row r="1484" spans="1:5" ht="24.75" customHeight="1">
      <c r="A1484" s="3">
        <v>1482</v>
      </c>
      <c r="B1484" s="2" t="str">
        <f>"单小芬"</f>
        <v>单小芬</v>
      </c>
      <c r="C1484" s="2" t="s">
        <v>1366</v>
      </c>
      <c r="D1484" s="2" t="s">
        <v>1314</v>
      </c>
      <c r="E1484" s="3"/>
    </row>
    <row r="1485" spans="1:5" ht="24.75" customHeight="1">
      <c r="A1485" s="3">
        <v>1483</v>
      </c>
      <c r="B1485" s="2" t="str">
        <f>"黄彦颖"</f>
        <v>黄彦颖</v>
      </c>
      <c r="C1485" s="2" t="s">
        <v>1367</v>
      </c>
      <c r="D1485" s="2" t="s">
        <v>1314</v>
      </c>
      <c r="E1485" s="3"/>
    </row>
    <row r="1486" spans="1:5" ht="24.75" customHeight="1">
      <c r="A1486" s="3">
        <v>1484</v>
      </c>
      <c r="B1486" s="2" t="str">
        <f>"晏啸峰"</f>
        <v>晏啸峰</v>
      </c>
      <c r="C1486" s="2" t="s">
        <v>1368</v>
      </c>
      <c r="D1486" s="2" t="s">
        <v>1314</v>
      </c>
      <c r="E1486" s="3"/>
    </row>
    <row r="1487" spans="1:5" ht="24.75" customHeight="1">
      <c r="A1487" s="3">
        <v>1485</v>
      </c>
      <c r="B1487" s="2" t="str">
        <f>"周千惠 "</f>
        <v>周千惠 </v>
      </c>
      <c r="C1487" s="2" t="s">
        <v>1369</v>
      </c>
      <c r="D1487" s="2" t="s">
        <v>1314</v>
      </c>
      <c r="E1487" s="3"/>
    </row>
    <row r="1488" spans="1:5" ht="24.75" customHeight="1">
      <c r="A1488" s="3">
        <v>1486</v>
      </c>
      <c r="B1488" s="2" t="str">
        <f>"陈圣有"</f>
        <v>陈圣有</v>
      </c>
      <c r="C1488" s="2" t="s">
        <v>1370</v>
      </c>
      <c r="D1488" s="2" t="s">
        <v>1314</v>
      </c>
      <c r="E1488" s="3"/>
    </row>
    <row r="1489" spans="1:5" ht="24.75" customHeight="1">
      <c r="A1489" s="3">
        <v>1487</v>
      </c>
      <c r="B1489" s="2" t="str">
        <f>"吴雅迪"</f>
        <v>吴雅迪</v>
      </c>
      <c r="C1489" s="2" t="s">
        <v>951</v>
      </c>
      <c r="D1489" s="2" t="s">
        <v>1314</v>
      </c>
      <c r="E1489" s="3"/>
    </row>
    <row r="1490" spans="1:5" ht="24.75" customHeight="1">
      <c r="A1490" s="3">
        <v>1488</v>
      </c>
      <c r="B1490" s="2" t="str">
        <f>"卢银琼"</f>
        <v>卢银琼</v>
      </c>
      <c r="C1490" s="2" t="s">
        <v>1371</v>
      </c>
      <c r="D1490" s="2" t="s">
        <v>1314</v>
      </c>
      <c r="E1490" s="3"/>
    </row>
    <row r="1491" spans="1:5" ht="24.75" customHeight="1">
      <c r="A1491" s="3">
        <v>1489</v>
      </c>
      <c r="B1491" s="2" t="str">
        <f>"李宗"</f>
        <v>李宗</v>
      </c>
      <c r="C1491" s="2" t="s">
        <v>1372</v>
      </c>
      <c r="D1491" s="2" t="s">
        <v>1314</v>
      </c>
      <c r="E1491" s="3"/>
    </row>
    <row r="1492" spans="1:5" ht="24.75" customHeight="1">
      <c r="A1492" s="3">
        <v>1490</v>
      </c>
      <c r="B1492" s="2" t="str">
        <f>"黄兹博"</f>
        <v>黄兹博</v>
      </c>
      <c r="C1492" s="2" t="s">
        <v>1373</v>
      </c>
      <c r="D1492" s="2" t="s">
        <v>1314</v>
      </c>
      <c r="E1492" s="3"/>
    </row>
    <row r="1493" spans="1:5" ht="24.75" customHeight="1">
      <c r="A1493" s="3">
        <v>1491</v>
      </c>
      <c r="B1493" s="2" t="str">
        <f>"王欣欣"</f>
        <v>王欣欣</v>
      </c>
      <c r="C1493" s="2" t="s">
        <v>663</v>
      </c>
      <c r="D1493" s="2" t="s">
        <v>1314</v>
      </c>
      <c r="E1493" s="3"/>
    </row>
    <row r="1494" spans="1:5" ht="24.75" customHeight="1">
      <c r="A1494" s="3">
        <v>1492</v>
      </c>
      <c r="B1494" s="2" t="str">
        <f>"刘汉丽"</f>
        <v>刘汉丽</v>
      </c>
      <c r="C1494" s="2" t="s">
        <v>1374</v>
      </c>
      <c r="D1494" s="2" t="s">
        <v>1314</v>
      </c>
      <c r="E1494" s="3"/>
    </row>
    <row r="1495" spans="1:5" ht="24.75" customHeight="1">
      <c r="A1495" s="3">
        <v>1493</v>
      </c>
      <c r="B1495" s="2" t="str">
        <f>"冯杰玲"</f>
        <v>冯杰玲</v>
      </c>
      <c r="C1495" s="2" t="s">
        <v>1375</v>
      </c>
      <c r="D1495" s="2" t="s">
        <v>1314</v>
      </c>
      <c r="E1495" s="3"/>
    </row>
    <row r="1496" spans="1:5" ht="24.75" customHeight="1">
      <c r="A1496" s="3">
        <v>1494</v>
      </c>
      <c r="B1496" s="2" t="str">
        <f>"全芸芸"</f>
        <v>全芸芸</v>
      </c>
      <c r="C1496" s="2" t="s">
        <v>1376</v>
      </c>
      <c r="D1496" s="2" t="s">
        <v>1314</v>
      </c>
      <c r="E1496" s="3"/>
    </row>
    <row r="1497" spans="1:5" ht="24.75" customHeight="1">
      <c r="A1497" s="3">
        <v>1495</v>
      </c>
      <c r="B1497" s="2" t="str">
        <f>"王雯雯"</f>
        <v>王雯雯</v>
      </c>
      <c r="C1497" s="2" t="s">
        <v>1377</v>
      </c>
      <c r="D1497" s="2" t="s">
        <v>1314</v>
      </c>
      <c r="E1497" s="3"/>
    </row>
    <row r="1498" spans="1:5" ht="24.75" customHeight="1">
      <c r="A1498" s="3">
        <v>1496</v>
      </c>
      <c r="B1498" s="2" t="str">
        <f>"李姗姗"</f>
        <v>李姗姗</v>
      </c>
      <c r="C1498" s="2" t="s">
        <v>1378</v>
      </c>
      <c r="D1498" s="2" t="s">
        <v>1314</v>
      </c>
      <c r="E1498" s="3"/>
    </row>
    <row r="1499" spans="1:5" ht="24.75" customHeight="1">
      <c r="A1499" s="3">
        <v>1497</v>
      </c>
      <c r="B1499" s="2" t="str">
        <f>"杨霞"</f>
        <v>杨霞</v>
      </c>
      <c r="C1499" s="2" t="s">
        <v>1379</v>
      </c>
      <c r="D1499" s="2" t="s">
        <v>1314</v>
      </c>
      <c r="E1499" s="3"/>
    </row>
    <row r="1500" spans="1:5" ht="24.75" customHeight="1">
      <c r="A1500" s="3">
        <v>1498</v>
      </c>
      <c r="B1500" s="2" t="str">
        <f>"卓林霞"</f>
        <v>卓林霞</v>
      </c>
      <c r="C1500" s="2" t="s">
        <v>549</v>
      </c>
      <c r="D1500" s="2" t="s">
        <v>1314</v>
      </c>
      <c r="E1500" s="3"/>
    </row>
    <row r="1501" spans="1:5" ht="24.75" customHeight="1">
      <c r="A1501" s="3">
        <v>1499</v>
      </c>
      <c r="B1501" s="2" t="str">
        <f>"陈弘毅"</f>
        <v>陈弘毅</v>
      </c>
      <c r="C1501" s="2" t="s">
        <v>1339</v>
      </c>
      <c r="D1501" s="2" t="s">
        <v>1314</v>
      </c>
      <c r="E1501" s="3"/>
    </row>
    <row r="1502" spans="1:5" ht="24.75" customHeight="1">
      <c r="A1502" s="3">
        <v>1500</v>
      </c>
      <c r="B1502" s="2" t="str">
        <f>"洪晓静"</f>
        <v>洪晓静</v>
      </c>
      <c r="C1502" s="2" t="s">
        <v>1380</v>
      </c>
      <c r="D1502" s="2" t="s">
        <v>1314</v>
      </c>
      <c r="E1502" s="3"/>
    </row>
    <row r="1503" spans="1:5" ht="24.75" customHeight="1">
      <c r="A1503" s="3">
        <v>1501</v>
      </c>
      <c r="B1503" s="2" t="str">
        <f>"欧莉娜"</f>
        <v>欧莉娜</v>
      </c>
      <c r="C1503" s="2" t="s">
        <v>1381</v>
      </c>
      <c r="D1503" s="2" t="s">
        <v>1314</v>
      </c>
      <c r="E1503" s="3"/>
    </row>
    <row r="1504" spans="1:5" ht="24.75" customHeight="1">
      <c r="A1504" s="3">
        <v>1502</v>
      </c>
      <c r="B1504" s="2" t="str">
        <f>"陈佳敏"</f>
        <v>陈佳敏</v>
      </c>
      <c r="C1504" s="2" t="s">
        <v>1382</v>
      </c>
      <c r="D1504" s="2" t="s">
        <v>1314</v>
      </c>
      <c r="E1504" s="3"/>
    </row>
    <row r="1505" spans="1:5" ht="24.75" customHeight="1">
      <c r="A1505" s="3">
        <v>1503</v>
      </c>
      <c r="B1505" s="2" t="str">
        <f>"王才洪"</f>
        <v>王才洪</v>
      </c>
      <c r="C1505" s="2" t="s">
        <v>1383</v>
      </c>
      <c r="D1505" s="2" t="s">
        <v>1384</v>
      </c>
      <c r="E1505" s="3"/>
    </row>
    <row r="1506" spans="1:5" ht="24.75" customHeight="1">
      <c r="A1506" s="3">
        <v>1504</v>
      </c>
      <c r="B1506" s="2" t="str">
        <f>"盆桂珍"</f>
        <v>盆桂珍</v>
      </c>
      <c r="C1506" s="2" t="s">
        <v>1385</v>
      </c>
      <c r="D1506" s="2" t="s">
        <v>1384</v>
      </c>
      <c r="E1506" s="3"/>
    </row>
    <row r="1507" spans="1:5" ht="24.75" customHeight="1">
      <c r="A1507" s="3">
        <v>1505</v>
      </c>
      <c r="B1507" s="2" t="str">
        <f>"黄鸿康"</f>
        <v>黄鸿康</v>
      </c>
      <c r="C1507" s="2" t="s">
        <v>1386</v>
      </c>
      <c r="D1507" s="2" t="s">
        <v>1384</v>
      </c>
      <c r="E1507" s="3"/>
    </row>
    <row r="1508" spans="1:5" ht="24.75" customHeight="1">
      <c r="A1508" s="3">
        <v>1506</v>
      </c>
      <c r="B1508" s="2" t="str">
        <f>"黄茂林"</f>
        <v>黄茂林</v>
      </c>
      <c r="C1508" s="2" t="s">
        <v>1387</v>
      </c>
      <c r="D1508" s="2" t="s">
        <v>1384</v>
      </c>
      <c r="E1508" s="3"/>
    </row>
    <row r="1509" spans="1:5" ht="24.75" customHeight="1">
      <c r="A1509" s="3">
        <v>1507</v>
      </c>
      <c r="B1509" s="2" t="str">
        <f>"张汉丰"</f>
        <v>张汉丰</v>
      </c>
      <c r="C1509" s="2" t="s">
        <v>1388</v>
      </c>
      <c r="D1509" s="2" t="s">
        <v>1384</v>
      </c>
      <c r="E1509" s="3"/>
    </row>
    <row r="1510" spans="1:5" ht="24.75" customHeight="1">
      <c r="A1510" s="3">
        <v>1508</v>
      </c>
      <c r="B1510" s="2" t="str">
        <f>"孙川艳"</f>
        <v>孙川艳</v>
      </c>
      <c r="C1510" s="2" t="s">
        <v>686</v>
      </c>
      <c r="D1510" s="2" t="s">
        <v>1384</v>
      </c>
      <c r="E1510" s="3"/>
    </row>
    <row r="1511" spans="1:5" ht="24.75" customHeight="1">
      <c r="A1511" s="3">
        <v>1509</v>
      </c>
      <c r="B1511" s="2" t="str">
        <f>"黄蓝"</f>
        <v>黄蓝</v>
      </c>
      <c r="C1511" s="2" t="s">
        <v>1389</v>
      </c>
      <c r="D1511" s="2" t="s">
        <v>1384</v>
      </c>
      <c r="E1511" s="3"/>
    </row>
    <row r="1512" spans="1:5" ht="24.75" customHeight="1">
      <c r="A1512" s="3">
        <v>1510</v>
      </c>
      <c r="B1512" s="2" t="str">
        <f>"林柔柔"</f>
        <v>林柔柔</v>
      </c>
      <c r="C1512" s="2" t="s">
        <v>1390</v>
      </c>
      <c r="D1512" s="2" t="s">
        <v>1384</v>
      </c>
      <c r="E1512" s="3"/>
    </row>
    <row r="1513" spans="1:5" ht="24.75" customHeight="1">
      <c r="A1513" s="3">
        <v>1511</v>
      </c>
      <c r="B1513" s="2" t="str">
        <f>"古威宗"</f>
        <v>古威宗</v>
      </c>
      <c r="C1513" s="2" t="s">
        <v>1391</v>
      </c>
      <c r="D1513" s="2" t="s">
        <v>1384</v>
      </c>
      <c r="E1513" s="3"/>
    </row>
    <row r="1514" spans="1:5" ht="24.75" customHeight="1">
      <c r="A1514" s="3">
        <v>1512</v>
      </c>
      <c r="B1514" s="2" t="str">
        <f>"张岩"</f>
        <v>张岩</v>
      </c>
      <c r="C1514" s="2" t="s">
        <v>1392</v>
      </c>
      <c r="D1514" s="2" t="s">
        <v>1384</v>
      </c>
      <c r="E1514" s="3"/>
    </row>
    <row r="1515" spans="1:5" ht="24.75" customHeight="1">
      <c r="A1515" s="3">
        <v>1513</v>
      </c>
      <c r="B1515" s="2" t="str">
        <f>"张峥"</f>
        <v>张峥</v>
      </c>
      <c r="C1515" s="2" t="s">
        <v>1393</v>
      </c>
      <c r="D1515" s="2" t="s">
        <v>1384</v>
      </c>
      <c r="E1515" s="3"/>
    </row>
    <row r="1516" spans="1:5" ht="24.75" customHeight="1">
      <c r="A1516" s="3">
        <v>1514</v>
      </c>
      <c r="B1516" s="2" t="str">
        <f>"符永乐"</f>
        <v>符永乐</v>
      </c>
      <c r="C1516" s="2" t="s">
        <v>790</v>
      </c>
      <c r="D1516" s="2" t="s">
        <v>1384</v>
      </c>
      <c r="E1516" s="3"/>
    </row>
    <row r="1517" spans="1:5" ht="24.75" customHeight="1">
      <c r="A1517" s="3">
        <v>1515</v>
      </c>
      <c r="B1517" s="2" t="str">
        <f>"高文霞"</f>
        <v>高文霞</v>
      </c>
      <c r="C1517" s="2" t="s">
        <v>1394</v>
      </c>
      <c r="D1517" s="2" t="s">
        <v>1384</v>
      </c>
      <c r="E1517" s="3"/>
    </row>
    <row r="1518" spans="1:5" ht="24.75" customHeight="1">
      <c r="A1518" s="3">
        <v>1516</v>
      </c>
      <c r="B1518" s="2" t="str">
        <f>"林佳奕"</f>
        <v>林佳奕</v>
      </c>
      <c r="C1518" s="2" t="s">
        <v>1395</v>
      </c>
      <c r="D1518" s="2" t="s">
        <v>1384</v>
      </c>
      <c r="E1518" s="3"/>
    </row>
    <row r="1519" spans="1:5" ht="24.75" customHeight="1">
      <c r="A1519" s="3">
        <v>1517</v>
      </c>
      <c r="B1519" s="2" t="str">
        <f>"陈祥泉"</f>
        <v>陈祥泉</v>
      </c>
      <c r="C1519" s="2" t="s">
        <v>1396</v>
      </c>
      <c r="D1519" s="2" t="s">
        <v>1384</v>
      </c>
      <c r="E1519" s="3"/>
    </row>
    <row r="1520" spans="1:5" ht="24.75" customHeight="1">
      <c r="A1520" s="3">
        <v>1518</v>
      </c>
      <c r="B1520" s="2" t="str">
        <f>"覃官图"</f>
        <v>覃官图</v>
      </c>
      <c r="C1520" s="2" t="s">
        <v>1397</v>
      </c>
      <c r="D1520" s="2" t="s">
        <v>1384</v>
      </c>
      <c r="E1520" s="3"/>
    </row>
    <row r="1521" spans="1:5" ht="24.75" customHeight="1">
      <c r="A1521" s="3">
        <v>1519</v>
      </c>
      <c r="B1521" s="2" t="str">
        <f>"王思琪"</f>
        <v>王思琪</v>
      </c>
      <c r="C1521" s="2" t="s">
        <v>727</v>
      </c>
      <c r="D1521" s="2" t="s">
        <v>1384</v>
      </c>
      <c r="E1521" s="3"/>
    </row>
    <row r="1522" spans="1:5" ht="24.75" customHeight="1">
      <c r="A1522" s="3">
        <v>1520</v>
      </c>
      <c r="B1522" s="2" t="str">
        <f>"李展慧"</f>
        <v>李展慧</v>
      </c>
      <c r="C1522" s="2" t="s">
        <v>1398</v>
      </c>
      <c r="D1522" s="2" t="s">
        <v>1384</v>
      </c>
      <c r="E1522" s="3"/>
    </row>
    <row r="1523" spans="1:5" ht="24.75" customHeight="1">
      <c r="A1523" s="3">
        <v>1521</v>
      </c>
      <c r="B1523" s="2" t="str">
        <f>"曾红"</f>
        <v>曾红</v>
      </c>
      <c r="C1523" s="2" t="s">
        <v>1399</v>
      </c>
      <c r="D1523" s="2" t="s">
        <v>1384</v>
      </c>
      <c r="E1523" s="3"/>
    </row>
    <row r="1524" spans="1:5" ht="24.75" customHeight="1">
      <c r="A1524" s="3">
        <v>1522</v>
      </c>
      <c r="B1524" s="2" t="str">
        <f>"关霞"</f>
        <v>关霞</v>
      </c>
      <c r="C1524" s="2" t="s">
        <v>1400</v>
      </c>
      <c r="D1524" s="2" t="s">
        <v>1384</v>
      </c>
      <c r="E1524" s="3"/>
    </row>
    <row r="1525" spans="1:5" ht="24.75" customHeight="1">
      <c r="A1525" s="3">
        <v>1523</v>
      </c>
      <c r="B1525" s="2" t="str">
        <f>"王俊越"</f>
        <v>王俊越</v>
      </c>
      <c r="C1525" s="2" t="s">
        <v>1401</v>
      </c>
      <c r="D1525" s="2" t="s">
        <v>1384</v>
      </c>
      <c r="E1525" s="3"/>
    </row>
    <row r="1526" spans="1:5" ht="24.75" customHeight="1">
      <c r="A1526" s="3">
        <v>1524</v>
      </c>
      <c r="B1526" s="2" t="str">
        <f>"莫雪妮"</f>
        <v>莫雪妮</v>
      </c>
      <c r="C1526" s="2" t="s">
        <v>1402</v>
      </c>
      <c r="D1526" s="2" t="s">
        <v>1384</v>
      </c>
      <c r="E1526" s="3"/>
    </row>
    <row r="1527" spans="1:5" ht="24.75" customHeight="1">
      <c r="A1527" s="3">
        <v>1525</v>
      </c>
      <c r="B1527" s="2" t="str">
        <f>"黄恺迪"</f>
        <v>黄恺迪</v>
      </c>
      <c r="C1527" s="2" t="s">
        <v>1403</v>
      </c>
      <c r="D1527" s="2" t="s">
        <v>1384</v>
      </c>
      <c r="E1527" s="3"/>
    </row>
    <row r="1528" spans="1:5" ht="24.75" customHeight="1">
      <c r="A1528" s="3">
        <v>1526</v>
      </c>
      <c r="B1528" s="2" t="str">
        <f>"李洋"</f>
        <v>李洋</v>
      </c>
      <c r="C1528" s="2" t="s">
        <v>1404</v>
      </c>
      <c r="D1528" s="2" t="s">
        <v>1384</v>
      </c>
      <c r="E1528" s="3"/>
    </row>
    <row r="1529" spans="1:5" ht="24.75" customHeight="1">
      <c r="A1529" s="3">
        <v>1527</v>
      </c>
      <c r="B1529" s="2" t="str">
        <f>"刘小叶"</f>
        <v>刘小叶</v>
      </c>
      <c r="C1529" s="2" t="s">
        <v>1405</v>
      </c>
      <c r="D1529" s="2" t="s">
        <v>1384</v>
      </c>
      <c r="E1529" s="3"/>
    </row>
    <row r="1530" spans="1:5" ht="24.75" customHeight="1">
      <c r="A1530" s="3">
        <v>1528</v>
      </c>
      <c r="B1530" s="2" t="str">
        <f>"龙南锐"</f>
        <v>龙南锐</v>
      </c>
      <c r="C1530" s="2" t="s">
        <v>1406</v>
      </c>
      <c r="D1530" s="2" t="s">
        <v>1384</v>
      </c>
      <c r="E1530" s="3"/>
    </row>
    <row r="1531" spans="1:5" ht="24.75" customHeight="1">
      <c r="A1531" s="3">
        <v>1529</v>
      </c>
      <c r="B1531" s="2" t="str">
        <f>"王冬琳"</f>
        <v>王冬琳</v>
      </c>
      <c r="C1531" s="2" t="s">
        <v>1407</v>
      </c>
      <c r="D1531" s="2" t="s">
        <v>1384</v>
      </c>
      <c r="E1531" s="3"/>
    </row>
    <row r="1532" spans="1:5" ht="24.75" customHeight="1">
      <c r="A1532" s="3">
        <v>1530</v>
      </c>
      <c r="B1532" s="2" t="str">
        <f>"郭静君"</f>
        <v>郭静君</v>
      </c>
      <c r="C1532" s="2" t="s">
        <v>1408</v>
      </c>
      <c r="D1532" s="2" t="s">
        <v>1384</v>
      </c>
      <c r="E1532" s="3"/>
    </row>
    <row r="1533" spans="1:5" ht="24.75" customHeight="1">
      <c r="A1533" s="3">
        <v>1531</v>
      </c>
      <c r="B1533" s="2" t="str">
        <f>"吴晓婉"</f>
        <v>吴晓婉</v>
      </c>
      <c r="C1533" s="2" t="s">
        <v>312</v>
      </c>
      <c r="D1533" s="2" t="s">
        <v>1384</v>
      </c>
      <c r="E1533" s="3"/>
    </row>
    <row r="1534" spans="1:5" ht="24.75" customHeight="1">
      <c r="A1534" s="3">
        <v>1532</v>
      </c>
      <c r="B1534" s="2" t="str">
        <f>"罗秋娟"</f>
        <v>罗秋娟</v>
      </c>
      <c r="C1534" s="2" t="s">
        <v>1409</v>
      </c>
      <c r="D1534" s="2" t="s">
        <v>1384</v>
      </c>
      <c r="E1534" s="3"/>
    </row>
    <row r="1535" spans="1:5" ht="24.75" customHeight="1">
      <c r="A1535" s="3">
        <v>1533</v>
      </c>
      <c r="B1535" s="2" t="str">
        <f>"陈爱菊"</f>
        <v>陈爱菊</v>
      </c>
      <c r="C1535" s="2" t="s">
        <v>1410</v>
      </c>
      <c r="D1535" s="2" t="s">
        <v>1384</v>
      </c>
      <c r="E1535" s="3"/>
    </row>
    <row r="1536" spans="1:5" ht="24.75" customHeight="1">
      <c r="A1536" s="3">
        <v>1534</v>
      </c>
      <c r="B1536" s="2" t="str">
        <f>"王树振"</f>
        <v>王树振</v>
      </c>
      <c r="C1536" s="2" t="s">
        <v>1411</v>
      </c>
      <c r="D1536" s="2" t="s">
        <v>1384</v>
      </c>
      <c r="E1536" s="3"/>
    </row>
    <row r="1537" spans="1:5" ht="24.75" customHeight="1">
      <c r="A1537" s="3">
        <v>1535</v>
      </c>
      <c r="B1537" s="2" t="str">
        <f>"朱敏"</f>
        <v>朱敏</v>
      </c>
      <c r="C1537" s="2" t="s">
        <v>1315</v>
      </c>
      <c r="D1537" s="2" t="s">
        <v>1384</v>
      </c>
      <c r="E1537" s="3"/>
    </row>
    <row r="1538" spans="1:5" ht="24.75" customHeight="1">
      <c r="A1538" s="3">
        <v>1536</v>
      </c>
      <c r="B1538" s="2" t="str">
        <f>"邢维婷"</f>
        <v>邢维婷</v>
      </c>
      <c r="C1538" s="2" t="s">
        <v>951</v>
      </c>
      <c r="D1538" s="2" t="s">
        <v>1384</v>
      </c>
      <c r="E1538" s="3"/>
    </row>
    <row r="1539" spans="1:5" ht="24.75" customHeight="1">
      <c r="A1539" s="3">
        <v>1537</v>
      </c>
      <c r="B1539" s="2" t="str">
        <f>"李志"</f>
        <v>李志</v>
      </c>
      <c r="C1539" s="2" t="s">
        <v>1412</v>
      </c>
      <c r="D1539" s="2" t="s">
        <v>1384</v>
      </c>
      <c r="E1539" s="3"/>
    </row>
    <row r="1540" spans="1:5" ht="24.75" customHeight="1">
      <c r="A1540" s="3">
        <v>1538</v>
      </c>
      <c r="B1540" s="2" t="str">
        <f>"朱伟"</f>
        <v>朱伟</v>
      </c>
      <c r="C1540" s="2" t="s">
        <v>1413</v>
      </c>
      <c r="D1540" s="2" t="s">
        <v>1384</v>
      </c>
      <c r="E1540" s="3"/>
    </row>
    <row r="1541" spans="1:5" ht="24.75" customHeight="1">
      <c r="A1541" s="3">
        <v>1539</v>
      </c>
      <c r="B1541" s="2" t="str">
        <f>"周奠海"</f>
        <v>周奠海</v>
      </c>
      <c r="C1541" s="2" t="s">
        <v>1414</v>
      </c>
      <c r="D1541" s="2" t="s">
        <v>1384</v>
      </c>
      <c r="E1541" s="3"/>
    </row>
    <row r="1542" spans="1:5" ht="24.75" customHeight="1">
      <c r="A1542" s="3">
        <v>1540</v>
      </c>
      <c r="B1542" s="2" t="str">
        <f>"杨全业"</f>
        <v>杨全业</v>
      </c>
      <c r="C1542" s="2" t="s">
        <v>1415</v>
      </c>
      <c r="D1542" s="2" t="s">
        <v>1384</v>
      </c>
      <c r="E1542" s="3"/>
    </row>
    <row r="1543" spans="1:5" ht="24.75" customHeight="1">
      <c r="A1543" s="3">
        <v>1541</v>
      </c>
      <c r="B1543" s="2" t="str">
        <f>"张怡然"</f>
        <v>张怡然</v>
      </c>
      <c r="C1543" s="2" t="s">
        <v>1416</v>
      </c>
      <c r="D1543" s="2" t="s">
        <v>1384</v>
      </c>
      <c r="E1543" s="3"/>
    </row>
    <row r="1544" spans="1:5" ht="24.75" customHeight="1">
      <c r="A1544" s="3">
        <v>1542</v>
      </c>
      <c r="B1544" s="2" t="str">
        <f>"羊庆恩"</f>
        <v>羊庆恩</v>
      </c>
      <c r="C1544" s="2" t="s">
        <v>1272</v>
      </c>
      <c r="D1544" s="2" t="s">
        <v>1384</v>
      </c>
      <c r="E1544" s="3"/>
    </row>
    <row r="1545" spans="1:5" ht="24.75" customHeight="1">
      <c r="A1545" s="3">
        <v>1543</v>
      </c>
      <c r="B1545" s="2" t="str">
        <f>"薛嘉慧"</f>
        <v>薛嘉慧</v>
      </c>
      <c r="C1545" s="2" t="s">
        <v>1417</v>
      </c>
      <c r="D1545" s="2" t="s">
        <v>1384</v>
      </c>
      <c r="E1545" s="3"/>
    </row>
    <row r="1546" spans="1:5" ht="24.75" customHeight="1">
      <c r="A1546" s="3">
        <v>1544</v>
      </c>
      <c r="B1546" s="2" t="str">
        <f>"李文丽"</f>
        <v>李文丽</v>
      </c>
      <c r="C1546" s="2" t="s">
        <v>1418</v>
      </c>
      <c r="D1546" s="2" t="s">
        <v>1384</v>
      </c>
      <c r="E1546" s="3"/>
    </row>
    <row r="1547" spans="1:5" ht="24.75" customHeight="1">
      <c r="A1547" s="3">
        <v>1545</v>
      </c>
      <c r="B1547" s="2" t="str">
        <f>"周劲"</f>
        <v>周劲</v>
      </c>
      <c r="C1547" s="2" t="s">
        <v>1419</v>
      </c>
      <c r="D1547" s="2" t="s">
        <v>1384</v>
      </c>
      <c r="E1547" s="3"/>
    </row>
    <row r="1548" spans="1:5" ht="24.75" customHeight="1">
      <c r="A1548" s="3">
        <v>1546</v>
      </c>
      <c r="B1548" s="2" t="str">
        <f>"韩美妃"</f>
        <v>韩美妃</v>
      </c>
      <c r="C1548" s="2" t="s">
        <v>1365</v>
      </c>
      <c r="D1548" s="2" t="s">
        <v>1384</v>
      </c>
      <c r="E1548" s="3"/>
    </row>
    <row r="1549" spans="1:5" ht="24.75" customHeight="1">
      <c r="A1549" s="3">
        <v>1547</v>
      </c>
      <c r="B1549" s="2" t="str">
        <f>"黄叶过"</f>
        <v>黄叶过</v>
      </c>
      <c r="C1549" s="2" t="s">
        <v>1420</v>
      </c>
      <c r="D1549" s="2" t="s">
        <v>1384</v>
      </c>
      <c r="E1549" s="3"/>
    </row>
    <row r="1550" spans="1:5" ht="24.75" customHeight="1">
      <c r="A1550" s="3">
        <v>1548</v>
      </c>
      <c r="B1550" s="2" t="str">
        <f>"邢孔翠"</f>
        <v>邢孔翠</v>
      </c>
      <c r="C1550" s="2" t="s">
        <v>1421</v>
      </c>
      <c r="D1550" s="2" t="s">
        <v>1384</v>
      </c>
      <c r="E1550" s="3"/>
    </row>
    <row r="1551" spans="1:5" ht="24.75" customHeight="1">
      <c r="A1551" s="3">
        <v>1549</v>
      </c>
      <c r="B1551" s="2" t="str">
        <f>"高心宽"</f>
        <v>高心宽</v>
      </c>
      <c r="C1551" s="2" t="s">
        <v>1422</v>
      </c>
      <c r="D1551" s="2" t="s">
        <v>1384</v>
      </c>
      <c r="E1551" s="3"/>
    </row>
    <row r="1552" spans="1:5" ht="24.75" customHeight="1">
      <c r="A1552" s="3">
        <v>1550</v>
      </c>
      <c r="B1552" s="2" t="str">
        <f>"俞文希"</f>
        <v>俞文希</v>
      </c>
      <c r="C1552" s="2" t="s">
        <v>1423</v>
      </c>
      <c r="D1552" s="2" t="s">
        <v>1384</v>
      </c>
      <c r="E1552" s="3"/>
    </row>
    <row r="1553" spans="1:5" ht="24.75" customHeight="1">
      <c r="A1553" s="3">
        <v>1551</v>
      </c>
      <c r="B1553" s="2" t="str">
        <f>"黄哲"</f>
        <v>黄哲</v>
      </c>
      <c r="C1553" s="2" t="s">
        <v>1424</v>
      </c>
      <c r="D1553" s="2" t="s">
        <v>1384</v>
      </c>
      <c r="E1553" s="3"/>
    </row>
    <row r="1554" spans="1:5" ht="24.75" customHeight="1">
      <c r="A1554" s="3">
        <v>1552</v>
      </c>
      <c r="B1554" s="2" t="str">
        <f>"彭佩"</f>
        <v>彭佩</v>
      </c>
      <c r="C1554" s="2" t="s">
        <v>1425</v>
      </c>
      <c r="D1554" s="2" t="s">
        <v>1384</v>
      </c>
      <c r="E1554" s="3"/>
    </row>
    <row r="1555" spans="1:5" ht="24.75" customHeight="1">
      <c r="A1555" s="3">
        <v>1553</v>
      </c>
      <c r="B1555" s="2" t="str">
        <f>"符蔚亮"</f>
        <v>符蔚亮</v>
      </c>
      <c r="C1555" s="2" t="s">
        <v>1426</v>
      </c>
      <c r="D1555" s="2" t="s">
        <v>1384</v>
      </c>
      <c r="E1555" s="3"/>
    </row>
    <row r="1556" spans="1:5" ht="24.75" customHeight="1">
      <c r="A1556" s="3">
        <v>1554</v>
      </c>
      <c r="B1556" s="2" t="str">
        <f>"张熙鸿"</f>
        <v>张熙鸿</v>
      </c>
      <c r="C1556" s="2" t="s">
        <v>1427</v>
      </c>
      <c r="D1556" s="2" t="s">
        <v>1384</v>
      </c>
      <c r="E1556" s="3"/>
    </row>
    <row r="1557" spans="1:5" ht="24.75" customHeight="1">
      <c r="A1557" s="3">
        <v>1555</v>
      </c>
      <c r="B1557" s="2" t="str">
        <f>"吴彩惠"</f>
        <v>吴彩惠</v>
      </c>
      <c r="C1557" s="2" t="s">
        <v>551</v>
      </c>
      <c r="D1557" s="2" t="s">
        <v>1384</v>
      </c>
      <c r="E1557" s="3"/>
    </row>
    <row r="1558" spans="1:5" ht="24.75" customHeight="1">
      <c r="A1558" s="3">
        <v>1556</v>
      </c>
      <c r="B1558" s="2" t="str">
        <f>"代浩"</f>
        <v>代浩</v>
      </c>
      <c r="C1558" s="2" t="s">
        <v>1428</v>
      </c>
      <c r="D1558" s="2" t="s">
        <v>1384</v>
      </c>
      <c r="E1558" s="3"/>
    </row>
    <row r="1559" spans="1:5" ht="24.75" customHeight="1">
      <c r="A1559" s="3">
        <v>1557</v>
      </c>
      <c r="B1559" s="2" t="str">
        <f>"吴毓惠"</f>
        <v>吴毓惠</v>
      </c>
      <c r="C1559" s="2" t="s">
        <v>1429</v>
      </c>
      <c r="D1559" s="2" t="s">
        <v>1384</v>
      </c>
      <c r="E1559" s="3"/>
    </row>
    <row r="1560" spans="1:5" ht="24.75" customHeight="1">
      <c r="A1560" s="3">
        <v>1558</v>
      </c>
      <c r="B1560" s="2" t="str">
        <f>"王振微"</f>
        <v>王振微</v>
      </c>
      <c r="C1560" s="2" t="s">
        <v>1430</v>
      </c>
      <c r="D1560" s="2" t="s">
        <v>1384</v>
      </c>
      <c r="E1560" s="3"/>
    </row>
    <row r="1561" spans="1:5" ht="24.75" customHeight="1">
      <c r="A1561" s="3">
        <v>1559</v>
      </c>
      <c r="B1561" s="2" t="str">
        <f>"林昌正"</f>
        <v>林昌正</v>
      </c>
      <c r="C1561" s="2" t="s">
        <v>1431</v>
      </c>
      <c r="D1561" s="2" t="s">
        <v>1384</v>
      </c>
      <c r="E1561" s="3"/>
    </row>
    <row r="1562" spans="1:5" ht="24.75" customHeight="1">
      <c r="A1562" s="3">
        <v>1560</v>
      </c>
      <c r="B1562" s="2" t="str">
        <f>"苏祥鹏"</f>
        <v>苏祥鹏</v>
      </c>
      <c r="C1562" s="2" t="s">
        <v>1432</v>
      </c>
      <c r="D1562" s="2" t="s">
        <v>1433</v>
      </c>
      <c r="E1562" s="3"/>
    </row>
    <row r="1563" spans="1:5" ht="24.75" customHeight="1">
      <c r="A1563" s="3">
        <v>1561</v>
      </c>
      <c r="B1563" s="2" t="str">
        <f>"李洁"</f>
        <v>李洁</v>
      </c>
      <c r="C1563" s="2" t="s">
        <v>1434</v>
      </c>
      <c r="D1563" s="2" t="s">
        <v>1433</v>
      </c>
      <c r="E1563" s="3"/>
    </row>
    <row r="1564" spans="1:5" ht="24.75" customHeight="1">
      <c r="A1564" s="3">
        <v>1562</v>
      </c>
      <c r="B1564" s="2" t="str">
        <f>"王帅"</f>
        <v>王帅</v>
      </c>
      <c r="C1564" s="2" t="s">
        <v>1435</v>
      </c>
      <c r="D1564" s="2" t="s">
        <v>1433</v>
      </c>
      <c r="E1564" s="3"/>
    </row>
    <row r="1565" spans="1:5" ht="24.75" customHeight="1">
      <c r="A1565" s="3">
        <v>1563</v>
      </c>
      <c r="B1565" s="2" t="str">
        <f>"缪正雁"</f>
        <v>缪正雁</v>
      </c>
      <c r="C1565" s="2" t="s">
        <v>1436</v>
      </c>
      <c r="D1565" s="2" t="s">
        <v>1433</v>
      </c>
      <c r="E1565" s="3"/>
    </row>
    <row r="1566" spans="1:5" ht="24.75" customHeight="1">
      <c r="A1566" s="3">
        <v>1564</v>
      </c>
      <c r="B1566" s="2" t="str">
        <f>"李春"</f>
        <v>李春</v>
      </c>
      <c r="C1566" s="2" t="s">
        <v>1437</v>
      </c>
      <c r="D1566" s="2" t="s">
        <v>1433</v>
      </c>
      <c r="E1566" s="3"/>
    </row>
    <row r="1567" spans="1:5" ht="24.75" customHeight="1">
      <c r="A1567" s="3">
        <v>1565</v>
      </c>
      <c r="B1567" s="2" t="str">
        <f>"黄春燕"</f>
        <v>黄春燕</v>
      </c>
      <c r="C1567" s="2" t="s">
        <v>1438</v>
      </c>
      <c r="D1567" s="2" t="s">
        <v>1433</v>
      </c>
      <c r="E1567" s="3"/>
    </row>
    <row r="1568" spans="1:5" ht="24.75" customHeight="1">
      <c r="A1568" s="3">
        <v>1566</v>
      </c>
      <c r="B1568" s="2" t="str">
        <f>"王树叶"</f>
        <v>王树叶</v>
      </c>
      <c r="C1568" s="2" t="s">
        <v>1439</v>
      </c>
      <c r="D1568" s="2" t="s">
        <v>1433</v>
      </c>
      <c r="E1568" s="3"/>
    </row>
    <row r="1569" spans="1:5" ht="24.75" customHeight="1">
      <c r="A1569" s="3">
        <v>1567</v>
      </c>
      <c r="B1569" s="2" t="str">
        <f>"朱宝莲"</f>
        <v>朱宝莲</v>
      </c>
      <c r="C1569" s="2" t="s">
        <v>474</v>
      </c>
      <c r="D1569" s="2" t="s">
        <v>1433</v>
      </c>
      <c r="E1569" s="3"/>
    </row>
    <row r="1570" spans="1:5" ht="24.75" customHeight="1">
      <c r="A1570" s="3">
        <v>1568</v>
      </c>
      <c r="B1570" s="2" t="str">
        <f>"毛冬花"</f>
        <v>毛冬花</v>
      </c>
      <c r="C1570" s="2" t="s">
        <v>1440</v>
      </c>
      <c r="D1570" s="2" t="s">
        <v>1433</v>
      </c>
      <c r="E1570" s="3"/>
    </row>
    <row r="1571" spans="1:5" ht="24.75" customHeight="1">
      <c r="A1571" s="3">
        <v>1569</v>
      </c>
      <c r="B1571" s="2" t="str">
        <f>"曾德阳"</f>
        <v>曾德阳</v>
      </c>
      <c r="C1571" s="2" t="s">
        <v>1441</v>
      </c>
      <c r="D1571" s="2" t="s">
        <v>1433</v>
      </c>
      <c r="E1571" s="3"/>
    </row>
    <row r="1572" spans="1:5" ht="24.75" customHeight="1">
      <c r="A1572" s="3">
        <v>1570</v>
      </c>
      <c r="B1572" s="2" t="str">
        <f>"麦富豪"</f>
        <v>麦富豪</v>
      </c>
      <c r="C1572" s="2" t="s">
        <v>1442</v>
      </c>
      <c r="D1572" s="2" t="s">
        <v>1433</v>
      </c>
      <c r="E1572" s="3"/>
    </row>
    <row r="1573" spans="1:5" ht="24.75" customHeight="1">
      <c r="A1573" s="3">
        <v>1571</v>
      </c>
      <c r="B1573" s="2" t="str">
        <f>"王德凤"</f>
        <v>王德凤</v>
      </c>
      <c r="C1573" s="2" t="s">
        <v>1443</v>
      </c>
      <c r="D1573" s="2" t="s">
        <v>1433</v>
      </c>
      <c r="E1573" s="3"/>
    </row>
    <row r="1574" spans="1:5" ht="24.75" customHeight="1">
      <c r="A1574" s="3">
        <v>1572</v>
      </c>
      <c r="B1574" s="2" t="str">
        <f>"杨星"</f>
        <v>杨星</v>
      </c>
      <c r="C1574" s="2" t="s">
        <v>1444</v>
      </c>
      <c r="D1574" s="2" t="s">
        <v>1433</v>
      </c>
      <c r="E1574" s="3"/>
    </row>
    <row r="1575" spans="1:5" ht="24.75" customHeight="1">
      <c r="A1575" s="3">
        <v>1573</v>
      </c>
      <c r="B1575" s="2" t="str">
        <f>"吴琳琳"</f>
        <v>吴琳琳</v>
      </c>
      <c r="C1575" s="2" t="s">
        <v>1445</v>
      </c>
      <c r="D1575" s="2" t="s">
        <v>1433</v>
      </c>
      <c r="E1575" s="3"/>
    </row>
    <row r="1576" spans="1:5" ht="24.75" customHeight="1">
      <c r="A1576" s="3">
        <v>1574</v>
      </c>
      <c r="B1576" s="2" t="str">
        <f>"李京京"</f>
        <v>李京京</v>
      </c>
      <c r="C1576" s="2" t="s">
        <v>1446</v>
      </c>
      <c r="D1576" s="2" t="s">
        <v>1433</v>
      </c>
      <c r="E1576" s="3"/>
    </row>
    <row r="1577" spans="1:5" ht="24.75" customHeight="1">
      <c r="A1577" s="3">
        <v>1575</v>
      </c>
      <c r="B1577" s="2" t="str">
        <f>"朱家骅"</f>
        <v>朱家骅</v>
      </c>
      <c r="C1577" s="2" t="s">
        <v>1447</v>
      </c>
      <c r="D1577" s="2" t="s">
        <v>1433</v>
      </c>
      <c r="E1577" s="3"/>
    </row>
    <row r="1578" spans="1:5" ht="24.75" customHeight="1">
      <c r="A1578" s="3">
        <v>1576</v>
      </c>
      <c r="B1578" s="2" t="str">
        <f>"秦小杏"</f>
        <v>秦小杏</v>
      </c>
      <c r="C1578" s="2" t="s">
        <v>1448</v>
      </c>
      <c r="D1578" s="2" t="s">
        <v>1433</v>
      </c>
      <c r="E1578" s="3"/>
    </row>
    <row r="1579" spans="1:5" ht="24.75" customHeight="1">
      <c r="A1579" s="3">
        <v>1577</v>
      </c>
      <c r="B1579" s="2" t="str">
        <f>"冯婷"</f>
        <v>冯婷</v>
      </c>
      <c r="C1579" s="2" t="s">
        <v>443</v>
      </c>
      <c r="D1579" s="2" t="s">
        <v>1433</v>
      </c>
      <c r="E1579" s="3"/>
    </row>
    <row r="1580" spans="1:5" ht="24.75" customHeight="1">
      <c r="A1580" s="3">
        <v>1578</v>
      </c>
      <c r="B1580" s="2" t="str">
        <f>"于淼"</f>
        <v>于淼</v>
      </c>
      <c r="C1580" s="2" t="s">
        <v>1449</v>
      </c>
      <c r="D1580" s="2" t="s">
        <v>1433</v>
      </c>
      <c r="E1580" s="3"/>
    </row>
    <row r="1581" spans="1:5" ht="24.75" customHeight="1">
      <c r="A1581" s="3">
        <v>1579</v>
      </c>
      <c r="B1581" s="2" t="str">
        <f>"许靖婕"</f>
        <v>许靖婕</v>
      </c>
      <c r="C1581" s="2" t="s">
        <v>436</v>
      </c>
      <c r="D1581" s="2" t="s">
        <v>1433</v>
      </c>
      <c r="E1581" s="3"/>
    </row>
    <row r="1582" spans="1:5" ht="24.75" customHeight="1">
      <c r="A1582" s="3">
        <v>1580</v>
      </c>
      <c r="B1582" s="2" t="str">
        <f>"陈程栱"</f>
        <v>陈程栱</v>
      </c>
      <c r="C1582" s="2" t="s">
        <v>1450</v>
      </c>
      <c r="D1582" s="2" t="s">
        <v>1433</v>
      </c>
      <c r="E1582" s="3"/>
    </row>
    <row r="1583" spans="1:5" ht="24.75" customHeight="1">
      <c r="A1583" s="3">
        <v>1581</v>
      </c>
      <c r="B1583" s="2" t="str">
        <f>"王东晨"</f>
        <v>王东晨</v>
      </c>
      <c r="C1583" s="2" t="s">
        <v>1451</v>
      </c>
      <c r="D1583" s="2" t="s">
        <v>1433</v>
      </c>
      <c r="E1583" s="3"/>
    </row>
    <row r="1584" spans="1:5" ht="24.75" customHeight="1">
      <c r="A1584" s="3">
        <v>1582</v>
      </c>
      <c r="B1584" s="2" t="str">
        <f>"陈晓宇"</f>
        <v>陈晓宇</v>
      </c>
      <c r="C1584" s="2" t="s">
        <v>1452</v>
      </c>
      <c r="D1584" s="2" t="s">
        <v>1433</v>
      </c>
      <c r="E1584" s="3"/>
    </row>
    <row r="1585" spans="1:5" ht="24.75" customHeight="1">
      <c r="A1585" s="3">
        <v>1583</v>
      </c>
      <c r="B1585" s="2" t="str">
        <f>"肖智中"</f>
        <v>肖智中</v>
      </c>
      <c r="C1585" s="2" t="s">
        <v>1087</v>
      </c>
      <c r="D1585" s="2" t="s">
        <v>1433</v>
      </c>
      <c r="E1585" s="3"/>
    </row>
    <row r="1586" spans="1:5" ht="24.75" customHeight="1">
      <c r="A1586" s="3">
        <v>1584</v>
      </c>
      <c r="B1586" s="2" t="str">
        <f>"符琪"</f>
        <v>符琪</v>
      </c>
      <c r="C1586" s="2" t="s">
        <v>1453</v>
      </c>
      <c r="D1586" s="2" t="s">
        <v>1433</v>
      </c>
      <c r="E1586" s="3"/>
    </row>
    <row r="1587" spans="1:5" ht="24.75" customHeight="1">
      <c r="A1587" s="3">
        <v>1585</v>
      </c>
      <c r="B1587" s="2" t="str">
        <f>"符小娟"</f>
        <v>符小娟</v>
      </c>
      <c r="C1587" s="2" t="s">
        <v>1454</v>
      </c>
      <c r="D1587" s="2" t="s">
        <v>1433</v>
      </c>
      <c r="E1587" s="3"/>
    </row>
    <row r="1588" spans="1:5" ht="24.75" customHeight="1">
      <c r="A1588" s="3">
        <v>1586</v>
      </c>
      <c r="B1588" s="2" t="str">
        <f>"翁劭轩"</f>
        <v>翁劭轩</v>
      </c>
      <c r="C1588" s="2" t="s">
        <v>1455</v>
      </c>
      <c r="D1588" s="2" t="s">
        <v>1433</v>
      </c>
      <c r="E1588" s="3"/>
    </row>
    <row r="1589" spans="1:5" ht="24.75" customHeight="1">
      <c r="A1589" s="3">
        <v>1587</v>
      </c>
      <c r="B1589" s="2" t="str">
        <f>"王康州"</f>
        <v>王康州</v>
      </c>
      <c r="C1589" s="2" t="s">
        <v>1456</v>
      </c>
      <c r="D1589" s="2" t="s">
        <v>1433</v>
      </c>
      <c r="E1589" s="3"/>
    </row>
    <row r="1590" spans="1:5" ht="24.75" customHeight="1">
      <c r="A1590" s="3">
        <v>1588</v>
      </c>
      <c r="B1590" s="2" t="str">
        <f>"李纪阳"</f>
        <v>李纪阳</v>
      </c>
      <c r="C1590" s="2" t="s">
        <v>1457</v>
      </c>
      <c r="D1590" s="2" t="s">
        <v>1433</v>
      </c>
      <c r="E1590" s="3"/>
    </row>
    <row r="1591" spans="1:5" ht="24.75" customHeight="1">
      <c r="A1591" s="3">
        <v>1589</v>
      </c>
      <c r="B1591" s="2" t="str">
        <f>"凌娜"</f>
        <v>凌娜</v>
      </c>
      <c r="C1591" s="2" t="s">
        <v>1458</v>
      </c>
      <c r="D1591" s="2" t="s">
        <v>1433</v>
      </c>
      <c r="E1591" s="3"/>
    </row>
    <row r="1592" spans="1:5" ht="24.75" customHeight="1">
      <c r="A1592" s="3">
        <v>1590</v>
      </c>
      <c r="B1592" s="2" t="str">
        <f>"陈铭蔚"</f>
        <v>陈铭蔚</v>
      </c>
      <c r="C1592" s="2" t="s">
        <v>1358</v>
      </c>
      <c r="D1592" s="2" t="s">
        <v>1433</v>
      </c>
      <c r="E1592" s="3"/>
    </row>
    <row r="1593" spans="1:5" ht="24.75" customHeight="1">
      <c r="A1593" s="3">
        <v>1591</v>
      </c>
      <c r="B1593" s="2" t="str">
        <f>"蔡晓春"</f>
        <v>蔡晓春</v>
      </c>
      <c r="C1593" s="2" t="s">
        <v>1459</v>
      </c>
      <c r="D1593" s="2" t="s">
        <v>1433</v>
      </c>
      <c r="E1593" s="3"/>
    </row>
    <row r="1594" spans="1:5" ht="24.75" customHeight="1">
      <c r="A1594" s="3">
        <v>1592</v>
      </c>
      <c r="B1594" s="2" t="str">
        <f>"周绪婷"</f>
        <v>周绪婷</v>
      </c>
      <c r="C1594" s="2" t="s">
        <v>1460</v>
      </c>
      <c r="D1594" s="2" t="s">
        <v>1433</v>
      </c>
      <c r="E1594" s="3"/>
    </row>
    <row r="1595" spans="1:5" ht="24.75" customHeight="1">
      <c r="A1595" s="3">
        <v>1593</v>
      </c>
      <c r="B1595" s="2" t="str">
        <f>"蔡梦如"</f>
        <v>蔡梦如</v>
      </c>
      <c r="C1595" s="2" t="s">
        <v>1461</v>
      </c>
      <c r="D1595" s="2" t="s">
        <v>1433</v>
      </c>
      <c r="E1595" s="3"/>
    </row>
    <row r="1596" spans="1:5" ht="24.75" customHeight="1">
      <c r="A1596" s="3">
        <v>1594</v>
      </c>
      <c r="B1596" s="2" t="str">
        <f>"胥林爽"</f>
        <v>胥林爽</v>
      </c>
      <c r="C1596" s="2" t="s">
        <v>1462</v>
      </c>
      <c r="D1596" s="2" t="s">
        <v>1433</v>
      </c>
      <c r="E1596" s="3"/>
    </row>
    <row r="1597" spans="1:5" ht="24.75" customHeight="1">
      <c r="A1597" s="3">
        <v>1595</v>
      </c>
      <c r="B1597" s="2" t="str">
        <f>"王华杰"</f>
        <v>王华杰</v>
      </c>
      <c r="C1597" s="2" t="s">
        <v>1463</v>
      </c>
      <c r="D1597" s="2" t="s">
        <v>1433</v>
      </c>
      <c r="E1597" s="3"/>
    </row>
    <row r="1598" spans="1:5" ht="24.75" customHeight="1">
      <c r="A1598" s="3">
        <v>1596</v>
      </c>
      <c r="B1598" s="2" t="str">
        <f>"邱丽"</f>
        <v>邱丽</v>
      </c>
      <c r="C1598" s="2" t="s">
        <v>1464</v>
      </c>
      <c r="D1598" s="2" t="s">
        <v>1433</v>
      </c>
      <c r="E1598" s="3"/>
    </row>
    <row r="1599" spans="1:5" ht="24.75" customHeight="1">
      <c r="A1599" s="3">
        <v>1597</v>
      </c>
      <c r="B1599" s="2" t="str">
        <f>"王乾宽"</f>
        <v>王乾宽</v>
      </c>
      <c r="C1599" s="2" t="s">
        <v>1465</v>
      </c>
      <c r="D1599" s="2" t="s">
        <v>1433</v>
      </c>
      <c r="E1599" s="3"/>
    </row>
    <row r="1600" spans="1:5" ht="24.75" customHeight="1">
      <c r="A1600" s="3">
        <v>1598</v>
      </c>
      <c r="B1600" s="2" t="str">
        <f>"王鹏"</f>
        <v>王鹏</v>
      </c>
      <c r="C1600" s="2" t="s">
        <v>1466</v>
      </c>
      <c r="D1600" s="2" t="s">
        <v>1433</v>
      </c>
      <c r="E1600" s="3"/>
    </row>
    <row r="1601" spans="1:5" ht="24.75" customHeight="1">
      <c r="A1601" s="3">
        <v>1599</v>
      </c>
      <c r="B1601" s="2" t="str">
        <f>"陈元腾"</f>
        <v>陈元腾</v>
      </c>
      <c r="C1601" s="2" t="s">
        <v>1467</v>
      </c>
      <c r="D1601" s="2" t="s">
        <v>1433</v>
      </c>
      <c r="E1601" s="3"/>
    </row>
    <row r="1602" spans="1:5" ht="24.75" customHeight="1">
      <c r="A1602" s="3">
        <v>1600</v>
      </c>
      <c r="B1602" s="2" t="str">
        <f>"彭芳梅"</f>
        <v>彭芳梅</v>
      </c>
      <c r="C1602" s="2" t="s">
        <v>1468</v>
      </c>
      <c r="D1602" s="2" t="s">
        <v>1433</v>
      </c>
      <c r="E1602" s="3"/>
    </row>
    <row r="1603" spans="1:5" ht="24.75" customHeight="1">
      <c r="A1603" s="3">
        <v>1601</v>
      </c>
      <c r="B1603" s="2" t="str">
        <f>"王妙凝"</f>
        <v>王妙凝</v>
      </c>
      <c r="C1603" s="2" t="s">
        <v>1469</v>
      </c>
      <c r="D1603" s="2" t="s">
        <v>1433</v>
      </c>
      <c r="E1603" s="3"/>
    </row>
    <row r="1604" spans="1:5" ht="24.75" customHeight="1">
      <c r="A1604" s="3">
        <v>1602</v>
      </c>
      <c r="B1604" s="2" t="str">
        <f>"符晶晶"</f>
        <v>符晶晶</v>
      </c>
      <c r="C1604" s="2" t="s">
        <v>1470</v>
      </c>
      <c r="D1604" s="2" t="s">
        <v>1433</v>
      </c>
      <c r="E1604" s="3"/>
    </row>
    <row r="1605" spans="1:5" ht="24.75" customHeight="1">
      <c r="A1605" s="3">
        <v>1603</v>
      </c>
      <c r="B1605" s="2" t="str">
        <f>"邱小暖"</f>
        <v>邱小暖</v>
      </c>
      <c r="C1605" s="2" t="s">
        <v>1471</v>
      </c>
      <c r="D1605" s="2" t="s">
        <v>1433</v>
      </c>
      <c r="E1605" s="3"/>
    </row>
    <row r="1606" spans="1:5" ht="24.75" customHeight="1">
      <c r="A1606" s="3">
        <v>1604</v>
      </c>
      <c r="B1606" s="2" t="str">
        <f>"邢燕"</f>
        <v>邢燕</v>
      </c>
      <c r="C1606" s="2" t="s">
        <v>1345</v>
      </c>
      <c r="D1606" s="2" t="s">
        <v>1433</v>
      </c>
      <c r="E1606" s="3"/>
    </row>
    <row r="1607" spans="1:5" ht="24.75" customHeight="1">
      <c r="A1607" s="3">
        <v>1605</v>
      </c>
      <c r="B1607" s="2" t="str">
        <f>"李瑞荣"</f>
        <v>李瑞荣</v>
      </c>
      <c r="C1607" s="2" t="s">
        <v>1472</v>
      </c>
      <c r="D1607" s="2" t="s">
        <v>1433</v>
      </c>
      <c r="E1607" s="3"/>
    </row>
    <row r="1608" spans="1:5" ht="24.75" customHeight="1">
      <c r="A1608" s="3">
        <v>1606</v>
      </c>
      <c r="B1608" s="2" t="str">
        <f>"彭诗琪"</f>
        <v>彭诗琪</v>
      </c>
      <c r="C1608" s="2" t="s">
        <v>1473</v>
      </c>
      <c r="D1608" s="2" t="s">
        <v>1433</v>
      </c>
      <c r="E1608" s="3"/>
    </row>
    <row r="1609" spans="1:5" ht="24.75" customHeight="1">
      <c r="A1609" s="3">
        <v>1607</v>
      </c>
      <c r="B1609" s="2" t="str">
        <f>"何晓玲"</f>
        <v>何晓玲</v>
      </c>
      <c r="C1609" s="2" t="s">
        <v>1474</v>
      </c>
      <c r="D1609" s="2" t="s">
        <v>1433</v>
      </c>
      <c r="E1609" s="3"/>
    </row>
    <row r="1610" spans="1:5" ht="24.75" customHeight="1">
      <c r="A1610" s="3">
        <v>1608</v>
      </c>
      <c r="B1610" s="2" t="str">
        <f>"李晓声"</f>
        <v>李晓声</v>
      </c>
      <c r="C1610" s="2" t="s">
        <v>1475</v>
      </c>
      <c r="D1610" s="2" t="s">
        <v>1433</v>
      </c>
      <c r="E1610" s="3"/>
    </row>
    <row r="1611" spans="1:5" ht="24.75" customHeight="1">
      <c r="A1611" s="3">
        <v>1609</v>
      </c>
      <c r="B1611" s="2" t="str">
        <f>"冯锦春"</f>
        <v>冯锦春</v>
      </c>
      <c r="C1611" s="2" t="s">
        <v>1476</v>
      </c>
      <c r="D1611" s="2" t="s">
        <v>1433</v>
      </c>
      <c r="E1611" s="3"/>
    </row>
    <row r="1612" spans="1:5" ht="24.75" customHeight="1">
      <c r="A1612" s="3">
        <v>1610</v>
      </c>
      <c r="B1612" s="2" t="str">
        <f>"方海涛"</f>
        <v>方海涛</v>
      </c>
      <c r="C1612" s="2" t="s">
        <v>1477</v>
      </c>
      <c r="D1612" s="2" t="s">
        <v>1433</v>
      </c>
      <c r="E1612" s="3"/>
    </row>
    <row r="1613" spans="1:5" ht="24.75" customHeight="1">
      <c r="A1613" s="3">
        <v>1611</v>
      </c>
      <c r="B1613" s="2" t="str">
        <f>"王时茹"</f>
        <v>王时茹</v>
      </c>
      <c r="C1613" s="2" t="s">
        <v>1478</v>
      </c>
      <c r="D1613" s="2" t="s">
        <v>1433</v>
      </c>
      <c r="E1613" s="3"/>
    </row>
    <row r="1614" spans="1:5" ht="24.75" customHeight="1">
      <c r="A1614" s="3">
        <v>1612</v>
      </c>
      <c r="B1614" s="2" t="str">
        <f>"黄文婧"</f>
        <v>黄文婧</v>
      </c>
      <c r="C1614" s="2" t="s">
        <v>1479</v>
      </c>
      <c r="D1614" s="2" t="s">
        <v>1433</v>
      </c>
      <c r="E1614" s="3"/>
    </row>
    <row r="1615" spans="1:5" ht="24.75" customHeight="1">
      <c r="A1615" s="3">
        <v>1613</v>
      </c>
      <c r="B1615" s="2" t="str">
        <f>"王艺淇"</f>
        <v>王艺淇</v>
      </c>
      <c r="C1615" s="2" t="s">
        <v>1480</v>
      </c>
      <c r="D1615" s="2" t="s">
        <v>1433</v>
      </c>
      <c r="E1615" s="3"/>
    </row>
    <row r="1616" spans="1:5" ht="24.75" customHeight="1">
      <c r="A1616" s="3">
        <v>1614</v>
      </c>
      <c r="B1616" s="2" t="str">
        <f>"林传琨"</f>
        <v>林传琨</v>
      </c>
      <c r="C1616" s="2" t="s">
        <v>1481</v>
      </c>
      <c r="D1616" s="2" t="s">
        <v>1433</v>
      </c>
      <c r="E1616" s="3"/>
    </row>
    <row r="1617" spans="1:5" ht="24.75" customHeight="1">
      <c r="A1617" s="3">
        <v>1615</v>
      </c>
      <c r="B1617" s="2" t="str">
        <f>"吴秋莹"</f>
        <v>吴秋莹</v>
      </c>
      <c r="C1617" s="2" t="s">
        <v>1482</v>
      </c>
      <c r="D1617" s="2" t="s">
        <v>1433</v>
      </c>
      <c r="E1617" s="3"/>
    </row>
    <row r="1618" spans="1:5" ht="24.75" customHeight="1">
      <c r="A1618" s="3">
        <v>1616</v>
      </c>
      <c r="B1618" s="2" t="str">
        <f>"曾芸"</f>
        <v>曾芸</v>
      </c>
      <c r="C1618" s="2" t="s">
        <v>1483</v>
      </c>
      <c r="D1618" s="2" t="s">
        <v>1433</v>
      </c>
      <c r="E1618" s="3"/>
    </row>
    <row r="1619" spans="1:5" ht="24.75" customHeight="1">
      <c r="A1619" s="3">
        <v>1617</v>
      </c>
      <c r="B1619" s="2" t="str">
        <f>"孙树柯"</f>
        <v>孙树柯</v>
      </c>
      <c r="C1619" s="2" t="s">
        <v>1484</v>
      </c>
      <c r="D1619" s="2" t="s">
        <v>1433</v>
      </c>
      <c r="E1619" s="3"/>
    </row>
    <row r="1620" spans="1:5" ht="24.75" customHeight="1">
      <c r="A1620" s="3">
        <v>1618</v>
      </c>
      <c r="B1620" s="2" t="str">
        <f>"翁晓娟"</f>
        <v>翁晓娟</v>
      </c>
      <c r="C1620" s="2" t="s">
        <v>1485</v>
      </c>
      <c r="D1620" s="2" t="s">
        <v>1433</v>
      </c>
      <c r="E1620" s="3"/>
    </row>
    <row r="1621" spans="1:5" ht="24.75" customHeight="1">
      <c r="A1621" s="3">
        <v>1619</v>
      </c>
      <c r="B1621" s="2" t="str">
        <f>"丁君慧"</f>
        <v>丁君慧</v>
      </c>
      <c r="C1621" s="2" t="s">
        <v>1486</v>
      </c>
      <c r="D1621" s="2" t="s">
        <v>1433</v>
      </c>
      <c r="E1621" s="3"/>
    </row>
    <row r="1622" spans="1:5" ht="24.75" customHeight="1">
      <c r="A1622" s="3">
        <v>1620</v>
      </c>
      <c r="B1622" s="2" t="str">
        <f>"洪豆"</f>
        <v>洪豆</v>
      </c>
      <c r="C1622" s="2" t="s">
        <v>1487</v>
      </c>
      <c r="D1622" s="2" t="s">
        <v>1433</v>
      </c>
      <c r="E1622" s="3"/>
    </row>
    <row r="1623" spans="1:5" ht="24.75" customHeight="1">
      <c r="A1623" s="3">
        <v>1621</v>
      </c>
      <c r="B1623" s="2" t="str">
        <f>"吴佩婷"</f>
        <v>吴佩婷</v>
      </c>
      <c r="C1623" s="2" t="s">
        <v>1488</v>
      </c>
      <c r="D1623" s="2" t="s">
        <v>1433</v>
      </c>
      <c r="E1623" s="3"/>
    </row>
    <row r="1624" spans="1:5" ht="24.75" customHeight="1">
      <c r="A1624" s="3">
        <v>1622</v>
      </c>
      <c r="B1624" s="2" t="str">
        <f>"陈柳屹"</f>
        <v>陈柳屹</v>
      </c>
      <c r="C1624" s="2" t="s">
        <v>1489</v>
      </c>
      <c r="D1624" s="2" t="s">
        <v>1433</v>
      </c>
      <c r="E1624" s="3"/>
    </row>
    <row r="1625" spans="1:5" ht="24.75" customHeight="1">
      <c r="A1625" s="3">
        <v>1623</v>
      </c>
      <c r="B1625" s="2" t="str">
        <f>"兰王"</f>
        <v>兰王</v>
      </c>
      <c r="C1625" s="2" t="s">
        <v>1490</v>
      </c>
      <c r="D1625" s="2" t="s">
        <v>1433</v>
      </c>
      <c r="E1625" s="3"/>
    </row>
    <row r="1626" spans="1:5" ht="24.75" customHeight="1">
      <c r="A1626" s="3">
        <v>1624</v>
      </c>
      <c r="B1626" s="2" t="str">
        <f>"李孟玲"</f>
        <v>李孟玲</v>
      </c>
      <c r="C1626" s="2" t="s">
        <v>1491</v>
      </c>
      <c r="D1626" s="2" t="s">
        <v>1433</v>
      </c>
      <c r="E1626" s="3"/>
    </row>
    <row r="1627" spans="1:5" ht="24.75" customHeight="1">
      <c r="A1627" s="3">
        <v>1625</v>
      </c>
      <c r="B1627" s="2" t="str">
        <f>"郑杰友"</f>
        <v>郑杰友</v>
      </c>
      <c r="C1627" s="2" t="s">
        <v>649</v>
      </c>
      <c r="D1627" s="2" t="s">
        <v>1433</v>
      </c>
      <c r="E1627" s="3"/>
    </row>
    <row r="1628" spans="1:5" ht="24.75" customHeight="1">
      <c r="A1628" s="3">
        <v>1626</v>
      </c>
      <c r="B1628" s="2" t="str">
        <f>"李银"</f>
        <v>李银</v>
      </c>
      <c r="C1628" s="2" t="s">
        <v>1492</v>
      </c>
      <c r="D1628" s="2" t="s">
        <v>1433</v>
      </c>
      <c r="E1628" s="3"/>
    </row>
    <row r="1629" spans="1:5" ht="24.75" customHeight="1">
      <c r="A1629" s="3">
        <v>1627</v>
      </c>
      <c r="B1629" s="2" t="str">
        <f>"林圣智"</f>
        <v>林圣智</v>
      </c>
      <c r="C1629" s="2" t="s">
        <v>1493</v>
      </c>
      <c r="D1629" s="2" t="s">
        <v>1433</v>
      </c>
      <c r="E1629" s="3"/>
    </row>
    <row r="1630" spans="1:5" ht="24.75" customHeight="1">
      <c r="A1630" s="3">
        <v>1628</v>
      </c>
      <c r="B1630" s="2" t="str">
        <f>"司徒慧敏"</f>
        <v>司徒慧敏</v>
      </c>
      <c r="C1630" s="2" t="s">
        <v>1494</v>
      </c>
      <c r="D1630" s="2" t="s">
        <v>1433</v>
      </c>
      <c r="E1630" s="3"/>
    </row>
    <row r="1631" spans="1:5" ht="24.75" customHeight="1">
      <c r="A1631" s="3">
        <v>1629</v>
      </c>
      <c r="B1631" s="2" t="str">
        <f>"吴争胜"</f>
        <v>吴争胜</v>
      </c>
      <c r="C1631" s="2" t="s">
        <v>1495</v>
      </c>
      <c r="D1631" s="2" t="s">
        <v>1433</v>
      </c>
      <c r="E1631" s="3"/>
    </row>
    <row r="1632" spans="1:5" ht="24.75" customHeight="1">
      <c r="A1632" s="3">
        <v>1630</v>
      </c>
      <c r="B1632" s="2" t="str">
        <f>"赖舒愉"</f>
        <v>赖舒愉</v>
      </c>
      <c r="C1632" s="2" t="s">
        <v>1496</v>
      </c>
      <c r="D1632" s="2" t="s">
        <v>1433</v>
      </c>
      <c r="E1632" s="3"/>
    </row>
    <row r="1633" spans="1:5" ht="24.75" customHeight="1">
      <c r="A1633" s="3">
        <v>1631</v>
      </c>
      <c r="B1633" s="2" t="str">
        <f>"张微微"</f>
        <v>张微微</v>
      </c>
      <c r="C1633" s="2" t="s">
        <v>1497</v>
      </c>
      <c r="D1633" s="2" t="s">
        <v>1433</v>
      </c>
      <c r="E1633" s="3"/>
    </row>
    <row r="1634" spans="1:5" ht="24.75" customHeight="1">
      <c r="A1634" s="3">
        <v>1632</v>
      </c>
      <c r="B1634" s="2" t="str">
        <f>"王纶婷"</f>
        <v>王纶婷</v>
      </c>
      <c r="C1634" s="2" t="s">
        <v>1498</v>
      </c>
      <c r="D1634" s="2" t="s">
        <v>1433</v>
      </c>
      <c r="E1634" s="3"/>
    </row>
    <row r="1635" spans="1:5" ht="24.75" customHeight="1">
      <c r="A1635" s="3">
        <v>1633</v>
      </c>
      <c r="B1635" s="2" t="str">
        <f>"林志桐"</f>
        <v>林志桐</v>
      </c>
      <c r="C1635" s="2" t="s">
        <v>1499</v>
      </c>
      <c r="D1635" s="2" t="s">
        <v>1433</v>
      </c>
      <c r="E1635" s="3"/>
    </row>
    <row r="1636" spans="1:5" ht="24.75" customHeight="1">
      <c r="A1636" s="3">
        <v>1634</v>
      </c>
      <c r="B1636" s="2" t="str">
        <f>"吴涓"</f>
        <v>吴涓</v>
      </c>
      <c r="C1636" s="2" t="s">
        <v>1500</v>
      </c>
      <c r="D1636" s="2" t="s">
        <v>1433</v>
      </c>
      <c r="E1636" s="3"/>
    </row>
    <row r="1637" spans="1:5" ht="24.75" customHeight="1">
      <c r="A1637" s="3">
        <v>1635</v>
      </c>
      <c r="B1637" s="2" t="str">
        <f>"陈德凤"</f>
        <v>陈德凤</v>
      </c>
      <c r="C1637" s="2" t="s">
        <v>1501</v>
      </c>
      <c r="D1637" s="2" t="s">
        <v>1433</v>
      </c>
      <c r="E1637" s="3"/>
    </row>
    <row r="1638" spans="1:5" ht="24.75" customHeight="1">
      <c r="A1638" s="3">
        <v>1636</v>
      </c>
      <c r="B1638" s="2" t="str">
        <f>"李婧文"</f>
        <v>李婧文</v>
      </c>
      <c r="C1638" s="2" t="s">
        <v>1502</v>
      </c>
      <c r="D1638" s="2" t="s">
        <v>1433</v>
      </c>
      <c r="E1638" s="3"/>
    </row>
    <row r="1639" spans="1:5" ht="24.75" customHeight="1">
      <c r="A1639" s="3">
        <v>1637</v>
      </c>
      <c r="B1639" s="2" t="str">
        <f>"蔡秀珍"</f>
        <v>蔡秀珍</v>
      </c>
      <c r="C1639" s="2" t="s">
        <v>1503</v>
      </c>
      <c r="D1639" s="2" t="s">
        <v>1433</v>
      </c>
      <c r="E1639" s="3"/>
    </row>
    <row r="1640" spans="1:5" ht="24.75" customHeight="1">
      <c r="A1640" s="3">
        <v>1638</v>
      </c>
      <c r="B1640" s="2" t="str">
        <f>"陈艳"</f>
        <v>陈艳</v>
      </c>
      <c r="C1640" s="2" t="s">
        <v>1504</v>
      </c>
      <c r="D1640" s="2" t="s">
        <v>1433</v>
      </c>
      <c r="E1640" s="3"/>
    </row>
    <row r="1641" spans="1:5" ht="24.75" customHeight="1">
      <c r="A1641" s="3">
        <v>1639</v>
      </c>
      <c r="B1641" s="2" t="str">
        <f>"杨茗"</f>
        <v>杨茗</v>
      </c>
      <c r="C1641" s="2" t="s">
        <v>1505</v>
      </c>
      <c r="D1641" s="2" t="s">
        <v>1433</v>
      </c>
      <c r="E1641" s="3"/>
    </row>
    <row r="1642" spans="1:5" ht="24.75" customHeight="1">
      <c r="A1642" s="3">
        <v>1640</v>
      </c>
      <c r="B1642" s="2" t="str">
        <f>"韩东东"</f>
        <v>韩东东</v>
      </c>
      <c r="C1642" s="2" t="s">
        <v>1506</v>
      </c>
      <c r="D1642" s="2" t="s">
        <v>1433</v>
      </c>
      <c r="E1642" s="3"/>
    </row>
    <row r="1643" spans="1:5" ht="24.75" customHeight="1">
      <c r="A1643" s="3">
        <v>1641</v>
      </c>
      <c r="B1643" s="2" t="str">
        <f>"司一巧"</f>
        <v>司一巧</v>
      </c>
      <c r="C1643" s="2" t="s">
        <v>1507</v>
      </c>
      <c r="D1643" s="2" t="s">
        <v>1433</v>
      </c>
      <c r="E1643" s="3"/>
    </row>
    <row r="1644" spans="1:5" ht="24.75" customHeight="1">
      <c r="A1644" s="3">
        <v>1642</v>
      </c>
      <c r="B1644" s="2" t="str">
        <f>"王秋和"</f>
        <v>王秋和</v>
      </c>
      <c r="C1644" s="2" t="s">
        <v>1508</v>
      </c>
      <c r="D1644" s="2" t="s">
        <v>1433</v>
      </c>
      <c r="E1644" s="3"/>
    </row>
    <row r="1645" spans="1:5" ht="24.75" customHeight="1">
      <c r="A1645" s="3">
        <v>1643</v>
      </c>
      <c r="B1645" s="2" t="str">
        <f>"林娟娇"</f>
        <v>林娟娇</v>
      </c>
      <c r="C1645" s="2" t="s">
        <v>1509</v>
      </c>
      <c r="D1645" s="2" t="s">
        <v>1433</v>
      </c>
      <c r="E1645" s="3"/>
    </row>
    <row r="1646" spans="1:5" ht="24.75" customHeight="1">
      <c r="A1646" s="3">
        <v>1644</v>
      </c>
      <c r="B1646" s="2" t="str">
        <f>"孙塘荷"</f>
        <v>孙塘荷</v>
      </c>
      <c r="C1646" s="2" t="s">
        <v>828</v>
      </c>
      <c r="D1646" s="2" t="s">
        <v>1433</v>
      </c>
      <c r="E1646" s="3"/>
    </row>
    <row r="1647" spans="1:5" ht="24.75" customHeight="1">
      <c r="A1647" s="3">
        <v>1645</v>
      </c>
      <c r="B1647" s="2" t="str">
        <f>"唐梦茜"</f>
        <v>唐梦茜</v>
      </c>
      <c r="C1647" s="2" t="s">
        <v>1510</v>
      </c>
      <c r="D1647" s="2" t="s">
        <v>1433</v>
      </c>
      <c r="E1647" s="3"/>
    </row>
    <row r="1648" spans="1:5" ht="24.75" customHeight="1">
      <c r="A1648" s="3">
        <v>1646</v>
      </c>
      <c r="B1648" s="2" t="str">
        <f>"李进梅"</f>
        <v>李进梅</v>
      </c>
      <c r="C1648" s="2" t="s">
        <v>1511</v>
      </c>
      <c r="D1648" s="2" t="s">
        <v>1433</v>
      </c>
      <c r="E1648" s="3"/>
    </row>
    <row r="1649" spans="1:5" ht="24.75" customHeight="1">
      <c r="A1649" s="3">
        <v>1647</v>
      </c>
      <c r="B1649" s="2" t="str">
        <f>"张峻"</f>
        <v>张峻</v>
      </c>
      <c r="C1649" s="2" t="s">
        <v>1512</v>
      </c>
      <c r="D1649" s="2" t="s">
        <v>1433</v>
      </c>
      <c r="E1649" s="3"/>
    </row>
    <row r="1650" spans="1:5" ht="24.75" customHeight="1">
      <c r="A1650" s="3">
        <v>1648</v>
      </c>
      <c r="B1650" s="2" t="str">
        <f>"李娇惠"</f>
        <v>李娇惠</v>
      </c>
      <c r="C1650" s="2" t="s">
        <v>1513</v>
      </c>
      <c r="D1650" s="2" t="s">
        <v>1433</v>
      </c>
      <c r="E1650" s="3"/>
    </row>
    <row r="1651" spans="1:5" ht="24.75" customHeight="1">
      <c r="A1651" s="3">
        <v>1649</v>
      </c>
      <c r="B1651" s="2" t="str">
        <f>"王晓婷"</f>
        <v>王晓婷</v>
      </c>
      <c r="C1651" s="2" t="s">
        <v>1514</v>
      </c>
      <c r="D1651" s="2" t="s">
        <v>1433</v>
      </c>
      <c r="E1651" s="3"/>
    </row>
    <row r="1652" spans="1:5" ht="24.75" customHeight="1">
      <c r="A1652" s="3">
        <v>1650</v>
      </c>
      <c r="B1652" s="2" t="str">
        <f>"郑乔尹"</f>
        <v>郑乔尹</v>
      </c>
      <c r="C1652" s="2" t="s">
        <v>1515</v>
      </c>
      <c r="D1652" s="2" t="s">
        <v>1433</v>
      </c>
      <c r="E1652" s="3"/>
    </row>
    <row r="1653" spans="1:5" ht="24.75" customHeight="1">
      <c r="A1653" s="3">
        <v>1651</v>
      </c>
      <c r="B1653" s="2" t="str">
        <f>"赵毓炎"</f>
        <v>赵毓炎</v>
      </c>
      <c r="C1653" s="2" t="s">
        <v>1516</v>
      </c>
      <c r="D1653" s="2" t="s">
        <v>1433</v>
      </c>
      <c r="E1653" s="3"/>
    </row>
    <row r="1654" spans="1:5" ht="24.75" customHeight="1">
      <c r="A1654" s="3">
        <v>1652</v>
      </c>
      <c r="B1654" s="2" t="str">
        <f>"陈明辉"</f>
        <v>陈明辉</v>
      </c>
      <c r="C1654" s="2" t="s">
        <v>1517</v>
      </c>
      <c r="D1654" s="2" t="s">
        <v>1433</v>
      </c>
      <c r="E1654" s="3"/>
    </row>
    <row r="1655" spans="1:5" ht="24.75" customHeight="1">
      <c r="A1655" s="3">
        <v>1653</v>
      </c>
      <c r="B1655" s="2" t="str">
        <f>"邱惠芳"</f>
        <v>邱惠芳</v>
      </c>
      <c r="C1655" s="2" t="s">
        <v>1518</v>
      </c>
      <c r="D1655" s="2" t="s">
        <v>1433</v>
      </c>
      <c r="E1655" s="3"/>
    </row>
    <row r="1656" spans="1:5" ht="24.75" customHeight="1">
      <c r="A1656" s="3">
        <v>1654</v>
      </c>
      <c r="B1656" s="2" t="str">
        <f>"黎太华"</f>
        <v>黎太华</v>
      </c>
      <c r="C1656" s="2" t="s">
        <v>1519</v>
      </c>
      <c r="D1656" s="2" t="s">
        <v>1433</v>
      </c>
      <c r="E1656" s="3"/>
    </row>
    <row r="1657" spans="1:5" ht="24.75" customHeight="1">
      <c r="A1657" s="3">
        <v>1655</v>
      </c>
      <c r="B1657" s="2" t="str">
        <f>"黄扬恋"</f>
        <v>黄扬恋</v>
      </c>
      <c r="C1657" s="2" t="s">
        <v>1520</v>
      </c>
      <c r="D1657" s="2" t="s">
        <v>1433</v>
      </c>
      <c r="E1657" s="3"/>
    </row>
    <row r="1658" spans="1:5" ht="24.75" customHeight="1">
      <c r="A1658" s="3">
        <v>1656</v>
      </c>
      <c r="B1658" s="2" t="str">
        <f>"陈美琼"</f>
        <v>陈美琼</v>
      </c>
      <c r="C1658" s="2" t="s">
        <v>1521</v>
      </c>
      <c r="D1658" s="2" t="s">
        <v>1433</v>
      </c>
      <c r="E1658" s="3"/>
    </row>
    <row r="1659" spans="1:5" ht="24.75" customHeight="1">
      <c r="A1659" s="3">
        <v>1657</v>
      </c>
      <c r="B1659" s="2" t="str">
        <f>"王德芬"</f>
        <v>王德芬</v>
      </c>
      <c r="C1659" s="2" t="s">
        <v>1522</v>
      </c>
      <c r="D1659" s="2" t="s">
        <v>1433</v>
      </c>
      <c r="E1659" s="3"/>
    </row>
    <row r="1660" spans="1:5" ht="24.75" customHeight="1">
      <c r="A1660" s="3">
        <v>1658</v>
      </c>
      <c r="B1660" s="2" t="str">
        <f>"郑忠艺"</f>
        <v>郑忠艺</v>
      </c>
      <c r="C1660" s="2" t="s">
        <v>1523</v>
      </c>
      <c r="D1660" s="2" t="s">
        <v>1433</v>
      </c>
      <c r="E1660" s="3"/>
    </row>
    <row r="1661" spans="1:5" ht="24.75" customHeight="1">
      <c r="A1661" s="3">
        <v>1659</v>
      </c>
      <c r="B1661" s="2" t="str">
        <f>"王业权"</f>
        <v>王业权</v>
      </c>
      <c r="C1661" s="2" t="s">
        <v>1524</v>
      </c>
      <c r="D1661" s="2" t="s">
        <v>1433</v>
      </c>
      <c r="E1661" s="3"/>
    </row>
    <row r="1662" spans="1:5" ht="24.75" customHeight="1">
      <c r="A1662" s="3">
        <v>1660</v>
      </c>
      <c r="B1662" s="2" t="str">
        <f>"丁紫欣"</f>
        <v>丁紫欣</v>
      </c>
      <c r="C1662" s="2" t="s">
        <v>1525</v>
      </c>
      <c r="D1662" s="2" t="s">
        <v>1433</v>
      </c>
      <c r="E1662" s="3"/>
    </row>
    <row r="1663" spans="1:5" ht="24.75" customHeight="1">
      <c r="A1663" s="3">
        <v>1661</v>
      </c>
      <c r="B1663" s="2" t="str">
        <f>"杜兰菲"</f>
        <v>杜兰菲</v>
      </c>
      <c r="C1663" s="2" t="s">
        <v>1526</v>
      </c>
      <c r="D1663" s="2" t="s">
        <v>1433</v>
      </c>
      <c r="E1663" s="3"/>
    </row>
    <row r="1664" spans="1:5" ht="24.75" customHeight="1">
      <c r="A1664" s="3">
        <v>1662</v>
      </c>
      <c r="B1664" s="2" t="str">
        <f>"吴青穗"</f>
        <v>吴青穗</v>
      </c>
      <c r="C1664" s="2" t="s">
        <v>1527</v>
      </c>
      <c r="D1664" s="2" t="s">
        <v>1433</v>
      </c>
      <c r="E1664" s="3"/>
    </row>
    <row r="1665" spans="1:5" ht="24.75" customHeight="1">
      <c r="A1665" s="3">
        <v>1663</v>
      </c>
      <c r="B1665" s="2" t="str">
        <f>"邢馨之"</f>
        <v>邢馨之</v>
      </c>
      <c r="C1665" s="2" t="s">
        <v>1528</v>
      </c>
      <c r="D1665" s="2" t="s">
        <v>1433</v>
      </c>
      <c r="E1665" s="3"/>
    </row>
    <row r="1666" spans="1:5" ht="24.75" customHeight="1">
      <c r="A1666" s="3">
        <v>1664</v>
      </c>
      <c r="B1666" s="2" t="str">
        <f>"郑倩钰"</f>
        <v>郑倩钰</v>
      </c>
      <c r="C1666" s="2" t="s">
        <v>1529</v>
      </c>
      <c r="D1666" s="2" t="s">
        <v>1433</v>
      </c>
      <c r="E1666" s="3"/>
    </row>
    <row r="1667" spans="1:5" ht="24.75" customHeight="1">
      <c r="A1667" s="3">
        <v>1665</v>
      </c>
      <c r="B1667" s="2" t="str">
        <f>"兰田靖"</f>
        <v>兰田靖</v>
      </c>
      <c r="C1667" s="2" t="s">
        <v>1530</v>
      </c>
      <c r="D1667" s="2" t="s">
        <v>1433</v>
      </c>
      <c r="E1667" s="3"/>
    </row>
    <row r="1668" spans="1:5" ht="24.75" customHeight="1">
      <c r="A1668" s="3">
        <v>1666</v>
      </c>
      <c r="B1668" s="2" t="str">
        <f>"黄后裕"</f>
        <v>黄后裕</v>
      </c>
      <c r="C1668" s="2" t="s">
        <v>1531</v>
      </c>
      <c r="D1668" s="2" t="s">
        <v>1433</v>
      </c>
      <c r="E1668" s="3"/>
    </row>
    <row r="1669" spans="1:5" ht="24.75" customHeight="1">
      <c r="A1669" s="3">
        <v>1667</v>
      </c>
      <c r="B1669" s="2" t="str">
        <f>"张曼"</f>
        <v>张曼</v>
      </c>
      <c r="C1669" s="2" t="s">
        <v>1532</v>
      </c>
      <c r="D1669" s="2" t="s">
        <v>1433</v>
      </c>
      <c r="E1669" s="3"/>
    </row>
    <row r="1670" spans="1:5" ht="24.75" customHeight="1">
      <c r="A1670" s="3">
        <v>1668</v>
      </c>
      <c r="B1670" s="2" t="str">
        <f>"符梦蝶"</f>
        <v>符梦蝶</v>
      </c>
      <c r="C1670" s="2" t="s">
        <v>1533</v>
      </c>
      <c r="D1670" s="2" t="s">
        <v>1433</v>
      </c>
      <c r="E1670" s="3"/>
    </row>
    <row r="1671" spans="1:5" ht="24.75" customHeight="1">
      <c r="A1671" s="3">
        <v>1669</v>
      </c>
      <c r="B1671" s="2" t="str">
        <f>"吴毓焕"</f>
        <v>吴毓焕</v>
      </c>
      <c r="C1671" s="2" t="s">
        <v>1534</v>
      </c>
      <c r="D1671" s="2" t="s">
        <v>1433</v>
      </c>
      <c r="E1671" s="3"/>
    </row>
    <row r="1672" spans="1:5" ht="24.75" customHeight="1">
      <c r="A1672" s="3">
        <v>1670</v>
      </c>
      <c r="B1672" s="2" t="str">
        <f>"陈佳美"</f>
        <v>陈佳美</v>
      </c>
      <c r="C1672" s="2" t="s">
        <v>1291</v>
      </c>
      <c r="D1672" s="2" t="s">
        <v>1433</v>
      </c>
      <c r="E1672" s="3"/>
    </row>
    <row r="1673" spans="1:5" ht="24.75" customHeight="1">
      <c r="A1673" s="3">
        <v>1671</v>
      </c>
      <c r="B1673" s="2" t="str">
        <f>"单婉茹"</f>
        <v>单婉茹</v>
      </c>
      <c r="C1673" s="2" t="s">
        <v>1535</v>
      </c>
      <c r="D1673" s="2" t="s">
        <v>1433</v>
      </c>
      <c r="E1673" s="3"/>
    </row>
    <row r="1674" spans="1:5" ht="24.75" customHeight="1">
      <c r="A1674" s="3">
        <v>1672</v>
      </c>
      <c r="B1674" s="2" t="str">
        <f>"黄微"</f>
        <v>黄微</v>
      </c>
      <c r="C1674" s="2" t="s">
        <v>1536</v>
      </c>
      <c r="D1674" s="2" t="s">
        <v>1433</v>
      </c>
      <c r="E1674" s="3"/>
    </row>
    <row r="1675" spans="1:5" ht="24.75" customHeight="1">
      <c r="A1675" s="3">
        <v>1673</v>
      </c>
      <c r="B1675" s="2" t="str">
        <f>"周博"</f>
        <v>周博</v>
      </c>
      <c r="C1675" s="2" t="s">
        <v>1537</v>
      </c>
      <c r="D1675" s="2" t="s">
        <v>1433</v>
      </c>
      <c r="E1675" s="3"/>
    </row>
    <row r="1676" spans="1:5" ht="24.75" customHeight="1">
      <c r="A1676" s="3">
        <v>1674</v>
      </c>
      <c r="B1676" s="2" t="str">
        <f>"陈宇"</f>
        <v>陈宇</v>
      </c>
      <c r="C1676" s="2" t="s">
        <v>1538</v>
      </c>
      <c r="D1676" s="2" t="s">
        <v>1433</v>
      </c>
      <c r="E1676" s="3"/>
    </row>
    <row r="1677" spans="1:5" ht="24.75" customHeight="1">
      <c r="A1677" s="3">
        <v>1675</v>
      </c>
      <c r="B1677" s="2" t="str">
        <f>"杨帆"</f>
        <v>杨帆</v>
      </c>
      <c r="C1677" s="2" t="s">
        <v>1539</v>
      </c>
      <c r="D1677" s="2" t="s">
        <v>1433</v>
      </c>
      <c r="E1677" s="3"/>
    </row>
    <row r="1678" spans="1:5" ht="24.75" customHeight="1">
      <c r="A1678" s="3">
        <v>1676</v>
      </c>
      <c r="B1678" s="2" t="str">
        <f>"潘心钰"</f>
        <v>潘心钰</v>
      </c>
      <c r="C1678" s="2" t="s">
        <v>1540</v>
      </c>
      <c r="D1678" s="2" t="s">
        <v>1433</v>
      </c>
      <c r="E1678" s="3"/>
    </row>
    <row r="1679" spans="1:5" ht="24.75" customHeight="1">
      <c r="A1679" s="3">
        <v>1677</v>
      </c>
      <c r="B1679" s="2" t="str">
        <f>"蔡於良"</f>
        <v>蔡於良</v>
      </c>
      <c r="C1679" s="2" t="s">
        <v>1541</v>
      </c>
      <c r="D1679" s="2" t="s">
        <v>1433</v>
      </c>
      <c r="E1679" s="3"/>
    </row>
    <row r="1680" spans="1:5" ht="24.75" customHeight="1">
      <c r="A1680" s="3">
        <v>1678</v>
      </c>
      <c r="B1680" s="2" t="str">
        <f>"洪海花"</f>
        <v>洪海花</v>
      </c>
      <c r="C1680" s="2" t="s">
        <v>1542</v>
      </c>
      <c r="D1680" s="2" t="s">
        <v>1433</v>
      </c>
      <c r="E1680" s="3"/>
    </row>
    <row r="1681" spans="1:5" ht="24.75" customHeight="1">
      <c r="A1681" s="3">
        <v>1679</v>
      </c>
      <c r="B1681" s="2" t="str">
        <f>"张慧蓥"</f>
        <v>张慧蓥</v>
      </c>
      <c r="C1681" s="2" t="s">
        <v>1543</v>
      </c>
      <c r="D1681" s="2" t="s">
        <v>1433</v>
      </c>
      <c r="E1681" s="3"/>
    </row>
    <row r="1682" spans="1:5" ht="24.75" customHeight="1">
      <c r="A1682" s="3">
        <v>1680</v>
      </c>
      <c r="B1682" s="2" t="str">
        <f>"符德娴"</f>
        <v>符德娴</v>
      </c>
      <c r="C1682" s="2" t="s">
        <v>357</v>
      </c>
      <c r="D1682" s="2" t="s">
        <v>1433</v>
      </c>
      <c r="E1682" s="3"/>
    </row>
    <row r="1683" spans="1:5" ht="24.75" customHeight="1">
      <c r="A1683" s="3">
        <v>1681</v>
      </c>
      <c r="B1683" s="2" t="str">
        <f>"邝晶"</f>
        <v>邝晶</v>
      </c>
      <c r="C1683" s="2" t="s">
        <v>1142</v>
      </c>
      <c r="D1683" s="2" t="s">
        <v>1433</v>
      </c>
      <c r="E1683" s="3"/>
    </row>
    <row r="1684" spans="1:5" ht="24.75" customHeight="1">
      <c r="A1684" s="3">
        <v>1682</v>
      </c>
      <c r="B1684" s="2" t="str">
        <f>"黄娇"</f>
        <v>黄娇</v>
      </c>
      <c r="C1684" s="2" t="s">
        <v>975</v>
      </c>
      <c r="D1684" s="2" t="s">
        <v>1433</v>
      </c>
      <c r="E1684" s="3"/>
    </row>
    <row r="1685" spans="1:5" ht="24.75" customHeight="1">
      <c r="A1685" s="3">
        <v>1683</v>
      </c>
      <c r="B1685" s="2" t="str">
        <f>"何瑞鹤"</f>
        <v>何瑞鹤</v>
      </c>
      <c r="C1685" s="2" t="s">
        <v>1544</v>
      </c>
      <c r="D1685" s="2" t="s">
        <v>1433</v>
      </c>
      <c r="E1685" s="3"/>
    </row>
    <row r="1686" spans="1:5" ht="24.75" customHeight="1">
      <c r="A1686" s="3">
        <v>1684</v>
      </c>
      <c r="B1686" s="2" t="str">
        <f>"王芷莹"</f>
        <v>王芷莹</v>
      </c>
      <c r="C1686" s="2" t="s">
        <v>1545</v>
      </c>
      <c r="D1686" s="2" t="s">
        <v>1433</v>
      </c>
      <c r="E1686" s="3"/>
    </row>
    <row r="1687" spans="1:5" ht="24.75" customHeight="1">
      <c r="A1687" s="3">
        <v>1685</v>
      </c>
      <c r="B1687" s="2" t="str">
        <f>"云小丽"</f>
        <v>云小丽</v>
      </c>
      <c r="C1687" s="2" t="s">
        <v>1546</v>
      </c>
      <c r="D1687" s="2" t="s">
        <v>1433</v>
      </c>
      <c r="E1687" s="3"/>
    </row>
    <row r="1688" spans="1:5" ht="24.75" customHeight="1">
      <c r="A1688" s="3">
        <v>1686</v>
      </c>
      <c r="B1688" s="2" t="str">
        <f>"陈佩锦"</f>
        <v>陈佩锦</v>
      </c>
      <c r="C1688" s="2" t="s">
        <v>1547</v>
      </c>
      <c r="D1688" s="2" t="s">
        <v>1433</v>
      </c>
      <c r="E1688" s="3"/>
    </row>
    <row r="1689" spans="1:5" ht="24.75" customHeight="1">
      <c r="A1689" s="3">
        <v>1687</v>
      </c>
      <c r="B1689" s="2" t="str">
        <f>"陈燕飞"</f>
        <v>陈燕飞</v>
      </c>
      <c r="C1689" s="2" t="s">
        <v>1548</v>
      </c>
      <c r="D1689" s="2" t="s">
        <v>1433</v>
      </c>
      <c r="E1689" s="3"/>
    </row>
    <row r="1690" spans="1:5" ht="24.75" customHeight="1">
      <c r="A1690" s="3">
        <v>1688</v>
      </c>
      <c r="B1690" s="2" t="str">
        <f>"李琼霞"</f>
        <v>李琼霞</v>
      </c>
      <c r="C1690" s="2" t="s">
        <v>1158</v>
      </c>
      <c r="D1690" s="2" t="s">
        <v>1433</v>
      </c>
      <c r="E1690" s="3"/>
    </row>
    <row r="1691" spans="1:5" ht="24.75" customHeight="1">
      <c r="A1691" s="3">
        <v>1689</v>
      </c>
      <c r="B1691" s="2" t="str">
        <f>"曾婷"</f>
        <v>曾婷</v>
      </c>
      <c r="C1691" s="2" t="s">
        <v>1549</v>
      </c>
      <c r="D1691" s="2" t="s">
        <v>1433</v>
      </c>
      <c r="E1691" s="3"/>
    </row>
    <row r="1692" spans="1:5" ht="24.75" customHeight="1">
      <c r="A1692" s="3">
        <v>1690</v>
      </c>
      <c r="B1692" s="2" t="str">
        <f>"项光萍"</f>
        <v>项光萍</v>
      </c>
      <c r="C1692" s="2" t="s">
        <v>1550</v>
      </c>
      <c r="D1692" s="2" t="s">
        <v>1433</v>
      </c>
      <c r="E1692" s="3"/>
    </row>
    <row r="1693" spans="1:5" ht="24.75" customHeight="1">
      <c r="A1693" s="3">
        <v>1691</v>
      </c>
      <c r="B1693" s="2" t="str">
        <f>"常思博大"</f>
        <v>常思博大</v>
      </c>
      <c r="C1693" s="2" t="s">
        <v>1551</v>
      </c>
      <c r="D1693" s="2" t="s">
        <v>1433</v>
      </c>
      <c r="E1693" s="3"/>
    </row>
    <row r="1694" spans="1:5" ht="24.75" customHeight="1">
      <c r="A1694" s="3">
        <v>1692</v>
      </c>
      <c r="B1694" s="2" t="str">
        <f>"许颖堃"</f>
        <v>许颖堃</v>
      </c>
      <c r="C1694" s="2" t="s">
        <v>1552</v>
      </c>
      <c r="D1694" s="2" t="s">
        <v>1433</v>
      </c>
      <c r="E1694" s="3"/>
    </row>
    <row r="1695" spans="1:5" ht="24.75" customHeight="1">
      <c r="A1695" s="3">
        <v>1693</v>
      </c>
      <c r="B1695" s="2" t="str">
        <f>"钟云"</f>
        <v>钟云</v>
      </c>
      <c r="C1695" s="2" t="s">
        <v>1553</v>
      </c>
      <c r="D1695" s="2" t="s">
        <v>1433</v>
      </c>
      <c r="E1695" s="3"/>
    </row>
    <row r="1696" spans="1:5" ht="24.75" customHeight="1">
      <c r="A1696" s="3">
        <v>1694</v>
      </c>
      <c r="B1696" s="2" t="str">
        <f>"陈秋香"</f>
        <v>陈秋香</v>
      </c>
      <c r="C1696" s="2" t="s">
        <v>1554</v>
      </c>
      <c r="D1696" s="2" t="s">
        <v>1433</v>
      </c>
      <c r="E1696" s="3"/>
    </row>
    <row r="1697" spans="1:5" ht="24.75" customHeight="1">
      <c r="A1697" s="3">
        <v>1695</v>
      </c>
      <c r="B1697" s="2" t="str">
        <f>"杨文"</f>
        <v>杨文</v>
      </c>
      <c r="C1697" s="2" t="s">
        <v>1308</v>
      </c>
      <c r="D1697" s="2" t="s">
        <v>1433</v>
      </c>
      <c r="E1697" s="3"/>
    </row>
    <row r="1698" spans="1:5" ht="24.75" customHeight="1">
      <c r="A1698" s="3">
        <v>1696</v>
      </c>
      <c r="B1698" s="2" t="str">
        <f>"陈昱妃"</f>
        <v>陈昱妃</v>
      </c>
      <c r="C1698" s="2" t="s">
        <v>1555</v>
      </c>
      <c r="D1698" s="2" t="s">
        <v>1433</v>
      </c>
      <c r="E1698" s="3"/>
    </row>
    <row r="1699" spans="1:5" ht="24.75" customHeight="1">
      <c r="A1699" s="3">
        <v>1697</v>
      </c>
      <c r="B1699" s="2" t="str">
        <f>"马婧"</f>
        <v>马婧</v>
      </c>
      <c r="C1699" s="2" t="s">
        <v>999</v>
      </c>
      <c r="D1699" s="2" t="s">
        <v>1433</v>
      </c>
      <c r="E1699" s="3"/>
    </row>
    <row r="1700" spans="1:5" ht="24.75" customHeight="1">
      <c r="A1700" s="3">
        <v>1698</v>
      </c>
      <c r="B1700" s="2" t="str">
        <f>"陈静"</f>
        <v>陈静</v>
      </c>
      <c r="C1700" s="2" t="s">
        <v>1556</v>
      </c>
      <c r="D1700" s="2" t="s">
        <v>1433</v>
      </c>
      <c r="E1700" s="3"/>
    </row>
    <row r="1701" spans="1:5" ht="24.75" customHeight="1">
      <c r="A1701" s="3">
        <v>1699</v>
      </c>
      <c r="B1701" s="2" t="str">
        <f>"陈玲玉"</f>
        <v>陈玲玉</v>
      </c>
      <c r="C1701" s="2" t="s">
        <v>1557</v>
      </c>
      <c r="D1701" s="2" t="s">
        <v>1433</v>
      </c>
      <c r="E1701" s="3"/>
    </row>
    <row r="1702" spans="1:5" ht="24.75" customHeight="1">
      <c r="A1702" s="3">
        <v>1700</v>
      </c>
      <c r="B1702" s="2" t="str">
        <f>"梁其超"</f>
        <v>梁其超</v>
      </c>
      <c r="C1702" s="2" t="s">
        <v>1558</v>
      </c>
      <c r="D1702" s="2" t="s">
        <v>1433</v>
      </c>
      <c r="E1702" s="3"/>
    </row>
    <row r="1703" spans="1:5" ht="24.75" customHeight="1">
      <c r="A1703" s="3">
        <v>1701</v>
      </c>
      <c r="B1703" s="2" t="str">
        <f>"孙小微"</f>
        <v>孙小微</v>
      </c>
      <c r="C1703" s="2" t="s">
        <v>1559</v>
      </c>
      <c r="D1703" s="2" t="s">
        <v>1433</v>
      </c>
      <c r="E1703" s="3"/>
    </row>
    <row r="1704" spans="1:5" ht="24.75" customHeight="1">
      <c r="A1704" s="3">
        <v>1702</v>
      </c>
      <c r="B1704" s="2" t="str">
        <f>"赵津宇"</f>
        <v>赵津宇</v>
      </c>
      <c r="C1704" s="2" t="s">
        <v>1560</v>
      </c>
      <c r="D1704" s="2" t="s">
        <v>1433</v>
      </c>
      <c r="E1704" s="3"/>
    </row>
    <row r="1705" spans="1:5" ht="24.75" customHeight="1">
      <c r="A1705" s="3">
        <v>1703</v>
      </c>
      <c r="B1705" s="2" t="str">
        <f>"邓小昌"</f>
        <v>邓小昌</v>
      </c>
      <c r="C1705" s="2" t="s">
        <v>1561</v>
      </c>
      <c r="D1705" s="2" t="s">
        <v>1433</v>
      </c>
      <c r="E1705" s="3"/>
    </row>
    <row r="1706" spans="1:5" ht="24.75" customHeight="1">
      <c r="A1706" s="3">
        <v>1704</v>
      </c>
      <c r="B1706" s="2" t="str">
        <f>"裴梦霞"</f>
        <v>裴梦霞</v>
      </c>
      <c r="C1706" s="2" t="s">
        <v>1562</v>
      </c>
      <c r="D1706" s="2" t="s">
        <v>1433</v>
      </c>
      <c r="E1706" s="3"/>
    </row>
    <row r="1707" spans="1:5" ht="24.75" customHeight="1">
      <c r="A1707" s="3">
        <v>1705</v>
      </c>
      <c r="B1707" s="2" t="str">
        <f>"陈南安"</f>
        <v>陈南安</v>
      </c>
      <c r="C1707" s="2" t="s">
        <v>1563</v>
      </c>
      <c r="D1707" s="2" t="s">
        <v>1433</v>
      </c>
      <c r="E1707" s="3"/>
    </row>
    <row r="1708" spans="1:5" ht="24.75" customHeight="1">
      <c r="A1708" s="3">
        <v>1706</v>
      </c>
      <c r="B1708" s="2" t="str">
        <f>"廖晓彤"</f>
        <v>廖晓彤</v>
      </c>
      <c r="C1708" s="2" t="s">
        <v>1564</v>
      </c>
      <c r="D1708" s="2" t="s">
        <v>1433</v>
      </c>
      <c r="E1708" s="3"/>
    </row>
    <row r="1709" spans="1:5" ht="24.75" customHeight="1">
      <c r="A1709" s="3">
        <v>1707</v>
      </c>
      <c r="B1709" s="2" t="str">
        <f>"陈丽丽"</f>
        <v>陈丽丽</v>
      </c>
      <c r="C1709" s="2" t="s">
        <v>1565</v>
      </c>
      <c r="D1709" s="2" t="s">
        <v>1433</v>
      </c>
      <c r="E1709" s="3"/>
    </row>
    <row r="1710" spans="1:5" ht="24.75" customHeight="1">
      <c r="A1710" s="3">
        <v>1708</v>
      </c>
      <c r="B1710" s="2" t="str">
        <f>"龚芮凡"</f>
        <v>龚芮凡</v>
      </c>
      <c r="C1710" s="2" t="s">
        <v>1566</v>
      </c>
      <c r="D1710" s="2" t="s">
        <v>1433</v>
      </c>
      <c r="E1710" s="3"/>
    </row>
    <row r="1711" spans="1:5" ht="24.75" customHeight="1">
      <c r="A1711" s="3">
        <v>1709</v>
      </c>
      <c r="B1711" s="2" t="str">
        <f>"陈屯"</f>
        <v>陈屯</v>
      </c>
      <c r="C1711" s="2" t="s">
        <v>1567</v>
      </c>
      <c r="D1711" s="2" t="s">
        <v>1433</v>
      </c>
      <c r="E1711" s="3"/>
    </row>
    <row r="1712" spans="1:5" ht="24.75" customHeight="1">
      <c r="A1712" s="3">
        <v>1710</v>
      </c>
      <c r="B1712" s="2" t="str">
        <f>"郭小娜"</f>
        <v>郭小娜</v>
      </c>
      <c r="C1712" s="2" t="s">
        <v>1568</v>
      </c>
      <c r="D1712" s="2" t="s">
        <v>1433</v>
      </c>
      <c r="E1712" s="3"/>
    </row>
    <row r="1713" spans="1:5" ht="24.75" customHeight="1">
      <c r="A1713" s="3">
        <v>1711</v>
      </c>
      <c r="B1713" s="2" t="str">
        <f>"韩怡"</f>
        <v>韩怡</v>
      </c>
      <c r="C1713" s="2" t="s">
        <v>1569</v>
      </c>
      <c r="D1713" s="2" t="s">
        <v>1433</v>
      </c>
      <c r="E1713" s="3"/>
    </row>
    <row r="1714" spans="1:5" ht="24.75" customHeight="1">
      <c r="A1714" s="3">
        <v>1712</v>
      </c>
      <c r="B1714" s="2" t="str">
        <f>"卓冬萍"</f>
        <v>卓冬萍</v>
      </c>
      <c r="C1714" s="2" t="s">
        <v>1570</v>
      </c>
      <c r="D1714" s="2" t="s">
        <v>1433</v>
      </c>
      <c r="E1714" s="3"/>
    </row>
    <row r="1715" spans="1:5" ht="24.75" customHeight="1">
      <c r="A1715" s="3">
        <v>1713</v>
      </c>
      <c r="B1715" s="2" t="str">
        <f>"胡诗瑜"</f>
        <v>胡诗瑜</v>
      </c>
      <c r="C1715" s="2" t="s">
        <v>1529</v>
      </c>
      <c r="D1715" s="2" t="s">
        <v>1433</v>
      </c>
      <c r="E1715" s="3"/>
    </row>
    <row r="1716" spans="1:5" ht="24.75" customHeight="1">
      <c r="A1716" s="3">
        <v>1714</v>
      </c>
      <c r="B1716" s="2" t="str">
        <f>"陈南南"</f>
        <v>陈南南</v>
      </c>
      <c r="C1716" s="2" t="s">
        <v>1571</v>
      </c>
      <c r="D1716" s="2" t="s">
        <v>1433</v>
      </c>
      <c r="E1716" s="3"/>
    </row>
    <row r="1717" spans="1:5" ht="24.75" customHeight="1">
      <c r="A1717" s="3">
        <v>1715</v>
      </c>
      <c r="B1717" s="2" t="str">
        <f>"莫庄文"</f>
        <v>莫庄文</v>
      </c>
      <c r="C1717" s="2" t="s">
        <v>1572</v>
      </c>
      <c r="D1717" s="2" t="s">
        <v>1433</v>
      </c>
      <c r="E1717" s="3"/>
    </row>
    <row r="1718" spans="1:5" ht="24.75" customHeight="1">
      <c r="A1718" s="3">
        <v>1716</v>
      </c>
      <c r="B1718" s="2" t="str">
        <f>"李彦良"</f>
        <v>李彦良</v>
      </c>
      <c r="C1718" s="2" t="s">
        <v>1573</v>
      </c>
      <c r="D1718" s="2" t="s">
        <v>1433</v>
      </c>
      <c r="E1718" s="3"/>
    </row>
    <row r="1719" spans="1:5" ht="24.75" customHeight="1">
      <c r="A1719" s="3">
        <v>1717</v>
      </c>
      <c r="B1719" s="2" t="str">
        <f>"廖璇"</f>
        <v>廖璇</v>
      </c>
      <c r="C1719" s="2" t="s">
        <v>1574</v>
      </c>
      <c r="D1719" s="2" t="s">
        <v>1433</v>
      </c>
      <c r="E1719" s="3"/>
    </row>
    <row r="1720" spans="1:5" ht="24.75" customHeight="1">
      <c r="A1720" s="3">
        <v>1718</v>
      </c>
      <c r="B1720" s="2" t="str">
        <f>"林美秀"</f>
        <v>林美秀</v>
      </c>
      <c r="C1720" s="2" t="s">
        <v>1575</v>
      </c>
      <c r="D1720" s="2" t="s">
        <v>1433</v>
      </c>
      <c r="E1720" s="3"/>
    </row>
    <row r="1721" spans="1:5" ht="24.75" customHeight="1">
      <c r="A1721" s="3">
        <v>1719</v>
      </c>
      <c r="B1721" s="2" t="str">
        <f>"康帅"</f>
        <v>康帅</v>
      </c>
      <c r="C1721" s="2" t="s">
        <v>1576</v>
      </c>
      <c r="D1721" s="2" t="s">
        <v>1433</v>
      </c>
      <c r="E1721" s="3"/>
    </row>
    <row r="1722" spans="1:5" ht="24.75" customHeight="1">
      <c r="A1722" s="3">
        <v>1720</v>
      </c>
      <c r="B1722" s="2" t="str">
        <f>"李青青"</f>
        <v>李青青</v>
      </c>
      <c r="C1722" s="2" t="s">
        <v>1577</v>
      </c>
      <c r="D1722" s="2" t="s">
        <v>1433</v>
      </c>
      <c r="E1722" s="3"/>
    </row>
    <row r="1723" spans="1:5" ht="24.75" customHeight="1">
      <c r="A1723" s="3">
        <v>1721</v>
      </c>
      <c r="B1723" s="2" t="str">
        <f>"蔡例桃"</f>
        <v>蔡例桃</v>
      </c>
      <c r="C1723" s="2" t="s">
        <v>1578</v>
      </c>
      <c r="D1723" s="2" t="s">
        <v>1433</v>
      </c>
      <c r="E1723" s="3"/>
    </row>
    <row r="1724" spans="1:5" ht="24.75" customHeight="1">
      <c r="A1724" s="3">
        <v>1722</v>
      </c>
      <c r="B1724" s="2" t="str">
        <f>"陈惠菊"</f>
        <v>陈惠菊</v>
      </c>
      <c r="C1724" s="2" t="s">
        <v>1579</v>
      </c>
      <c r="D1724" s="2" t="s">
        <v>1580</v>
      </c>
      <c r="E1724" s="3"/>
    </row>
    <row r="1725" spans="1:5" ht="24.75" customHeight="1">
      <c r="A1725" s="3">
        <v>1723</v>
      </c>
      <c r="B1725" s="2" t="str">
        <f>"唐甸生"</f>
        <v>唐甸生</v>
      </c>
      <c r="C1725" s="2" t="s">
        <v>1581</v>
      </c>
      <c r="D1725" s="2" t="s">
        <v>1580</v>
      </c>
      <c r="E1725" s="3"/>
    </row>
    <row r="1726" spans="1:5" ht="24.75" customHeight="1">
      <c r="A1726" s="3">
        <v>1724</v>
      </c>
      <c r="B1726" s="2" t="str">
        <f>"林琳"</f>
        <v>林琳</v>
      </c>
      <c r="C1726" s="2" t="s">
        <v>1582</v>
      </c>
      <c r="D1726" s="2" t="s">
        <v>1580</v>
      </c>
      <c r="E1726" s="3"/>
    </row>
    <row r="1727" spans="1:5" ht="24.75" customHeight="1">
      <c r="A1727" s="3">
        <v>1725</v>
      </c>
      <c r="B1727" s="2" t="str">
        <f>"吴婉芬"</f>
        <v>吴婉芬</v>
      </c>
      <c r="C1727" s="2" t="s">
        <v>1583</v>
      </c>
      <c r="D1727" s="2" t="s">
        <v>1580</v>
      </c>
      <c r="E1727" s="3"/>
    </row>
    <row r="1728" spans="1:5" ht="24.75" customHeight="1">
      <c r="A1728" s="3">
        <v>1726</v>
      </c>
      <c r="B1728" s="2" t="str">
        <f>"翁诗腾"</f>
        <v>翁诗腾</v>
      </c>
      <c r="C1728" s="2" t="s">
        <v>1584</v>
      </c>
      <c r="D1728" s="2" t="s">
        <v>1580</v>
      </c>
      <c r="E1728" s="3"/>
    </row>
    <row r="1729" spans="1:5" ht="24.75" customHeight="1">
      <c r="A1729" s="3">
        <v>1727</v>
      </c>
      <c r="B1729" s="2" t="str">
        <f>"林道义"</f>
        <v>林道义</v>
      </c>
      <c r="C1729" s="2" t="s">
        <v>1585</v>
      </c>
      <c r="D1729" s="2" t="s">
        <v>1580</v>
      </c>
      <c r="E1729" s="3"/>
    </row>
    <row r="1730" spans="1:5" ht="24.75" customHeight="1">
      <c r="A1730" s="3">
        <v>1728</v>
      </c>
      <c r="B1730" s="2" t="str">
        <f>"李佳"</f>
        <v>李佳</v>
      </c>
      <c r="C1730" s="2" t="s">
        <v>1586</v>
      </c>
      <c r="D1730" s="2" t="s">
        <v>1580</v>
      </c>
      <c r="E1730" s="3"/>
    </row>
    <row r="1731" spans="1:5" ht="24.75" customHeight="1">
      <c r="A1731" s="3">
        <v>1729</v>
      </c>
      <c r="B1731" s="2" t="str">
        <f>"黄东兰"</f>
        <v>黄东兰</v>
      </c>
      <c r="C1731" s="2" t="s">
        <v>1587</v>
      </c>
      <c r="D1731" s="2" t="s">
        <v>1580</v>
      </c>
      <c r="E1731" s="3"/>
    </row>
    <row r="1732" spans="1:5" ht="24.75" customHeight="1">
      <c r="A1732" s="3">
        <v>1730</v>
      </c>
      <c r="B1732" s="2" t="str">
        <f>"陈美玲"</f>
        <v>陈美玲</v>
      </c>
      <c r="C1732" s="2" t="s">
        <v>1588</v>
      </c>
      <c r="D1732" s="2" t="s">
        <v>1580</v>
      </c>
      <c r="E1732" s="3"/>
    </row>
    <row r="1733" spans="1:5" ht="24.75" customHeight="1">
      <c r="A1733" s="3">
        <v>1731</v>
      </c>
      <c r="B1733" s="2" t="str">
        <f>"冼庆帝"</f>
        <v>冼庆帝</v>
      </c>
      <c r="C1733" s="2" t="s">
        <v>1589</v>
      </c>
      <c r="D1733" s="2" t="s">
        <v>1580</v>
      </c>
      <c r="E1733" s="3"/>
    </row>
    <row r="1734" spans="1:5" ht="24.75" customHeight="1">
      <c r="A1734" s="3">
        <v>1732</v>
      </c>
      <c r="B1734" s="2" t="str">
        <f>"邓林青"</f>
        <v>邓林青</v>
      </c>
      <c r="C1734" s="2" t="s">
        <v>1590</v>
      </c>
      <c r="D1734" s="2" t="s">
        <v>1580</v>
      </c>
      <c r="E1734" s="3"/>
    </row>
    <row r="1735" spans="1:5" ht="24.75" customHeight="1">
      <c r="A1735" s="3">
        <v>1733</v>
      </c>
      <c r="B1735" s="2" t="str">
        <f>"周艳"</f>
        <v>周艳</v>
      </c>
      <c r="C1735" s="2" t="s">
        <v>1591</v>
      </c>
      <c r="D1735" s="2" t="s">
        <v>1580</v>
      </c>
      <c r="E1735" s="3"/>
    </row>
    <row r="1736" spans="1:5" ht="24.75" customHeight="1">
      <c r="A1736" s="3">
        <v>1734</v>
      </c>
      <c r="B1736" s="2" t="str">
        <f>"杜俞萱"</f>
        <v>杜俞萱</v>
      </c>
      <c r="C1736" s="2" t="s">
        <v>1592</v>
      </c>
      <c r="D1736" s="2" t="s">
        <v>1580</v>
      </c>
      <c r="E1736" s="3"/>
    </row>
    <row r="1737" spans="1:5" ht="24.75" customHeight="1">
      <c r="A1737" s="3">
        <v>1735</v>
      </c>
      <c r="B1737" s="2" t="str">
        <f>"肖婉茜"</f>
        <v>肖婉茜</v>
      </c>
      <c r="C1737" s="2" t="s">
        <v>1593</v>
      </c>
      <c r="D1737" s="2" t="s">
        <v>1580</v>
      </c>
      <c r="E1737" s="3"/>
    </row>
    <row r="1738" spans="1:5" ht="24.75" customHeight="1">
      <c r="A1738" s="3">
        <v>1736</v>
      </c>
      <c r="B1738" s="2" t="str">
        <f>"陈珑晖"</f>
        <v>陈珑晖</v>
      </c>
      <c r="C1738" s="2" t="s">
        <v>1594</v>
      </c>
      <c r="D1738" s="2" t="s">
        <v>1580</v>
      </c>
      <c r="E1738" s="3"/>
    </row>
    <row r="1739" spans="1:5" ht="24.75" customHeight="1">
      <c r="A1739" s="3">
        <v>1737</v>
      </c>
      <c r="B1739" s="2" t="str">
        <f>"符书蔚"</f>
        <v>符书蔚</v>
      </c>
      <c r="C1739" s="2" t="s">
        <v>418</v>
      </c>
      <c r="D1739" s="2" t="s">
        <v>1580</v>
      </c>
      <c r="E1739" s="3"/>
    </row>
    <row r="1740" spans="1:5" ht="24.75" customHeight="1">
      <c r="A1740" s="3">
        <v>1738</v>
      </c>
      <c r="B1740" s="2" t="str">
        <f>"何小娜"</f>
        <v>何小娜</v>
      </c>
      <c r="C1740" s="2" t="s">
        <v>1595</v>
      </c>
      <c r="D1740" s="2" t="s">
        <v>1580</v>
      </c>
      <c r="E1740" s="3"/>
    </row>
    <row r="1741" spans="1:5" ht="24.75" customHeight="1">
      <c r="A1741" s="3">
        <v>1739</v>
      </c>
      <c r="B1741" s="2" t="str">
        <f>"莫慧陈"</f>
        <v>莫慧陈</v>
      </c>
      <c r="C1741" s="2" t="s">
        <v>1596</v>
      </c>
      <c r="D1741" s="2" t="s">
        <v>1580</v>
      </c>
      <c r="E1741" s="3"/>
    </row>
    <row r="1742" spans="1:5" ht="24.75" customHeight="1">
      <c r="A1742" s="3">
        <v>1740</v>
      </c>
      <c r="B1742" s="2" t="str">
        <f>"侯琳"</f>
        <v>侯琳</v>
      </c>
      <c r="C1742" s="2" t="s">
        <v>1597</v>
      </c>
      <c r="D1742" s="2" t="s">
        <v>1580</v>
      </c>
      <c r="E1742" s="3"/>
    </row>
    <row r="1743" spans="1:5" ht="24.75" customHeight="1">
      <c r="A1743" s="3">
        <v>1741</v>
      </c>
      <c r="B1743" s="2" t="str">
        <f>"吕素洁"</f>
        <v>吕素洁</v>
      </c>
      <c r="C1743" s="2" t="s">
        <v>1598</v>
      </c>
      <c r="D1743" s="2" t="s">
        <v>1580</v>
      </c>
      <c r="E1743" s="3"/>
    </row>
    <row r="1744" spans="1:5" ht="24.75" customHeight="1">
      <c r="A1744" s="3">
        <v>1742</v>
      </c>
      <c r="B1744" s="2" t="str">
        <f>"陈晓洁"</f>
        <v>陈晓洁</v>
      </c>
      <c r="C1744" s="2" t="s">
        <v>1599</v>
      </c>
      <c r="D1744" s="2" t="s">
        <v>1580</v>
      </c>
      <c r="E1744" s="3"/>
    </row>
    <row r="1745" spans="1:5" ht="24.75" customHeight="1">
      <c r="A1745" s="3">
        <v>1743</v>
      </c>
      <c r="B1745" s="2" t="str">
        <f>"叶绵荣"</f>
        <v>叶绵荣</v>
      </c>
      <c r="C1745" s="2" t="s">
        <v>1600</v>
      </c>
      <c r="D1745" s="2" t="s">
        <v>1580</v>
      </c>
      <c r="E1745" s="3"/>
    </row>
    <row r="1746" spans="1:5" ht="24.75" customHeight="1">
      <c r="A1746" s="3">
        <v>1744</v>
      </c>
      <c r="B1746" s="2" t="str">
        <f>"林贞汝"</f>
        <v>林贞汝</v>
      </c>
      <c r="C1746" s="2" t="s">
        <v>1601</v>
      </c>
      <c r="D1746" s="2" t="s">
        <v>1580</v>
      </c>
      <c r="E1746" s="3"/>
    </row>
    <row r="1747" spans="1:5" ht="24.75" customHeight="1">
      <c r="A1747" s="3">
        <v>1745</v>
      </c>
      <c r="B1747" s="2" t="str">
        <f>"陈云青"</f>
        <v>陈云青</v>
      </c>
      <c r="C1747" s="2" t="s">
        <v>1602</v>
      </c>
      <c r="D1747" s="2" t="s">
        <v>1580</v>
      </c>
      <c r="E1747" s="3"/>
    </row>
    <row r="1748" spans="1:5" ht="24.75" customHeight="1">
      <c r="A1748" s="3">
        <v>1746</v>
      </c>
      <c r="B1748" s="2" t="str">
        <f>"王程欣"</f>
        <v>王程欣</v>
      </c>
      <c r="C1748" s="2" t="s">
        <v>1603</v>
      </c>
      <c r="D1748" s="2" t="s">
        <v>1580</v>
      </c>
      <c r="E1748" s="3"/>
    </row>
    <row r="1749" spans="1:5" ht="24.75" customHeight="1">
      <c r="A1749" s="3">
        <v>1747</v>
      </c>
      <c r="B1749" s="2" t="str">
        <f>"许舜"</f>
        <v>许舜</v>
      </c>
      <c r="C1749" s="2" t="s">
        <v>1604</v>
      </c>
      <c r="D1749" s="2" t="s">
        <v>1580</v>
      </c>
      <c r="E1749" s="3"/>
    </row>
    <row r="1750" spans="1:5" ht="24.75" customHeight="1">
      <c r="A1750" s="3">
        <v>1748</v>
      </c>
      <c r="B1750" s="2" t="str">
        <f>"王志"</f>
        <v>王志</v>
      </c>
      <c r="C1750" s="2" t="s">
        <v>1605</v>
      </c>
      <c r="D1750" s="2" t="s">
        <v>1580</v>
      </c>
      <c r="E1750" s="3"/>
    </row>
    <row r="1751" spans="1:5" ht="24.75" customHeight="1">
      <c r="A1751" s="3">
        <v>1749</v>
      </c>
      <c r="B1751" s="2" t="str">
        <f>"杨帆"</f>
        <v>杨帆</v>
      </c>
      <c r="C1751" s="2" t="s">
        <v>1606</v>
      </c>
      <c r="D1751" s="2" t="s">
        <v>1580</v>
      </c>
      <c r="E1751" s="3"/>
    </row>
    <row r="1752" spans="1:5" ht="24.75" customHeight="1">
      <c r="A1752" s="3">
        <v>1750</v>
      </c>
      <c r="B1752" s="2" t="str">
        <f>"陈嘉欣"</f>
        <v>陈嘉欣</v>
      </c>
      <c r="C1752" s="2" t="s">
        <v>1607</v>
      </c>
      <c r="D1752" s="2" t="s">
        <v>1580</v>
      </c>
      <c r="E1752" s="3"/>
    </row>
    <row r="1753" spans="1:5" ht="24.75" customHeight="1">
      <c r="A1753" s="3">
        <v>1751</v>
      </c>
      <c r="B1753" s="2" t="str">
        <f>"国煜桐"</f>
        <v>国煜桐</v>
      </c>
      <c r="C1753" s="2" t="s">
        <v>1608</v>
      </c>
      <c r="D1753" s="2" t="s">
        <v>1580</v>
      </c>
      <c r="E1753" s="3"/>
    </row>
    <row r="1754" spans="1:5" ht="24.75" customHeight="1">
      <c r="A1754" s="3">
        <v>1752</v>
      </c>
      <c r="B1754" s="2" t="str">
        <f>"张馨月"</f>
        <v>张馨月</v>
      </c>
      <c r="C1754" s="2" t="s">
        <v>1609</v>
      </c>
      <c r="D1754" s="2" t="s">
        <v>1580</v>
      </c>
      <c r="E1754" s="3"/>
    </row>
    <row r="1755" spans="1:5" ht="24.75" customHeight="1">
      <c r="A1755" s="3">
        <v>1753</v>
      </c>
      <c r="B1755" s="2" t="str">
        <f>"郑安彤"</f>
        <v>郑安彤</v>
      </c>
      <c r="C1755" s="2" t="s">
        <v>1438</v>
      </c>
      <c r="D1755" s="2" t="s">
        <v>1580</v>
      </c>
      <c r="E1755" s="3"/>
    </row>
    <row r="1756" spans="1:5" ht="24.75" customHeight="1">
      <c r="A1756" s="3">
        <v>1754</v>
      </c>
      <c r="B1756" s="2" t="str">
        <f>"陈新妃"</f>
        <v>陈新妃</v>
      </c>
      <c r="C1756" s="2" t="s">
        <v>1610</v>
      </c>
      <c r="D1756" s="2" t="s">
        <v>1580</v>
      </c>
      <c r="E1756" s="3"/>
    </row>
    <row r="1757" spans="1:5" ht="24.75" customHeight="1">
      <c r="A1757" s="3">
        <v>1755</v>
      </c>
      <c r="B1757" s="2" t="str">
        <f>"韩俐"</f>
        <v>韩俐</v>
      </c>
      <c r="C1757" s="2" t="s">
        <v>1611</v>
      </c>
      <c r="D1757" s="2" t="s">
        <v>1580</v>
      </c>
      <c r="E1757" s="3"/>
    </row>
    <row r="1758" spans="1:5" ht="24.75" customHeight="1">
      <c r="A1758" s="3">
        <v>1756</v>
      </c>
      <c r="B1758" s="2" t="str">
        <f>"符玉秋"</f>
        <v>符玉秋</v>
      </c>
      <c r="C1758" s="2" t="s">
        <v>1612</v>
      </c>
      <c r="D1758" s="2" t="s">
        <v>1580</v>
      </c>
      <c r="E1758" s="3"/>
    </row>
    <row r="1759" spans="1:5" ht="24.75" customHeight="1">
      <c r="A1759" s="3">
        <v>1757</v>
      </c>
      <c r="B1759" s="2" t="str">
        <f>"冯心怡"</f>
        <v>冯心怡</v>
      </c>
      <c r="C1759" s="2" t="s">
        <v>1596</v>
      </c>
      <c r="D1759" s="2" t="s">
        <v>1580</v>
      </c>
      <c r="E1759" s="3"/>
    </row>
    <row r="1760" spans="1:5" ht="24.75" customHeight="1">
      <c r="A1760" s="3">
        <v>1758</v>
      </c>
      <c r="B1760" s="2" t="str">
        <f>"潘小静"</f>
        <v>潘小静</v>
      </c>
      <c r="C1760" s="2" t="s">
        <v>1613</v>
      </c>
      <c r="D1760" s="2" t="s">
        <v>1580</v>
      </c>
      <c r="E1760" s="3"/>
    </row>
    <row r="1761" spans="1:5" ht="24.75" customHeight="1">
      <c r="A1761" s="3">
        <v>1759</v>
      </c>
      <c r="B1761" s="2" t="str">
        <f>"劳晓杰"</f>
        <v>劳晓杰</v>
      </c>
      <c r="C1761" s="2" t="s">
        <v>1614</v>
      </c>
      <c r="D1761" s="2" t="s">
        <v>1580</v>
      </c>
      <c r="E1761" s="3"/>
    </row>
    <row r="1762" spans="1:5" ht="24.75" customHeight="1">
      <c r="A1762" s="3">
        <v>1760</v>
      </c>
      <c r="B1762" s="2" t="str">
        <f>"李泉柏"</f>
        <v>李泉柏</v>
      </c>
      <c r="C1762" s="2" t="s">
        <v>1615</v>
      </c>
      <c r="D1762" s="2" t="s">
        <v>1580</v>
      </c>
      <c r="E1762" s="3"/>
    </row>
    <row r="1763" spans="1:5" ht="24.75" customHeight="1">
      <c r="A1763" s="3">
        <v>1761</v>
      </c>
      <c r="B1763" s="2" t="str">
        <f>"杜向瑜"</f>
        <v>杜向瑜</v>
      </c>
      <c r="C1763" s="2" t="s">
        <v>1616</v>
      </c>
      <c r="D1763" s="2" t="s">
        <v>1580</v>
      </c>
      <c r="E1763" s="3"/>
    </row>
    <row r="1764" spans="1:5" ht="24.75" customHeight="1">
      <c r="A1764" s="3">
        <v>1762</v>
      </c>
      <c r="B1764" s="2" t="str">
        <f>"丁金芳"</f>
        <v>丁金芳</v>
      </c>
      <c r="C1764" s="2" t="s">
        <v>1617</v>
      </c>
      <c r="D1764" s="2" t="s">
        <v>1580</v>
      </c>
      <c r="E1764" s="3"/>
    </row>
    <row r="1765" spans="1:5" ht="24.75" customHeight="1">
      <c r="A1765" s="3">
        <v>1763</v>
      </c>
      <c r="B1765" s="2" t="str">
        <f>"舒心怡"</f>
        <v>舒心怡</v>
      </c>
      <c r="C1765" s="2" t="s">
        <v>1618</v>
      </c>
      <c r="D1765" s="2" t="s">
        <v>1580</v>
      </c>
      <c r="E1765" s="3"/>
    </row>
    <row r="1766" spans="1:5" ht="24.75" customHeight="1">
      <c r="A1766" s="3">
        <v>1764</v>
      </c>
      <c r="B1766" s="2" t="str">
        <f>"韦传婧"</f>
        <v>韦传婧</v>
      </c>
      <c r="C1766" s="2" t="s">
        <v>1619</v>
      </c>
      <c r="D1766" s="2" t="s">
        <v>1580</v>
      </c>
      <c r="E1766" s="3"/>
    </row>
    <row r="1767" spans="1:5" ht="24.75" customHeight="1">
      <c r="A1767" s="3">
        <v>1765</v>
      </c>
      <c r="B1767" s="2" t="str">
        <f>"翁良乙"</f>
        <v>翁良乙</v>
      </c>
      <c r="C1767" s="2" t="s">
        <v>1620</v>
      </c>
      <c r="D1767" s="2" t="s">
        <v>1580</v>
      </c>
      <c r="E1767" s="3"/>
    </row>
    <row r="1768" spans="1:5" ht="24.75" customHeight="1">
      <c r="A1768" s="3">
        <v>1766</v>
      </c>
      <c r="B1768" s="2" t="str">
        <f>"冯双"</f>
        <v>冯双</v>
      </c>
      <c r="C1768" s="2" t="s">
        <v>1621</v>
      </c>
      <c r="D1768" s="2" t="s">
        <v>1580</v>
      </c>
      <c r="E1768" s="3"/>
    </row>
    <row r="1769" spans="1:5" ht="24.75" customHeight="1">
      <c r="A1769" s="3">
        <v>1767</v>
      </c>
      <c r="B1769" s="2" t="str">
        <f>"王燕"</f>
        <v>王燕</v>
      </c>
      <c r="C1769" s="2" t="s">
        <v>1622</v>
      </c>
      <c r="D1769" s="2" t="s">
        <v>1580</v>
      </c>
      <c r="E1769" s="3"/>
    </row>
    <row r="1770" spans="1:5" ht="24.75" customHeight="1">
      <c r="A1770" s="3">
        <v>1768</v>
      </c>
      <c r="B1770" s="2" t="str">
        <f>"李云龙"</f>
        <v>李云龙</v>
      </c>
      <c r="C1770" s="2" t="s">
        <v>1623</v>
      </c>
      <c r="D1770" s="2" t="s">
        <v>1580</v>
      </c>
      <c r="E1770" s="3"/>
    </row>
    <row r="1771" spans="1:5" ht="24.75" customHeight="1">
      <c r="A1771" s="3">
        <v>1769</v>
      </c>
      <c r="B1771" s="2" t="str">
        <f>"王国庆"</f>
        <v>王国庆</v>
      </c>
      <c r="C1771" s="2" t="s">
        <v>1624</v>
      </c>
      <c r="D1771" s="2" t="s">
        <v>1580</v>
      </c>
      <c r="E1771" s="3"/>
    </row>
    <row r="1772" spans="1:5" ht="24.75" customHeight="1">
      <c r="A1772" s="3">
        <v>1770</v>
      </c>
      <c r="B1772" s="2" t="str">
        <f>"曹紫凌"</f>
        <v>曹紫凌</v>
      </c>
      <c r="C1772" s="2" t="s">
        <v>1625</v>
      </c>
      <c r="D1772" s="2" t="s">
        <v>1580</v>
      </c>
      <c r="E1772" s="3"/>
    </row>
    <row r="1773" spans="1:5" ht="24.75" customHeight="1">
      <c r="A1773" s="3">
        <v>1771</v>
      </c>
      <c r="B1773" s="2" t="str">
        <f>"苟蕾"</f>
        <v>苟蕾</v>
      </c>
      <c r="C1773" s="2" t="s">
        <v>1626</v>
      </c>
      <c r="D1773" s="2" t="s">
        <v>1580</v>
      </c>
      <c r="E1773" s="3"/>
    </row>
    <row r="1774" spans="1:5" ht="24.75" customHeight="1">
      <c r="A1774" s="3">
        <v>1772</v>
      </c>
      <c r="B1774" s="2" t="str">
        <f>"卜阳阳"</f>
        <v>卜阳阳</v>
      </c>
      <c r="C1774" s="2" t="s">
        <v>1627</v>
      </c>
      <c r="D1774" s="2" t="s">
        <v>1580</v>
      </c>
      <c r="E1774" s="3"/>
    </row>
    <row r="1775" spans="1:5" ht="24.75" customHeight="1">
      <c r="A1775" s="3">
        <v>1773</v>
      </c>
      <c r="B1775" s="2" t="str">
        <f>"云永浩"</f>
        <v>云永浩</v>
      </c>
      <c r="C1775" s="2" t="s">
        <v>1628</v>
      </c>
      <c r="D1775" s="2" t="s">
        <v>1580</v>
      </c>
      <c r="E1775" s="3"/>
    </row>
    <row r="1776" spans="1:5" ht="24.75" customHeight="1">
      <c r="A1776" s="3">
        <v>1774</v>
      </c>
      <c r="B1776" s="2" t="str">
        <f>"钟有鑫"</f>
        <v>钟有鑫</v>
      </c>
      <c r="C1776" s="2" t="s">
        <v>1629</v>
      </c>
      <c r="D1776" s="2" t="s">
        <v>1580</v>
      </c>
      <c r="E1776" s="3"/>
    </row>
    <row r="1777" spans="1:5" ht="24.75" customHeight="1">
      <c r="A1777" s="3">
        <v>1775</v>
      </c>
      <c r="B1777" s="2" t="str">
        <f>"符裕萍"</f>
        <v>符裕萍</v>
      </c>
      <c r="C1777" s="2" t="s">
        <v>1630</v>
      </c>
      <c r="D1777" s="2" t="s">
        <v>1580</v>
      </c>
      <c r="E1777" s="3"/>
    </row>
    <row r="1778" spans="1:5" ht="24.75" customHeight="1">
      <c r="A1778" s="3">
        <v>1776</v>
      </c>
      <c r="B1778" s="2" t="str">
        <f>"黄钰"</f>
        <v>黄钰</v>
      </c>
      <c r="C1778" s="2" t="s">
        <v>471</v>
      </c>
      <c r="D1778" s="2" t="s">
        <v>1580</v>
      </c>
      <c r="E1778" s="3"/>
    </row>
    <row r="1779" spans="1:5" ht="24.75" customHeight="1">
      <c r="A1779" s="3">
        <v>1777</v>
      </c>
      <c r="B1779" s="2" t="str">
        <f>"张秋岱"</f>
        <v>张秋岱</v>
      </c>
      <c r="C1779" s="2" t="s">
        <v>1631</v>
      </c>
      <c r="D1779" s="2" t="s">
        <v>1580</v>
      </c>
      <c r="E1779" s="3"/>
    </row>
    <row r="1780" spans="1:5" ht="24.75" customHeight="1">
      <c r="A1780" s="3">
        <v>1778</v>
      </c>
      <c r="B1780" s="2" t="str">
        <f>"王如贤"</f>
        <v>王如贤</v>
      </c>
      <c r="C1780" s="2" t="s">
        <v>1632</v>
      </c>
      <c r="D1780" s="2" t="s">
        <v>1580</v>
      </c>
      <c r="E1780" s="3"/>
    </row>
    <row r="1781" spans="1:5" ht="24.75" customHeight="1">
      <c r="A1781" s="3">
        <v>1779</v>
      </c>
      <c r="B1781" s="2" t="str">
        <f>"洪媛"</f>
        <v>洪媛</v>
      </c>
      <c r="C1781" s="2" t="s">
        <v>1633</v>
      </c>
      <c r="D1781" s="2" t="s">
        <v>1580</v>
      </c>
      <c r="E1781" s="3"/>
    </row>
    <row r="1782" spans="1:5" ht="24.75" customHeight="1">
      <c r="A1782" s="3">
        <v>1780</v>
      </c>
      <c r="B1782" s="2" t="str">
        <f>"王菲"</f>
        <v>王菲</v>
      </c>
      <c r="C1782" s="2" t="s">
        <v>1634</v>
      </c>
      <c r="D1782" s="2" t="s">
        <v>1580</v>
      </c>
      <c r="E1782" s="3"/>
    </row>
    <row r="1783" spans="1:5" ht="24.75" customHeight="1">
      <c r="A1783" s="3">
        <v>1781</v>
      </c>
      <c r="B1783" s="2" t="str">
        <f>"洪二妹"</f>
        <v>洪二妹</v>
      </c>
      <c r="C1783" s="2" t="s">
        <v>1635</v>
      </c>
      <c r="D1783" s="2" t="s">
        <v>1580</v>
      </c>
      <c r="E1783" s="3"/>
    </row>
    <row r="1784" spans="1:5" ht="24.75" customHeight="1">
      <c r="A1784" s="3">
        <v>1782</v>
      </c>
      <c r="B1784" s="2" t="str">
        <f>"李银林"</f>
        <v>李银林</v>
      </c>
      <c r="C1784" s="2" t="s">
        <v>1636</v>
      </c>
      <c r="D1784" s="2" t="s">
        <v>1580</v>
      </c>
      <c r="E1784" s="3"/>
    </row>
    <row r="1785" spans="1:5" ht="24.75" customHeight="1">
      <c r="A1785" s="3">
        <v>1783</v>
      </c>
      <c r="B1785" s="2" t="str">
        <f>"陈丽叶"</f>
        <v>陈丽叶</v>
      </c>
      <c r="C1785" s="2" t="s">
        <v>1637</v>
      </c>
      <c r="D1785" s="2" t="s">
        <v>1580</v>
      </c>
      <c r="E1785" s="3"/>
    </row>
    <row r="1786" spans="1:5" ht="24.75" customHeight="1">
      <c r="A1786" s="3">
        <v>1784</v>
      </c>
      <c r="B1786" s="2" t="str">
        <f>"陈小妹"</f>
        <v>陈小妹</v>
      </c>
      <c r="C1786" s="2" t="s">
        <v>1638</v>
      </c>
      <c r="D1786" s="2" t="s">
        <v>1580</v>
      </c>
      <c r="E1786" s="3"/>
    </row>
    <row r="1787" spans="1:5" ht="24.75" customHeight="1">
      <c r="A1787" s="3">
        <v>1785</v>
      </c>
      <c r="B1787" s="2" t="str">
        <f>"何坤纬"</f>
        <v>何坤纬</v>
      </c>
      <c r="C1787" s="2" t="s">
        <v>1639</v>
      </c>
      <c r="D1787" s="2" t="s">
        <v>1580</v>
      </c>
      <c r="E1787" s="3"/>
    </row>
    <row r="1788" spans="1:5" ht="24.75" customHeight="1">
      <c r="A1788" s="3">
        <v>1786</v>
      </c>
      <c r="B1788" s="2" t="str">
        <f>"符琬曼"</f>
        <v>符琬曼</v>
      </c>
      <c r="C1788" s="2" t="s">
        <v>1033</v>
      </c>
      <c r="D1788" s="2" t="s">
        <v>1580</v>
      </c>
      <c r="E1788" s="3"/>
    </row>
    <row r="1789" spans="1:5" ht="24.75" customHeight="1">
      <c r="A1789" s="3">
        <v>1787</v>
      </c>
      <c r="B1789" s="2" t="str">
        <f>"李娜"</f>
        <v>李娜</v>
      </c>
      <c r="C1789" s="2" t="s">
        <v>1640</v>
      </c>
      <c r="D1789" s="2" t="s">
        <v>1580</v>
      </c>
      <c r="E1789" s="3"/>
    </row>
    <row r="1790" spans="1:5" ht="24.75" customHeight="1">
      <c r="A1790" s="3">
        <v>1788</v>
      </c>
      <c r="B1790" s="2" t="str">
        <f>"陈柔柔"</f>
        <v>陈柔柔</v>
      </c>
      <c r="C1790" s="2" t="s">
        <v>1641</v>
      </c>
      <c r="D1790" s="2" t="s">
        <v>1580</v>
      </c>
      <c r="E1790" s="3"/>
    </row>
    <row r="1791" spans="1:5" ht="24.75" customHeight="1">
      <c r="A1791" s="3">
        <v>1789</v>
      </c>
      <c r="B1791" s="2" t="str">
        <f>"邢日帅"</f>
        <v>邢日帅</v>
      </c>
      <c r="C1791" s="2" t="s">
        <v>1642</v>
      </c>
      <c r="D1791" s="2" t="s">
        <v>1580</v>
      </c>
      <c r="E1791" s="3"/>
    </row>
    <row r="1792" spans="1:5" ht="24.75" customHeight="1">
      <c r="A1792" s="3">
        <v>1790</v>
      </c>
      <c r="B1792" s="2" t="str">
        <f>"姜虹"</f>
        <v>姜虹</v>
      </c>
      <c r="C1792" s="2" t="s">
        <v>1643</v>
      </c>
      <c r="D1792" s="2" t="s">
        <v>1580</v>
      </c>
      <c r="E1792" s="3"/>
    </row>
    <row r="1793" spans="1:5" ht="24.75" customHeight="1">
      <c r="A1793" s="3">
        <v>1791</v>
      </c>
      <c r="B1793" s="2" t="str">
        <f>"蔡亚玲"</f>
        <v>蔡亚玲</v>
      </c>
      <c r="C1793" s="2" t="s">
        <v>1644</v>
      </c>
      <c r="D1793" s="2" t="s">
        <v>1580</v>
      </c>
      <c r="E1793" s="3"/>
    </row>
    <row r="1794" spans="1:5" ht="24.75" customHeight="1">
      <c r="A1794" s="3">
        <v>1792</v>
      </c>
      <c r="B1794" s="2" t="str">
        <f>"吴育葳"</f>
        <v>吴育葳</v>
      </c>
      <c r="C1794" s="2" t="s">
        <v>382</v>
      </c>
      <c r="D1794" s="2" t="s">
        <v>1580</v>
      </c>
      <c r="E1794" s="3"/>
    </row>
    <row r="1795" spans="1:5" ht="24.75" customHeight="1">
      <c r="A1795" s="3">
        <v>1793</v>
      </c>
      <c r="B1795" s="2" t="str">
        <f>"王星裕"</f>
        <v>王星裕</v>
      </c>
      <c r="C1795" s="2" t="s">
        <v>1645</v>
      </c>
      <c r="D1795" s="2" t="s">
        <v>1580</v>
      </c>
      <c r="E1795" s="3"/>
    </row>
    <row r="1796" spans="1:5" ht="24.75" customHeight="1">
      <c r="A1796" s="3">
        <v>1794</v>
      </c>
      <c r="B1796" s="2" t="str">
        <f>"钟丽南"</f>
        <v>钟丽南</v>
      </c>
      <c r="C1796" s="2" t="s">
        <v>1646</v>
      </c>
      <c r="D1796" s="2" t="s">
        <v>1580</v>
      </c>
      <c r="E1796" s="3"/>
    </row>
    <row r="1797" spans="1:5" ht="24.75" customHeight="1">
      <c r="A1797" s="3">
        <v>1795</v>
      </c>
      <c r="B1797" s="2" t="str">
        <f>"黄欢荣"</f>
        <v>黄欢荣</v>
      </c>
      <c r="C1797" s="2" t="s">
        <v>1647</v>
      </c>
      <c r="D1797" s="2" t="s">
        <v>1580</v>
      </c>
      <c r="E1797" s="3"/>
    </row>
    <row r="1798" spans="1:5" ht="24.75" customHeight="1">
      <c r="A1798" s="3">
        <v>1796</v>
      </c>
      <c r="B1798" s="2" t="str">
        <f>"王海姑"</f>
        <v>王海姑</v>
      </c>
      <c r="C1798" s="2" t="s">
        <v>1648</v>
      </c>
      <c r="D1798" s="2" t="s">
        <v>1580</v>
      </c>
      <c r="E1798" s="3"/>
    </row>
    <row r="1799" spans="1:5" ht="24.75" customHeight="1">
      <c r="A1799" s="3">
        <v>1797</v>
      </c>
      <c r="B1799" s="2" t="str">
        <f>"莫朝颖"</f>
        <v>莫朝颖</v>
      </c>
      <c r="C1799" s="2" t="s">
        <v>1649</v>
      </c>
      <c r="D1799" s="2" t="s">
        <v>1580</v>
      </c>
      <c r="E1799" s="3"/>
    </row>
    <row r="1800" spans="1:5" ht="24.75" customHeight="1">
      <c r="A1800" s="3">
        <v>1798</v>
      </c>
      <c r="B1800" s="2" t="str">
        <f>"吴阳焱"</f>
        <v>吴阳焱</v>
      </c>
      <c r="C1800" s="2" t="s">
        <v>1650</v>
      </c>
      <c r="D1800" s="2" t="s">
        <v>1580</v>
      </c>
      <c r="E1800" s="3"/>
    </row>
    <row r="1801" spans="1:5" ht="24.75" customHeight="1">
      <c r="A1801" s="3">
        <v>1799</v>
      </c>
      <c r="B1801" s="2" t="str">
        <f>"袁森威"</f>
        <v>袁森威</v>
      </c>
      <c r="C1801" s="2" t="s">
        <v>1651</v>
      </c>
      <c r="D1801" s="2" t="s">
        <v>1580</v>
      </c>
      <c r="E1801" s="3"/>
    </row>
    <row r="1802" spans="1:5" ht="24.75" customHeight="1">
      <c r="A1802" s="3">
        <v>1800</v>
      </c>
      <c r="B1802" s="2" t="str">
        <f>"周艳"</f>
        <v>周艳</v>
      </c>
      <c r="C1802" s="2" t="s">
        <v>1652</v>
      </c>
      <c r="D1802" s="2" t="s">
        <v>1580</v>
      </c>
      <c r="E1802" s="3"/>
    </row>
    <row r="1803" spans="1:5" ht="24.75" customHeight="1">
      <c r="A1803" s="3">
        <v>1801</v>
      </c>
      <c r="B1803" s="2" t="str">
        <f>"姚彦羽"</f>
        <v>姚彦羽</v>
      </c>
      <c r="C1803" s="2" t="s">
        <v>1653</v>
      </c>
      <c r="D1803" s="2" t="s">
        <v>1580</v>
      </c>
      <c r="E1803" s="3"/>
    </row>
    <row r="1804" spans="1:5" ht="24.75" customHeight="1">
      <c r="A1804" s="3">
        <v>1802</v>
      </c>
      <c r="B1804" s="2" t="str">
        <f>"黄兴翔"</f>
        <v>黄兴翔</v>
      </c>
      <c r="C1804" s="2" t="s">
        <v>1654</v>
      </c>
      <c r="D1804" s="2" t="s">
        <v>1580</v>
      </c>
      <c r="E1804" s="3"/>
    </row>
    <row r="1805" spans="1:5" ht="24.75" customHeight="1">
      <c r="A1805" s="3">
        <v>1803</v>
      </c>
      <c r="B1805" s="2" t="str">
        <f>"陈彩彩"</f>
        <v>陈彩彩</v>
      </c>
      <c r="C1805" s="2" t="s">
        <v>1655</v>
      </c>
      <c r="D1805" s="2" t="s">
        <v>1580</v>
      </c>
      <c r="E1805" s="3"/>
    </row>
    <row r="1806" spans="1:5" ht="24.75" customHeight="1">
      <c r="A1806" s="3">
        <v>1804</v>
      </c>
      <c r="B1806" s="2" t="str">
        <f>"莫绣羽"</f>
        <v>莫绣羽</v>
      </c>
      <c r="C1806" s="2" t="s">
        <v>1527</v>
      </c>
      <c r="D1806" s="2" t="s">
        <v>1580</v>
      </c>
      <c r="E1806" s="3"/>
    </row>
    <row r="1807" spans="1:5" ht="24.75" customHeight="1">
      <c r="A1807" s="3">
        <v>1805</v>
      </c>
      <c r="B1807" s="2" t="str">
        <f>"何倩雨"</f>
        <v>何倩雨</v>
      </c>
      <c r="C1807" s="2" t="s">
        <v>479</v>
      </c>
      <c r="D1807" s="2" t="s">
        <v>1580</v>
      </c>
      <c r="E1807" s="3"/>
    </row>
    <row r="1808" spans="1:5" ht="24.75" customHeight="1">
      <c r="A1808" s="3">
        <v>1806</v>
      </c>
      <c r="B1808" s="2" t="str">
        <f>"陈小菊"</f>
        <v>陈小菊</v>
      </c>
      <c r="C1808" s="2" t="s">
        <v>1656</v>
      </c>
      <c r="D1808" s="2" t="s">
        <v>1580</v>
      </c>
      <c r="E1808" s="3"/>
    </row>
    <row r="1809" spans="1:5" ht="24.75" customHeight="1">
      <c r="A1809" s="3">
        <v>1807</v>
      </c>
      <c r="B1809" s="2" t="str">
        <f>"李穗"</f>
        <v>李穗</v>
      </c>
      <c r="C1809" s="2" t="s">
        <v>1657</v>
      </c>
      <c r="D1809" s="2" t="s">
        <v>1580</v>
      </c>
      <c r="E1809" s="3"/>
    </row>
    <row r="1810" spans="1:5" ht="24.75" customHeight="1">
      <c r="A1810" s="3">
        <v>1808</v>
      </c>
      <c r="B1810" s="2" t="str">
        <f>"陈泓霏"</f>
        <v>陈泓霏</v>
      </c>
      <c r="C1810" s="2" t="s">
        <v>1658</v>
      </c>
      <c r="D1810" s="2" t="s">
        <v>1580</v>
      </c>
      <c r="E1810" s="3"/>
    </row>
    <row r="1811" spans="1:5" ht="24.75" customHeight="1">
      <c r="A1811" s="3">
        <v>1809</v>
      </c>
      <c r="B1811" s="2" t="str">
        <f>"李俊亨"</f>
        <v>李俊亨</v>
      </c>
      <c r="C1811" s="2" t="s">
        <v>1659</v>
      </c>
      <c r="D1811" s="2" t="s">
        <v>1580</v>
      </c>
      <c r="E1811" s="3"/>
    </row>
    <row r="1812" spans="1:5" ht="24.75" customHeight="1">
      <c r="A1812" s="3">
        <v>1810</v>
      </c>
      <c r="B1812" s="2" t="str">
        <f>"郑惠玲"</f>
        <v>郑惠玲</v>
      </c>
      <c r="C1812" s="2" t="s">
        <v>1660</v>
      </c>
      <c r="D1812" s="2" t="s">
        <v>1580</v>
      </c>
      <c r="E1812" s="3"/>
    </row>
    <row r="1813" spans="1:5" ht="24.75" customHeight="1">
      <c r="A1813" s="3">
        <v>1811</v>
      </c>
      <c r="B1813" s="2" t="str">
        <f>"危映錡"</f>
        <v>危映錡</v>
      </c>
      <c r="C1813" s="2" t="s">
        <v>1661</v>
      </c>
      <c r="D1813" s="2" t="s">
        <v>1580</v>
      </c>
      <c r="E1813" s="3"/>
    </row>
    <row r="1814" spans="1:5" ht="24.75" customHeight="1">
      <c r="A1814" s="3">
        <v>1812</v>
      </c>
      <c r="B1814" s="2" t="str">
        <f>"袁先平"</f>
        <v>袁先平</v>
      </c>
      <c r="C1814" s="2" t="s">
        <v>1662</v>
      </c>
      <c r="D1814" s="2" t="s">
        <v>1580</v>
      </c>
      <c r="E1814" s="3"/>
    </row>
    <row r="1815" spans="1:5" ht="24.75" customHeight="1">
      <c r="A1815" s="3">
        <v>1813</v>
      </c>
      <c r="B1815" s="2" t="str">
        <f>"王亮"</f>
        <v>王亮</v>
      </c>
      <c r="C1815" s="2" t="s">
        <v>1663</v>
      </c>
      <c r="D1815" s="2" t="s">
        <v>1580</v>
      </c>
      <c r="E1815" s="3"/>
    </row>
    <row r="1816" spans="1:5" ht="24.75" customHeight="1">
      <c r="A1816" s="3">
        <v>1814</v>
      </c>
      <c r="B1816" s="2" t="str">
        <f>"曾海云"</f>
        <v>曾海云</v>
      </c>
      <c r="C1816" s="2" t="s">
        <v>1664</v>
      </c>
      <c r="D1816" s="2" t="s">
        <v>1580</v>
      </c>
      <c r="E1816" s="3"/>
    </row>
    <row r="1817" spans="1:5" ht="24.75" customHeight="1">
      <c r="A1817" s="3">
        <v>1815</v>
      </c>
      <c r="B1817" s="2" t="str">
        <f>"王丹"</f>
        <v>王丹</v>
      </c>
      <c r="C1817" s="2" t="s">
        <v>141</v>
      </c>
      <c r="D1817" s="2" t="s">
        <v>1580</v>
      </c>
      <c r="E1817" s="3"/>
    </row>
    <row r="1818" spans="1:5" ht="24.75" customHeight="1">
      <c r="A1818" s="3">
        <v>1816</v>
      </c>
      <c r="B1818" s="2" t="str">
        <f>"莫惠筠"</f>
        <v>莫惠筠</v>
      </c>
      <c r="C1818" s="2" t="s">
        <v>1665</v>
      </c>
      <c r="D1818" s="2" t="s">
        <v>1580</v>
      </c>
      <c r="E1818" s="3"/>
    </row>
    <row r="1819" spans="1:5" ht="24.75" customHeight="1">
      <c r="A1819" s="3">
        <v>1817</v>
      </c>
      <c r="B1819" s="2" t="str">
        <f>"颜惠珍"</f>
        <v>颜惠珍</v>
      </c>
      <c r="C1819" s="2" t="s">
        <v>1666</v>
      </c>
      <c r="D1819" s="2" t="s">
        <v>1580</v>
      </c>
      <c r="E1819" s="3"/>
    </row>
    <row r="1820" spans="1:5" ht="24.75" customHeight="1">
      <c r="A1820" s="3">
        <v>1818</v>
      </c>
      <c r="B1820" s="2" t="str">
        <f>"张晋珲"</f>
        <v>张晋珲</v>
      </c>
      <c r="C1820" s="2" t="s">
        <v>1667</v>
      </c>
      <c r="D1820" s="2" t="s">
        <v>1580</v>
      </c>
      <c r="E1820" s="3"/>
    </row>
    <row r="1821" spans="1:5" ht="24.75" customHeight="1">
      <c r="A1821" s="3">
        <v>1819</v>
      </c>
      <c r="B1821" s="2" t="str">
        <f>"胡灿"</f>
        <v>胡灿</v>
      </c>
      <c r="C1821" s="2" t="s">
        <v>1668</v>
      </c>
      <c r="D1821" s="2" t="s">
        <v>1580</v>
      </c>
      <c r="E1821" s="3"/>
    </row>
    <row r="1822" spans="1:5" ht="24.75" customHeight="1">
      <c r="A1822" s="3">
        <v>1820</v>
      </c>
      <c r="B1822" s="2" t="str">
        <f>"陈静惠"</f>
        <v>陈静惠</v>
      </c>
      <c r="C1822" s="2" t="s">
        <v>1669</v>
      </c>
      <c r="D1822" s="2" t="s">
        <v>1580</v>
      </c>
      <c r="E1822" s="3"/>
    </row>
    <row r="1823" spans="1:5" ht="24.75" customHeight="1">
      <c r="A1823" s="3">
        <v>1821</v>
      </c>
      <c r="B1823" s="2" t="str">
        <f>"黄琼莹"</f>
        <v>黄琼莹</v>
      </c>
      <c r="C1823" s="2" t="s">
        <v>1670</v>
      </c>
      <c r="D1823" s="2" t="s">
        <v>1580</v>
      </c>
      <c r="E1823" s="3"/>
    </row>
    <row r="1824" spans="1:5" ht="24.75" customHeight="1">
      <c r="A1824" s="3">
        <v>1822</v>
      </c>
      <c r="B1824" s="2" t="str">
        <f>"邢开岱"</f>
        <v>邢开岱</v>
      </c>
      <c r="C1824" s="2" t="s">
        <v>1671</v>
      </c>
      <c r="D1824" s="2" t="s">
        <v>1580</v>
      </c>
      <c r="E1824" s="3"/>
    </row>
    <row r="1825" spans="1:5" ht="24.75" customHeight="1">
      <c r="A1825" s="3">
        <v>1823</v>
      </c>
      <c r="B1825" s="2" t="str">
        <f>"林送莲"</f>
        <v>林送莲</v>
      </c>
      <c r="C1825" s="2" t="s">
        <v>1672</v>
      </c>
      <c r="D1825" s="2" t="s">
        <v>1580</v>
      </c>
      <c r="E1825" s="3"/>
    </row>
    <row r="1826" spans="1:5" ht="24.75" customHeight="1">
      <c r="A1826" s="3">
        <v>1824</v>
      </c>
      <c r="B1826" s="2" t="str">
        <f>"周洁"</f>
        <v>周洁</v>
      </c>
      <c r="C1826" s="2" t="s">
        <v>1129</v>
      </c>
      <c r="D1826" s="2" t="s">
        <v>1580</v>
      </c>
      <c r="E1826" s="3"/>
    </row>
    <row r="1827" spans="1:5" ht="24.75" customHeight="1">
      <c r="A1827" s="3">
        <v>1825</v>
      </c>
      <c r="B1827" s="2" t="str">
        <f>"詹雅"</f>
        <v>詹雅</v>
      </c>
      <c r="C1827" s="2" t="s">
        <v>1454</v>
      </c>
      <c r="D1827" s="2" t="s">
        <v>1580</v>
      </c>
      <c r="E1827" s="3"/>
    </row>
    <row r="1828" spans="1:5" ht="24.75" customHeight="1">
      <c r="A1828" s="3">
        <v>1826</v>
      </c>
      <c r="B1828" s="2" t="str">
        <f>"吴丽金"</f>
        <v>吴丽金</v>
      </c>
      <c r="C1828" s="2" t="s">
        <v>1673</v>
      </c>
      <c r="D1828" s="2" t="s">
        <v>1580</v>
      </c>
      <c r="E1828" s="3"/>
    </row>
    <row r="1829" spans="1:5" ht="24.75" customHeight="1">
      <c r="A1829" s="3">
        <v>1827</v>
      </c>
      <c r="B1829" s="2" t="str">
        <f>"韩枫"</f>
        <v>韩枫</v>
      </c>
      <c r="C1829" s="2" t="s">
        <v>1674</v>
      </c>
      <c r="D1829" s="2" t="s">
        <v>1580</v>
      </c>
      <c r="E1829" s="3"/>
    </row>
    <row r="1830" spans="1:5" ht="24.75" customHeight="1">
      <c r="A1830" s="3">
        <v>1828</v>
      </c>
      <c r="B1830" s="2" t="str">
        <f>"陈柏延"</f>
        <v>陈柏延</v>
      </c>
      <c r="C1830" s="2" t="s">
        <v>1675</v>
      </c>
      <c r="D1830" s="2" t="s">
        <v>1580</v>
      </c>
      <c r="E1830" s="3"/>
    </row>
    <row r="1831" spans="1:5" ht="24.75" customHeight="1">
      <c r="A1831" s="3">
        <v>1829</v>
      </c>
      <c r="B1831" s="2" t="str">
        <f>"王侦"</f>
        <v>王侦</v>
      </c>
      <c r="C1831" s="2" t="s">
        <v>1676</v>
      </c>
      <c r="D1831" s="2" t="s">
        <v>1580</v>
      </c>
      <c r="E1831" s="3"/>
    </row>
    <row r="1832" spans="1:5" ht="24.75" customHeight="1">
      <c r="A1832" s="3">
        <v>1830</v>
      </c>
      <c r="B1832" s="2" t="str">
        <f>"边高洁"</f>
        <v>边高洁</v>
      </c>
      <c r="C1832" s="2" t="s">
        <v>1677</v>
      </c>
      <c r="D1832" s="2" t="s">
        <v>1580</v>
      </c>
      <c r="E1832" s="3"/>
    </row>
    <row r="1833" spans="1:5" ht="24.75" customHeight="1">
      <c r="A1833" s="3">
        <v>1831</v>
      </c>
      <c r="B1833" s="2" t="str">
        <f>"范周昌"</f>
        <v>范周昌</v>
      </c>
      <c r="C1833" s="2" t="s">
        <v>1678</v>
      </c>
      <c r="D1833" s="2" t="s">
        <v>1580</v>
      </c>
      <c r="E1833" s="3"/>
    </row>
    <row r="1834" spans="1:5" ht="24.75" customHeight="1">
      <c r="A1834" s="3">
        <v>1832</v>
      </c>
      <c r="B1834" s="2" t="str">
        <f>"王槐政"</f>
        <v>王槐政</v>
      </c>
      <c r="C1834" s="2" t="s">
        <v>1679</v>
      </c>
      <c r="D1834" s="2" t="s">
        <v>1580</v>
      </c>
      <c r="E1834" s="3"/>
    </row>
    <row r="1835" spans="1:5" ht="24.75" customHeight="1">
      <c r="A1835" s="3">
        <v>1833</v>
      </c>
      <c r="B1835" s="2" t="str">
        <f>"黄海引"</f>
        <v>黄海引</v>
      </c>
      <c r="C1835" s="2" t="s">
        <v>1680</v>
      </c>
      <c r="D1835" s="2" t="s">
        <v>1580</v>
      </c>
      <c r="E1835" s="3"/>
    </row>
    <row r="1836" spans="1:5" ht="24.75" customHeight="1">
      <c r="A1836" s="3">
        <v>1834</v>
      </c>
      <c r="B1836" s="2" t="str">
        <f>"杨惠"</f>
        <v>杨惠</v>
      </c>
      <c r="C1836" s="2" t="s">
        <v>1681</v>
      </c>
      <c r="D1836" s="2" t="s">
        <v>1580</v>
      </c>
      <c r="E1836" s="3"/>
    </row>
    <row r="1837" spans="1:5" ht="24.75" customHeight="1">
      <c r="A1837" s="3">
        <v>1835</v>
      </c>
      <c r="B1837" s="2" t="str">
        <f>"许诺"</f>
        <v>许诺</v>
      </c>
      <c r="C1837" s="2" t="s">
        <v>1682</v>
      </c>
      <c r="D1837" s="2" t="s">
        <v>1580</v>
      </c>
      <c r="E1837" s="3"/>
    </row>
    <row r="1838" spans="1:5" ht="24.75" customHeight="1">
      <c r="A1838" s="3">
        <v>1836</v>
      </c>
      <c r="B1838" s="2" t="str">
        <f>"吴祖威"</f>
        <v>吴祖威</v>
      </c>
      <c r="C1838" s="2" t="s">
        <v>1683</v>
      </c>
      <c r="D1838" s="2" t="s">
        <v>1580</v>
      </c>
      <c r="E1838" s="3"/>
    </row>
    <row r="1839" spans="1:5" ht="24.75" customHeight="1">
      <c r="A1839" s="3">
        <v>1837</v>
      </c>
      <c r="B1839" s="2" t="str">
        <f>"吴淑婉"</f>
        <v>吴淑婉</v>
      </c>
      <c r="C1839" s="2" t="s">
        <v>1684</v>
      </c>
      <c r="D1839" s="2" t="s">
        <v>1580</v>
      </c>
      <c r="E1839" s="3"/>
    </row>
    <row r="1840" spans="1:5" ht="24.75" customHeight="1">
      <c r="A1840" s="3">
        <v>1838</v>
      </c>
      <c r="B1840" s="2" t="str">
        <f>"林祝秀"</f>
        <v>林祝秀</v>
      </c>
      <c r="C1840" s="2" t="s">
        <v>1685</v>
      </c>
      <c r="D1840" s="2" t="s">
        <v>1580</v>
      </c>
      <c r="E1840" s="3"/>
    </row>
    <row r="1841" spans="1:5" ht="24.75" customHeight="1">
      <c r="A1841" s="3">
        <v>1839</v>
      </c>
      <c r="B1841" s="2" t="str">
        <f>"竺沁"</f>
        <v>竺沁</v>
      </c>
      <c r="C1841" s="2" t="s">
        <v>551</v>
      </c>
      <c r="D1841" s="2" t="s">
        <v>1580</v>
      </c>
      <c r="E1841" s="3"/>
    </row>
    <row r="1842" spans="1:5" ht="24.75" customHeight="1">
      <c r="A1842" s="3">
        <v>1840</v>
      </c>
      <c r="B1842" s="2" t="str">
        <f>"王彩颜"</f>
        <v>王彩颜</v>
      </c>
      <c r="C1842" s="2" t="s">
        <v>1686</v>
      </c>
      <c r="D1842" s="2" t="s">
        <v>1580</v>
      </c>
      <c r="E1842" s="3"/>
    </row>
    <row r="1843" spans="1:5" ht="24.75" customHeight="1">
      <c r="A1843" s="3">
        <v>1841</v>
      </c>
      <c r="B1843" s="2" t="str">
        <f>"孙基弟"</f>
        <v>孙基弟</v>
      </c>
      <c r="C1843" s="2" t="s">
        <v>1687</v>
      </c>
      <c r="D1843" s="2" t="s">
        <v>1580</v>
      </c>
      <c r="E1843" s="3"/>
    </row>
    <row r="1844" spans="1:5" ht="24.75" customHeight="1">
      <c r="A1844" s="3">
        <v>1842</v>
      </c>
      <c r="B1844" s="2" t="str">
        <f>"周红蕾"</f>
        <v>周红蕾</v>
      </c>
      <c r="C1844" s="2" t="s">
        <v>1688</v>
      </c>
      <c r="D1844" s="2" t="s">
        <v>1580</v>
      </c>
      <c r="E1844" s="3"/>
    </row>
    <row r="1845" spans="1:5" ht="24.75" customHeight="1">
      <c r="A1845" s="3">
        <v>1843</v>
      </c>
      <c r="B1845" s="2" t="str">
        <f>"陈星达"</f>
        <v>陈星达</v>
      </c>
      <c r="C1845" s="2" t="s">
        <v>1689</v>
      </c>
      <c r="D1845" s="2" t="s">
        <v>1580</v>
      </c>
      <c r="E1845" s="3"/>
    </row>
    <row r="1846" spans="1:5" ht="24.75" customHeight="1">
      <c r="A1846" s="3">
        <v>1844</v>
      </c>
      <c r="B1846" s="2" t="str">
        <f>"何应加"</f>
        <v>何应加</v>
      </c>
      <c r="C1846" s="2" t="s">
        <v>1690</v>
      </c>
      <c r="D1846" s="2" t="s">
        <v>1580</v>
      </c>
      <c r="E1846" s="3"/>
    </row>
    <row r="1847" spans="1:5" ht="24.75" customHeight="1">
      <c r="A1847" s="3">
        <v>1845</v>
      </c>
      <c r="B1847" s="2" t="str">
        <f>"张婷婷"</f>
        <v>张婷婷</v>
      </c>
      <c r="C1847" s="2" t="s">
        <v>355</v>
      </c>
      <c r="D1847" s="2" t="s">
        <v>1580</v>
      </c>
      <c r="E1847" s="3"/>
    </row>
    <row r="1848" spans="1:5" ht="24.75" customHeight="1">
      <c r="A1848" s="3">
        <v>1846</v>
      </c>
      <c r="B1848" s="2" t="str">
        <f>"黄春椰"</f>
        <v>黄春椰</v>
      </c>
      <c r="C1848" s="2" t="s">
        <v>1691</v>
      </c>
      <c r="D1848" s="2" t="s">
        <v>1580</v>
      </c>
      <c r="E1848" s="3"/>
    </row>
    <row r="1849" spans="1:5" ht="24.75" customHeight="1">
      <c r="A1849" s="3">
        <v>1847</v>
      </c>
      <c r="B1849" s="2" t="str">
        <f>"陈帅"</f>
        <v>陈帅</v>
      </c>
      <c r="C1849" s="2" t="s">
        <v>1659</v>
      </c>
      <c r="D1849" s="2" t="s">
        <v>1580</v>
      </c>
      <c r="E1849" s="3"/>
    </row>
    <row r="1850" spans="1:5" ht="24.75" customHeight="1">
      <c r="A1850" s="3">
        <v>1848</v>
      </c>
      <c r="B1850" s="2" t="str">
        <f>"陈冠铭"</f>
        <v>陈冠铭</v>
      </c>
      <c r="C1850" s="2" t="s">
        <v>1692</v>
      </c>
      <c r="D1850" s="2" t="s">
        <v>1580</v>
      </c>
      <c r="E1850" s="3"/>
    </row>
    <row r="1851" spans="1:5" ht="24.75" customHeight="1">
      <c r="A1851" s="3">
        <v>1849</v>
      </c>
      <c r="B1851" s="2" t="str">
        <f>"许敏"</f>
        <v>许敏</v>
      </c>
      <c r="C1851" s="2" t="s">
        <v>1693</v>
      </c>
      <c r="D1851" s="2" t="s">
        <v>1580</v>
      </c>
      <c r="E1851" s="3"/>
    </row>
    <row r="1852" spans="1:5" ht="24.75" customHeight="1">
      <c r="A1852" s="3">
        <v>1850</v>
      </c>
      <c r="B1852" s="2" t="str">
        <f>"苏琼媚"</f>
        <v>苏琼媚</v>
      </c>
      <c r="C1852" s="2" t="s">
        <v>1694</v>
      </c>
      <c r="D1852" s="2" t="s">
        <v>1580</v>
      </c>
      <c r="E1852" s="3"/>
    </row>
    <row r="1853" spans="1:5" ht="24.75" customHeight="1">
      <c r="A1853" s="3">
        <v>1851</v>
      </c>
      <c r="B1853" s="2" t="str">
        <f>"张馨文"</f>
        <v>张馨文</v>
      </c>
      <c r="C1853" s="2" t="s">
        <v>1695</v>
      </c>
      <c r="D1853" s="2" t="s">
        <v>1580</v>
      </c>
      <c r="E1853" s="3"/>
    </row>
    <row r="1854" spans="1:5" ht="24.75" customHeight="1">
      <c r="A1854" s="3">
        <v>1852</v>
      </c>
      <c r="B1854" s="2" t="str">
        <f>"蒋涛"</f>
        <v>蒋涛</v>
      </c>
      <c r="C1854" s="2" t="s">
        <v>1696</v>
      </c>
      <c r="D1854" s="2" t="s">
        <v>1580</v>
      </c>
      <c r="E1854" s="3"/>
    </row>
    <row r="1855" spans="1:5" ht="24.75" customHeight="1">
      <c r="A1855" s="3">
        <v>1853</v>
      </c>
      <c r="B1855" s="2" t="str">
        <f>"吴欣仪"</f>
        <v>吴欣仪</v>
      </c>
      <c r="C1855" s="2" t="s">
        <v>264</v>
      </c>
      <c r="D1855" s="2" t="s">
        <v>1580</v>
      </c>
      <c r="E1855" s="3"/>
    </row>
    <row r="1856" spans="1:5" ht="24.75" customHeight="1">
      <c r="A1856" s="3">
        <v>1854</v>
      </c>
      <c r="B1856" s="2" t="str">
        <f>"符燕娇"</f>
        <v>符燕娇</v>
      </c>
      <c r="C1856" s="2" t="s">
        <v>1697</v>
      </c>
      <c r="D1856" s="2" t="s">
        <v>1580</v>
      </c>
      <c r="E1856" s="3"/>
    </row>
    <row r="1857" spans="1:5" ht="24.75" customHeight="1">
      <c r="A1857" s="3">
        <v>1855</v>
      </c>
      <c r="B1857" s="2" t="str">
        <f>"吕初坪"</f>
        <v>吕初坪</v>
      </c>
      <c r="C1857" s="2" t="s">
        <v>1698</v>
      </c>
      <c r="D1857" s="2" t="s">
        <v>1580</v>
      </c>
      <c r="E1857" s="3"/>
    </row>
    <row r="1858" spans="1:5" ht="24.75" customHeight="1">
      <c r="A1858" s="3">
        <v>1856</v>
      </c>
      <c r="B1858" s="2" t="str">
        <f>"李毅敏"</f>
        <v>李毅敏</v>
      </c>
      <c r="C1858" s="2" t="s">
        <v>1699</v>
      </c>
      <c r="D1858" s="2" t="s">
        <v>1580</v>
      </c>
      <c r="E1858" s="3"/>
    </row>
    <row r="1859" spans="1:5" ht="24.75" customHeight="1">
      <c r="A1859" s="3">
        <v>1857</v>
      </c>
      <c r="B1859" s="2" t="str">
        <f>"潘芬芬"</f>
        <v>潘芬芬</v>
      </c>
      <c r="C1859" s="2" t="s">
        <v>370</v>
      </c>
      <c r="D1859" s="2" t="s">
        <v>1580</v>
      </c>
      <c r="E1859" s="3"/>
    </row>
    <row r="1860" spans="1:5" ht="24.75" customHeight="1">
      <c r="A1860" s="3">
        <v>1858</v>
      </c>
      <c r="B1860" s="2" t="str">
        <f>"廖丽婷"</f>
        <v>廖丽婷</v>
      </c>
      <c r="C1860" s="2" t="s">
        <v>1700</v>
      </c>
      <c r="D1860" s="2" t="s">
        <v>1580</v>
      </c>
      <c r="E1860" s="3"/>
    </row>
    <row r="1861" spans="1:5" ht="24.75" customHeight="1">
      <c r="A1861" s="3">
        <v>1859</v>
      </c>
      <c r="B1861" s="2" t="str">
        <f>"文菲菲"</f>
        <v>文菲菲</v>
      </c>
      <c r="C1861" s="2" t="s">
        <v>1701</v>
      </c>
      <c r="D1861" s="2" t="s">
        <v>1580</v>
      </c>
      <c r="E1861" s="3"/>
    </row>
    <row r="1862" spans="1:5" ht="24.75" customHeight="1">
      <c r="A1862" s="3">
        <v>1860</v>
      </c>
      <c r="B1862" s="2" t="str">
        <f>"王芳绿"</f>
        <v>王芳绿</v>
      </c>
      <c r="C1862" s="2" t="s">
        <v>1702</v>
      </c>
      <c r="D1862" s="2" t="s">
        <v>1580</v>
      </c>
      <c r="E1862" s="3"/>
    </row>
    <row r="1863" spans="1:5" ht="24.75" customHeight="1">
      <c r="A1863" s="3">
        <v>1861</v>
      </c>
      <c r="B1863" s="2" t="str">
        <f>"何倩凌"</f>
        <v>何倩凌</v>
      </c>
      <c r="C1863" s="2" t="s">
        <v>1703</v>
      </c>
      <c r="D1863" s="2" t="s">
        <v>1580</v>
      </c>
      <c r="E1863" s="3"/>
    </row>
    <row r="1864" spans="1:5" ht="24.75" customHeight="1">
      <c r="A1864" s="3">
        <v>1862</v>
      </c>
      <c r="B1864" s="2" t="str">
        <f>"郑耀焕"</f>
        <v>郑耀焕</v>
      </c>
      <c r="C1864" s="2" t="s">
        <v>1704</v>
      </c>
      <c r="D1864" s="2" t="s">
        <v>1580</v>
      </c>
      <c r="E1864" s="3"/>
    </row>
    <row r="1865" spans="1:5" ht="24.75" customHeight="1">
      <c r="A1865" s="3">
        <v>1863</v>
      </c>
      <c r="B1865" s="2" t="str">
        <f>"陈芬"</f>
        <v>陈芬</v>
      </c>
      <c r="C1865" s="2" t="s">
        <v>1705</v>
      </c>
      <c r="D1865" s="2" t="s">
        <v>1580</v>
      </c>
      <c r="E1865" s="3"/>
    </row>
    <row r="1866" spans="1:5" ht="24.75" customHeight="1">
      <c r="A1866" s="3">
        <v>1864</v>
      </c>
      <c r="B1866" s="2" t="str">
        <f>"利声柱"</f>
        <v>利声柱</v>
      </c>
      <c r="C1866" s="2" t="s">
        <v>1706</v>
      </c>
      <c r="D1866" s="2" t="s">
        <v>1580</v>
      </c>
      <c r="E1866" s="3"/>
    </row>
    <row r="1867" spans="1:5" ht="24.75" customHeight="1">
      <c r="A1867" s="3">
        <v>1865</v>
      </c>
      <c r="B1867" s="2" t="str">
        <f>"云嘉钰"</f>
        <v>云嘉钰</v>
      </c>
      <c r="C1867" s="2" t="s">
        <v>1707</v>
      </c>
      <c r="D1867" s="2" t="s">
        <v>1580</v>
      </c>
      <c r="E1867" s="3"/>
    </row>
    <row r="1868" spans="1:5" ht="24.75" customHeight="1">
      <c r="A1868" s="3">
        <v>1866</v>
      </c>
      <c r="B1868" s="2" t="str">
        <f>"吴昕"</f>
        <v>吴昕</v>
      </c>
      <c r="C1868" s="2" t="s">
        <v>1708</v>
      </c>
      <c r="D1868" s="2" t="s">
        <v>1580</v>
      </c>
      <c r="E1868" s="3"/>
    </row>
    <row r="1869" spans="1:5" ht="24.75" customHeight="1">
      <c r="A1869" s="3">
        <v>1867</v>
      </c>
      <c r="B1869" s="2" t="str">
        <f>"吴慧妍"</f>
        <v>吴慧妍</v>
      </c>
      <c r="C1869" s="2" t="s">
        <v>1709</v>
      </c>
      <c r="D1869" s="2" t="s">
        <v>1580</v>
      </c>
      <c r="E1869" s="3"/>
    </row>
    <row r="1870" spans="1:5" ht="24.75" customHeight="1">
      <c r="A1870" s="3">
        <v>1868</v>
      </c>
      <c r="B1870" s="2" t="str">
        <f>"郑贞莹"</f>
        <v>郑贞莹</v>
      </c>
      <c r="C1870" s="2" t="s">
        <v>1710</v>
      </c>
      <c r="D1870" s="2" t="s">
        <v>1580</v>
      </c>
      <c r="E1870" s="3"/>
    </row>
    <row r="1871" spans="1:5" ht="24.75" customHeight="1">
      <c r="A1871" s="3">
        <v>1869</v>
      </c>
      <c r="B1871" s="2" t="str">
        <f>"许声扬"</f>
        <v>许声扬</v>
      </c>
      <c r="C1871" s="2" t="s">
        <v>1711</v>
      </c>
      <c r="D1871" s="2" t="s">
        <v>1580</v>
      </c>
      <c r="E1871" s="3"/>
    </row>
    <row r="1872" spans="1:5" ht="24.75" customHeight="1">
      <c r="A1872" s="3">
        <v>1870</v>
      </c>
      <c r="B1872" s="2" t="str">
        <f>"林彩虹"</f>
        <v>林彩虹</v>
      </c>
      <c r="C1872" s="2" t="s">
        <v>1712</v>
      </c>
      <c r="D1872" s="2" t="s">
        <v>1580</v>
      </c>
      <c r="E1872" s="3"/>
    </row>
    <row r="1873" spans="1:5" ht="24.75" customHeight="1">
      <c r="A1873" s="3">
        <v>1871</v>
      </c>
      <c r="B1873" s="2" t="str">
        <f>"曾欣欣"</f>
        <v>曾欣欣</v>
      </c>
      <c r="C1873" s="2" t="s">
        <v>1713</v>
      </c>
      <c r="D1873" s="2" t="s">
        <v>1580</v>
      </c>
      <c r="E1873" s="3"/>
    </row>
    <row r="1874" spans="1:5" ht="24.75" customHeight="1">
      <c r="A1874" s="3">
        <v>1872</v>
      </c>
      <c r="B1874" s="2" t="str">
        <f>"骆柳女"</f>
        <v>骆柳女</v>
      </c>
      <c r="C1874" s="2" t="s">
        <v>1714</v>
      </c>
      <c r="D1874" s="2" t="s">
        <v>1580</v>
      </c>
      <c r="E1874" s="3"/>
    </row>
    <row r="1875" spans="1:5" ht="24.75" customHeight="1">
      <c r="A1875" s="3">
        <v>1873</v>
      </c>
      <c r="B1875" s="2" t="str">
        <f>"黄泽武"</f>
        <v>黄泽武</v>
      </c>
      <c r="C1875" s="2" t="s">
        <v>1715</v>
      </c>
      <c r="D1875" s="2" t="s">
        <v>1580</v>
      </c>
      <c r="E1875" s="3"/>
    </row>
    <row r="1876" spans="1:5" ht="24.75" customHeight="1">
      <c r="A1876" s="3">
        <v>1874</v>
      </c>
      <c r="B1876" s="2" t="str">
        <f>"王世闳"</f>
        <v>王世闳</v>
      </c>
      <c r="C1876" s="2" t="s">
        <v>1716</v>
      </c>
      <c r="D1876" s="2" t="s">
        <v>1580</v>
      </c>
      <c r="E1876" s="3"/>
    </row>
    <row r="1877" spans="1:5" ht="24.75" customHeight="1">
      <c r="A1877" s="3">
        <v>1875</v>
      </c>
      <c r="B1877" s="2" t="str">
        <f>"吉志燕"</f>
        <v>吉志燕</v>
      </c>
      <c r="C1877" s="2" t="s">
        <v>1717</v>
      </c>
      <c r="D1877" s="2" t="s">
        <v>1580</v>
      </c>
      <c r="E1877" s="3"/>
    </row>
    <row r="1878" spans="1:5" ht="24.75" customHeight="1">
      <c r="A1878" s="3">
        <v>1876</v>
      </c>
      <c r="B1878" s="2" t="str">
        <f>"温舒"</f>
        <v>温舒</v>
      </c>
      <c r="C1878" s="2" t="s">
        <v>1718</v>
      </c>
      <c r="D1878" s="2" t="s">
        <v>1580</v>
      </c>
      <c r="E1878" s="3"/>
    </row>
    <row r="1879" spans="1:5" ht="24.75" customHeight="1">
      <c r="A1879" s="3">
        <v>1877</v>
      </c>
      <c r="B1879" s="2" t="str">
        <f>"李夏精"</f>
        <v>李夏精</v>
      </c>
      <c r="C1879" s="2" t="s">
        <v>1719</v>
      </c>
      <c r="D1879" s="2" t="s">
        <v>1580</v>
      </c>
      <c r="E1879" s="3"/>
    </row>
    <row r="1880" spans="1:5" ht="24.75" customHeight="1">
      <c r="A1880" s="3">
        <v>1878</v>
      </c>
      <c r="B1880" s="2" t="str">
        <f>"王紫莹"</f>
        <v>王紫莹</v>
      </c>
      <c r="C1880" s="2" t="s">
        <v>482</v>
      </c>
      <c r="D1880" s="2" t="s">
        <v>1580</v>
      </c>
      <c r="E1880" s="3"/>
    </row>
    <row r="1881" spans="1:5" ht="24.75" customHeight="1">
      <c r="A1881" s="3">
        <v>1879</v>
      </c>
      <c r="B1881" s="2" t="str">
        <f>"郑玉娇"</f>
        <v>郑玉娇</v>
      </c>
      <c r="C1881" s="2" t="s">
        <v>1720</v>
      </c>
      <c r="D1881" s="2" t="s">
        <v>1580</v>
      </c>
      <c r="E1881" s="3"/>
    </row>
    <row r="1882" spans="1:5" ht="24.75" customHeight="1">
      <c r="A1882" s="3">
        <v>1880</v>
      </c>
      <c r="B1882" s="2" t="str">
        <f>"蔡亲源"</f>
        <v>蔡亲源</v>
      </c>
      <c r="C1882" s="2" t="s">
        <v>1721</v>
      </c>
      <c r="D1882" s="2" t="s">
        <v>1580</v>
      </c>
      <c r="E1882" s="3"/>
    </row>
    <row r="1883" spans="1:5" ht="24.75" customHeight="1">
      <c r="A1883" s="3">
        <v>1881</v>
      </c>
      <c r="B1883" s="2" t="str">
        <f>"吴梦哲"</f>
        <v>吴梦哲</v>
      </c>
      <c r="C1883" s="2" t="s">
        <v>1722</v>
      </c>
      <c r="D1883" s="2" t="s">
        <v>1580</v>
      </c>
      <c r="E1883" s="3"/>
    </row>
    <row r="1884" spans="1:5" ht="24.75" customHeight="1">
      <c r="A1884" s="3">
        <v>1882</v>
      </c>
      <c r="B1884" s="2" t="str">
        <f>"吴小妹"</f>
        <v>吴小妹</v>
      </c>
      <c r="C1884" s="2" t="s">
        <v>1723</v>
      </c>
      <c r="D1884" s="2" t="s">
        <v>1580</v>
      </c>
      <c r="E1884" s="3"/>
    </row>
    <row r="1885" spans="1:5" ht="24.75" customHeight="1">
      <c r="A1885" s="3">
        <v>1883</v>
      </c>
      <c r="B1885" s="2" t="str">
        <f>"罗晓涵"</f>
        <v>罗晓涵</v>
      </c>
      <c r="C1885" s="2" t="s">
        <v>1724</v>
      </c>
      <c r="D1885" s="2" t="s">
        <v>1580</v>
      </c>
      <c r="E1885" s="3"/>
    </row>
    <row r="1886" spans="1:5" ht="24.75" customHeight="1">
      <c r="A1886" s="3">
        <v>1884</v>
      </c>
      <c r="B1886" s="2" t="str">
        <f>"周发锐"</f>
        <v>周发锐</v>
      </c>
      <c r="C1886" s="2" t="s">
        <v>1725</v>
      </c>
      <c r="D1886" s="2" t="s">
        <v>1580</v>
      </c>
      <c r="E1886" s="3"/>
    </row>
    <row r="1887" spans="1:5" ht="24.75" customHeight="1">
      <c r="A1887" s="3">
        <v>1885</v>
      </c>
      <c r="B1887" s="2" t="str">
        <f>"李济材"</f>
        <v>李济材</v>
      </c>
      <c r="C1887" s="2" t="s">
        <v>1726</v>
      </c>
      <c r="D1887" s="2" t="s">
        <v>1580</v>
      </c>
      <c r="E1887" s="3"/>
    </row>
    <row r="1888" spans="1:5" ht="24.75" customHeight="1">
      <c r="A1888" s="3">
        <v>1886</v>
      </c>
      <c r="B1888" s="2" t="str">
        <f>"王浪"</f>
        <v>王浪</v>
      </c>
      <c r="C1888" s="2" t="s">
        <v>1727</v>
      </c>
      <c r="D1888" s="2" t="s">
        <v>1580</v>
      </c>
      <c r="E1888" s="3"/>
    </row>
    <row r="1889" spans="1:5" ht="24.75" customHeight="1">
      <c r="A1889" s="3">
        <v>1887</v>
      </c>
      <c r="B1889" s="2" t="str">
        <f>"曾维成"</f>
        <v>曾维成</v>
      </c>
      <c r="C1889" s="2" t="s">
        <v>1728</v>
      </c>
      <c r="D1889" s="2" t="s">
        <v>1580</v>
      </c>
      <c r="E1889" s="3"/>
    </row>
    <row r="1890" spans="1:5" ht="24.75" customHeight="1">
      <c r="A1890" s="3">
        <v>1888</v>
      </c>
      <c r="B1890" s="2" t="str">
        <f>"陈科润"</f>
        <v>陈科润</v>
      </c>
      <c r="C1890" s="2" t="s">
        <v>1729</v>
      </c>
      <c r="D1890" s="2" t="s">
        <v>1580</v>
      </c>
      <c r="E1890" s="3"/>
    </row>
    <row r="1891" spans="1:5" ht="24.75" customHeight="1">
      <c r="A1891" s="3">
        <v>1889</v>
      </c>
      <c r="B1891" s="2" t="str">
        <f>"武彤项玥"</f>
        <v>武彤项玥</v>
      </c>
      <c r="C1891" s="2" t="s">
        <v>1730</v>
      </c>
      <c r="D1891" s="2" t="s">
        <v>1580</v>
      </c>
      <c r="E1891" s="3"/>
    </row>
    <row r="1892" spans="1:5" ht="24.75" customHeight="1">
      <c r="A1892" s="3">
        <v>1890</v>
      </c>
      <c r="B1892" s="2" t="str">
        <f>"梁兆艳"</f>
        <v>梁兆艳</v>
      </c>
      <c r="C1892" s="2" t="s">
        <v>1731</v>
      </c>
      <c r="D1892" s="2" t="s">
        <v>1580</v>
      </c>
      <c r="E1892" s="3"/>
    </row>
    <row r="1893" spans="1:5" ht="24.75" customHeight="1">
      <c r="A1893" s="3">
        <v>1891</v>
      </c>
      <c r="B1893" s="2" t="str">
        <f>"朱声泽"</f>
        <v>朱声泽</v>
      </c>
      <c r="C1893" s="2" t="s">
        <v>1732</v>
      </c>
      <c r="D1893" s="2" t="s">
        <v>1580</v>
      </c>
      <c r="E1893" s="3"/>
    </row>
    <row r="1894" spans="1:5" ht="24.75" customHeight="1">
      <c r="A1894" s="3">
        <v>1892</v>
      </c>
      <c r="B1894" s="2" t="str">
        <f>"陈沐珊"</f>
        <v>陈沐珊</v>
      </c>
      <c r="C1894" s="2" t="s">
        <v>1733</v>
      </c>
      <c r="D1894" s="2" t="s">
        <v>1580</v>
      </c>
      <c r="E1894" s="3"/>
    </row>
    <row r="1895" spans="1:5" ht="24.75" customHeight="1">
      <c r="A1895" s="3">
        <v>1893</v>
      </c>
      <c r="B1895" s="2" t="str">
        <f>"王莉婵"</f>
        <v>王莉婵</v>
      </c>
      <c r="C1895" s="2" t="s">
        <v>1734</v>
      </c>
      <c r="D1895" s="2" t="s">
        <v>1580</v>
      </c>
      <c r="E1895" s="3"/>
    </row>
    <row r="1896" spans="1:5" ht="24.75" customHeight="1">
      <c r="A1896" s="3">
        <v>1894</v>
      </c>
      <c r="B1896" s="2" t="str">
        <f>"郑暖丽"</f>
        <v>郑暖丽</v>
      </c>
      <c r="C1896" s="2" t="s">
        <v>1735</v>
      </c>
      <c r="D1896" s="2" t="s">
        <v>1580</v>
      </c>
      <c r="E1896" s="3"/>
    </row>
    <row r="1897" spans="1:5" ht="24.75" customHeight="1">
      <c r="A1897" s="3">
        <v>1895</v>
      </c>
      <c r="B1897" s="2" t="str">
        <f>"梁杨柳"</f>
        <v>梁杨柳</v>
      </c>
      <c r="C1897" s="2" t="s">
        <v>1736</v>
      </c>
      <c r="D1897" s="2" t="s">
        <v>1580</v>
      </c>
      <c r="E1897" s="3"/>
    </row>
    <row r="1898" spans="1:5" ht="24.75" customHeight="1">
      <c r="A1898" s="3">
        <v>1896</v>
      </c>
      <c r="B1898" s="2" t="str">
        <f>"郑天珊"</f>
        <v>郑天珊</v>
      </c>
      <c r="C1898" s="2" t="s">
        <v>1737</v>
      </c>
      <c r="D1898" s="2" t="s">
        <v>1580</v>
      </c>
      <c r="E1898" s="3"/>
    </row>
    <row r="1899" spans="1:5" ht="24.75" customHeight="1">
      <c r="A1899" s="3">
        <v>1897</v>
      </c>
      <c r="B1899" s="2" t="str">
        <f>"刘佳琪"</f>
        <v>刘佳琪</v>
      </c>
      <c r="C1899" s="2" t="s">
        <v>1738</v>
      </c>
      <c r="D1899" s="2" t="s">
        <v>1580</v>
      </c>
      <c r="E1899" s="3"/>
    </row>
    <row r="1900" spans="1:5" ht="24.75" customHeight="1">
      <c r="A1900" s="3">
        <v>1898</v>
      </c>
      <c r="B1900" s="2" t="str">
        <f>"宋仟"</f>
        <v>宋仟</v>
      </c>
      <c r="C1900" s="2" t="s">
        <v>1739</v>
      </c>
      <c r="D1900" s="2" t="s">
        <v>1580</v>
      </c>
      <c r="E1900" s="3"/>
    </row>
    <row r="1901" spans="1:5" ht="24.75" customHeight="1">
      <c r="A1901" s="3">
        <v>1899</v>
      </c>
      <c r="B1901" s="2" t="str">
        <f>"黎传贤"</f>
        <v>黎传贤</v>
      </c>
      <c r="C1901" s="2" t="s">
        <v>1740</v>
      </c>
      <c r="D1901" s="2" t="s">
        <v>1580</v>
      </c>
      <c r="E1901" s="3"/>
    </row>
    <row r="1902" spans="1:5" ht="24.75" customHeight="1">
      <c r="A1902" s="3">
        <v>1900</v>
      </c>
      <c r="B1902" s="2" t="str">
        <f>"黄小茹"</f>
        <v>黄小茹</v>
      </c>
      <c r="C1902" s="2" t="s">
        <v>1741</v>
      </c>
      <c r="D1902" s="2" t="s">
        <v>1580</v>
      </c>
      <c r="E1902" s="3"/>
    </row>
    <row r="1903" spans="1:5" ht="24.75" customHeight="1">
      <c r="A1903" s="3">
        <v>1901</v>
      </c>
      <c r="B1903" s="2" t="str">
        <f>"王彩霞"</f>
        <v>王彩霞</v>
      </c>
      <c r="C1903" s="2" t="s">
        <v>1742</v>
      </c>
      <c r="D1903" s="2" t="s">
        <v>1580</v>
      </c>
      <c r="E1903" s="3"/>
    </row>
    <row r="1904" spans="1:5" ht="24.75" customHeight="1">
      <c r="A1904" s="3">
        <v>1902</v>
      </c>
      <c r="B1904" s="2" t="str">
        <f>"王娇雪"</f>
        <v>王娇雪</v>
      </c>
      <c r="C1904" s="2" t="s">
        <v>1743</v>
      </c>
      <c r="D1904" s="2" t="s">
        <v>1580</v>
      </c>
      <c r="E1904" s="3"/>
    </row>
    <row r="1905" spans="1:5" ht="24.75" customHeight="1">
      <c r="A1905" s="3">
        <v>1903</v>
      </c>
      <c r="B1905" s="2" t="str">
        <f>"朱奎雅"</f>
        <v>朱奎雅</v>
      </c>
      <c r="C1905" s="2" t="s">
        <v>1744</v>
      </c>
      <c r="D1905" s="2" t="s">
        <v>1580</v>
      </c>
      <c r="E1905" s="3"/>
    </row>
    <row r="1906" spans="1:5" ht="24.75" customHeight="1">
      <c r="A1906" s="3">
        <v>1904</v>
      </c>
      <c r="B1906" s="2" t="str">
        <f>"王雪冰"</f>
        <v>王雪冰</v>
      </c>
      <c r="C1906" s="2" t="s">
        <v>1745</v>
      </c>
      <c r="D1906" s="2" t="s">
        <v>1580</v>
      </c>
      <c r="E1906" s="3"/>
    </row>
    <row r="1907" spans="1:5" ht="24.75" customHeight="1">
      <c r="A1907" s="3">
        <v>1905</v>
      </c>
      <c r="B1907" s="2" t="str">
        <f>"周南杏"</f>
        <v>周南杏</v>
      </c>
      <c r="C1907" s="2" t="s">
        <v>1746</v>
      </c>
      <c r="D1907" s="2" t="s">
        <v>1580</v>
      </c>
      <c r="E1907" s="3"/>
    </row>
    <row r="1908" spans="1:5" ht="24.75" customHeight="1">
      <c r="A1908" s="3">
        <v>1906</v>
      </c>
      <c r="B1908" s="2" t="str">
        <f>"吴玫坛"</f>
        <v>吴玫坛</v>
      </c>
      <c r="C1908" s="2" t="s">
        <v>1747</v>
      </c>
      <c r="D1908" s="2" t="s">
        <v>1580</v>
      </c>
      <c r="E1908" s="3"/>
    </row>
    <row r="1909" spans="1:5" ht="24.75" customHeight="1">
      <c r="A1909" s="3">
        <v>1907</v>
      </c>
      <c r="B1909" s="2" t="str">
        <f>"符永康"</f>
        <v>符永康</v>
      </c>
      <c r="C1909" s="2" t="s">
        <v>1748</v>
      </c>
      <c r="D1909" s="2" t="s">
        <v>1580</v>
      </c>
      <c r="E1909" s="3"/>
    </row>
    <row r="1910" spans="1:5" ht="24.75" customHeight="1">
      <c r="A1910" s="3">
        <v>1908</v>
      </c>
      <c r="B1910" s="2" t="str">
        <f>"黎小倩"</f>
        <v>黎小倩</v>
      </c>
      <c r="C1910" s="2" t="s">
        <v>1749</v>
      </c>
      <c r="D1910" s="2" t="s">
        <v>1580</v>
      </c>
      <c r="E1910" s="3"/>
    </row>
    <row r="1911" spans="1:5" ht="24.75" customHeight="1">
      <c r="A1911" s="3">
        <v>1909</v>
      </c>
      <c r="B1911" s="2" t="str">
        <f>"吴怀冰"</f>
        <v>吴怀冰</v>
      </c>
      <c r="C1911" s="2" t="s">
        <v>1750</v>
      </c>
      <c r="D1911" s="2" t="s">
        <v>1580</v>
      </c>
      <c r="E1911" s="3"/>
    </row>
    <row r="1912" spans="1:5" ht="24.75" customHeight="1">
      <c r="A1912" s="3">
        <v>1910</v>
      </c>
      <c r="B1912" s="2" t="str">
        <f>"段林美"</f>
        <v>段林美</v>
      </c>
      <c r="C1912" s="2" t="s">
        <v>1751</v>
      </c>
      <c r="D1912" s="2" t="s">
        <v>1580</v>
      </c>
      <c r="E1912" s="3"/>
    </row>
    <row r="1913" spans="1:5" ht="24.75" customHeight="1">
      <c r="A1913" s="3">
        <v>1911</v>
      </c>
      <c r="B1913" s="2" t="str">
        <f>"符吉标"</f>
        <v>符吉标</v>
      </c>
      <c r="C1913" s="2" t="s">
        <v>1752</v>
      </c>
      <c r="D1913" s="2" t="s">
        <v>1580</v>
      </c>
      <c r="E1913" s="3"/>
    </row>
    <row r="1914" spans="1:5" ht="24.75" customHeight="1">
      <c r="A1914" s="3">
        <v>1912</v>
      </c>
      <c r="B1914" s="2" t="str">
        <f>"何润林"</f>
        <v>何润林</v>
      </c>
      <c r="C1914" s="2" t="s">
        <v>1753</v>
      </c>
      <c r="D1914" s="2" t="s">
        <v>1580</v>
      </c>
      <c r="E1914" s="3"/>
    </row>
    <row r="1915" spans="1:5" ht="24.75" customHeight="1">
      <c r="A1915" s="3">
        <v>1913</v>
      </c>
      <c r="B1915" s="2" t="str">
        <f>"郑惠心"</f>
        <v>郑惠心</v>
      </c>
      <c r="C1915" s="2" t="s">
        <v>1754</v>
      </c>
      <c r="D1915" s="2" t="s">
        <v>1580</v>
      </c>
      <c r="E1915" s="3"/>
    </row>
    <row r="1916" spans="1:5" ht="24.75" customHeight="1">
      <c r="A1916" s="3">
        <v>1914</v>
      </c>
      <c r="B1916" s="2" t="str">
        <f>"李奇阳"</f>
        <v>李奇阳</v>
      </c>
      <c r="C1916" s="2" t="s">
        <v>1755</v>
      </c>
      <c r="D1916" s="2" t="s">
        <v>1580</v>
      </c>
      <c r="E1916" s="3"/>
    </row>
    <row r="1917" spans="1:5" ht="24.75" customHeight="1">
      <c r="A1917" s="3">
        <v>1915</v>
      </c>
      <c r="B1917" s="2" t="str">
        <f>"甘晓云"</f>
        <v>甘晓云</v>
      </c>
      <c r="C1917" s="2" t="s">
        <v>1756</v>
      </c>
      <c r="D1917" s="2" t="s">
        <v>1580</v>
      </c>
      <c r="E1917" s="3"/>
    </row>
    <row r="1918" spans="1:5" ht="24.75" customHeight="1">
      <c r="A1918" s="3">
        <v>1916</v>
      </c>
      <c r="B1918" s="2" t="str">
        <f>"王玮"</f>
        <v>王玮</v>
      </c>
      <c r="C1918" s="2" t="s">
        <v>1757</v>
      </c>
      <c r="D1918" s="2" t="s">
        <v>1580</v>
      </c>
      <c r="E1918" s="3"/>
    </row>
    <row r="1919" spans="1:5" ht="24.75" customHeight="1">
      <c r="A1919" s="3">
        <v>1917</v>
      </c>
      <c r="B1919" s="2" t="str">
        <f>"蔡佳倩"</f>
        <v>蔡佳倩</v>
      </c>
      <c r="C1919" s="2" t="s">
        <v>1758</v>
      </c>
      <c r="D1919" s="2" t="s">
        <v>1580</v>
      </c>
      <c r="E1919" s="3"/>
    </row>
    <row r="1920" spans="1:5" ht="24.75" customHeight="1">
      <c r="A1920" s="3">
        <v>1918</v>
      </c>
      <c r="B1920" s="2" t="str">
        <f>"林书芳"</f>
        <v>林书芳</v>
      </c>
      <c r="C1920" s="2" t="s">
        <v>1525</v>
      </c>
      <c r="D1920" s="2" t="s">
        <v>1580</v>
      </c>
      <c r="E1920" s="3"/>
    </row>
    <row r="1921" spans="1:5" ht="24.75" customHeight="1">
      <c r="A1921" s="3">
        <v>1919</v>
      </c>
      <c r="B1921" s="2" t="str">
        <f>"陈柳伶"</f>
        <v>陈柳伶</v>
      </c>
      <c r="C1921" s="2" t="s">
        <v>1759</v>
      </c>
      <c r="D1921" s="2" t="s">
        <v>1580</v>
      </c>
      <c r="E1921" s="3"/>
    </row>
    <row r="1922" spans="1:5" ht="24.75" customHeight="1">
      <c r="A1922" s="3">
        <v>1920</v>
      </c>
      <c r="B1922" s="2" t="str">
        <f>"陈莹"</f>
        <v>陈莹</v>
      </c>
      <c r="C1922" s="2" t="s">
        <v>1760</v>
      </c>
      <c r="D1922" s="2" t="s">
        <v>1580</v>
      </c>
      <c r="E1922" s="3"/>
    </row>
    <row r="1923" spans="1:5" ht="24.75" customHeight="1">
      <c r="A1923" s="3">
        <v>1921</v>
      </c>
      <c r="B1923" s="2" t="str">
        <f>"罗小钰"</f>
        <v>罗小钰</v>
      </c>
      <c r="C1923" s="2" t="s">
        <v>1761</v>
      </c>
      <c r="D1923" s="2" t="s">
        <v>1580</v>
      </c>
      <c r="E1923" s="3"/>
    </row>
    <row r="1924" spans="1:5" ht="24.75" customHeight="1">
      <c r="A1924" s="3">
        <v>1922</v>
      </c>
      <c r="B1924" s="2" t="str">
        <f>"冯洁莹"</f>
        <v>冯洁莹</v>
      </c>
      <c r="C1924" s="2" t="s">
        <v>1762</v>
      </c>
      <c r="D1924" s="2" t="s">
        <v>1580</v>
      </c>
      <c r="E1924" s="3"/>
    </row>
    <row r="1925" spans="1:5" ht="24.75" customHeight="1">
      <c r="A1925" s="3">
        <v>1923</v>
      </c>
      <c r="B1925" s="2" t="str">
        <f>"谢梅珠"</f>
        <v>谢梅珠</v>
      </c>
      <c r="C1925" s="2" t="s">
        <v>101</v>
      </c>
      <c r="D1925" s="2" t="s">
        <v>1580</v>
      </c>
      <c r="E1925" s="3"/>
    </row>
    <row r="1926" spans="1:5" ht="24.75" customHeight="1">
      <c r="A1926" s="3">
        <v>1924</v>
      </c>
      <c r="B1926" s="2" t="str">
        <f>"郭韵聪"</f>
        <v>郭韵聪</v>
      </c>
      <c r="C1926" s="2" t="s">
        <v>1763</v>
      </c>
      <c r="D1926" s="2" t="s">
        <v>1580</v>
      </c>
      <c r="E1926" s="3"/>
    </row>
    <row r="1927" spans="1:5" ht="24.75" customHeight="1">
      <c r="A1927" s="3">
        <v>1925</v>
      </c>
      <c r="B1927" s="2" t="str">
        <f>"王嘉莹"</f>
        <v>王嘉莹</v>
      </c>
      <c r="C1927" s="2" t="s">
        <v>1764</v>
      </c>
      <c r="D1927" s="2" t="s">
        <v>1580</v>
      </c>
      <c r="E1927" s="3"/>
    </row>
    <row r="1928" spans="1:5" ht="24.75" customHeight="1">
      <c r="A1928" s="3">
        <v>1926</v>
      </c>
      <c r="B1928" s="2" t="str">
        <f>"王那"</f>
        <v>王那</v>
      </c>
      <c r="C1928" s="2" t="s">
        <v>1765</v>
      </c>
      <c r="D1928" s="2" t="s">
        <v>1580</v>
      </c>
      <c r="E1928" s="3"/>
    </row>
    <row r="1929" spans="1:5" ht="24.75" customHeight="1">
      <c r="A1929" s="3">
        <v>1927</v>
      </c>
      <c r="B1929" s="2" t="str">
        <f>"袁萍"</f>
        <v>袁萍</v>
      </c>
      <c r="C1929" s="2" t="s">
        <v>1766</v>
      </c>
      <c r="D1929" s="2" t="s">
        <v>1580</v>
      </c>
      <c r="E1929" s="3"/>
    </row>
    <row r="1930" spans="1:5" ht="24.75" customHeight="1">
      <c r="A1930" s="3">
        <v>1928</v>
      </c>
      <c r="B1930" s="2" t="str">
        <f>"莫仕灼"</f>
        <v>莫仕灼</v>
      </c>
      <c r="C1930" s="2" t="s">
        <v>1767</v>
      </c>
      <c r="D1930" s="2" t="s">
        <v>1580</v>
      </c>
      <c r="E1930" s="3"/>
    </row>
    <row r="1931" spans="1:5" ht="24.75" customHeight="1">
      <c r="A1931" s="3">
        <v>1929</v>
      </c>
      <c r="B1931" s="2" t="str">
        <f>"唐小妹"</f>
        <v>唐小妹</v>
      </c>
      <c r="C1931" s="2" t="s">
        <v>1768</v>
      </c>
      <c r="D1931" s="2" t="s">
        <v>1580</v>
      </c>
      <c r="E1931" s="3"/>
    </row>
    <row r="1932" spans="1:5" ht="24.75" customHeight="1">
      <c r="A1932" s="3">
        <v>1930</v>
      </c>
      <c r="B1932" s="2" t="str">
        <f>"冼小蕾"</f>
        <v>冼小蕾</v>
      </c>
      <c r="C1932" s="2" t="s">
        <v>1769</v>
      </c>
      <c r="D1932" s="2" t="s">
        <v>1580</v>
      </c>
      <c r="E1932" s="3"/>
    </row>
    <row r="1933" spans="1:5" ht="24.75" customHeight="1">
      <c r="A1933" s="3">
        <v>1931</v>
      </c>
      <c r="B1933" s="2" t="str">
        <f>"郭绍远"</f>
        <v>郭绍远</v>
      </c>
      <c r="C1933" s="2" t="s">
        <v>1770</v>
      </c>
      <c r="D1933" s="2" t="s">
        <v>1580</v>
      </c>
      <c r="E1933" s="3"/>
    </row>
    <row r="1934" spans="1:5" ht="24.75" customHeight="1">
      <c r="A1934" s="3">
        <v>1932</v>
      </c>
      <c r="B1934" s="2" t="str">
        <f>"林家仕"</f>
        <v>林家仕</v>
      </c>
      <c r="C1934" s="2" t="s">
        <v>1771</v>
      </c>
      <c r="D1934" s="2" t="s">
        <v>1580</v>
      </c>
      <c r="E1934" s="3"/>
    </row>
    <row r="1935" spans="1:5" ht="24.75" customHeight="1">
      <c r="A1935" s="3">
        <v>1933</v>
      </c>
      <c r="B1935" s="2" t="str">
        <f>"郑雅耳"</f>
        <v>郑雅耳</v>
      </c>
      <c r="C1935" s="2" t="s">
        <v>1071</v>
      </c>
      <c r="D1935" s="2" t="s">
        <v>1580</v>
      </c>
      <c r="E1935" s="3"/>
    </row>
    <row r="1936" spans="1:5" ht="24.75" customHeight="1">
      <c r="A1936" s="3">
        <v>1934</v>
      </c>
      <c r="B1936" s="2" t="str">
        <f>"韩壮定"</f>
        <v>韩壮定</v>
      </c>
      <c r="C1936" s="2" t="s">
        <v>1772</v>
      </c>
      <c r="D1936" s="2" t="s">
        <v>1580</v>
      </c>
      <c r="E1936" s="3"/>
    </row>
    <row r="1937" spans="1:5" ht="24.75" customHeight="1">
      <c r="A1937" s="3">
        <v>1935</v>
      </c>
      <c r="B1937" s="2" t="str">
        <f>"王娇虹"</f>
        <v>王娇虹</v>
      </c>
      <c r="C1937" s="2" t="s">
        <v>1773</v>
      </c>
      <c r="D1937" s="2" t="s">
        <v>1580</v>
      </c>
      <c r="E1937" s="3"/>
    </row>
    <row r="1938" spans="1:5" ht="24.75" customHeight="1">
      <c r="A1938" s="3">
        <v>1936</v>
      </c>
      <c r="B1938" s="2" t="str">
        <f>"杨惠景"</f>
        <v>杨惠景</v>
      </c>
      <c r="C1938" s="2" t="s">
        <v>1464</v>
      </c>
      <c r="D1938" s="2" t="s">
        <v>1580</v>
      </c>
      <c r="E1938" s="3"/>
    </row>
    <row r="1939" spans="1:5" ht="24.75" customHeight="1">
      <c r="A1939" s="3">
        <v>1937</v>
      </c>
      <c r="B1939" s="2" t="str">
        <f>"张英莉"</f>
        <v>张英莉</v>
      </c>
      <c r="C1939" s="2" t="s">
        <v>1774</v>
      </c>
      <c r="D1939" s="2" t="s">
        <v>1580</v>
      </c>
      <c r="E1939" s="3"/>
    </row>
    <row r="1940" spans="1:5" ht="24.75" customHeight="1">
      <c r="A1940" s="3">
        <v>1938</v>
      </c>
      <c r="B1940" s="2" t="str">
        <f>"廖苑彤"</f>
        <v>廖苑彤</v>
      </c>
      <c r="C1940" s="2" t="s">
        <v>1775</v>
      </c>
      <c r="D1940" s="2" t="s">
        <v>1580</v>
      </c>
      <c r="E1940" s="3"/>
    </row>
    <row r="1941" spans="1:5" ht="24.75" customHeight="1">
      <c r="A1941" s="3">
        <v>1939</v>
      </c>
      <c r="B1941" s="2" t="str">
        <f>"陈雪薇"</f>
        <v>陈雪薇</v>
      </c>
      <c r="C1941" s="2" t="s">
        <v>1776</v>
      </c>
      <c r="D1941" s="2" t="s">
        <v>1580</v>
      </c>
      <c r="E1941" s="3"/>
    </row>
    <row r="1942" spans="1:5" ht="24.75" customHeight="1">
      <c r="A1942" s="3">
        <v>1940</v>
      </c>
      <c r="B1942" s="2" t="str">
        <f>"杨小雪"</f>
        <v>杨小雪</v>
      </c>
      <c r="C1942" s="2" t="s">
        <v>1777</v>
      </c>
      <c r="D1942" s="2" t="s">
        <v>1580</v>
      </c>
      <c r="E1942" s="3"/>
    </row>
    <row r="1943" spans="1:5" ht="24.75" customHeight="1">
      <c r="A1943" s="3">
        <v>1941</v>
      </c>
      <c r="B1943" s="2" t="str">
        <f>"廖美琪"</f>
        <v>廖美琪</v>
      </c>
      <c r="C1943" s="2" t="s">
        <v>1778</v>
      </c>
      <c r="D1943" s="2" t="s">
        <v>1580</v>
      </c>
      <c r="E1943" s="3"/>
    </row>
    <row r="1944" spans="1:5" ht="24.75" customHeight="1">
      <c r="A1944" s="3">
        <v>1942</v>
      </c>
      <c r="B1944" s="2" t="str">
        <f>"万雪晴"</f>
        <v>万雪晴</v>
      </c>
      <c r="C1944" s="2" t="s">
        <v>1779</v>
      </c>
      <c r="D1944" s="2" t="s">
        <v>1580</v>
      </c>
      <c r="E1944" s="3"/>
    </row>
    <row r="1945" spans="1:5" ht="24.75" customHeight="1">
      <c r="A1945" s="3">
        <v>1943</v>
      </c>
      <c r="B1945" s="2" t="str">
        <f>"江丽倩"</f>
        <v>江丽倩</v>
      </c>
      <c r="C1945" s="2" t="s">
        <v>1780</v>
      </c>
      <c r="D1945" s="2" t="s">
        <v>1580</v>
      </c>
      <c r="E1945" s="3"/>
    </row>
    <row r="1946" spans="1:5" ht="24.75" customHeight="1">
      <c r="A1946" s="3">
        <v>1944</v>
      </c>
      <c r="B1946" s="2" t="str">
        <f>"王敏"</f>
        <v>王敏</v>
      </c>
      <c r="C1946" s="2" t="s">
        <v>1781</v>
      </c>
      <c r="D1946" s="2" t="s">
        <v>1580</v>
      </c>
      <c r="E1946" s="3"/>
    </row>
    <row r="1947" spans="1:5" ht="24.75" customHeight="1">
      <c r="A1947" s="3">
        <v>1945</v>
      </c>
      <c r="B1947" s="2" t="str">
        <f>"邹东燕"</f>
        <v>邹东燕</v>
      </c>
      <c r="C1947" s="2" t="s">
        <v>528</v>
      </c>
      <c r="D1947" s="2" t="s">
        <v>1580</v>
      </c>
      <c r="E1947" s="3"/>
    </row>
    <row r="1948" spans="1:5" ht="24.75" customHeight="1">
      <c r="A1948" s="3">
        <v>1946</v>
      </c>
      <c r="B1948" s="2" t="str">
        <f>"符玲娜"</f>
        <v>符玲娜</v>
      </c>
      <c r="C1948" s="2" t="s">
        <v>1782</v>
      </c>
      <c r="D1948" s="2" t="s">
        <v>1580</v>
      </c>
      <c r="E1948" s="3"/>
    </row>
    <row r="1949" spans="1:5" ht="24.75" customHeight="1">
      <c r="A1949" s="3">
        <v>1947</v>
      </c>
      <c r="B1949" s="2" t="str">
        <f>"谢秋池"</f>
        <v>谢秋池</v>
      </c>
      <c r="C1949" s="2" t="s">
        <v>1783</v>
      </c>
      <c r="D1949" s="2" t="s">
        <v>1580</v>
      </c>
      <c r="E1949" s="3"/>
    </row>
    <row r="1950" spans="1:5" ht="24.75" customHeight="1">
      <c r="A1950" s="3">
        <v>1948</v>
      </c>
      <c r="B1950" s="2" t="str">
        <f>"许小花"</f>
        <v>许小花</v>
      </c>
      <c r="C1950" s="2" t="s">
        <v>1784</v>
      </c>
      <c r="D1950" s="2" t="s">
        <v>1580</v>
      </c>
      <c r="E1950" s="3"/>
    </row>
    <row r="1951" spans="1:5" ht="24.75" customHeight="1">
      <c r="A1951" s="3">
        <v>1949</v>
      </c>
      <c r="B1951" s="2" t="str">
        <f>"吴良清"</f>
        <v>吴良清</v>
      </c>
      <c r="C1951" s="2" t="s">
        <v>1785</v>
      </c>
      <c r="D1951" s="2" t="s">
        <v>1580</v>
      </c>
      <c r="E1951" s="3"/>
    </row>
    <row r="1952" spans="1:5" ht="24.75" customHeight="1">
      <c r="A1952" s="3">
        <v>1950</v>
      </c>
      <c r="B1952" s="2" t="str">
        <f>"曾文丹"</f>
        <v>曾文丹</v>
      </c>
      <c r="C1952" s="2" t="s">
        <v>1786</v>
      </c>
      <c r="D1952" s="2" t="s">
        <v>1580</v>
      </c>
      <c r="E1952" s="3"/>
    </row>
    <row r="1953" spans="1:5" ht="24.75" customHeight="1">
      <c r="A1953" s="3">
        <v>1951</v>
      </c>
      <c r="B1953" s="2" t="str">
        <f>"肖奥"</f>
        <v>肖奥</v>
      </c>
      <c r="C1953" s="2" t="s">
        <v>1787</v>
      </c>
      <c r="D1953" s="2" t="s">
        <v>1580</v>
      </c>
      <c r="E1953" s="3"/>
    </row>
    <row r="1954" spans="1:5" ht="24.75" customHeight="1">
      <c r="A1954" s="3">
        <v>1952</v>
      </c>
      <c r="B1954" s="2" t="str">
        <f>"叶敏"</f>
        <v>叶敏</v>
      </c>
      <c r="C1954" s="2" t="s">
        <v>410</v>
      </c>
      <c r="D1954" s="2" t="s">
        <v>1580</v>
      </c>
      <c r="E1954" s="3"/>
    </row>
    <row r="1955" spans="1:5" ht="24.75" customHeight="1">
      <c r="A1955" s="3">
        <v>1953</v>
      </c>
      <c r="B1955" s="2" t="str">
        <f>"冯文思"</f>
        <v>冯文思</v>
      </c>
      <c r="C1955" s="2" t="s">
        <v>737</v>
      </c>
      <c r="D1955" s="2" t="s">
        <v>1580</v>
      </c>
      <c r="E1955" s="3"/>
    </row>
    <row r="1956" spans="1:5" ht="24.75" customHeight="1">
      <c r="A1956" s="3">
        <v>1954</v>
      </c>
      <c r="B1956" s="2" t="str">
        <f>"周承政"</f>
        <v>周承政</v>
      </c>
      <c r="C1956" s="2" t="s">
        <v>1788</v>
      </c>
      <c r="D1956" s="2" t="s">
        <v>1580</v>
      </c>
      <c r="E1956" s="3"/>
    </row>
    <row r="1957" spans="1:5" ht="24.75" customHeight="1">
      <c r="A1957" s="3">
        <v>1955</v>
      </c>
      <c r="B1957" s="2" t="str">
        <f>"蒙微"</f>
        <v>蒙微</v>
      </c>
      <c r="C1957" s="2" t="s">
        <v>1789</v>
      </c>
      <c r="D1957" s="2" t="s">
        <v>1580</v>
      </c>
      <c r="E1957" s="3"/>
    </row>
    <row r="1958" spans="1:5" ht="24.75" customHeight="1">
      <c r="A1958" s="3">
        <v>1956</v>
      </c>
      <c r="B1958" s="2" t="str">
        <f>"王献珏"</f>
        <v>王献珏</v>
      </c>
      <c r="C1958" s="2" t="s">
        <v>141</v>
      </c>
      <c r="D1958" s="2" t="s">
        <v>1580</v>
      </c>
      <c r="E1958" s="3"/>
    </row>
    <row r="1959" spans="1:5" ht="24.75" customHeight="1">
      <c r="A1959" s="3">
        <v>1957</v>
      </c>
      <c r="B1959" s="2" t="str">
        <f>"陈珊珊"</f>
        <v>陈珊珊</v>
      </c>
      <c r="C1959" s="2" t="s">
        <v>1790</v>
      </c>
      <c r="D1959" s="2" t="s">
        <v>1580</v>
      </c>
      <c r="E1959" s="3"/>
    </row>
    <row r="1960" spans="1:5" ht="24.75" customHeight="1">
      <c r="A1960" s="3">
        <v>1958</v>
      </c>
      <c r="B1960" s="2" t="str">
        <f>"孙昭"</f>
        <v>孙昭</v>
      </c>
      <c r="C1960" s="2" t="s">
        <v>1791</v>
      </c>
      <c r="D1960" s="2" t="s">
        <v>1580</v>
      </c>
      <c r="E1960" s="3"/>
    </row>
    <row r="1961" spans="1:5" ht="24.75" customHeight="1">
      <c r="A1961" s="3">
        <v>1959</v>
      </c>
      <c r="B1961" s="2" t="str">
        <f>"冯旺儿"</f>
        <v>冯旺儿</v>
      </c>
      <c r="C1961" s="2" t="s">
        <v>1792</v>
      </c>
      <c r="D1961" s="2" t="s">
        <v>1580</v>
      </c>
      <c r="E1961" s="3"/>
    </row>
    <row r="1962" spans="1:5" ht="24.75" customHeight="1">
      <c r="A1962" s="3">
        <v>1960</v>
      </c>
      <c r="B1962" s="2" t="str">
        <f>"黄渝闳"</f>
        <v>黄渝闳</v>
      </c>
      <c r="C1962" s="2" t="s">
        <v>1347</v>
      </c>
      <c r="D1962" s="2" t="s">
        <v>1580</v>
      </c>
      <c r="E1962" s="3"/>
    </row>
    <row r="1963" spans="1:5" ht="24.75" customHeight="1">
      <c r="A1963" s="3">
        <v>1961</v>
      </c>
      <c r="B1963" s="2" t="str">
        <f>"吉亚梅"</f>
        <v>吉亚梅</v>
      </c>
      <c r="C1963" s="2" t="s">
        <v>1793</v>
      </c>
      <c r="D1963" s="2" t="s">
        <v>1580</v>
      </c>
      <c r="E1963" s="3"/>
    </row>
    <row r="1964" spans="1:5" ht="24.75" customHeight="1">
      <c r="A1964" s="3">
        <v>1962</v>
      </c>
      <c r="B1964" s="2" t="str">
        <f>"戴潇敏"</f>
        <v>戴潇敏</v>
      </c>
      <c r="C1964" s="2" t="s">
        <v>1794</v>
      </c>
      <c r="D1964" s="2" t="s">
        <v>1580</v>
      </c>
      <c r="E1964" s="3"/>
    </row>
    <row r="1965" spans="1:5" ht="24.75" customHeight="1">
      <c r="A1965" s="3">
        <v>1963</v>
      </c>
      <c r="B1965" s="2" t="str">
        <f>"郑棋文"</f>
        <v>郑棋文</v>
      </c>
      <c r="C1965" s="2" t="s">
        <v>1795</v>
      </c>
      <c r="D1965" s="2" t="s">
        <v>1580</v>
      </c>
      <c r="E1965" s="3"/>
    </row>
    <row r="1966" spans="1:5" ht="24.75" customHeight="1">
      <c r="A1966" s="3">
        <v>1964</v>
      </c>
      <c r="B1966" s="2" t="str">
        <f>"韦清羽"</f>
        <v>韦清羽</v>
      </c>
      <c r="C1966" s="2" t="s">
        <v>1796</v>
      </c>
      <c r="D1966" s="2" t="s">
        <v>1580</v>
      </c>
      <c r="E1966" s="3"/>
    </row>
    <row r="1967" spans="1:5" ht="24.75" customHeight="1">
      <c r="A1967" s="3">
        <v>1965</v>
      </c>
      <c r="B1967" s="2" t="str">
        <f>"蔡汝祯"</f>
        <v>蔡汝祯</v>
      </c>
      <c r="C1967" s="2" t="s">
        <v>1797</v>
      </c>
      <c r="D1967" s="2" t="s">
        <v>1580</v>
      </c>
      <c r="E1967" s="3"/>
    </row>
    <row r="1968" spans="1:5" ht="24.75" customHeight="1">
      <c r="A1968" s="3">
        <v>1966</v>
      </c>
      <c r="B1968" s="2" t="str">
        <f>"林玲玲"</f>
        <v>林玲玲</v>
      </c>
      <c r="C1968" s="2" t="s">
        <v>1798</v>
      </c>
      <c r="D1968" s="2" t="s">
        <v>1580</v>
      </c>
      <c r="E1968" s="3"/>
    </row>
    <row r="1969" spans="1:5" ht="24.75" customHeight="1">
      <c r="A1969" s="3">
        <v>1967</v>
      </c>
      <c r="B1969" s="2" t="str">
        <f>"刘海明"</f>
        <v>刘海明</v>
      </c>
      <c r="C1969" s="2" t="s">
        <v>1799</v>
      </c>
      <c r="D1969" s="2" t="s">
        <v>1580</v>
      </c>
      <c r="E1969" s="3"/>
    </row>
    <row r="1970" spans="1:5" ht="24.75" customHeight="1">
      <c r="A1970" s="3">
        <v>1968</v>
      </c>
      <c r="B1970" s="2" t="str">
        <f>"唐东慧"</f>
        <v>唐东慧</v>
      </c>
      <c r="C1970" s="2" t="s">
        <v>1800</v>
      </c>
      <c r="D1970" s="2" t="s">
        <v>1580</v>
      </c>
      <c r="E1970" s="3"/>
    </row>
    <row r="1971" spans="1:5" ht="24.75" customHeight="1">
      <c r="A1971" s="3">
        <v>1969</v>
      </c>
      <c r="B1971" s="2" t="str">
        <f>"胡高珲"</f>
        <v>胡高珲</v>
      </c>
      <c r="C1971" s="2" t="s">
        <v>1801</v>
      </c>
      <c r="D1971" s="2" t="s">
        <v>1580</v>
      </c>
      <c r="E1971" s="3"/>
    </row>
    <row r="1972" spans="1:5" ht="24.75" customHeight="1">
      <c r="A1972" s="3">
        <v>1970</v>
      </c>
      <c r="B1972" s="2" t="str">
        <f>"伍承杰"</f>
        <v>伍承杰</v>
      </c>
      <c r="C1972" s="2" t="s">
        <v>1802</v>
      </c>
      <c r="D1972" s="2" t="s">
        <v>1580</v>
      </c>
      <c r="E1972" s="3"/>
    </row>
    <row r="1973" spans="1:5" ht="24.75" customHeight="1">
      <c r="A1973" s="3">
        <v>1971</v>
      </c>
      <c r="B1973" s="2" t="str">
        <f>"李美佳"</f>
        <v>李美佳</v>
      </c>
      <c r="C1973" s="2" t="s">
        <v>1803</v>
      </c>
      <c r="D1973" s="2" t="s">
        <v>1580</v>
      </c>
      <c r="E1973" s="3"/>
    </row>
    <row r="1974" spans="1:5" ht="24.75" customHeight="1">
      <c r="A1974" s="3">
        <v>1972</v>
      </c>
      <c r="B1974" s="2" t="str">
        <f>"庄念"</f>
        <v>庄念</v>
      </c>
      <c r="C1974" s="2" t="s">
        <v>1804</v>
      </c>
      <c r="D1974" s="2" t="s">
        <v>1580</v>
      </c>
      <c r="E1974" s="3"/>
    </row>
    <row r="1975" spans="1:5" ht="24.75" customHeight="1">
      <c r="A1975" s="3">
        <v>1973</v>
      </c>
      <c r="B1975" s="2" t="str">
        <f>"黎美烨"</f>
        <v>黎美烨</v>
      </c>
      <c r="C1975" s="2" t="s">
        <v>1135</v>
      </c>
      <c r="D1975" s="2" t="s">
        <v>1580</v>
      </c>
      <c r="E1975" s="3"/>
    </row>
    <row r="1976" spans="1:5" ht="24.75" customHeight="1">
      <c r="A1976" s="3">
        <v>1974</v>
      </c>
      <c r="B1976" s="2" t="str">
        <f>"李昌衡"</f>
        <v>李昌衡</v>
      </c>
      <c r="C1976" s="2" t="s">
        <v>1805</v>
      </c>
      <c r="D1976" s="2" t="s">
        <v>1580</v>
      </c>
      <c r="E1976" s="3"/>
    </row>
    <row r="1977" spans="1:5" ht="24.75" customHeight="1">
      <c r="A1977" s="3">
        <v>1975</v>
      </c>
      <c r="B1977" s="2" t="str">
        <f>"施昌良"</f>
        <v>施昌良</v>
      </c>
      <c r="C1977" s="2" t="s">
        <v>1806</v>
      </c>
      <c r="D1977" s="2" t="s">
        <v>1580</v>
      </c>
      <c r="E1977" s="3"/>
    </row>
    <row r="1978" spans="1:5" ht="24.75" customHeight="1">
      <c r="A1978" s="3">
        <v>1976</v>
      </c>
      <c r="B1978" s="2" t="str">
        <f>"李芃欣"</f>
        <v>李芃欣</v>
      </c>
      <c r="C1978" s="2" t="s">
        <v>1807</v>
      </c>
      <c r="D1978" s="2" t="s">
        <v>1580</v>
      </c>
      <c r="E1978" s="3"/>
    </row>
    <row r="1979" spans="1:5" ht="24.75" customHeight="1">
      <c r="A1979" s="3">
        <v>1977</v>
      </c>
      <c r="B1979" s="2" t="str">
        <f>"王品熙"</f>
        <v>王品熙</v>
      </c>
      <c r="C1979" s="2" t="s">
        <v>1808</v>
      </c>
      <c r="D1979" s="2" t="s">
        <v>1580</v>
      </c>
      <c r="E1979" s="3"/>
    </row>
    <row r="1980" spans="1:5" ht="24.75" customHeight="1">
      <c r="A1980" s="3">
        <v>1978</v>
      </c>
      <c r="B1980" s="2" t="str">
        <f>"陈慧智"</f>
        <v>陈慧智</v>
      </c>
      <c r="C1980" s="2" t="s">
        <v>1809</v>
      </c>
      <c r="D1980" s="2" t="s">
        <v>1580</v>
      </c>
      <c r="E1980" s="3"/>
    </row>
    <row r="1981" spans="1:5" ht="24.75" customHeight="1">
      <c r="A1981" s="3">
        <v>1979</v>
      </c>
      <c r="B1981" s="2" t="str">
        <f>"吴虹谕"</f>
        <v>吴虹谕</v>
      </c>
      <c r="C1981" s="2" t="s">
        <v>266</v>
      </c>
      <c r="D1981" s="2" t="s">
        <v>1580</v>
      </c>
      <c r="E1981" s="3"/>
    </row>
    <row r="1982" spans="1:5" ht="24.75" customHeight="1">
      <c r="A1982" s="3">
        <v>1980</v>
      </c>
      <c r="B1982" s="2" t="str">
        <f>"苏晓珍"</f>
        <v>苏晓珍</v>
      </c>
      <c r="C1982" s="2" t="s">
        <v>1810</v>
      </c>
      <c r="D1982" s="2" t="s">
        <v>1580</v>
      </c>
      <c r="E1982" s="3"/>
    </row>
    <row r="1983" spans="1:5" ht="24.75" customHeight="1">
      <c r="A1983" s="3">
        <v>1981</v>
      </c>
      <c r="B1983" s="2" t="str">
        <f>"王贤浩"</f>
        <v>王贤浩</v>
      </c>
      <c r="C1983" s="2" t="s">
        <v>1811</v>
      </c>
      <c r="D1983" s="2" t="s">
        <v>1580</v>
      </c>
      <c r="E1983" s="3"/>
    </row>
    <row r="1984" spans="1:5" ht="24.75" customHeight="1">
      <c r="A1984" s="3">
        <v>1982</v>
      </c>
      <c r="B1984" s="2" t="str">
        <f>"陈明岑"</f>
        <v>陈明岑</v>
      </c>
      <c r="C1984" s="2" t="s">
        <v>1812</v>
      </c>
      <c r="D1984" s="2" t="s">
        <v>1580</v>
      </c>
      <c r="E1984" s="3"/>
    </row>
    <row r="1985" spans="1:5" ht="24.75" customHeight="1">
      <c r="A1985" s="3">
        <v>1983</v>
      </c>
      <c r="B1985" s="2" t="str">
        <f>"吴柔慧"</f>
        <v>吴柔慧</v>
      </c>
      <c r="C1985" s="2" t="s">
        <v>1124</v>
      </c>
      <c r="D1985" s="2" t="s">
        <v>1580</v>
      </c>
      <c r="E1985" s="3"/>
    </row>
    <row r="1986" spans="1:5" ht="24.75" customHeight="1">
      <c r="A1986" s="3">
        <v>1984</v>
      </c>
      <c r="B1986" s="2" t="str">
        <f>"王朝富"</f>
        <v>王朝富</v>
      </c>
      <c r="C1986" s="2" t="s">
        <v>1813</v>
      </c>
      <c r="D1986" s="2" t="s">
        <v>1580</v>
      </c>
      <c r="E1986" s="3"/>
    </row>
    <row r="1987" spans="1:5" ht="24.75" customHeight="1">
      <c r="A1987" s="3">
        <v>1985</v>
      </c>
      <c r="B1987" s="2" t="str">
        <f>"林丽玉"</f>
        <v>林丽玉</v>
      </c>
      <c r="C1987" s="2" t="s">
        <v>1814</v>
      </c>
      <c r="D1987" s="2" t="s">
        <v>1580</v>
      </c>
      <c r="E1987" s="3"/>
    </row>
    <row r="1988" spans="1:5" ht="24.75" customHeight="1">
      <c r="A1988" s="3">
        <v>1986</v>
      </c>
      <c r="B1988" s="2" t="str">
        <f>"林春蕊"</f>
        <v>林春蕊</v>
      </c>
      <c r="C1988" s="2" t="s">
        <v>1815</v>
      </c>
      <c r="D1988" s="2" t="s">
        <v>1580</v>
      </c>
      <c r="E1988" s="3"/>
    </row>
    <row r="1989" spans="1:5" ht="24.75" customHeight="1">
      <c r="A1989" s="3">
        <v>1987</v>
      </c>
      <c r="B1989" s="2" t="str">
        <f>"王咸庄"</f>
        <v>王咸庄</v>
      </c>
      <c r="C1989" s="2" t="s">
        <v>1816</v>
      </c>
      <c r="D1989" s="2" t="s">
        <v>1580</v>
      </c>
      <c r="E1989" s="3"/>
    </row>
    <row r="1990" spans="1:5" ht="24.75" customHeight="1">
      <c r="A1990" s="3">
        <v>1988</v>
      </c>
      <c r="B1990" s="2" t="str">
        <f>"杨钰"</f>
        <v>杨钰</v>
      </c>
      <c r="C1990" s="2" t="s">
        <v>1817</v>
      </c>
      <c r="D1990" s="2" t="s">
        <v>1580</v>
      </c>
      <c r="E1990" s="3"/>
    </row>
    <row r="1991" spans="1:5" ht="24.75" customHeight="1">
      <c r="A1991" s="3">
        <v>1989</v>
      </c>
      <c r="B1991" s="2" t="str">
        <f>"曾祥慧"</f>
        <v>曾祥慧</v>
      </c>
      <c r="C1991" s="2" t="s">
        <v>1818</v>
      </c>
      <c r="D1991" s="2" t="s">
        <v>1580</v>
      </c>
      <c r="E1991" s="3"/>
    </row>
    <row r="1992" spans="1:5" ht="24.75" customHeight="1">
      <c r="A1992" s="3">
        <v>1990</v>
      </c>
      <c r="B1992" s="2" t="str">
        <f>"王秀霞"</f>
        <v>王秀霞</v>
      </c>
      <c r="C1992" s="2" t="s">
        <v>1819</v>
      </c>
      <c r="D1992" s="2" t="s">
        <v>1580</v>
      </c>
      <c r="E1992" s="3"/>
    </row>
    <row r="1993" spans="1:5" ht="24.75" customHeight="1">
      <c r="A1993" s="3">
        <v>1991</v>
      </c>
      <c r="B1993" s="2" t="str">
        <f>"符晓茜"</f>
        <v>符晓茜</v>
      </c>
      <c r="C1993" s="2" t="s">
        <v>1820</v>
      </c>
      <c r="D1993" s="2" t="s">
        <v>1580</v>
      </c>
      <c r="E1993" s="3"/>
    </row>
    <row r="1994" spans="1:5" ht="24.75" customHeight="1">
      <c r="A1994" s="3">
        <v>1992</v>
      </c>
      <c r="B1994" s="2" t="str">
        <f>"王莉"</f>
        <v>王莉</v>
      </c>
      <c r="C1994" s="2" t="s">
        <v>1821</v>
      </c>
      <c r="D1994" s="2" t="s">
        <v>1580</v>
      </c>
      <c r="E1994" s="3"/>
    </row>
    <row r="1995" spans="1:5" ht="24.75" customHeight="1">
      <c r="A1995" s="3">
        <v>1993</v>
      </c>
      <c r="B1995" s="2" t="str">
        <f>"林桦彬"</f>
        <v>林桦彬</v>
      </c>
      <c r="C1995" s="2" t="s">
        <v>1822</v>
      </c>
      <c r="D1995" s="2" t="s">
        <v>1580</v>
      </c>
      <c r="E1995" s="3"/>
    </row>
    <row r="1996" spans="1:5" ht="24.75" customHeight="1">
      <c r="A1996" s="3">
        <v>1994</v>
      </c>
      <c r="B1996" s="2" t="str">
        <f>"黄善鸿"</f>
        <v>黄善鸿</v>
      </c>
      <c r="C1996" s="2" t="s">
        <v>1823</v>
      </c>
      <c r="D1996" s="2" t="s">
        <v>1580</v>
      </c>
      <c r="E1996" s="3"/>
    </row>
    <row r="1997" spans="1:5" ht="24.75" customHeight="1">
      <c r="A1997" s="3">
        <v>1995</v>
      </c>
      <c r="B1997" s="2" t="str">
        <f>"黄瑶"</f>
        <v>黄瑶</v>
      </c>
      <c r="C1997" s="2" t="s">
        <v>1824</v>
      </c>
      <c r="D1997" s="2" t="s">
        <v>1580</v>
      </c>
      <c r="E1997" s="3"/>
    </row>
    <row r="1998" spans="1:5" ht="24.75" customHeight="1">
      <c r="A1998" s="3">
        <v>1996</v>
      </c>
      <c r="B1998" s="2" t="str">
        <f>"林明范"</f>
        <v>林明范</v>
      </c>
      <c r="C1998" s="2" t="s">
        <v>1825</v>
      </c>
      <c r="D1998" s="2" t="s">
        <v>1580</v>
      </c>
      <c r="E1998" s="3"/>
    </row>
    <row r="1999" spans="1:5" ht="24.75" customHeight="1">
      <c r="A1999" s="3">
        <v>1997</v>
      </c>
      <c r="B1999" s="2" t="str">
        <f>"冯佳慧"</f>
        <v>冯佳慧</v>
      </c>
      <c r="C1999" s="2" t="s">
        <v>1826</v>
      </c>
      <c r="D1999" s="2" t="s">
        <v>1580</v>
      </c>
      <c r="E1999" s="3"/>
    </row>
    <row r="2000" spans="1:5" ht="24.75" customHeight="1">
      <c r="A2000" s="3">
        <v>1998</v>
      </c>
      <c r="B2000" s="2" t="str">
        <f>"林明帅"</f>
        <v>林明帅</v>
      </c>
      <c r="C2000" s="2" t="s">
        <v>1827</v>
      </c>
      <c r="D2000" s="2" t="s">
        <v>1580</v>
      </c>
      <c r="E2000" s="3"/>
    </row>
    <row r="2001" spans="1:5" ht="24.75" customHeight="1">
      <c r="A2001" s="3">
        <v>1999</v>
      </c>
      <c r="B2001" s="2" t="str">
        <f>"何文君"</f>
        <v>何文君</v>
      </c>
      <c r="C2001" s="2" t="s">
        <v>1828</v>
      </c>
      <c r="D2001" s="2" t="s">
        <v>1580</v>
      </c>
      <c r="E2001" s="3"/>
    </row>
    <row r="2002" spans="1:5" ht="24.75" customHeight="1">
      <c r="A2002" s="3">
        <v>2000</v>
      </c>
      <c r="B2002" s="2" t="str">
        <f>"陈秋菊"</f>
        <v>陈秋菊</v>
      </c>
      <c r="C2002" s="2" t="s">
        <v>1829</v>
      </c>
      <c r="D2002" s="2" t="s">
        <v>1580</v>
      </c>
      <c r="E2002" s="3"/>
    </row>
    <row r="2003" spans="1:5" ht="24.75" customHeight="1">
      <c r="A2003" s="3">
        <v>2001</v>
      </c>
      <c r="B2003" s="2" t="str">
        <f>"王虹雅"</f>
        <v>王虹雅</v>
      </c>
      <c r="C2003" s="2" t="s">
        <v>1593</v>
      </c>
      <c r="D2003" s="2" t="s">
        <v>1580</v>
      </c>
      <c r="E2003" s="3"/>
    </row>
    <row r="2004" spans="1:5" ht="24.75" customHeight="1">
      <c r="A2004" s="3">
        <v>2002</v>
      </c>
      <c r="B2004" s="2" t="str">
        <f>"吴强"</f>
        <v>吴强</v>
      </c>
      <c r="C2004" s="2" t="s">
        <v>1830</v>
      </c>
      <c r="D2004" s="2" t="s">
        <v>1580</v>
      </c>
      <c r="E2004" s="3"/>
    </row>
    <row r="2005" spans="1:5" ht="24.75" customHeight="1">
      <c r="A2005" s="3">
        <v>2003</v>
      </c>
      <c r="B2005" s="2" t="str">
        <f>"许振东"</f>
        <v>许振东</v>
      </c>
      <c r="C2005" s="2" t="s">
        <v>1831</v>
      </c>
      <c r="D2005" s="2" t="s">
        <v>1580</v>
      </c>
      <c r="E2005" s="3"/>
    </row>
    <row r="2006" spans="1:5" ht="24.75" customHeight="1">
      <c r="A2006" s="3">
        <v>2004</v>
      </c>
      <c r="B2006" s="2" t="str">
        <f>"陈桂菲"</f>
        <v>陈桂菲</v>
      </c>
      <c r="C2006" s="2" t="s">
        <v>1832</v>
      </c>
      <c r="D2006" s="2" t="s">
        <v>1580</v>
      </c>
      <c r="E2006" s="3"/>
    </row>
    <row r="2007" spans="1:5" ht="24.75" customHeight="1">
      <c r="A2007" s="3">
        <v>2005</v>
      </c>
      <c r="B2007" s="2" t="str">
        <f>"郑欣怡"</f>
        <v>郑欣怡</v>
      </c>
      <c r="C2007" s="2" t="s">
        <v>1833</v>
      </c>
      <c r="D2007" s="2" t="s">
        <v>1580</v>
      </c>
      <c r="E2007" s="3"/>
    </row>
    <row r="2008" spans="1:5" ht="24.75" customHeight="1">
      <c r="A2008" s="3">
        <v>2006</v>
      </c>
      <c r="B2008" s="2" t="str">
        <f>"史伟娜"</f>
        <v>史伟娜</v>
      </c>
      <c r="C2008" s="2" t="s">
        <v>1834</v>
      </c>
      <c r="D2008" s="2" t="s">
        <v>1580</v>
      </c>
      <c r="E2008" s="3"/>
    </row>
    <row r="2009" spans="1:5" ht="24.75" customHeight="1">
      <c r="A2009" s="3">
        <v>2007</v>
      </c>
      <c r="B2009" s="2" t="str">
        <f>"彭恋"</f>
        <v>彭恋</v>
      </c>
      <c r="C2009" s="2" t="s">
        <v>1835</v>
      </c>
      <c r="D2009" s="2" t="s">
        <v>1580</v>
      </c>
      <c r="E2009" s="3"/>
    </row>
    <row r="2010" spans="1:5" ht="24.75" customHeight="1">
      <c r="A2010" s="3">
        <v>2008</v>
      </c>
      <c r="B2010" s="2" t="str">
        <f>"王琳"</f>
        <v>王琳</v>
      </c>
      <c r="C2010" s="2" t="s">
        <v>1836</v>
      </c>
      <c r="D2010" s="2" t="s">
        <v>1580</v>
      </c>
      <c r="E2010" s="3"/>
    </row>
    <row r="2011" spans="1:5" ht="24.75" customHeight="1">
      <c r="A2011" s="3">
        <v>2009</v>
      </c>
      <c r="B2011" s="2" t="str">
        <f>"王春娇"</f>
        <v>王春娇</v>
      </c>
      <c r="C2011" s="2" t="s">
        <v>1837</v>
      </c>
      <c r="D2011" s="2" t="s">
        <v>1580</v>
      </c>
      <c r="E2011" s="3"/>
    </row>
    <row r="2012" spans="1:5" ht="24.75" customHeight="1">
      <c r="A2012" s="3">
        <v>2010</v>
      </c>
      <c r="B2012" s="2" t="str">
        <f>"吴子薇"</f>
        <v>吴子薇</v>
      </c>
      <c r="C2012" s="2" t="s">
        <v>1838</v>
      </c>
      <c r="D2012" s="2" t="s">
        <v>1580</v>
      </c>
      <c r="E2012" s="3"/>
    </row>
    <row r="2013" spans="1:5" ht="24.75" customHeight="1">
      <c r="A2013" s="3">
        <v>2011</v>
      </c>
      <c r="B2013" s="2" t="str">
        <f>"段泽花"</f>
        <v>段泽花</v>
      </c>
      <c r="C2013" s="2" t="s">
        <v>1839</v>
      </c>
      <c r="D2013" s="2" t="s">
        <v>1580</v>
      </c>
      <c r="E2013" s="3"/>
    </row>
    <row r="2014" spans="1:5" ht="24.75" customHeight="1">
      <c r="A2014" s="3">
        <v>2012</v>
      </c>
      <c r="B2014" s="2" t="str">
        <f>"李欣怡"</f>
        <v>李欣怡</v>
      </c>
      <c r="C2014" s="2" t="s">
        <v>1840</v>
      </c>
      <c r="D2014" s="2" t="s">
        <v>1580</v>
      </c>
      <c r="E2014" s="3"/>
    </row>
    <row r="2015" spans="1:5" ht="24.75" customHeight="1">
      <c r="A2015" s="3">
        <v>2013</v>
      </c>
      <c r="B2015" s="2" t="str">
        <f>"陈子妞"</f>
        <v>陈子妞</v>
      </c>
      <c r="C2015" s="2" t="s">
        <v>1841</v>
      </c>
      <c r="D2015" s="2" t="s">
        <v>1580</v>
      </c>
      <c r="E2015" s="3"/>
    </row>
    <row r="2016" spans="1:5" ht="24.75" customHeight="1">
      <c r="A2016" s="3">
        <v>2014</v>
      </c>
      <c r="B2016" s="2" t="str">
        <f>"何彩云"</f>
        <v>何彩云</v>
      </c>
      <c r="C2016" s="2" t="s">
        <v>1842</v>
      </c>
      <c r="D2016" s="2" t="s">
        <v>1580</v>
      </c>
      <c r="E2016" s="3"/>
    </row>
    <row r="2017" spans="1:5" ht="24.75" customHeight="1">
      <c r="A2017" s="3">
        <v>2015</v>
      </c>
      <c r="B2017" s="2" t="str">
        <f>"李庆禄"</f>
        <v>李庆禄</v>
      </c>
      <c r="C2017" s="2" t="s">
        <v>1843</v>
      </c>
      <c r="D2017" s="2" t="s">
        <v>1580</v>
      </c>
      <c r="E2017" s="3"/>
    </row>
    <row r="2018" spans="1:5" ht="24.75" customHeight="1">
      <c r="A2018" s="3">
        <v>2016</v>
      </c>
      <c r="B2018" s="2" t="str">
        <f>"陈月秋"</f>
        <v>陈月秋</v>
      </c>
      <c r="C2018" s="2" t="s">
        <v>1844</v>
      </c>
      <c r="D2018" s="2" t="s">
        <v>1580</v>
      </c>
      <c r="E2018" s="3"/>
    </row>
    <row r="2019" spans="1:5" ht="24.75" customHeight="1">
      <c r="A2019" s="3">
        <v>2017</v>
      </c>
      <c r="B2019" s="2" t="str">
        <f>"陈诗"</f>
        <v>陈诗</v>
      </c>
      <c r="C2019" s="2" t="s">
        <v>728</v>
      </c>
      <c r="D2019" s="2" t="s">
        <v>1580</v>
      </c>
      <c r="E2019" s="3"/>
    </row>
    <row r="2020" spans="1:5" ht="24.75" customHeight="1">
      <c r="A2020" s="3">
        <v>2018</v>
      </c>
      <c r="B2020" s="2" t="str">
        <f>"符珮文"</f>
        <v>符珮文</v>
      </c>
      <c r="C2020" s="2" t="s">
        <v>1845</v>
      </c>
      <c r="D2020" s="2" t="s">
        <v>1580</v>
      </c>
      <c r="E2020" s="3"/>
    </row>
    <row r="2021" spans="1:5" ht="24.75" customHeight="1">
      <c r="A2021" s="3">
        <v>2019</v>
      </c>
      <c r="B2021" s="2" t="str">
        <f>"王春霞"</f>
        <v>王春霞</v>
      </c>
      <c r="C2021" s="2" t="s">
        <v>1846</v>
      </c>
      <c r="D2021" s="2" t="s">
        <v>1580</v>
      </c>
      <c r="E2021" s="3"/>
    </row>
    <row r="2022" spans="1:5" ht="24.75" customHeight="1">
      <c r="A2022" s="3">
        <v>2020</v>
      </c>
      <c r="B2022" s="2" t="str">
        <f>"陈婷婷"</f>
        <v>陈婷婷</v>
      </c>
      <c r="C2022" s="2" t="s">
        <v>1847</v>
      </c>
      <c r="D2022" s="2" t="s">
        <v>1580</v>
      </c>
      <c r="E2022" s="3"/>
    </row>
    <row r="2023" spans="1:5" ht="24.75" customHeight="1">
      <c r="A2023" s="3">
        <v>2021</v>
      </c>
      <c r="B2023" s="2" t="str">
        <f>"黄婧婧"</f>
        <v>黄婧婧</v>
      </c>
      <c r="C2023" s="2" t="s">
        <v>1848</v>
      </c>
      <c r="D2023" s="2" t="s">
        <v>1580</v>
      </c>
      <c r="E2023" s="3"/>
    </row>
    <row r="2024" spans="1:5" ht="24.75" customHeight="1">
      <c r="A2024" s="3">
        <v>2022</v>
      </c>
      <c r="B2024" s="2" t="str">
        <f>"陈婷"</f>
        <v>陈婷</v>
      </c>
      <c r="C2024" s="2" t="s">
        <v>1849</v>
      </c>
      <c r="D2024" s="2" t="s">
        <v>1580</v>
      </c>
      <c r="E2024" s="3"/>
    </row>
    <row r="2025" spans="1:5" ht="24.75" customHeight="1">
      <c r="A2025" s="3">
        <v>2023</v>
      </c>
      <c r="B2025" s="2" t="str">
        <f>"黄琴"</f>
        <v>黄琴</v>
      </c>
      <c r="C2025" s="2" t="s">
        <v>1850</v>
      </c>
      <c r="D2025" s="2" t="s">
        <v>1580</v>
      </c>
      <c r="E2025" s="3"/>
    </row>
    <row r="2026" spans="1:5" ht="24.75" customHeight="1">
      <c r="A2026" s="3">
        <v>2024</v>
      </c>
      <c r="B2026" s="2" t="str">
        <f>"林小湾"</f>
        <v>林小湾</v>
      </c>
      <c r="C2026" s="2" t="s">
        <v>1851</v>
      </c>
      <c r="D2026" s="2" t="s">
        <v>1580</v>
      </c>
      <c r="E2026" s="3"/>
    </row>
    <row r="2027" spans="1:5" ht="24.75" customHeight="1">
      <c r="A2027" s="3">
        <v>2025</v>
      </c>
      <c r="B2027" s="2" t="str">
        <f>"王丽霞"</f>
        <v>王丽霞</v>
      </c>
      <c r="C2027" s="2" t="s">
        <v>1852</v>
      </c>
      <c r="D2027" s="2" t="s">
        <v>1580</v>
      </c>
      <c r="E2027" s="3"/>
    </row>
    <row r="2028" spans="1:5" ht="24.75" customHeight="1">
      <c r="A2028" s="3">
        <v>2026</v>
      </c>
      <c r="B2028" s="2" t="str">
        <f>"吴玉芳"</f>
        <v>吴玉芳</v>
      </c>
      <c r="C2028" s="2" t="s">
        <v>1853</v>
      </c>
      <c r="D2028" s="2" t="s">
        <v>1580</v>
      </c>
      <c r="E2028" s="3"/>
    </row>
    <row r="2029" spans="1:5" ht="24.75" customHeight="1">
      <c r="A2029" s="3">
        <v>2027</v>
      </c>
      <c r="B2029" s="2" t="str">
        <f>"颜丽娟"</f>
        <v>颜丽娟</v>
      </c>
      <c r="C2029" s="2" t="s">
        <v>1854</v>
      </c>
      <c r="D2029" s="2" t="s">
        <v>1580</v>
      </c>
      <c r="E2029" s="3"/>
    </row>
    <row r="2030" spans="1:5" ht="24.75" customHeight="1">
      <c r="A2030" s="3">
        <v>2028</v>
      </c>
      <c r="B2030" s="2" t="str">
        <f>"蒋启迪"</f>
        <v>蒋启迪</v>
      </c>
      <c r="C2030" s="2" t="s">
        <v>1855</v>
      </c>
      <c r="D2030" s="2" t="s">
        <v>1580</v>
      </c>
      <c r="E2030" s="3"/>
    </row>
    <row r="2031" spans="1:5" ht="24.75" customHeight="1">
      <c r="A2031" s="3">
        <v>2029</v>
      </c>
      <c r="B2031" s="2" t="str">
        <f>"何欣"</f>
        <v>何欣</v>
      </c>
      <c r="C2031" s="2" t="s">
        <v>1856</v>
      </c>
      <c r="D2031" s="2" t="s">
        <v>1580</v>
      </c>
      <c r="E2031" s="3"/>
    </row>
    <row r="2032" spans="1:5" ht="24.75" customHeight="1">
      <c r="A2032" s="3">
        <v>2030</v>
      </c>
      <c r="B2032" s="2" t="str">
        <f>"陈霏"</f>
        <v>陈霏</v>
      </c>
      <c r="C2032" s="2" t="s">
        <v>1857</v>
      </c>
      <c r="D2032" s="2" t="s">
        <v>1580</v>
      </c>
      <c r="E2032" s="3"/>
    </row>
    <row r="2033" spans="1:5" ht="24.75" customHeight="1">
      <c r="A2033" s="3">
        <v>2031</v>
      </c>
      <c r="B2033" s="2" t="str">
        <f>"蔡舒萍"</f>
        <v>蔡舒萍</v>
      </c>
      <c r="C2033" s="2" t="s">
        <v>1858</v>
      </c>
      <c r="D2033" s="2" t="s">
        <v>1580</v>
      </c>
      <c r="E2033" s="3"/>
    </row>
    <row r="2034" spans="1:5" ht="24.75" customHeight="1">
      <c r="A2034" s="3">
        <v>2032</v>
      </c>
      <c r="B2034" s="2" t="str">
        <f>"陈永帅"</f>
        <v>陈永帅</v>
      </c>
      <c r="C2034" s="2" t="s">
        <v>1859</v>
      </c>
      <c r="D2034" s="2" t="s">
        <v>1580</v>
      </c>
      <c r="E2034" s="3"/>
    </row>
    <row r="2035" spans="1:5" ht="24.75" customHeight="1">
      <c r="A2035" s="3">
        <v>2033</v>
      </c>
      <c r="B2035" s="2" t="str">
        <f>"符传兵"</f>
        <v>符传兵</v>
      </c>
      <c r="C2035" s="2" t="s">
        <v>1860</v>
      </c>
      <c r="D2035" s="2" t="s">
        <v>1580</v>
      </c>
      <c r="E2035" s="3"/>
    </row>
    <row r="2036" spans="1:5" ht="24.75" customHeight="1">
      <c r="A2036" s="3">
        <v>2034</v>
      </c>
      <c r="B2036" s="2" t="str">
        <f>"符誉松"</f>
        <v>符誉松</v>
      </c>
      <c r="C2036" s="2" t="s">
        <v>1861</v>
      </c>
      <c r="D2036" s="2" t="s">
        <v>1580</v>
      </c>
      <c r="E2036" s="3"/>
    </row>
    <row r="2037" spans="1:5" ht="24.75" customHeight="1">
      <c r="A2037" s="3">
        <v>2035</v>
      </c>
      <c r="B2037" s="2" t="str">
        <f>"邓永蓉"</f>
        <v>邓永蓉</v>
      </c>
      <c r="C2037" s="2" t="s">
        <v>1862</v>
      </c>
      <c r="D2037" s="2" t="s">
        <v>1580</v>
      </c>
      <c r="E2037" s="3"/>
    </row>
    <row r="2038" spans="1:5" ht="24.75" customHeight="1">
      <c r="A2038" s="3">
        <v>2036</v>
      </c>
      <c r="B2038" s="2" t="str">
        <f>"王家瑜"</f>
        <v>王家瑜</v>
      </c>
      <c r="C2038" s="2" t="s">
        <v>1574</v>
      </c>
      <c r="D2038" s="2" t="s">
        <v>1580</v>
      </c>
      <c r="E2038" s="3"/>
    </row>
    <row r="2039" spans="1:5" ht="24.75" customHeight="1">
      <c r="A2039" s="3">
        <v>2037</v>
      </c>
      <c r="B2039" s="2" t="str">
        <f>"李贤彩"</f>
        <v>李贤彩</v>
      </c>
      <c r="C2039" s="2" t="s">
        <v>1863</v>
      </c>
      <c r="D2039" s="2" t="s">
        <v>1580</v>
      </c>
      <c r="E2039" s="3"/>
    </row>
    <row r="2040" spans="1:5" ht="24.75" customHeight="1">
      <c r="A2040" s="3">
        <v>2038</v>
      </c>
      <c r="B2040" s="2" t="str">
        <f>"吴俊霖"</f>
        <v>吴俊霖</v>
      </c>
      <c r="C2040" s="2" t="s">
        <v>1864</v>
      </c>
      <c r="D2040" s="2" t="s">
        <v>1580</v>
      </c>
      <c r="E2040" s="3"/>
    </row>
    <row r="2041" spans="1:5" ht="24.75" customHeight="1">
      <c r="A2041" s="3">
        <v>2039</v>
      </c>
      <c r="B2041" s="2" t="str">
        <f>"陈姿妙"</f>
        <v>陈姿妙</v>
      </c>
      <c r="C2041" s="2" t="s">
        <v>1865</v>
      </c>
      <c r="D2041" s="2" t="s">
        <v>1580</v>
      </c>
      <c r="E2041" s="3"/>
    </row>
    <row r="2042" spans="1:5" ht="24.75" customHeight="1">
      <c r="A2042" s="3">
        <v>2040</v>
      </c>
      <c r="B2042" s="2" t="str">
        <f>"邢谷帆"</f>
        <v>邢谷帆</v>
      </c>
      <c r="C2042" s="2" t="s">
        <v>1866</v>
      </c>
      <c r="D2042" s="2" t="s">
        <v>1580</v>
      </c>
      <c r="E2042" s="3"/>
    </row>
    <row r="2043" spans="1:5" ht="24.75" customHeight="1">
      <c r="A2043" s="3">
        <v>2041</v>
      </c>
      <c r="B2043" s="2" t="str">
        <f>"秦瑜蔓"</f>
        <v>秦瑜蔓</v>
      </c>
      <c r="C2043" s="2" t="s">
        <v>1867</v>
      </c>
      <c r="D2043" s="2" t="s">
        <v>1580</v>
      </c>
      <c r="E2043" s="3"/>
    </row>
    <row r="2044" spans="1:5" ht="24.75" customHeight="1">
      <c r="A2044" s="3">
        <v>2042</v>
      </c>
      <c r="B2044" s="2" t="str">
        <f>"徐浩云"</f>
        <v>徐浩云</v>
      </c>
      <c r="C2044" s="2" t="s">
        <v>1868</v>
      </c>
      <c r="D2044" s="2" t="s">
        <v>1580</v>
      </c>
      <c r="E2044" s="3"/>
    </row>
    <row r="2045" spans="1:5" ht="24.75" customHeight="1">
      <c r="A2045" s="3">
        <v>2043</v>
      </c>
      <c r="B2045" s="2" t="str">
        <f>"韩仪"</f>
        <v>韩仪</v>
      </c>
      <c r="C2045" s="2" t="s">
        <v>1869</v>
      </c>
      <c r="D2045" s="2" t="s">
        <v>1580</v>
      </c>
      <c r="E2045" s="3"/>
    </row>
    <row r="2046" spans="1:5" ht="24.75" customHeight="1">
      <c r="A2046" s="3">
        <v>2044</v>
      </c>
      <c r="B2046" s="2" t="str">
        <f>"曾铧"</f>
        <v>曾铧</v>
      </c>
      <c r="C2046" s="2" t="s">
        <v>1870</v>
      </c>
      <c r="D2046" s="2" t="s">
        <v>1580</v>
      </c>
      <c r="E2046" s="3"/>
    </row>
    <row r="2047" spans="1:5" ht="24.75" customHeight="1">
      <c r="A2047" s="3">
        <v>2045</v>
      </c>
      <c r="B2047" s="2" t="str">
        <f>"朱冰"</f>
        <v>朱冰</v>
      </c>
      <c r="C2047" s="2" t="s">
        <v>1871</v>
      </c>
      <c r="D2047" s="2" t="s">
        <v>1580</v>
      </c>
      <c r="E2047" s="3"/>
    </row>
    <row r="2048" spans="1:5" ht="24.75" customHeight="1">
      <c r="A2048" s="3">
        <v>2046</v>
      </c>
      <c r="B2048" s="2" t="str">
        <f>"刘梦琪"</f>
        <v>刘梦琪</v>
      </c>
      <c r="C2048" s="2" t="s">
        <v>1872</v>
      </c>
      <c r="D2048" s="2" t="s">
        <v>1580</v>
      </c>
      <c r="E2048" s="3"/>
    </row>
    <row r="2049" spans="1:5" ht="24.75" customHeight="1">
      <c r="A2049" s="3">
        <v>2047</v>
      </c>
      <c r="B2049" s="2" t="str">
        <f>"周美霞"</f>
        <v>周美霞</v>
      </c>
      <c r="C2049" s="2" t="s">
        <v>1873</v>
      </c>
      <c r="D2049" s="2" t="s">
        <v>1580</v>
      </c>
      <c r="E2049" s="3"/>
    </row>
    <row r="2050" spans="1:5" ht="24.75" customHeight="1">
      <c r="A2050" s="3">
        <v>2048</v>
      </c>
      <c r="B2050" s="2" t="str">
        <f>"朱丽"</f>
        <v>朱丽</v>
      </c>
      <c r="C2050" s="2" t="s">
        <v>1874</v>
      </c>
      <c r="D2050" s="2" t="s">
        <v>1580</v>
      </c>
      <c r="E2050" s="3"/>
    </row>
    <row r="2051" spans="1:5" ht="24.75" customHeight="1">
      <c r="A2051" s="3">
        <v>2049</v>
      </c>
      <c r="B2051" s="2" t="str">
        <f>"吴少榆"</f>
        <v>吴少榆</v>
      </c>
      <c r="C2051" s="2" t="s">
        <v>1875</v>
      </c>
      <c r="D2051" s="2" t="s">
        <v>1580</v>
      </c>
      <c r="E2051" s="3"/>
    </row>
    <row r="2052" spans="1:5" ht="24.75" customHeight="1">
      <c r="A2052" s="3">
        <v>2050</v>
      </c>
      <c r="B2052" s="2" t="str">
        <f>"朱允华"</f>
        <v>朱允华</v>
      </c>
      <c r="C2052" s="2" t="s">
        <v>1876</v>
      </c>
      <c r="D2052" s="2" t="s">
        <v>1580</v>
      </c>
      <c r="E2052" s="3"/>
    </row>
    <row r="2053" spans="1:5" ht="24.75" customHeight="1">
      <c r="A2053" s="3">
        <v>2051</v>
      </c>
      <c r="B2053" s="2" t="str">
        <f>"王玮佳"</f>
        <v>王玮佳</v>
      </c>
      <c r="C2053" s="2" t="s">
        <v>1877</v>
      </c>
      <c r="D2053" s="2" t="s">
        <v>1580</v>
      </c>
      <c r="E2053" s="3"/>
    </row>
    <row r="2054" spans="1:5" ht="24.75" customHeight="1">
      <c r="A2054" s="3">
        <v>2052</v>
      </c>
      <c r="B2054" s="2" t="str">
        <f>"何发锦"</f>
        <v>何发锦</v>
      </c>
      <c r="C2054" s="2" t="s">
        <v>1878</v>
      </c>
      <c r="D2054" s="2" t="s">
        <v>1580</v>
      </c>
      <c r="E2054" s="3"/>
    </row>
    <row r="2055" spans="1:5" ht="24.75" customHeight="1">
      <c r="A2055" s="3">
        <v>2053</v>
      </c>
      <c r="B2055" s="2" t="str">
        <f>"陈散"</f>
        <v>陈散</v>
      </c>
      <c r="C2055" s="2" t="s">
        <v>1879</v>
      </c>
      <c r="D2055" s="2" t="s">
        <v>1580</v>
      </c>
      <c r="E2055" s="3"/>
    </row>
    <row r="2056" spans="1:5" ht="24.75" customHeight="1">
      <c r="A2056" s="3">
        <v>2054</v>
      </c>
      <c r="B2056" s="2" t="str">
        <f>"王莉俨"</f>
        <v>王莉俨</v>
      </c>
      <c r="C2056" s="2" t="s">
        <v>1880</v>
      </c>
      <c r="D2056" s="2" t="s">
        <v>1580</v>
      </c>
      <c r="E2056" s="3"/>
    </row>
    <row r="2057" spans="1:5" ht="24.75" customHeight="1">
      <c r="A2057" s="3">
        <v>2055</v>
      </c>
      <c r="B2057" s="2" t="str">
        <f>"曾小丽"</f>
        <v>曾小丽</v>
      </c>
      <c r="C2057" s="2" t="s">
        <v>1881</v>
      </c>
      <c r="D2057" s="2" t="s">
        <v>1580</v>
      </c>
      <c r="E2057" s="3"/>
    </row>
    <row r="2058" spans="1:5" ht="24.75" customHeight="1">
      <c r="A2058" s="3">
        <v>2056</v>
      </c>
      <c r="B2058" s="2" t="str">
        <f>"龙秋云"</f>
        <v>龙秋云</v>
      </c>
      <c r="C2058" s="2" t="s">
        <v>1882</v>
      </c>
      <c r="D2058" s="2" t="s">
        <v>1580</v>
      </c>
      <c r="E2058" s="3"/>
    </row>
    <row r="2059" spans="1:5" ht="24.75" customHeight="1">
      <c r="A2059" s="3">
        <v>2057</v>
      </c>
      <c r="B2059" s="2" t="str">
        <f>"黄东曦"</f>
        <v>黄东曦</v>
      </c>
      <c r="C2059" s="2" t="s">
        <v>1883</v>
      </c>
      <c r="D2059" s="2" t="s">
        <v>1580</v>
      </c>
      <c r="E2059" s="3"/>
    </row>
    <row r="2060" spans="1:5" ht="24.75" customHeight="1">
      <c r="A2060" s="3">
        <v>2058</v>
      </c>
      <c r="B2060" s="2" t="str">
        <f>"谭好"</f>
        <v>谭好</v>
      </c>
      <c r="C2060" s="2" t="s">
        <v>1884</v>
      </c>
      <c r="D2060" s="2" t="s">
        <v>1580</v>
      </c>
      <c r="E2060" s="3"/>
    </row>
    <row r="2061" spans="1:5" ht="24.75" customHeight="1">
      <c r="A2061" s="3">
        <v>2059</v>
      </c>
      <c r="B2061" s="2" t="str">
        <f>"石蕾"</f>
        <v>石蕾</v>
      </c>
      <c r="C2061" s="2" t="s">
        <v>1885</v>
      </c>
      <c r="D2061" s="2" t="s">
        <v>1580</v>
      </c>
      <c r="E2061" s="3"/>
    </row>
    <row r="2062" spans="1:5" ht="24.75" customHeight="1">
      <c r="A2062" s="3">
        <v>2060</v>
      </c>
      <c r="B2062" s="2" t="str">
        <f>"龙莹灿"</f>
        <v>龙莹灿</v>
      </c>
      <c r="C2062" s="2" t="s">
        <v>1886</v>
      </c>
      <c r="D2062" s="2" t="s">
        <v>1580</v>
      </c>
      <c r="E2062" s="3"/>
    </row>
    <row r="2063" spans="1:5" ht="24.75" customHeight="1">
      <c r="A2063" s="3">
        <v>2061</v>
      </c>
      <c r="B2063" s="2" t="str">
        <f>"王顺妮"</f>
        <v>王顺妮</v>
      </c>
      <c r="C2063" s="2" t="s">
        <v>1887</v>
      </c>
      <c r="D2063" s="2" t="s">
        <v>1580</v>
      </c>
      <c r="E2063" s="3"/>
    </row>
    <row r="2064" spans="1:5" ht="24.75" customHeight="1">
      <c r="A2064" s="3">
        <v>2062</v>
      </c>
      <c r="B2064" s="2" t="str">
        <f>"莫乃"</f>
        <v>莫乃</v>
      </c>
      <c r="C2064" s="2" t="s">
        <v>1888</v>
      </c>
      <c r="D2064" s="2" t="s">
        <v>1580</v>
      </c>
      <c r="E2064" s="3"/>
    </row>
    <row r="2065" spans="1:5" ht="24.75" customHeight="1">
      <c r="A2065" s="3">
        <v>2063</v>
      </c>
      <c r="B2065" s="2" t="str">
        <f>"孙品"</f>
        <v>孙品</v>
      </c>
      <c r="C2065" s="2" t="s">
        <v>1889</v>
      </c>
      <c r="D2065" s="2" t="s">
        <v>1580</v>
      </c>
      <c r="E2065" s="3"/>
    </row>
    <row r="2066" spans="1:5" ht="24.75" customHeight="1">
      <c r="A2066" s="3">
        <v>2064</v>
      </c>
      <c r="B2066" s="2" t="str">
        <f>"伍思盼"</f>
        <v>伍思盼</v>
      </c>
      <c r="C2066" s="2" t="s">
        <v>1890</v>
      </c>
      <c r="D2066" s="2" t="s">
        <v>1580</v>
      </c>
      <c r="E2066" s="3"/>
    </row>
    <row r="2067" spans="1:5" ht="24.75" customHeight="1">
      <c r="A2067" s="3">
        <v>2065</v>
      </c>
      <c r="B2067" s="2" t="str">
        <f>"符琳"</f>
        <v>符琳</v>
      </c>
      <c r="C2067" s="2" t="s">
        <v>1891</v>
      </c>
      <c r="D2067" s="2" t="s">
        <v>1580</v>
      </c>
      <c r="E2067" s="3"/>
    </row>
    <row r="2068" spans="1:5" ht="24.75" customHeight="1">
      <c r="A2068" s="3">
        <v>2066</v>
      </c>
      <c r="B2068" s="2" t="str">
        <f>"丁小慧"</f>
        <v>丁小慧</v>
      </c>
      <c r="C2068" s="2" t="s">
        <v>1892</v>
      </c>
      <c r="D2068" s="2" t="s">
        <v>1580</v>
      </c>
      <c r="E2068" s="3"/>
    </row>
    <row r="2069" spans="1:5" ht="24.75" customHeight="1">
      <c r="A2069" s="3">
        <v>2067</v>
      </c>
      <c r="B2069" s="2" t="str">
        <f>"陈晓芳"</f>
        <v>陈晓芳</v>
      </c>
      <c r="C2069" s="2" t="s">
        <v>1893</v>
      </c>
      <c r="D2069" s="2" t="s">
        <v>1580</v>
      </c>
      <c r="E2069" s="3"/>
    </row>
    <row r="2070" spans="1:5" ht="24.75" customHeight="1">
      <c r="A2070" s="3">
        <v>2068</v>
      </c>
      <c r="B2070" s="2" t="str">
        <f>"陈苗苗"</f>
        <v>陈苗苗</v>
      </c>
      <c r="C2070" s="2" t="s">
        <v>1894</v>
      </c>
      <c r="D2070" s="2" t="s">
        <v>1580</v>
      </c>
      <c r="E2070" s="3"/>
    </row>
    <row r="2071" spans="1:5" ht="24.75" customHeight="1">
      <c r="A2071" s="3">
        <v>2069</v>
      </c>
      <c r="B2071" s="2" t="str">
        <f>"钟雨蔓"</f>
        <v>钟雨蔓</v>
      </c>
      <c r="C2071" s="2" t="s">
        <v>1138</v>
      </c>
      <c r="D2071" s="2" t="s">
        <v>1580</v>
      </c>
      <c r="E2071" s="3"/>
    </row>
    <row r="2072" spans="1:5" ht="24.75" customHeight="1">
      <c r="A2072" s="3">
        <v>2070</v>
      </c>
      <c r="B2072" s="2" t="str">
        <f>"秦小蝶"</f>
        <v>秦小蝶</v>
      </c>
      <c r="C2072" s="2" t="s">
        <v>1895</v>
      </c>
      <c r="D2072" s="2" t="s">
        <v>1580</v>
      </c>
      <c r="E2072" s="3"/>
    </row>
    <row r="2073" spans="1:5" ht="24.75" customHeight="1">
      <c r="A2073" s="3">
        <v>2071</v>
      </c>
      <c r="B2073" s="2" t="str">
        <f>"蔡雪云"</f>
        <v>蔡雪云</v>
      </c>
      <c r="C2073" s="2" t="s">
        <v>1896</v>
      </c>
      <c r="D2073" s="2" t="s">
        <v>1580</v>
      </c>
      <c r="E2073" s="3"/>
    </row>
    <row r="2074" spans="1:5" ht="24.75" customHeight="1">
      <c r="A2074" s="3">
        <v>2072</v>
      </c>
      <c r="B2074" s="2" t="str">
        <f>"蔡林青"</f>
        <v>蔡林青</v>
      </c>
      <c r="C2074" s="2" t="s">
        <v>1897</v>
      </c>
      <c r="D2074" s="2" t="s">
        <v>1580</v>
      </c>
      <c r="E2074" s="3"/>
    </row>
    <row r="2075" spans="1:5" ht="24.75" customHeight="1">
      <c r="A2075" s="3">
        <v>2073</v>
      </c>
      <c r="B2075" s="2" t="str">
        <f>"马静"</f>
        <v>马静</v>
      </c>
      <c r="C2075" s="2" t="s">
        <v>1898</v>
      </c>
      <c r="D2075" s="2" t="s">
        <v>1580</v>
      </c>
      <c r="E2075" s="3"/>
    </row>
    <row r="2076" spans="1:5" ht="24.75" customHeight="1">
      <c r="A2076" s="3">
        <v>2074</v>
      </c>
      <c r="B2076" s="2" t="str">
        <f>"钟云山"</f>
        <v>钟云山</v>
      </c>
      <c r="C2076" s="2" t="s">
        <v>1704</v>
      </c>
      <c r="D2076" s="2" t="s">
        <v>1580</v>
      </c>
      <c r="E2076" s="3"/>
    </row>
    <row r="2077" spans="1:5" ht="24.75" customHeight="1">
      <c r="A2077" s="3">
        <v>2075</v>
      </c>
      <c r="B2077" s="2" t="str">
        <f>"郑学兰"</f>
        <v>郑学兰</v>
      </c>
      <c r="C2077" s="2" t="s">
        <v>1899</v>
      </c>
      <c r="D2077" s="2" t="s">
        <v>1580</v>
      </c>
      <c r="E2077" s="3"/>
    </row>
    <row r="2078" spans="1:5" ht="24.75" customHeight="1">
      <c r="A2078" s="3">
        <v>2076</v>
      </c>
      <c r="B2078" s="2" t="str">
        <f>"王平珍"</f>
        <v>王平珍</v>
      </c>
      <c r="C2078" s="2" t="s">
        <v>1900</v>
      </c>
      <c r="D2078" s="2" t="s">
        <v>1580</v>
      </c>
      <c r="E2078" s="3"/>
    </row>
    <row r="2079" spans="1:5" ht="24.75" customHeight="1">
      <c r="A2079" s="3">
        <v>2077</v>
      </c>
      <c r="B2079" s="2" t="str">
        <f>"陈莹"</f>
        <v>陈莹</v>
      </c>
      <c r="C2079" s="2" t="s">
        <v>1901</v>
      </c>
      <c r="D2079" s="2" t="s">
        <v>1580</v>
      </c>
      <c r="E2079" s="3"/>
    </row>
    <row r="2080" spans="1:5" ht="24.75" customHeight="1">
      <c r="A2080" s="3">
        <v>2078</v>
      </c>
      <c r="B2080" s="2" t="str">
        <f>"冯海贞"</f>
        <v>冯海贞</v>
      </c>
      <c r="C2080" s="2" t="s">
        <v>1902</v>
      </c>
      <c r="D2080" s="2" t="s">
        <v>1580</v>
      </c>
      <c r="E2080" s="3"/>
    </row>
    <row r="2081" spans="1:5" ht="24.75" customHeight="1">
      <c r="A2081" s="3">
        <v>2079</v>
      </c>
      <c r="B2081" s="2" t="str">
        <f>"翁焕春"</f>
        <v>翁焕春</v>
      </c>
      <c r="C2081" s="2" t="s">
        <v>1903</v>
      </c>
      <c r="D2081" s="2" t="s">
        <v>1580</v>
      </c>
      <c r="E2081" s="3"/>
    </row>
    <row r="2082" spans="1:5" ht="24.75" customHeight="1">
      <c r="A2082" s="3">
        <v>2080</v>
      </c>
      <c r="B2082" s="2" t="str">
        <f>"雷婧"</f>
        <v>雷婧</v>
      </c>
      <c r="C2082" s="2" t="s">
        <v>1904</v>
      </c>
      <c r="D2082" s="2" t="s">
        <v>1580</v>
      </c>
      <c r="E2082" s="3"/>
    </row>
    <row r="2083" spans="1:5" ht="24.75" customHeight="1">
      <c r="A2083" s="3">
        <v>2081</v>
      </c>
      <c r="B2083" s="2" t="str">
        <f>"张文秀"</f>
        <v>张文秀</v>
      </c>
      <c r="C2083" s="2" t="s">
        <v>1905</v>
      </c>
      <c r="D2083" s="2" t="s">
        <v>1580</v>
      </c>
      <c r="E2083" s="3"/>
    </row>
    <row r="2084" spans="1:5" ht="24.75" customHeight="1">
      <c r="A2084" s="3">
        <v>2082</v>
      </c>
      <c r="B2084" s="2" t="str">
        <f>"陈仁妹"</f>
        <v>陈仁妹</v>
      </c>
      <c r="C2084" s="2" t="s">
        <v>1906</v>
      </c>
      <c r="D2084" s="2" t="s">
        <v>1580</v>
      </c>
      <c r="E2084" s="3"/>
    </row>
    <row r="2085" spans="1:5" ht="24.75" customHeight="1">
      <c r="A2085" s="3">
        <v>2083</v>
      </c>
      <c r="B2085" s="2" t="str">
        <f>"莫秀静"</f>
        <v>莫秀静</v>
      </c>
      <c r="C2085" s="2" t="s">
        <v>1527</v>
      </c>
      <c r="D2085" s="2" t="s">
        <v>1580</v>
      </c>
      <c r="E2085" s="3"/>
    </row>
    <row r="2086" spans="1:5" ht="24.75" customHeight="1">
      <c r="A2086" s="3">
        <v>2084</v>
      </c>
      <c r="B2086" s="2" t="str">
        <f>"曾怀"</f>
        <v>曾怀</v>
      </c>
      <c r="C2086" s="2" t="s">
        <v>1907</v>
      </c>
      <c r="D2086" s="2" t="s">
        <v>1580</v>
      </c>
      <c r="E2086" s="3"/>
    </row>
    <row r="2087" spans="1:5" ht="24.75" customHeight="1">
      <c r="A2087" s="3">
        <v>2085</v>
      </c>
      <c r="B2087" s="2" t="str">
        <f>"黄瑾"</f>
        <v>黄瑾</v>
      </c>
      <c r="C2087" s="2" t="s">
        <v>1908</v>
      </c>
      <c r="D2087" s="2" t="s">
        <v>1580</v>
      </c>
      <c r="E2087" s="3"/>
    </row>
    <row r="2088" spans="1:5" ht="24.75" customHeight="1">
      <c r="A2088" s="3">
        <v>2086</v>
      </c>
      <c r="B2088" s="2" t="str">
        <f>"符式妃"</f>
        <v>符式妃</v>
      </c>
      <c r="C2088" s="2" t="s">
        <v>1909</v>
      </c>
      <c r="D2088" s="2" t="s">
        <v>1580</v>
      </c>
      <c r="E2088" s="3"/>
    </row>
    <row r="2089" spans="1:5" ht="24.75" customHeight="1">
      <c r="A2089" s="3">
        <v>2087</v>
      </c>
      <c r="B2089" s="2" t="str">
        <f>"潘美余"</f>
        <v>潘美余</v>
      </c>
      <c r="C2089" s="2" t="s">
        <v>1910</v>
      </c>
      <c r="D2089" s="2" t="s">
        <v>1580</v>
      </c>
      <c r="E2089" s="3"/>
    </row>
    <row r="2090" spans="1:5" ht="24.75" customHeight="1">
      <c r="A2090" s="3">
        <v>2088</v>
      </c>
      <c r="B2090" s="2" t="str">
        <f>"陈诗慧"</f>
        <v>陈诗慧</v>
      </c>
      <c r="C2090" s="2" t="s">
        <v>434</v>
      </c>
      <c r="D2090" s="2" t="s">
        <v>1580</v>
      </c>
      <c r="E2090" s="3"/>
    </row>
    <row r="2091" spans="1:5" ht="24.75" customHeight="1">
      <c r="A2091" s="3">
        <v>2089</v>
      </c>
      <c r="B2091" s="2" t="str">
        <f>"黎晓祯"</f>
        <v>黎晓祯</v>
      </c>
      <c r="C2091" s="2" t="s">
        <v>737</v>
      </c>
      <c r="D2091" s="2" t="s">
        <v>1580</v>
      </c>
      <c r="E2091" s="3"/>
    </row>
    <row r="2092" spans="1:5" ht="24.75" customHeight="1">
      <c r="A2092" s="3">
        <v>2090</v>
      </c>
      <c r="B2092" s="2" t="str">
        <f>"李莎"</f>
        <v>李莎</v>
      </c>
      <c r="C2092" s="2" t="s">
        <v>1911</v>
      </c>
      <c r="D2092" s="2" t="s">
        <v>1580</v>
      </c>
      <c r="E2092" s="3"/>
    </row>
    <row r="2093" spans="1:5" ht="24.75" customHeight="1">
      <c r="A2093" s="3">
        <v>2091</v>
      </c>
      <c r="B2093" s="2" t="str">
        <f>"符海玲"</f>
        <v>符海玲</v>
      </c>
      <c r="C2093" s="2" t="s">
        <v>1912</v>
      </c>
      <c r="D2093" s="2" t="s">
        <v>1580</v>
      </c>
      <c r="E2093" s="3"/>
    </row>
    <row r="2094" spans="1:5" ht="24.75" customHeight="1">
      <c r="A2094" s="3">
        <v>2092</v>
      </c>
      <c r="B2094" s="2" t="str">
        <f>"蒋捷"</f>
        <v>蒋捷</v>
      </c>
      <c r="C2094" s="2" t="s">
        <v>1913</v>
      </c>
      <c r="D2094" s="2" t="s">
        <v>1580</v>
      </c>
      <c r="E2094" s="3"/>
    </row>
    <row r="2095" spans="1:5" ht="24.75" customHeight="1">
      <c r="A2095" s="3">
        <v>2093</v>
      </c>
      <c r="B2095" s="2" t="str">
        <f>"林子琪"</f>
        <v>林子琪</v>
      </c>
      <c r="C2095" s="2" t="s">
        <v>1914</v>
      </c>
      <c r="D2095" s="2" t="s">
        <v>1580</v>
      </c>
      <c r="E2095" s="3"/>
    </row>
    <row r="2096" spans="1:5" ht="24.75" customHeight="1">
      <c r="A2096" s="3">
        <v>2094</v>
      </c>
      <c r="B2096" s="2" t="str">
        <f>"王迷霜"</f>
        <v>王迷霜</v>
      </c>
      <c r="C2096" s="2" t="s">
        <v>1170</v>
      </c>
      <c r="D2096" s="2" t="s">
        <v>1580</v>
      </c>
      <c r="E2096" s="3"/>
    </row>
    <row r="2097" spans="1:5" ht="24.75" customHeight="1">
      <c r="A2097" s="3">
        <v>2095</v>
      </c>
      <c r="B2097" s="2" t="str">
        <f>"符月连"</f>
        <v>符月连</v>
      </c>
      <c r="C2097" s="2" t="s">
        <v>1915</v>
      </c>
      <c r="D2097" s="2" t="s">
        <v>1580</v>
      </c>
      <c r="E2097" s="3"/>
    </row>
    <row r="2098" spans="1:5" ht="24.75" customHeight="1">
      <c r="A2098" s="3">
        <v>2096</v>
      </c>
      <c r="B2098" s="2" t="str">
        <f>"邱丽瑾"</f>
        <v>邱丽瑾</v>
      </c>
      <c r="C2098" s="2" t="s">
        <v>1916</v>
      </c>
      <c r="D2098" s="2" t="s">
        <v>1580</v>
      </c>
      <c r="E2098" s="3"/>
    </row>
    <row r="2099" spans="1:5" ht="24.75" customHeight="1">
      <c r="A2099" s="3">
        <v>2097</v>
      </c>
      <c r="B2099" s="2" t="str">
        <f>"符桐华"</f>
        <v>符桐华</v>
      </c>
      <c r="C2099" s="2" t="s">
        <v>1917</v>
      </c>
      <c r="D2099" s="2" t="s">
        <v>1580</v>
      </c>
      <c r="E2099" s="3"/>
    </row>
    <row r="2100" spans="1:5" ht="24.75" customHeight="1">
      <c r="A2100" s="3">
        <v>2098</v>
      </c>
      <c r="B2100" s="2" t="str">
        <f>"冯启聪"</f>
        <v>冯启聪</v>
      </c>
      <c r="C2100" s="2" t="s">
        <v>91</v>
      </c>
      <c r="D2100" s="2" t="s">
        <v>1580</v>
      </c>
      <c r="E2100" s="3"/>
    </row>
    <row r="2101" spans="1:5" ht="24.75" customHeight="1">
      <c r="A2101" s="3">
        <v>2099</v>
      </c>
      <c r="B2101" s="2" t="str">
        <f>"冯怀月"</f>
        <v>冯怀月</v>
      </c>
      <c r="C2101" s="2" t="s">
        <v>1918</v>
      </c>
      <c r="D2101" s="2" t="s">
        <v>1580</v>
      </c>
      <c r="E2101" s="3"/>
    </row>
    <row r="2102" spans="1:5" ht="24.75" customHeight="1">
      <c r="A2102" s="3">
        <v>2100</v>
      </c>
      <c r="B2102" s="2" t="str">
        <f>"许杨宏"</f>
        <v>许杨宏</v>
      </c>
      <c r="C2102" s="2" t="s">
        <v>1796</v>
      </c>
      <c r="D2102" s="2" t="s">
        <v>1580</v>
      </c>
      <c r="E2102" s="3"/>
    </row>
    <row r="2103" spans="1:5" ht="24.75" customHeight="1">
      <c r="A2103" s="3">
        <v>2101</v>
      </c>
      <c r="B2103" s="2" t="str">
        <f>"张思思"</f>
        <v>张思思</v>
      </c>
      <c r="C2103" s="2" t="s">
        <v>1919</v>
      </c>
      <c r="D2103" s="2" t="s">
        <v>1580</v>
      </c>
      <c r="E2103" s="3"/>
    </row>
    <row r="2104" spans="1:5" ht="24.75" customHeight="1">
      <c r="A2104" s="3">
        <v>2102</v>
      </c>
      <c r="B2104" s="2" t="str">
        <f>"陈益霞"</f>
        <v>陈益霞</v>
      </c>
      <c r="C2104" s="2" t="s">
        <v>1920</v>
      </c>
      <c r="D2104" s="2" t="s">
        <v>1580</v>
      </c>
      <c r="E2104" s="3"/>
    </row>
    <row r="2105" spans="1:5" ht="24.75" customHeight="1">
      <c r="A2105" s="3">
        <v>2103</v>
      </c>
      <c r="B2105" s="2" t="str">
        <f>"黎尾花"</f>
        <v>黎尾花</v>
      </c>
      <c r="C2105" s="2" t="s">
        <v>1921</v>
      </c>
      <c r="D2105" s="2" t="s">
        <v>1580</v>
      </c>
      <c r="E2105" s="3"/>
    </row>
    <row r="2106" spans="1:5" ht="24.75" customHeight="1">
      <c r="A2106" s="3">
        <v>2104</v>
      </c>
      <c r="B2106" s="2" t="str">
        <f>"洪梅"</f>
        <v>洪梅</v>
      </c>
      <c r="C2106" s="2" t="s">
        <v>1922</v>
      </c>
      <c r="D2106" s="2" t="s">
        <v>1580</v>
      </c>
      <c r="E2106" s="3"/>
    </row>
    <row r="2107" spans="1:5" ht="24.75" customHeight="1">
      <c r="A2107" s="3">
        <v>2105</v>
      </c>
      <c r="B2107" s="2" t="str">
        <f>"王松龄"</f>
        <v>王松龄</v>
      </c>
      <c r="C2107" s="2" t="s">
        <v>1923</v>
      </c>
      <c r="D2107" s="2" t="s">
        <v>1580</v>
      </c>
      <c r="E2107" s="3"/>
    </row>
    <row r="2108" spans="1:5" ht="24.75" customHeight="1">
      <c r="A2108" s="3">
        <v>2106</v>
      </c>
      <c r="B2108" s="2" t="str">
        <f>"王丽琼"</f>
        <v>王丽琼</v>
      </c>
      <c r="C2108" s="2" t="s">
        <v>1924</v>
      </c>
      <c r="D2108" s="2" t="s">
        <v>1580</v>
      </c>
      <c r="E2108" s="3"/>
    </row>
    <row r="2109" spans="1:5" ht="24.75" customHeight="1">
      <c r="A2109" s="3">
        <v>2107</v>
      </c>
      <c r="B2109" s="2" t="str">
        <f>"吴美慧"</f>
        <v>吴美慧</v>
      </c>
      <c r="C2109" s="2" t="s">
        <v>1658</v>
      </c>
      <c r="D2109" s="2" t="s">
        <v>1580</v>
      </c>
      <c r="E2109" s="3"/>
    </row>
    <row r="2110" spans="1:5" ht="24.75" customHeight="1">
      <c r="A2110" s="3">
        <v>2108</v>
      </c>
      <c r="B2110" s="2" t="str">
        <f>"王小敏"</f>
        <v>王小敏</v>
      </c>
      <c r="C2110" s="2" t="s">
        <v>1925</v>
      </c>
      <c r="D2110" s="2" t="s">
        <v>1580</v>
      </c>
      <c r="E2110" s="3"/>
    </row>
    <row r="2111" spans="1:5" ht="24.75" customHeight="1">
      <c r="A2111" s="3">
        <v>2109</v>
      </c>
      <c r="B2111" s="2" t="str">
        <f>"梁南"</f>
        <v>梁南</v>
      </c>
      <c r="C2111" s="2" t="s">
        <v>592</v>
      </c>
      <c r="D2111" s="2" t="s">
        <v>1580</v>
      </c>
      <c r="E2111" s="3"/>
    </row>
    <row r="2112" spans="1:5" ht="24.75" customHeight="1">
      <c r="A2112" s="3">
        <v>2110</v>
      </c>
      <c r="B2112" s="2" t="str">
        <f>"林雪霞"</f>
        <v>林雪霞</v>
      </c>
      <c r="C2112" s="2" t="s">
        <v>1926</v>
      </c>
      <c r="D2112" s="2" t="s">
        <v>1580</v>
      </c>
      <c r="E2112" s="3"/>
    </row>
    <row r="2113" spans="1:5" ht="24.75" customHeight="1">
      <c r="A2113" s="3">
        <v>2111</v>
      </c>
      <c r="B2113" s="2" t="str">
        <f>"许靖悦"</f>
        <v>许靖悦</v>
      </c>
      <c r="C2113" s="2" t="s">
        <v>1927</v>
      </c>
      <c r="D2113" s="2" t="s">
        <v>1580</v>
      </c>
      <c r="E2113" s="3"/>
    </row>
    <row r="2114" spans="1:5" ht="24.75" customHeight="1">
      <c r="A2114" s="3">
        <v>2112</v>
      </c>
      <c r="B2114" s="2" t="str">
        <f>"杨小怡"</f>
        <v>杨小怡</v>
      </c>
      <c r="C2114" s="2" t="s">
        <v>1928</v>
      </c>
      <c r="D2114" s="2" t="s">
        <v>1580</v>
      </c>
      <c r="E2114" s="3"/>
    </row>
    <row r="2115" spans="1:5" ht="24.75" customHeight="1">
      <c r="A2115" s="3">
        <v>2113</v>
      </c>
      <c r="B2115" s="2" t="str">
        <f>"符菁菁"</f>
        <v>符菁菁</v>
      </c>
      <c r="C2115" s="2" t="s">
        <v>1929</v>
      </c>
      <c r="D2115" s="2" t="s">
        <v>1580</v>
      </c>
      <c r="E2115" s="3"/>
    </row>
    <row r="2116" spans="1:5" ht="24.75" customHeight="1">
      <c r="A2116" s="3">
        <v>2114</v>
      </c>
      <c r="B2116" s="2" t="str">
        <f>"彭善"</f>
        <v>彭善</v>
      </c>
      <c r="C2116" s="2" t="s">
        <v>1930</v>
      </c>
      <c r="D2116" s="2" t="s">
        <v>1580</v>
      </c>
      <c r="E2116" s="3"/>
    </row>
    <row r="2117" spans="1:5" ht="24.75" customHeight="1">
      <c r="A2117" s="3">
        <v>2115</v>
      </c>
      <c r="B2117" s="2" t="str">
        <f>"钟美珠"</f>
        <v>钟美珠</v>
      </c>
      <c r="C2117" s="2" t="s">
        <v>1931</v>
      </c>
      <c r="D2117" s="2" t="s">
        <v>1580</v>
      </c>
      <c r="E2117" s="3"/>
    </row>
    <row r="2118" spans="1:5" ht="24.75" customHeight="1">
      <c r="A2118" s="3">
        <v>2116</v>
      </c>
      <c r="B2118" s="2" t="str">
        <f>"符宝月"</f>
        <v>符宝月</v>
      </c>
      <c r="C2118" s="2" t="s">
        <v>1932</v>
      </c>
      <c r="D2118" s="2" t="s">
        <v>1580</v>
      </c>
      <c r="E2118" s="3"/>
    </row>
    <row r="2119" spans="1:5" ht="24.75" customHeight="1">
      <c r="A2119" s="3">
        <v>2117</v>
      </c>
      <c r="B2119" s="2" t="str">
        <f>"赵月"</f>
        <v>赵月</v>
      </c>
      <c r="C2119" s="2" t="s">
        <v>1933</v>
      </c>
      <c r="D2119" s="2" t="s">
        <v>1580</v>
      </c>
      <c r="E2119" s="3"/>
    </row>
    <row r="2120" spans="1:5" ht="24.75" customHeight="1">
      <c r="A2120" s="3">
        <v>2118</v>
      </c>
      <c r="B2120" s="2" t="str">
        <f>"陈友"</f>
        <v>陈友</v>
      </c>
      <c r="C2120" s="2" t="s">
        <v>1934</v>
      </c>
      <c r="D2120" s="2" t="s">
        <v>1580</v>
      </c>
      <c r="E2120" s="3"/>
    </row>
    <row r="2121" spans="1:5" ht="24.75" customHeight="1">
      <c r="A2121" s="3">
        <v>2119</v>
      </c>
      <c r="B2121" s="2" t="str">
        <f>"冯欣"</f>
        <v>冯欣</v>
      </c>
      <c r="C2121" s="2" t="s">
        <v>370</v>
      </c>
      <c r="D2121" s="2" t="s">
        <v>1580</v>
      </c>
      <c r="E2121" s="3"/>
    </row>
    <row r="2122" spans="1:5" ht="24.75" customHeight="1">
      <c r="A2122" s="3">
        <v>2120</v>
      </c>
      <c r="B2122" s="2" t="str">
        <f>"符望"</f>
        <v>符望</v>
      </c>
      <c r="C2122" s="2" t="s">
        <v>1935</v>
      </c>
      <c r="D2122" s="2" t="s">
        <v>1580</v>
      </c>
      <c r="E2122" s="3"/>
    </row>
    <row r="2123" spans="1:5" ht="24.75" customHeight="1">
      <c r="A2123" s="3">
        <v>2121</v>
      </c>
      <c r="B2123" s="2" t="str">
        <f>"陈海花"</f>
        <v>陈海花</v>
      </c>
      <c r="C2123" s="2" t="s">
        <v>1052</v>
      </c>
      <c r="D2123" s="2" t="s">
        <v>1580</v>
      </c>
      <c r="E2123" s="3"/>
    </row>
    <row r="2124" spans="1:5" ht="24.75" customHeight="1">
      <c r="A2124" s="3">
        <v>2122</v>
      </c>
      <c r="B2124" s="2" t="str">
        <f>"周厚鸿"</f>
        <v>周厚鸿</v>
      </c>
      <c r="C2124" s="2" t="s">
        <v>1936</v>
      </c>
      <c r="D2124" s="2" t="s">
        <v>1580</v>
      </c>
      <c r="E2124" s="3"/>
    </row>
    <row r="2125" spans="1:5" ht="24.75" customHeight="1">
      <c r="A2125" s="3">
        <v>2123</v>
      </c>
      <c r="B2125" s="2" t="str">
        <f>"王祺睿"</f>
        <v>王祺睿</v>
      </c>
      <c r="C2125" s="2" t="s">
        <v>1937</v>
      </c>
      <c r="D2125" s="2" t="s">
        <v>1580</v>
      </c>
      <c r="E2125" s="3"/>
    </row>
    <row r="2126" spans="1:5" ht="24.75" customHeight="1">
      <c r="A2126" s="3">
        <v>2124</v>
      </c>
      <c r="B2126" s="2" t="str">
        <f>"王茹"</f>
        <v>王茹</v>
      </c>
      <c r="C2126" s="2" t="s">
        <v>1938</v>
      </c>
      <c r="D2126" s="2" t="s">
        <v>1580</v>
      </c>
      <c r="E2126" s="3"/>
    </row>
    <row r="2127" spans="1:5" ht="24.75" customHeight="1">
      <c r="A2127" s="3">
        <v>2125</v>
      </c>
      <c r="B2127" s="2" t="str">
        <f>"陈艳"</f>
        <v>陈艳</v>
      </c>
      <c r="C2127" s="2" t="s">
        <v>1939</v>
      </c>
      <c r="D2127" s="2" t="s">
        <v>1580</v>
      </c>
      <c r="E2127" s="3"/>
    </row>
    <row r="2128" spans="1:5" ht="24.75" customHeight="1">
      <c r="A2128" s="3">
        <v>2126</v>
      </c>
      <c r="B2128" s="2" t="str">
        <f>"王宇涵"</f>
        <v>王宇涵</v>
      </c>
      <c r="C2128" s="2" t="s">
        <v>1940</v>
      </c>
      <c r="D2128" s="2" t="s">
        <v>1941</v>
      </c>
      <c r="E2128" s="3"/>
    </row>
    <row r="2129" spans="1:5" ht="24.75" customHeight="1">
      <c r="A2129" s="3">
        <v>2127</v>
      </c>
      <c r="B2129" s="2" t="str">
        <f>"米倩"</f>
        <v>米倩</v>
      </c>
      <c r="C2129" s="2" t="s">
        <v>1942</v>
      </c>
      <c r="D2129" s="2" t="s">
        <v>1941</v>
      </c>
      <c r="E2129" s="3"/>
    </row>
    <row r="2130" spans="1:5" ht="24.75" customHeight="1">
      <c r="A2130" s="3">
        <v>2128</v>
      </c>
      <c r="B2130" s="2" t="str">
        <f>"刘雪莹"</f>
        <v>刘雪莹</v>
      </c>
      <c r="C2130" s="2" t="s">
        <v>1943</v>
      </c>
      <c r="D2130" s="2" t="s">
        <v>1941</v>
      </c>
      <c r="E2130" s="3"/>
    </row>
    <row r="2131" spans="1:5" ht="24.75" customHeight="1">
      <c r="A2131" s="3">
        <v>2129</v>
      </c>
      <c r="B2131" s="2" t="str">
        <f>"郭廉升"</f>
        <v>郭廉升</v>
      </c>
      <c r="C2131" s="2" t="s">
        <v>1944</v>
      </c>
      <c r="D2131" s="2" t="s">
        <v>1941</v>
      </c>
      <c r="E2131" s="3"/>
    </row>
    <row r="2132" spans="1:5" ht="24.75" customHeight="1">
      <c r="A2132" s="3">
        <v>2130</v>
      </c>
      <c r="B2132" s="2" t="str">
        <f>"李儒瑞"</f>
        <v>李儒瑞</v>
      </c>
      <c r="C2132" s="2" t="s">
        <v>1945</v>
      </c>
      <c r="D2132" s="2" t="s">
        <v>1941</v>
      </c>
      <c r="E2132" s="3"/>
    </row>
    <row r="2133" spans="1:5" ht="24.75" customHeight="1">
      <c r="A2133" s="3">
        <v>2131</v>
      </c>
      <c r="B2133" s="2" t="str">
        <f>"何伟"</f>
        <v>何伟</v>
      </c>
      <c r="C2133" s="2" t="s">
        <v>1946</v>
      </c>
      <c r="D2133" s="2" t="s">
        <v>1941</v>
      </c>
      <c r="E2133" s="3"/>
    </row>
    <row r="2134" spans="1:5" ht="24.75" customHeight="1">
      <c r="A2134" s="3">
        <v>2132</v>
      </c>
      <c r="B2134" s="2" t="str">
        <f>"杜瑞雪"</f>
        <v>杜瑞雪</v>
      </c>
      <c r="C2134" s="2" t="s">
        <v>1947</v>
      </c>
      <c r="D2134" s="2" t="s">
        <v>1941</v>
      </c>
      <c r="E2134" s="3"/>
    </row>
    <row r="2135" spans="1:5" ht="24.75" customHeight="1">
      <c r="A2135" s="3">
        <v>2133</v>
      </c>
      <c r="B2135" s="2" t="str">
        <f>"刘丽妹"</f>
        <v>刘丽妹</v>
      </c>
      <c r="C2135" s="2" t="s">
        <v>1948</v>
      </c>
      <c r="D2135" s="2" t="s">
        <v>1941</v>
      </c>
      <c r="E2135" s="3"/>
    </row>
    <row r="2136" spans="1:5" ht="24.75" customHeight="1">
      <c r="A2136" s="3">
        <v>2134</v>
      </c>
      <c r="B2136" s="2" t="str">
        <f>"董卓玮"</f>
        <v>董卓玮</v>
      </c>
      <c r="C2136" s="2" t="s">
        <v>1949</v>
      </c>
      <c r="D2136" s="2" t="s">
        <v>1941</v>
      </c>
      <c r="E2136" s="3"/>
    </row>
    <row r="2137" spans="1:5" ht="24.75" customHeight="1">
      <c r="A2137" s="3">
        <v>2135</v>
      </c>
      <c r="B2137" s="2" t="str">
        <f>"吴宜春"</f>
        <v>吴宜春</v>
      </c>
      <c r="C2137" s="2" t="s">
        <v>104</v>
      </c>
      <c r="D2137" s="2" t="s">
        <v>1941</v>
      </c>
      <c r="E2137" s="3"/>
    </row>
    <row r="2138" spans="1:5" ht="24.75" customHeight="1">
      <c r="A2138" s="3">
        <v>2136</v>
      </c>
      <c r="B2138" s="2" t="str">
        <f>"刘德聪"</f>
        <v>刘德聪</v>
      </c>
      <c r="C2138" s="2" t="s">
        <v>1950</v>
      </c>
      <c r="D2138" s="2" t="s">
        <v>1941</v>
      </c>
      <c r="E2138" s="3"/>
    </row>
    <row r="2139" spans="1:5" ht="24.75" customHeight="1">
      <c r="A2139" s="3">
        <v>2137</v>
      </c>
      <c r="B2139" s="2" t="str">
        <f>"孙怡"</f>
        <v>孙怡</v>
      </c>
      <c r="C2139" s="2" t="s">
        <v>1951</v>
      </c>
      <c r="D2139" s="2" t="s">
        <v>1941</v>
      </c>
      <c r="E2139" s="3"/>
    </row>
    <row r="2140" spans="1:5" ht="24.75" customHeight="1">
      <c r="A2140" s="3">
        <v>2138</v>
      </c>
      <c r="B2140" s="2" t="str">
        <f>"冯颖颖"</f>
        <v>冯颖颖</v>
      </c>
      <c r="C2140" s="2" t="s">
        <v>101</v>
      </c>
      <c r="D2140" s="2" t="s">
        <v>1941</v>
      </c>
      <c r="E2140" s="3"/>
    </row>
    <row r="2141" spans="1:5" ht="24.75" customHeight="1">
      <c r="A2141" s="3">
        <v>2139</v>
      </c>
      <c r="B2141" s="2" t="str">
        <f>"谢佳峻"</f>
        <v>谢佳峻</v>
      </c>
      <c r="C2141" s="2" t="s">
        <v>1952</v>
      </c>
      <c r="D2141" s="2" t="s">
        <v>1941</v>
      </c>
      <c r="E2141" s="3"/>
    </row>
    <row r="2142" spans="1:5" ht="24.75" customHeight="1">
      <c r="A2142" s="3">
        <v>2140</v>
      </c>
      <c r="B2142" s="2" t="str">
        <f>"许红贝"</f>
        <v>许红贝</v>
      </c>
      <c r="C2142" s="2" t="s">
        <v>729</v>
      </c>
      <c r="D2142" s="2" t="s">
        <v>1941</v>
      </c>
      <c r="E2142" s="3"/>
    </row>
    <row r="2143" spans="1:5" ht="24.75" customHeight="1">
      <c r="A2143" s="3">
        <v>2141</v>
      </c>
      <c r="B2143" s="2" t="str">
        <f>"吴华铭"</f>
        <v>吴华铭</v>
      </c>
      <c r="C2143" s="2" t="s">
        <v>1953</v>
      </c>
      <c r="D2143" s="2" t="s">
        <v>1941</v>
      </c>
      <c r="E2143" s="3"/>
    </row>
    <row r="2144" spans="1:5" ht="24.75" customHeight="1">
      <c r="A2144" s="3">
        <v>2142</v>
      </c>
      <c r="B2144" s="2" t="str">
        <f>"王壮莲"</f>
        <v>王壮莲</v>
      </c>
      <c r="C2144" s="2" t="s">
        <v>1954</v>
      </c>
      <c r="D2144" s="2" t="s">
        <v>1941</v>
      </c>
      <c r="E2144" s="3"/>
    </row>
    <row r="2145" spans="1:5" ht="24.75" customHeight="1">
      <c r="A2145" s="3">
        <v>2143</v>
      </c>
      <c r="B2145" s="2" t="str">
        <f>"王锦娴"</f>
        <v>王锦娴</v>
      </c>
      <c r="C2145" s="2" t="s">
        <v>1955</v>
      </c>
      <c r="D2145" s="2" t="s">
        <v>1941</v>
      </c>
      <c r="E2145" s="3"/>
    </row>
    <row r="2146" spans="1:5" ht="24.75" customHeight="1">
      <c r="A2146" s="3">
        <v>2144</v>
      </c>
      <c r="B2146" s="2" t="str">
        <f>"钟政"</f>
        <v>钟政</v>
      </c>
      <c r="C2146" s="2" t="s">
        <v>82</v>
      </c>
      <c r="D2146" s="2" t="s">
        <v>1941</v>
      </c>
      <c r="E2146" s="3"/>
    </row>
    <row r="2147" spans="1:5" ht="24.75" customHeight="1">
      <c r="A2147" s="3">
        <v>2145</v>
      </c>
      <c r="B2147" s="2" t="str">
        <f>"林晶晶"</f>
        <v>林晶晶</v>
      </c>
      <c r="C2147" s="2" t="s">
        <v>1956</v>
      </c>
      <c r="D2147" s="2" t="s">
        <v>1941</v>
      </c>
      <c r="E2147" s="3"/>
    </row>
    <row r="2148" spans="1:5" ht="24.75" customHeight="1">
      <c r="A2148" s="3">
        <v>2146</v>
      </c>
      <c r="B2148" s="2" t="str">
        <f>"郑佩南"</f>
        <v>郑佩南</v>
      </c>
      <c r="C2148" s="2" t="s">
        <v>1957</v>
      </c>
      <c r="D2148" s="2" t="s">
        <v>1941</v>
      </c>
      <c r="E2148" s="3"/>
    </row>
    <row r="2149" spans="1:5" ht="24.75" customHeight="1">
      <c r="A2149" s="3">
        <v>2147</v>
      </c>
      <c r="B2149" s="2" t="str">
        <f>"钟舒祯"</f>
        <v>钟舒祯</v>
      </c>
      <c r="C2149" s="2" t="s">
        <v>1958</v>
      </c>
      <c r="D2149" s="2" t="s">
        <v>1941</v>
      </c>
      <c r="E2149" s="3"/>
    </row>
    <row r="2150" spans="1:5" ht="24.75" customHeight="1">
      <c r="A2150" s="3">
        <v>2148</v>
      </c>
      <c r="B2150" s="2" t="str">
        <f>"冯露"</f>
        <v>冯露</v>
      </c>
      <c r="C2150" s="2" t="s">
        <v>1959</v>
      </c>
      <c r="D2150" s="2" t="s">
        <v>1941</v>
      </c>
      <c r="E2150" s="3"/>
    </row>
    <row r="2151" spans="1:5" ht="24.75" customHeight="1">
      <c r="A2151" s="3">
        <v>2149</v>
      </c>
      <c r="B2151" s="2" t="str">
        <f>"苏志勤"</f>
        <v>苏志勤</v>
      </c>
      <c r="C2151" s="2" t="s">
        <v>1960</v>
      </c>
      <c r="D2151" s="2" t="s">
        <v>1941</v>
      </c>
      <c r="E2151" s="3"/>
    </row>
    <row r="2152" spans="1:5" ht="24.75" customHeight="1">
      <c r="A2152" s="3">
        <v>2150</v>
      </c>
      <c r="B2152" s="2" t="str">
        <f>"翁应达"</f>
        <v>翁应达</v>
      </c>
      <c r="C2152" s="2" t="s">
        <v>1961</v>
      </c>
      <c r="D2152" s="2" t="s">
        <v>1941</v>
      </c>
      <c r="E2152" s="3"/>
    </row>
    <row r="2153" spans="1:5" ht="24.75" customHeight="1">
      <c r="A2153" s="3">
        <v>2151</v>
      </c>
      <c r="B2153" s="2" t="str">
        <f>"刘欣宜"</f>
        <v>刘欣宜</v>
      </c>
      <c r="C2153" s="2" t="s">
        <v>1962</v>
      </c>
      <c r="D2153" s="2" t="s">
        <v>1941</v>
      </c>
      <c r="E2153" s="3"/>
    </row>
    <row r="2154" spans="1:5" ht="24.75" customHeight="1">
      <c r="A2154" s="3">
        <v>2152</v>
      </c>
      <c r="B2154" s="2" t="str">
        <f>"刘为智"</f>
        <v>刘为智</v>
      </c>
      <c r="C2154" s="2" t="s">
        <v>1963</v>
      </c>
      <c r="D2154" s="2" t="s">
        <v>1941</v>
      </c>
      <c r="E2154" s="3"/>
    </row>
    <row r="2155" spans="1:5" ht="24.75" customHeight="1">
      <c r="A2155" s="3">
        <v>2153</v>
      </c>
      <c r="B2155" s="2" t="str">
        <f>"傅振芬"</f>
        <v>傅振芬</v>
      </c>
      <c r="C2155" s="2" t="s">
        <v>1964</v>
      </c>
      <c r="D2155" s="2" t="s">
        <v>1941</v>
      </c>
      <c r="E2155" s="3"/>
    </row>
    <row r="2156" spans="1:5" ht="24.75" customHeight="1">
      <c r="A2156" s="3">
        <v>2154</v>
      </c>
      <c r="B2156" s="2" t="str">
        <f>"梁月"</f>
        <v>梁月</v>
      </c>
      <c r="C2156" s="2" t="s">
        <v>1965</v>
      </c>
      <c r="D2156" s="2" t="s">
        <v>1941</v>
      </c>
      <c r="E2156" s="3"/>
    </row>
    <row r="2157" spans="1:5" ht="24.75" customHeight="1">
      <c r="A2157" s="3">
        <v>2155</v>
      </c>
      <c r="B2157" s="2" t="str">
        <f>"陈河佑"</f>
        <v>陈河佑</v>
      </c>
      <c r="C2157" s="2" t="s">
        <v>1966</v>
      </c>
      <c r="D2157" s="2" t="s">
        <v>1941</v>
      </c>
      <c r="E2157" s="3"/>
    </row>
    <row r="2158" spans="1:5" ht="24.75" customHeight="1">
      <c r="A2158" s="3">
        <v>2156</v>
      </c>
      <c r="B2158" s="2" t="str">
        <f>"王静"</f>
        <v>王静</v>
      </c>
      <c r="C2158" s="2" t="s">
        <v>1967</v>
      </c>
      <c r="D2158" s="2" t="s">
        <v>1941</v>
      </c>
      <c r="E2158" s="3"/>
    </row>
    <row r="2159" spans="1:5" ht="24.75" customHeight="1">
      <c r="A2159" s="3">
        <v>2157</v>
      </c>
      <c r="B2159" s="2" t="str">
        <f>"劳兰娇"</f>
        <v>劳兰娇</v>
      </c>
      <c r="C2159" s="2" t="s">
        <v>1968</v>
      </c>
      <c r="D2159" s="2" t="s">
        <v>1941</v>
      </c>
      <c r="E2159" s="3"/>
    </row>
    <row r="2160" spans="1:5" ht="24.75" customHeight="1">
      <c r="A2160" s="3">
        <v>2158</v>
      </c>
      <c r="B2160" s="2" t="str">
        <f>"刘静茹"</f>
        <v>刘静茹</v>
      </c>
      <c r="C2160" s="2" t="s">
        <v>1969</v>
      </c>
      <c r="D2160" s="2" t="s">
        <v>1941</v>
      </c>
      <c r="E2160" s="3"/>
    </row>
    <row r="2161" spans="1:5" ht="24.75" customHeight="1">
      <c r="A2161" s="3">
        <v>2159</v>
      </c>
      <c r="B2161" s="2" t="str">
        <f>"黎明艾"</f>
        <v>黎明艾</v>
      </c>
      <c r="C2161" s="2" t="s">
        <v>1970</v>
      </c>
      <c r="D2161" s="2" t="s">
        <v>1941</v>
      </c>
      <c r="E2161" s="3"/>
    </row>
    <row r="2162" spans="1:5" ht="24.75" customHeight="1">
      <c r="A2162" s="3">
        <v>2160</v>
      </c>
      <c r="B2162" s="2" t="str">
        <f>"钟俊民"</f>
        <v>钟俊民</v>
      </c>
      <c r="C2162" s="2" t="s">
        <v>1971</v>
      </c>
      <c r="D2162" s="2" t="s">
        <v>1941</v>
      </c>
      <c r="E2162" s="3"/>
    </row>
    <row r="2163" spans="1:5" ht="24.75" customHeight="1">
      <c r="A2163" s="3">
        <v>2161</v>
      </c>
      <c r="B2163" s="2" t="str">
        <f>"蒲彦东"</f>
        <v>蒲彦东</v>
      </c>
      <c r="C2163" s="2" t="s">
        <v>1972</v>
      </c>
      <c r="D2163" s="2" t="s">
        <v>1941</v>
      </c>
      <c r="E2163" s="3"/>
    </row>
    <row r="2164" spans="1:5" ht="24.75" customHeight="1">
      <c r="A2164" s="3">
        <v>2162</v>
      </c>
      <c r="B2164" s="2" t="str">
        <f>"蔡媛"</f>
        <v>蔡媛</v>
      </c>
      <c r="C2164" s="2" t="s">
        <v>1973</v>
      </c>
      <c r="D2164" s="2" t="s">
        <v>1941</v>
      </c>
      <c r="E2164" s="3"/>
    </row>
    <row r="2165" spans="1:5" ht="24.75" customHeight="1">
      <c r="A2165" s="3">
        <v>2163</v>
      </c>
      <c r="B2165" s="2" t="str">
        <f>"王惠"</f>
        <v>王惠</v>
      </c>
      <c r="C2165" s="2" t="s">
        <v>1974</v>
      </c>
      <c r="D2165" s="2" t="s">
        <v>1941</v>
      </c>
      <c r="E2165" s="3"/>
    </row>
    <row r="2166" spans="1:5" ht="24.75" customHeight="1">
      <c r="A2166" s="3">
        <v>2164</v>
      </c>
      <c r="B2166" s="2" t="str">
        <f>"玄晓溪"</f>
        <v>玄晓溪</v>
      </c>
      <c r="C2166" s="2" t="s">
        <v>1975</v>
      </c>
      <c r="D2166" s="2" t="s">
        <v>1941</v>
      </c>
      <c r="E2166" s="3"/>
    </row>
    <row r="2167" spans="1:5" ht="24.75" customHeight="1">
      <c r="A2167" s="3">
        <v>2165</v>
      </c>
      <c r="B2167" s="2" t="str">
        <f>"蔡良旭"</f>
        <v>蔡良旭</v>
      </c>
      <c r="C2167" s="2" t="s">
        <v>1976</v>
      </c>
      <c r="D2167" s="2" t="s">
        <v>1941</v>
      </c>
      <c r="E2167" s="3"/>
    </row>
    <row r="2168" spans="1:5" ht="24.75" customHeight="1">
      <c r="A2168" s="3">
        <v>2166</v>
      </c>
      <c r="B2168" s="2" t="str">
        <f>"王凡逸"</f>
        <v>王凡逸</v>
      </c>
      <c r="C2168" s="2" t="s">
        <v>1867</v>
      </c>
      <c r="D2168" s="2" t="s">
        <v>1941</v>
      </c>
      <c r="E2168" s="3"/>
    </row>
    <row r="2169" spans="1:5" ht="24.75" customHeight="1">
      <c r="A2169" s="3">
        <v>2167</v>
      </c>
      <c r="B2169" s="2" t="str">
        <f>"陈叶灵"</f>
        <v>陈叶灵</v>
      </c>
      <c r="C2169" s="2" t="s">
        <v>1977</v>
      </c>
      <c r="D2169" s="2" t="s">
        <v>1941</v>
      </c>
      <c r="E2169" s="3"/>
    </row>
    <row r="2170" spans="1:5" ht="24.75" customHeight="1">
      <c r="A2170" s="3">
        <v>2168</v>
      </c>
      <c r="B2170" s="2" t="str">
        <f>"许静如"</f>
        <v>许静如</v>
      </c>
      <c r="C2170" s="2" t="s">
        <v>872</v>
      </c>
      <c r="D2170" s="2" t="s">
        <v>1941</v>
      </c>
      <c r="E2170" s="3"/>
    </row>
    <row r="2171" spans="1:5" ht="24.75" customHeight="1">
      <c r="A2171" s="3">
        <v>2169</v>
      </c>
      <c r="B2171" s="2" t="str">
        <f>"方伟涛"</f>
        <v>方伟涛</v>
      </c>
      <c r="C2171" s="2" t="s">
        <v>1978</v>
      </c>
      <c r="D2171" s="2" t="s">
        <v>1941</v>
      </c>
      <c r="E2171" s="3"/>
    </row>
    <row r="2172" spans="1:5" ht="24.75" customHeight="1">
      <c r="A2172" s="3">
        <v>2170</v>
      </c>
      <c r="B2172" s="2" t="str">
        <f>"陈会宾"</f>
        <v>陈会宾</v>
      </c>
      <c r="C2172" s="2" t="s">
        <v>1064</v>
      </c>
      <c r="D2172" s="2" t="s">
        <v>1941</v>
      </c>
      <c r="E2172" s="3"/>
    </row>
    <row r="2173" spans="1:5" ht="24.75" customHeight="1">
      <c r="A2173" s="3">
        <v>2171</v>
      </c>
      <c r="B2173" s="2" t="str">
        <f>"黄彩柳"</f>
        <v>黄彩柳</v>
      </c>
      <c r="C2173" s="2" t="s">
        <v>1979</v>
      </c>
      <c r="D2173" s="2" t="s">
        <v>1941</v>
      </c>
      <c r="E2173" s="3"/>
    </row>
    <row r="2174" spans="1:5" ht="24.75" customHeight="1">
      <c r="A2174" s="3">
        <v>2172</v>
      </c>
      <c r="B2174" s="2" t="str">
        <f>"符庆锋"</f>
        <v>符庆锋</v>
      </c>
      <c r="C2174" s="2" t="s">
        <v>1980</v>
      </c>
      <c r="D2174" s="2" t="s">
        <v>1941</v>
      </c>
      <c r="E2174" s="3"/>
    </row>
    <row r="2175" spans="1:5" ht="24.75" customHeight="1">
      <c r="A2175" s="3">
        <v>2173</v>
      </c>
      <c r="B2175" s="2" t="str">
        <f>"金小霞"</f>
        <v>金小霞</v>
      </c>
      <c r="C2175" s="2" t="s">
        <v>1981</v>
      </c>
      <c r="D2175" s="2" t="s">
        <v>1941</v>
      </c>
      <c r="E2175" s="3"/>
    </row>
    <row r="2176" spans="1:5" ht="24.75" customHeight="1">
      <c r="A2176" s="3">
        <v>2174</v>
      </c>
      <c r="B2176" s="2" t="str">
        <f>"刘子堰"</f>
        <v>刘子堰</v>
      </c>
      <c r="C2176" s="2" t="s">
        <v>1756</v>
      </c>
      <c r="D2176" s="2" t="s">
        <v>1941</v>
      </c>
      <c r="E2176" s="3"/>
    </row>
    <row r="2177" spans="1:5" ht="24.75" customHeight="1">
      <c r="A2177" s="3">
        <v>2175</v>
      </c>
      <c r="B2177" s="2" t="str">
        <f>"汤立泊"</f>
        <v>汤立泊</v>
      </c>
      <c r="C2177" s="2" t="s">
        <v>1982</v>
      </c>
      <c r="D2177" s="2" t="s">
        <v>1941</v>
      </c>
      <c r="E2177" s="3"/>
    </row>
    <row r="2178" spans="1:5" ht="24.75" customHeight="1">
      <c r="A2178" s="3">
        <v>2176</v>
      </c>
      <c r="B2178" s="2" t="str">
        <f>"黎娜"</f>
        <v>黎娜</v>
      </c>
      <c r="C2178" s="2" t="s">
        <v>284</v>
      </c>
      <c r="D2178" s="2" t="s">
        <v>1941</v>
      </c>
      <c r="E2178" s="3"/>
    </row>
    <row r="2179" spans="1:5" ht="24.75" customHeight="1">
      <c r="A2179" s="3">
        <v>2177</v>
      </c>
      <c r="B2179" s="2" t="str">
        <f>"陈勇"</f>
        <v>陈勇</v>
      </c>
      <c r="C2179" s="2" t="s">
        <v>1983</v>
      </c>
      <c r="D2179" s="2" t="s">
        <v>1941</v>
      </c>
      <c r="E2179" s="3"/>
    </row>
    <row r="2180" spans="1:5" ht="24.75" customHeight="1">
      <c r="A2180" s="3">
        <v>2178</v>
      </c>
      <c r="B2180" s="2" t="str">
        <f>"廖小咪"</f>
        <v>廖小咪</v>
      </c>
      <c r="C2180" s="2" t="s">
        <v>1984</v>
      </c>
      <c r="D2180" s="2" t="s">
        <v>1941</v>
      </c>
      <c r="E2180" s="3"/>
    </row>
    <row r="2181" spans="1:5" ht="24.75" customHeight="1">
      <c r="A2181" s="3">
        <v>2179</v>
      </c>
      <c r="B2181" s="2" t="str">
        <f>"李必双"</f>
        <v>李必双</v>
      </c>
      <c r="C2181" s="2" t="s">
        <v>1985</v>
      </c>
      <c r="D2181" s="2" t="s">
        <v>1941</v>
      </c>
      <c r="E2181" s="3"/>
    </row>
    <row r="2182" spans="1:5" ht="24.75" customHeight="1">
      <c r="A2182" s="3">
        <v>2180</v>
      </c>
      <c r="B2182" s="2" t="str">
        <f>"林文涛"</f>
        <v>林文涛</v>
      </c>
      <c r="C2182" s="2" t="s">
        <v>1986</v>
      </c>
      <c r="D2182" s="2" t="s">
        <v>1941</v>
      </c>
      <c r="E2182" s="3"/>
    </row>
    <row r="2183" spans="1:5" ht="24.75" customHeight="1">
      <c r="A2183" s="3">
        <v>2181</v>
      </c>
      <c r="B2183" s="2" t="str">
        <f>"张小妮"</f>
        <v>张小妮</v>
      </c>
      <c r="C2183" s="2" t="s">
        <v>1987</v>
      </c>
      <c r="D2183" s="2" t="s">
        <v>1941</v>
      </c>
      <c r="E2183" s="3"/>
    </row>
    <row r="2184" spans="1:5" ht="24.75" customHeight="1">
      <c r="A2184" s="3">
        <v>2182</v>
      </c>
      <c r="B2184" s="2" t="str">
        <f>"李金容"</f>
        <v>李金容</v>
      </c>
      <c r="C2184" s="2" t="s">
        <v>1988</v>
      </c>
      <c r="D2184" s="2" t="s">
        <v>1941</v>
      </c>
      <c r="E2184" s="3"/>
    </row>
    <row r="2185" spans="1:5" ht="24.75" customHeight="1">
      <c r="A2185" s="3">
        <v>2183</v>
      </c>
      <c r="B2185" s="2" t="str">
        <f>"洪慧婷"</f>
        <v>洪慧婷</v>
      </c>
      <c r="C2185" s="2" t="s">
        <v>1989</v>
      </c>
      <c r="D2185" s="2" t="s">
        <v>1941</v>
      </c>
      <c r="E2185" s="3"/>
    </row>
    <row r="2186" spans="1:5" ht="24.75" customHeight="1">
      <c r="A2186" s="3">
        <v>2184</v>
      </c>
      <c r="B2186" s="2" t="str">
        <f>"符之雄"</f>
        <v>符之雄</v>
      </c>
      <c r="C2186" s="2" t="s">
        <v>1990</v>
      </c>
      <c r="D2186" s="2" t="s">
        <v>1941</v>
      </c>
      <c r="E2186" s="3"/>
    </row>
    <row r="2187" spans="1:5" ht="24.75" customHeight="1">
      <c r="A2187" s="3">
        <v>2185</v>
      </c>
      <c r="B2187" s="2" t="str">
        <f>"许琳"</f>
        <v>许琳</v>
      </c>
      <c r="C2187" s="2" t="s">
        <v>1474</v>
      </c>
      <c r="D2187" s="2" t="s">
        <v>1941</v>
      </c>
      <c r="E2187" s="3"/>
    </row>
    <row r="2188" spans="1:5" ht="24.75" customHeight="1">
      <c r="A2188" s="3">
        <v>2186</v>
      </c>
      <c r="B2188" s="2" t="str">
        <f>"苏锦花"</f>
        <v>苏锦花</v>
      </c>
      <c r="C2188" s="2" t="s">
        <v>1991</v>
      </c>
      <c r="D2188" s="2" t="s">
        <v>1941</v>
      </c>
      <c r="E2188" s="3"/>
    </row>
    <row r="2189" spans="1:5" ht="24.75" customHeight="1">
      <c r="A2189" s="3">
        <v>2187</v>
      </c>
      <c r="B2189" s="2" t="str">
        <f>"王惠妮"</f>
        <v>王惠妮</v>
      </c>
      <c r="C2189" s="2" t="s">
        <v>1992</v>
      </c>
      <c r="D2189" s="2" t="s">
        <v>1941</v>
      </c>
      <c r="E2189" s="3"/>
    </row>
    <row r="2190" spans="1:5" ht="24.75" customHeight="1">
      <c r="A2190" s="3">
        <v>2188</v>
      </c>
      <c r="B2190" s="2" t="str">
        <f>"周晓静"</f>
        <v>周晓静</v>
      </c>
      <c r="C2190" s="2" t="s">
        <v>1993</v>
      </c>
      <c r="D2190" s="2" t="s">
        <v>1941</v>
      </c>
      <c r="E2190" s="3"/>
    </row>
    <row r="2191" spans="1:5" ht="24.75" customHeight="1">
      <c r="A2191" s="3">
        <v>2189</v>
      </c>
      <c r="B2191" s="2" t="str">
        <f>"曹植钧"</f>
        <v>曹植钧</v>
      </c>
      <c r="C2191" s="2" t="s">
        <v>1994</v>
      </c>
      <c r="D2191" s="2" t="s">
        <v>1941</v>
      </c>
      <c r="E2191" s="3"/>
    </row>
    <row r="2192" spans="1:5" ht="24.75" customHeight="1">
      <c r="A2192" s="3">
        <v>2190</v>
      </c>
      <c r="B2192" s="2" t="str">
        <f>"陈小慧"</f>
        <v>陈小慧</v>
      </c>
      <c r="C2192" s="2" t="s">
        <v>1995</v>
      </c>
      <c r="D2192" s="2" t="s">
        <v>1941</v>
      </c>
      <c r="E2192" s="3"/>
    </row>
    <row r="2193" spans="1:5" ht="24.75" customHeight="1">
      <c r="A2193" s="3">
        <v>2191</v>
      </c>
      <c r="B2193" s="2" t="str">
        <f>"黄小珍"</f>
        <v>黄小珍</v>
      </c>
      <c r="C2193" s="2" t="s">
        <v>1810</v>
      </c>
      <c r="D2193" s="2" t="s">
        <v>1941</v>
      </c>
      <c r="E2193" s="3"/>
    </row>
    <row r="2194" spans="1:5" ht="24.75" customHeight="1">
      <c r="A2194" s="3">
        <v>2192</v>
      </c>
      <c r="B2194" s="2" t="str">
        <f>"王诗皓"</f>
        <v>王诗皓</v>
      </c>
      <c r="C2194" s="2" t="s">
        <v>1996</v>
      </c>
      <c r="D2194" s="2" t="s">
        <v>1941</v>
      </c>
      <c r="E2194" s="3"/>
    </row>
    <row r="2195" spans="1:5" ht="24.75" customHeight="1">
      <c r="A2195" s="3">
        <v>2193</v>
      </c>
      <c r="B2195" s="2" t="str">
        <f>"杨琼莹"</f>
        <v>杨琼莹</v>
      </c>
      <c r="C2195" s="2" t="s">
        <v>1997</v>
      </c>
      <c r="D2195" s="2" t="s">
        <v>1941</v>
      </c>
      <c r="E2195" s="3"/>
    </row>
    <row r="2196" spans="1:5" ht="24.75" customHeight="1">
      <c r="A2196" s="3">
        <v>2194</v>
      </c>
      <c r="B2196" s="2" t="str">
        <f>"王夏婷"</f>
        <v>王夏婷</v>
      </c>
      <c r="C2196" s="2" t="s">
        <v>1998</v>
      </c>
      <c r="D2196" s="2" t="s">
        <v>1941</v>
      </c>
      <c r="E2196" s="3"/>
    </row>
    <row r="2197" spans="1:5" ht="24.75" customHeight="1">
      <c r="A2197" s="3">
        <v>2195</v>
      </c>
      <c r="B2197" s="2" t="str">
        <f>"符文鑫"</f>
        <v>符文鑫</v>
      </c>
      <c r="C2197" s="2" t="s">
        <v>1999</v>
      </c>
      <c r="D2197" s="2" t="s">
        <v>1941</v>
      </c>
      <c r="E2197" s="3"/>
    </row>
    <row r="2198" spans="1:5" ht="24.75" customHeight="1">
      <c r="A2198" s="3">
        <v>2196</v>
      </c>
      <c r="B2198" s="2" t="str">
        <f>"王博莹"</f>
        <v>王博莹</v>
      </c>
      <c r="C2198" s="2" t="s">
        <v>2000</v>
      </c>
      <c r="D2198" s="2" t="s">
        <v>1941</v>
      </c>
      <c r="E2198" s="3"/>
    </row>
    <row r="2199" spans="1:5" ht="24.75" customHeight="1">
      <c r="A2199" s="3">
        <v>2197</v>
      </c>
      <c r="B2199" s="2" t="str">
        <f>"李梦君"</f>
        <v>李梦君</v>
      </c>
      <c r="C2199" s="2" t="s">
        <v>2001</v>
      </c>
      <c r="D2199" s="2" t="s">
        <v>1941</v>
      </c>
      <c r="E2199" s="3"/>
    </row>
    <row r="2200" spans="1:5" ht="24.75" customHeight="1">
      <c r="A2200" s="3">
        <v>2198</v>
      </c>
      <c r="B2200" s="2" t="str">
        <f>"王海瑶"</f>
        <v>王海瑶</v>
      </c>
      <c r="C2200" s="2" t="s">
        <v>2002</v>
      </c>
      <c r="D2200" s="2" t="s">
        <v>1941</v>
      </c>
      <c r="E2200" s="3"/>
    </row>
    <row r="2201" spans="1:5" ht="24.75" customHeight="1">
      <c r="A2201" s="3">
        <v>2199</v>
      </c>
      <c r="B2201" s="2" t="str">
        <f>"蔡奕航"</f>
        <v>蔡奕航</v>
      </c>
      <c r="C2201" s="2" t="s">
        <v>2003</v>
      </c>
      <c r="D2201" s="2" t="s">
        <v>1941</v>
      </c>
      <c r="E2201" s="3"/>
    </row>
    <row r="2202" spans="1:5" ht="24.75" customHeight="1">
      <c r="A2202" s="3">
        <v>2200</v>
      </c>
      <c r="B2202" s="2" t="str">
        <f>"肖海清"</f>
        <v>肖海清</v>
      </c>
      <c r="C2202" s="2" t="s">
        <v>2004</v>
      </c>
      <c r="D2202" s="2" t="s">
        <v>1941</v>
      </c>
      <c r="E2202" s="3"/>
    </row>
    <row r="2203" spans="1:5" ht="24.75" customHeight="1">
      <c r="A2203" s="3">
        <v>2201</v>
      </c>
      <c r="B2203" s="2" t="str">
        <f>"陈诗婷"</f>
        <v>陈诗婷</v>
      </c>
      <c r="C2203" s="2" t="s">
        <v>2005</v>
      </c>
      <c r="D2203" s="2" t="s">
        <v>1941</v>
      </c>
      <c r="E2203" s="3"/>
    </row>
    <row r="2204" spans="1:5" ht="24.75" customHeight="1">
      <c r="A2204" s="3">
        <v>2202</v>
      </c>
      <c r="B2204" s="2" t="str">
        <f>"王淑珍"</f>
        <v>王淑珍</v>
      </c>
      <c r="C2204" s="2" t="s">
        <v>1993</v>
      </c>
      <c r="D2204" s="2" t="s">
        <v>1941</v>
      </c>
      <c r="E2204" s="3"/>
    </row>
    <row r="2205" spans="1:5" ht="24.75" customHeight="1">
      <c r="A2205" s="3">
        <v>2203</v>
      </c>
      <c r="B2205" s="2" t="str">
        <f>"陈素素"</f>
        <v>陈素素</v>
      </c>
      <c r="C2205" s="2" t="s">
        <v>2006</v>
      </c>
      <c r="D2205" s="2" t="s">
        <v>1941</v>
      </c>
      <c r="E2205" s="3"/>
    </row>
    <row r="2206" spans="1:5" ht="24.75" customHeight="1">
      <c r="A2206" s="3">
        <v>2204</v>
      </c>
      <c r="B2206" s="2" t="str">
        <f>"卢裕贤"</f>
        <v>卢裕贤</v>
      </c>
      <c r="C2206" s="2" t="s">
        <v>2007</v>
      </c>
      <c r="D2206" s="2" t="s">
        <v>1941</v>
      </c>
      <c r="E2206" s="3"/>
    </row>
    <row r="2207" spans="1:5" ht="24.75" customHeight="1">
      <c r="A2207" s="3">
        <v>2205</v>
      </c>
      <c r="B2207" s="2" t="str">
        <f>"陈红茹"</f>
        <v>陈红茹</v>
      </c>
      <c r="C2207" s="2" t="s">
        <v>2008</v>
      </c>
      <c r="D2207" s="2" t="s">
        <v>1941</v>
      </c>
      <c r="E2207" s="3"/>
    </row>
    <row r="2208" spans="1:5" ht="24.75" customHeight="1">
      <c r="A2208" s="3">
        <v>2206</v>
      </c>
      <c r="B2208" s="2" t="str">
        <f>"曾薰娴"</f>
        <v>曾薰娴</v>
      </c>
      <c r="C2208" s="2" t="s">
        <v>1867</v>
      </c>
      <c r="D2208" s="2" t="s">
        <v>1941</v>
      </c>
      <c r="E2208" s="3"/>
    </row>
    <row r="2209" spans="1:5" ht="24.75" customHeight="1">
      <c r="A2209" s="3">
        <v>2207</v>
      </c>
      <c r="B2209" s="2" t="str">
        <f>"何禹生"</f>
        <v>何禹生</v>
      </c>
      <c r="C2209" s="2" t="s">
        <v>2009</v>
      </c>
      <c r="D2209" s="2" t="s">
        <v>1941</v>
      </c>
      <c r="E2209" s="3"/>
    </row>
    <row r="2210" spans="1:5" ht="24.75" customHeight="1">
      <c r="A2210" s="3">
        <v>2208</v>
      </c>
      <c r="B2210" s="2" t="str">
        <f>"黄垂苗"</f>
        <v>黄垂苗</v>
      </c>
      <c r="C2210" s="2" t="s">
        <v>2010</v>
      </c>
      <c r="D2210" s="2" t="s">
        <v>1941</v>
      </c>
      <c r="E2210" s="3"/>
    </row>
    <row r="2211" spans="1:5" ht="24.75" customHeight="1">
      <c r="A2211" s="3">
        <v>2209</v>
      </c>
      <c r="B2211" s="2" t="str">
        <f>"黄崴崴"</f>
        <v>黄崴崴</v>
      </c>
      <c r="C2211" s="2" t="s">
        <v>111</v>
      </c>
      <c r="D2211" s="2" t="s">
        <v>1941</v>
      </c>
      <c r="E2211" s="3"/>
    </row>
    <row r="2212" spans="1:5" ht="24.75" customHeight="1">
      <c r="A2212" s="3">
        <v>2210</v>
      </c>
      <c r="B2212" s="2" t="str">
        <f>"黄泰淼"</f>
        <v>黄泰淼</v>
      </c>
      <c r="C2212" s="2" t="s">
        <v>2011</v>
      </c>
      <c r="D2212" s="2" t="s">
        <v>1941</v>
      </c>
      <c r="E2212" s="3"/>
    </row>
    <row r="2213" spans="1:5" ht="24.75" customHeight="1">
      <c r="A2213" s="3">
        <v>2211</v>
      </c>
      <c r="B2213" s="2" t="str">
        <f>"陈冉冉"</f>
        <v>陈冉冉</v>
      </c>
      <c r="C2213" s="2" t="s">
        <v>2012</v>
      </c>
      <c r="D2213" s="2" t="s">
        <v>1941</v>
      </c>
      <c r="E2213" s="3"/>
    </row>
    <row r="2214" spans="1:5" ht="24.75" customHeight="1">
      <c r="A2214" s="3">
        <v>2212</v>
      </c>
      <c r="B2214" s="2" t="str">
        <f>"王淋婷"</f>
        <v>王淋婷</v>
      </c>
      <c r="C2214" s="2" t="s">
        <v>2013</v>
      </c>
      <c r="D2214" s="2" t="s">
        <v>1941</v>
      </c>
      <c r="E2214" s="3"/>
    </row>
    <row r="2215" spans="1:5" ht="24.75" customHeight="1">
      <c r="A2215" s="3">
        <v>2213</v>
      </c>
      <c r="B2215" s="2" t="str">
        <f>"劳爵通"</f>
        <v>劳爵通</v>
      </c>
      <c r="C2215" s="2" t="s">
        <v>2014</v>
      </c>
      <c r="D2215" s="2" t="s">
        <v>1941</v>
      </c>
      <c r="E2215" s="3"/>
    </row>
    <row r="2216" spans="1:5" ht="24.75" customHeight="1">
      <c r="A2216" s="3">
        <v>2214</v>
      </c>
      <c r="B2216" s="2" t="str">
        <f>"罗虹"</f>
        <v>罗虹</v>
      </c>
      <c r="C2216" s="2" t="s">
        <v>2015</v>
      </c>
      <c r="D2216" s="2" t="s">
        <v>1941</v>
      </c>
      <c r="E2216" s="3"/>
    </row>
    <row r="2217" spans="1:5" ht="24.75" customHeight="1">
      <c r="A2217" s="3">
        <v>2215</v>
      </c>
      <c r="B2217" s="2" t="str">
        <f>"陈家庆"</f>
        <v>陈家庆</v>
      </c>
      <c r="C2217" s="2" t="s">
        <v>2016</v>
      </c>
      <c r="D2217" s="2" t="s">
        <v>1941</v>
      </c>
      <c r="E2217" s="3"/>
    </row>
    <row r="2218" spans="1:5" ht="24.75" customHeight="1">
      <c r="A2218" s="3">
        <v>2216</v>
      </c>
      <c r="B2218" s="2" t="str">
        <f>"李政澎"</f>
        <v>李政澎</v>
      </c>
      <c r="C2218" s="2" t="s">
        <v>2017</v>
      </c>
      <c r="D2218" s="2" t="s">
        <v>1941</v>
      </c>
      <c r="E2218" s="3"/>
    </row>
    <row r="2219" spans="1:5" ht="24.75" customHeight="1">
      <c r="A2219" s="3">
        <v>2217</v>
      </c>
      <c r="B2219" s="2" t="str">
        <f>"谢柏怡"</f>
        <v>谢柏怡</v>
      </c>
      <c r="C2219" s="2" t="s">
        <v>2018</v>
      </c>
      <c r="D2219" s="2" t="s">
        <v>1941</v>
      </c>
      <c r="E2219" s="3"/>
    </row>
    <row r="2220" spans="1:5" ht="24.75" customHeight="1">
      <c r="A2220" s="3">
        <v>2218</v>
      </c>
      <c r="B2220" s="2" t="str">
        <f>"唐喜源"</f>
        <v>唐喜源</v>
      </c>
      <c r="C2220" s="2" t="s">
        <v>2019</v>
      </c>
      <c r="D2220" s="2" t="s">
        <v>1941</v>
      </c>
      <c r="E2220" s="3"/>
    </row>
    <row r="2221" spans="1:5" ht="24.75" customHeight="1">
      <c r="A2221" s="3">
        <v>2219</v>
      </c>
      <c r="B2221" s="2" t="str">
        <f>"王毓奋"</f>
        <v>王毓奋</v>
      </c>
      <c r="C2221" s="2" t="s">
        <v>2020</v>
      </c>
      <c r="D2221" s="2" t="s">
        <v>1941</v>
      </c>
      <c r="E2221" s="3"/>
    </row>
    <row r="2222" spans="1:5" ht="24.75" customHeight="1">
      <c r="A2222" s="3">
        <v>2220</v>
      </c>
      <c r="B2222" s="2" t="str">
        <f>"李杏"</f>
        <v>李杏</v>
      </c>
      <c r="C2222" s="2" t="s">
        <v>2021</v>
      </c>
      <c r="D2222" s="2" t="s">
        <v>1941</v>
      </c>
      <c r="E2222" s="3"/>
    </row>
    <row r="2223" spans="1:5" ht="24.75" customHeight="1">
      <c r="A2223" s="3">
        <v>2221</v>
      </c>
      <c r="B2223" s="2" t="str">
        <f>"刘晶"</f>
        <v>刘晶</v>
      </c>
      <c r="C2223" s="2" t="s">
        <v>2022</v>
      </c>
      <c r="D2223" s="2" t="s">
        <v>1941</v>
      </c>
      <c r="E2223" s="3"/>
    </row>
    <row r="2224" spans="1:5" ht="24.75" customHeight="1">
      <c r="A2224" s="3">
        <v>2222</v>
      </c>
      <c r="B2224" s="2" t="str">
        <f>"符青南"</f>
        <v>符青南</v>
      </c>
      <c r="C2224" s="2" t="s">
        <v>2023</v>
      </c>
      <c r="D2224" s="2" t="s">
        <v>1941</v>
      </c>
      <c r="E2224" s="3"/>
    </row>
    <row r="2225" spans="1:5" ht="24.75" customHeight="1">
      <c r="A2225" s="3">
        <v>2223</v>
      </c>
      <c r="B2225" s="2" t="str">
        <f>"唐丽怡"</f>
        <v>唐丽怡</v>
      </c>
      <c r="C2225" s="2" t="s">
        <v>2024</v>
      </c>
      <c r="D2225" s="2" t="s">
        <v>1941</v>
      </c>
      <c r="E2225" s="3"/>
    </row>
    <row r="2226" spans="1:5" ht="24.75" customHeight="1">
      <c r="A2226" s="3">
        <v>2224</v>
      </c>
      <c r="B2226" s="2" t="str">
        <f>"何雨澄"</f>
        <v>何雨澄</v>
      </c>
      <c r="C2226" s="2" t="s">
        <v>2025</v>
      </c>
      <c r="D2226" s="2" t="s">
        <v>1941</v>
      </c>
      <c r="E2226" s="3"/>
    </row>
    <row r="2227" spans="1:5" ht="24.75" customHeight="1">
      <c r="A2227" s="3">
        <v>2225</v>
      </c>
      <c r="B2227" s="2" t="str">
        <f>"李基娜"</f>
        <v>李基娜</v>
      </c>
      <c r="C2227" s="2" t="s">
        <v>2026</v>
      </c>
      <c r="D2227" s="2" t="s">
        <v>2027</v>
      </c>
      <c r="E2227" s="3"/>
    </row>
    <row r="2228" spans="1:5" ht="24.75" customHeight="1">
      <c r="A2228" s="3">
        <v>2226</v>
      </c>
      <c r="B2228" s="2" t="str">
        <f>"陈文娜"</f>
        <v>陈文娜</v>
      </c>
      <c r="C2228" s="2" t="s">
        <v>2028</v>
      </c>
      <c r="D2228" s="2" t="s">
        <v>2027</v>
      </c>
      <c r="E2228" s="3"/>
    </row>
    <row r="2229" spans="1:5" ht="24.75" customHeight="1">
      <c r="A2229" s="3">
        <v>2227</v>
      </c>
      <c r="B2229" s="2" t="str">
        <f>"黄以骅"</f>
        <v>黄以骅</v>
      </c>
      <c r="C2229" s="2" t="s">
        <v>2029</v>
      </c>
      <c r="D2229" s="2" t="s">
        <v>2027</v>
      </c>
      <c r="E2229" s="3"/>
    </row>
    <row r="2230" spans="1:5" ht="24.75" customHeight="1">
      <c r="A2230" s="3">
        <v>2228</v>
      </c>
      <c r="B2230" s="2" t="str">
        <f>"李莉"</f>
        <v>李莉</v>
      </c>
      <c r="C2230" s="2" t="s">
        <v>2030</v>
      </c>
      <c r="D2230" s="2" t="s">
        <v>2027</v>
      </c>
      <c r="E2230" s="3"/>
    </row>
    <row r="2231" spans="1:5" ht="24.75" customHeight="1">
      <c r="A2231" s="3">
        <v>2229</v>
      </c>
      <c r="B2231" s="2" t="str">
        <f>"张霞"</f>
        <v>张霞</v>
      </c>
      <c r="C2231" s="2" t="s">
        <v>2031</v>
      </c>
      <c r="D2231" s="2" t="s">
        <v>2027</v>
      </c>
      <c r="E2231" s="3"/>
    </row>
    <row r="2232" spans="1:5" ht="24.75" customHeight="1">
      <c r="A2232" s="3">
        <v>2230</v>
      </c>
      <c r="B2232" s="2" t="str">
        <f>"黎维荣"</f>
        <v>黎维荣</v>
      </c>
      <c r="C2232" s="2" t="s">
        <v>2032</v>
      </c>
      <c r="D2232" s="2" t="s">
        <v>2027</v>
      </c>
      <c r="E2232" s="3"/>
    </row>
    <row r="2233" spans="1:5" ht="24.75" customHeight="1">
      <c r="A2233" s="3">
        <v>2231</v>
      </c>
      <c r="B2233" s="2" t="str">
        <f>"龙紫云"</f>
        <v>龙紫云</v>
      </c>
      <c r="C2233" s="2" t="s">
        <v>2033</v>
      </c>
      <c r="D2233" s="2" t="s">
        <v>2027</v>
      </c>
      <c r="E2233" s="3"/>
    </row>
    <row r="2234" spans="1:5" ht="24.75" customHeight="1">
      <c r="A2234" s="3">
        <v>2232</v>
      </c>
      <c r="B2234" s="2" t="str">
        <f>"王俊机"</f>
        <v>王俊机</v>
      </c>
      <c r="C2234" s="2" t="s">
        <v>490</v>
      </c>
      <c r="D2234" s="2" t="s">
        <v>2027</v>
      </c>
      <c r="E2234" s="3"/>
    </row>
    <row r="2235" spans="1:5" ht="24.75" customHeight="1">
      <c r="A2235" s="3">
        <v>2233</v>
      </c>
      <c r="B2235" s="2" t="str">
        <f>"苏美云"</f>
        <v>苏美云</v>
      </c>
      <c r="C2235" s="2" t="s">
        <v>2034</v>
      </c>
      <c r="D2235" s="2" t="s">
        <v>2027</v>
      </c>
      <c r="E2235" s="3"/>
    </row>
    <row r="2236" spans="1:5" ht="24.75" customHeight="1">
      <c r="A2236" s="3">
        <v>2234</v>
      </c>
      <c r="B2236" s="2" t="str">
        <f>"陈婕"</f>
        <v>陈婕</v>
      </c>
      <c r="C2236" s="2" t="s">
        <v>2035</v>
      </c>
      <c r="D2236" s="2" t="s">
        <v>2027</v>
      </c>
      <c r="E2236" s="3"/>
    </row>
    <row r="2237" spans="1:5" ht="24.75" customHeight="1">
      <c r="A2237" s="3">
        <v>2235</v>
      </c>
      <c r="B2237" s="2" t="str">
        <f>"陈福清"</f>
        <v>陈福清</v>
      </c>
      <c r="C2237" s="2" t="s">
        <v>2036</v>
      </c>
      <c r="D2237" s="2" t="s">
        <v>2027</v>
      </c>
      <c r="E2237" s="3"/>
    </row>
    <row r="2238" spans="1:5" ht="24.75" customHeight="1">
      <c r="A2238" s="3">
        <v>2236</v>
      </c>
      <c r="B2238" s="2" t="str">
        <f>"张祯烽"</f>
        <v>张祯烽</v>
      </c>
      <c r="C2238" s="2" t="s">
        <v>2037</v>
      </c>
      <c r="D2238" s="2" t="s">
        <v>2027</v>
      </c>
      <c r="E2238" s="3"/>
    </row>
    <row r="2239" spans="1:5" ht="24.75" customHeight="1">
      <c r="A2239" s="3">
        <v>2237</v>
      </c>
      <c r="B2239" s="2" t="str">
        <f>"林琳"</f>
        <v>林琳</v>
      </c>
      <c r="C2239" s="2" t="s">
        <v>2038</v>
      </c>
      <c r="D2239" s="2" t="s">
        <v>2027</v>
      </c>
      <c r="E2239" s="3"/>
    </row>
    <row r="2240" spans="1:5" ht="24.75" customHeight="1">
      <c r="A2240" s="3">
        <v>2238</v>
      </c>
      <c r="B2240" s="2" t="str">
        <f>"姚颖"</f>
        <v>姚颖</v>
      </c>
      <c r="C2240" s="2" t="s">
        <v>2039</v>
      </c>
      <c r="D2240" s="2" t="s">
        <v>2027</v>
      </c>
      <c r="E2240" s="3"/>
    </row>
    <row r="2241" spans="1:5" ht="24.75" customHeight="1">
      <c r="A2241" s="3">
        <v>2239</v>
      </c>
      <c r="B2241" s="2" t="str">
        <f>"林金玉"</f>
        <v>林金玉</v>
      </c>
      <c r="C2241" s="2" t="s">
        <v>2040</v>
      </c>
      <c r="D2241" s="2" t="s">
        <v>2027</v>
      </c>
      <c r="E2241" s="3"/>
    </row>
    <row r="2242" spans="1:5" ht="24.75" customHeight="1">
      <c r="A2242" s="3">
        <v>2240</v>
      </c>
      <c r="B2242" s="2" t="str">
        <f>"陈多多"</f>
        <v>陈多多</v>
      </c>
      <c r="C2242" s="2" t="s">
        <v>2041</v>
      </c>
      <c r="D2242" s="2" t="s">
        <v>2027</v>
      </c>
      <c r="E2242" s="3"/>
    </row>
    <row r="2243" spans="1:5" ht="24.75" customHeight="1">
      <c r="A2243" s="3">
        <v>2241</v>
      </c>
      <c r="B2243" s="2" t="str">
        <f>" 董振凯"</f>
        <v> 董振凯</v>
      </c>
      <c r="C2243" s="2" t="s">
        <v>2042</v>
      </c>
      <c r="D2243" s="2" t="s">
        <v>2027</v>
      </c>
      <c r="E2243" s="3"/>
    </row>
    <row r="2244" spans="1:5" ht="24.75" customHeight="1">
      <c r="A2244" s="3">
        <v>2242</v>
      </c>
      <c r="B2244" s="2" t="str">
        <f>"吴莹"</f>
        <v>吴莹</v>
      </c>
      <c r="C2244" s="2" t="s">
        <v>2043</v>
      </c>
      <c r="D2244" s="2" t="s">
        <v>2027</v>
      </c>
      <c r="E2244" s="3"/>
    </row>
    <row r="2245" spans="1:5" ht="24.75" customHeight="1">
      <c r="A2245" s="3">
        <v>2243</v>
      </c>
      <c r="B2245" s="2" t="str">
        <f>"陈淑嫔"</f>
        <v>陈淑嫔</v>
      </c>
      <c r="C2245" s="2" t="s">
        <v>2044</v>
      </c>
      <c r="D2245" s="2" t="s">
        <v>2027</v>
      </c>
      <c r="E2245" s="3"/>
    </row>
    <row r="2246" spans="1:5" ht="24.75" customHeight="1">
      <c r="A2246" s="3">
        <v>2244</v>
      </c>
      <c r="B2246" s="2" t="str">
        <f>"孙昌巧"</f>
        <v>孙昌巧</v>
      </c>
      <c r="C2246" s="2" t="s">
        <v>950</v>
      </c>
      <c r="D2246" s="2" t="s">
        <v>2027</v>
      </c>
      <c r="E2246" s="3"/>
    </row>
    <row r="2247" spans="1:5" ht="24.75" customHeight="1">
      <c r="A2247" s="3">
        <v>2245</v>
      </c>
      <c r="B2247" s="2" t="str">
        <f>"高玉玉"</f>
        <v>高玉玉</v>
      </c>
      <c r="C2247" s="2" t="s">
        <v>2045</v>
      </c>
      <c r="D2247" s="2" t="s">
        <v>2027</v>
      </c>
      <c r="E2247" s="3"/>
    </row>
    <row r="2248" spans="1:5" ht="24.75" customHeight="1">
      <c r="A2248" s="3">
        <v>2246</v>
      </c>
      <c r="B2248" s="2" t="str">
        <f>"苏江滨"</f>
        <v>苏江滨</v>
      </c>
      <c r="C2248" s="2" t="s">
        <v>2046</v>
      </c>
      <c r="D2248" s="2" t="s">
        <v>2027</v>
      </c>
      <c r="E2248" s="3"/>
    </row>
    <row r="2249" spans="1:5" ht="24.75" customHeight="1">
      <c r="A2249" s="3">
        <v>2247</v>
      </c>
      <c r="B2249" s="2" t="str">
        <f>"王美嘉"</f>
        <v>王美嘉</v>
      </c>
      <c r="C2249" s="2" t="s">
        <v>2047</v>
      </c>
      <c r="D2249" s="2" t="s">
        <v>2027</v>
      </c>
      <c r="E2249" s="3"/>
    </row>
    <row r="2250" spans="1:5" ht="24.75" customHeight="1">
      <c r="A2250" s="3">
        <v>2248</v>
      </c>
      <c r="B2250" s="2" t="str">
        <f>"林海玲"</f>
        <v>林海玲</v>
      </c>
      <c r="C2250" s="2" t="s">
        <v>2048</v>
      </c>
      <c r="D2250" s="2" t="s">
        <v>2027</v>
      </c>
      <c r="E2250" s="3"/>
    </row>
    <row r="2251" spans="1:5" ht="24.75" customHeight="1">
      <c r="A2251" s="3">
        <v>2249</v>
      </c>
      <c r="B2251" s="2" t="str">
        <f>"许苑星"</f>
        <v>许苑星</v>
      </c>
      <c r="C2251" s="2" t="s">
        <v>2049</v>
      </c>
      <c r="D2251" s="2" t="s">
        <v>2027</v>
      </c>
      <c r="E2251" s="3"/>
    </row>
    <row r="2252" spans="1:5" ht="24.75" customHeight="1">
      <c r="A2252" s="3">
        <v>2250</v>
      </c>
      <c r="B2252" s="2" t="str">
        <f>"谭艳丽"</f>
        <v>谭艳丽</v>
      </c>
      <c r="C2252" s="2" t="s">
        <v>2050</v>
      </c>
      <c r="D2252" s="2" t="s">
        <v>2027</v>
      </c>
      <c r="E2252" s="3"/>
    </row>
    <row r="2253" spans="1:5" ht="24.75" customHeight="1">
      <c r="A2253" s="3">
        <v>2251</v>
      </c>
      <c r="B2253" s="2" t="str">
        <f>"王茜"</f>
        <v>王茜</v>
      </c>
      <c r="C2253" s="2" t="s">
        <v>130</v>
      </c>
      <c r="D2253" s="2" t="s">
        <v>2027</v>
      </c>
      <c r="E2253" s="3"/>
    </row>
    <row r="2254" spans="1:5" ht="24.75" customHeight="1">
      <c r="A2254" s="3">
        <v>2252</v>
      </c>
      <c r="B2254" s="2" t="str">
        <f>"王静"</f>
        <v>王静</v>
      </c>
      <c r="C2254" s="2" t="s">
        <v>2051</v>
      </c>
      <c r="D2254" s="2" t="s">
        <v>2027</v>
      </c>
      <c r="E2254" s="3"/>
    </row>
    <row r="2255" spans="1:5" ht="24.75" customHeight="1">
      <c r="A2255" s="3">
        <v>2253</v>
      </c>
      <c r="B2255" s="2" t="str">
        <f>"黎树媛"</f>
        <v>黎树媛</v>
      </c>
      <c r="C2255" s="2" t="s">
        <v>2052</v>
      </c>
      <c r="D2255" s="2" t="s">
        <v>2027</v>
      </c>
      <c r="E2255" s="3"/>
    </row>
    <row r="2256" spans="1:5" ht="24.75" customHeight="1">
      <c r="A2256" s="3">
        <v>2254</v>
      </c>
      <c r="B2256" s="2" t="str">
        <f>"陈俞宏"</f>
        <v>陈俞宏</v>
      </c>
      <c r="C2256" s="2" t="s">
        <v>2053</v>
      </c>
      <c r="D2256" s="2" t="s">
        <v>2027</v>
      </c>
      <c r="E2256" s="3"/>
    </row>
    <row r="2257" spans="1:5" ht="24.75" customHeight="1">
      <c r="A2257" s="3">
        <v>2255</v>
      </c>
      <c r="B2257" s="2" t="str">
        <f>"王小娜"</f>
        <v>王小娜</v>
      </c>
      <c r="C2257" s="2" t="s">
        <v>2054</v>
      </c>
      <c r="D2257" s="2" t="s">
        <v>2027</v>
      </c>
      <c r="E2257" s="3"/>
    </row>
    <row r="2258" spans="1:5" ht="24.75" customHeight="1">
      <c r="A2258" s="3">
        <v>2256</v>
      </c>
      <c r="B2258" s="2" t="str">
        <f>"符银玲"</f>
        <v>符银玲</v>
      </c>
      <c r="C2258" s="2" t="s">
        <v>2053</v>
      </c>
      <c r="D2258" s="2" t="s">
        <v>2027</v>
      </c>
      <c r="E2258" s="3"/>
    </row>
    <row r="2259" spans="1:5" ht="24.75" customHeight="1">
      <c r="A2259" s="3">
        <v>2257</v>
      </c>
      <c r="B2259" s="2" t="str">
        <f>"刘家良"</f>
        <v>刘家良</v>
      </c>
      <c r="C2259" s="2" t="s">
        <v>2055</v>
      </c>
      <c r="D2259" s="2" t="s">
        <v>2027</v>
      </c>
      <c r="E2259" s="3"/>
    </row>
    <row r="2260" spans="1:5" ht="24.75" customHeight="1">
      <c r="A2260" s="3">
        <v>2258</v>
      </c>
      <c r="B2260" s="2" t="str">
        <f>"黎健翮"</f>
        <v>黎健翮</v>
      </c>
      <c r="C2260" s="2" t="s">
        <v>2056</v>
      </c>
      <c r="D2260" s="2" t="s">
        <v>2027</v>
      </c>
      <c r="E2260" s="3"/>
    </row>
    <row r="2261" spans="1:5" ht="24.75" customHeight="1">
      <c r="A2261" s="3">
        <v>2259</v>
      </c>
      <c r="B2261" s="2" t="str">
        <f>"王丹"</f>
        <v>王丹</v>
      </c>
      <c r="C2261" s="2" t="s">
        <v>2057</v>
      </c>
      <c r="D2261" s="2" t="s">
        <v>2027</v>
      </c>
      <c r="E2261" s="3"/>
    </row>
    <row r="2262" spans="1:5" ht="24.75" customHeight="1">
      <c r="A2262" s="3">
        <v>2260</v>
      </c>
      <c r="B2262" s="2" t="str">
        <f>"陈俏莹"</f>
        <v>陈俏莹</v>
      </c>
      <c r="C2262" s="2" t="s">
        <v>2058</v>
      </c>
      <c r="D2262" s="2" t="s">
        <v>2027</v>
      </c>
      <c r="E2262" s="3"/>
    </row>
    <row r="2263" spans="1:5" ht="24.75" customHeight="1">
      <c r="A2263" s="3">
        <v>2261</v>
      </c>
      <c r="B2263" s="2" t="str">
        <f>"郝芳镯"</f>
        <v>郝芳镯</v>
      </c>
      <c r="C2263" s="2" t="s">
        <v>2059</v>
      </c>
      <c r="D2263" s="2" t="s">
        <v>2027</v>
      </c>
      <c r="E2263" s="3"/>
    </row>
    <row r="2264" spans="1:5" ht="24.75" customHeight="1">
      <c r="A2264" s="3">
        <v>2262</v>
      </c>
      <c r="B2264" s="2" t="str">
        <f>"周巧"</f>
        <v>周巧</v>
      </c>
      <c r="C2264" s="2" t="s">
        <v>2060</v>
      </c>
      <c r="D2264" s="2" t="s">
        <v>2027</v>
      </c>
      <c r="E2264" s="3"/>
    </row>
    <row r="2265" spans="1:5" ht="24.75" customHeight="1">
      <c r="A2265" s="3">
        <v>2263</v>
      </c>
      <c r="B2265" s="2" t="str">
        <f>"潘爱萍"</f>
        <v>潘爱萍</v>
      </c>
      <c r="C2265" s="2" t="s">
        <v>915</v>
      </c>
      <c r="D2265" s="2" t="s">
        <v>2027</v>
      </c>
      <c r="E2265" s="3"/>
    </row>
    <row r="2266" spans="1:5" ht="24.75" customHeight="1">
      <c r="A2266" s="3">
        <v>2264</v>
      </c>
      <c r="B2266" s="2" t="str">
        <f>"陈香丽"</f>
        <v>陈香丽</v>
      </c>
      <c r="C2266" s="2" t="s">
        <v>938</v>
      </c>
      <c r="D2266" s="2" t="s">
        <v>2027</v>
      </c>
      <c r="E2266" s="3"/>
    </row>
    <row r="2267" spans="1:5" ht="24.75" customHeight="1">
      <c r="A2267" s="3">
        <v>2265</v>
      </c>
      <c r="B2267" s="2" t="str">
        <f>"潘辅林"</f>
        <v>潘辅林</v>
      </c>
      <c r="C2267" s="2" t="s">
        <v>1519</v>
      </c>
      <c r="D2267" s="2" t="s">
        <v>2027</v>
      </c>
      <c r="E2267" s="3"/>
    </row>
    <row r="2268" spans="1:5" ht="24.75" customHeight="1">
      <c r="A2268" s="3">
        <v>2266</v>
      </c>
      <c r="B2268" s="2" t="str">
        <f>"符圣风"</f>
        <v>符圣风</v>
      </c>
      <c r="C2268" s="2" t="s">
        <v>2061</v>
      </c>
      <c r="D2268" s="2" t="s">
        <v>2027</v>
      </c>
      <c r="E2268" s="3"/>
    </row>
    <row r="2269" spans="1:5" ht="24.75" customHeight="1">
      <c r="A2269" s="3">
        <v>2267</v>
      </c>
      <c r="B2269" s="2" t="str">
        <f>"邢增智"</f>
        <v>邢增智</v>
      </c>
      <c r="C2269" s="2" t="s">
        <v>2062</v>
      </c>
      <c r="D2269" s="2" t="s">
        <v>2027</v>
      </c>
      <c r="E2269" s="3"/>
    </row>
    <row r="2270" spans="1:5" ht="24.75" customHeight="1">
      <c r="A2270" s="3">
        <v>2268</v>
      </c>
      <c r="B2270" s="2" t="str">
        <f>"李佳群"</f>
        <v>李佳群</v>
      </c>
      <c r="C2270" s="2" t="s">
        <v>2063</v>
      </c>
      <c r="D2270" s="2" t="s">
        <v>2027</v>
      </c>
      <c r="E2270" s="3"/>
    </row>
    <row r="2271" spans="1:5" ht="24.75" customHeight="1">
      <c r="A2271" s="3">
        <v>2269</v>
      </c>
      <c r="B2271" s="2" t="str">
        <f>"周文诗"</f>
        <v>周文诗</v>
      </c>
      <c r="C2271" s="2" t="s">
        <v>2064</v>
      </c>
      <c r="D2271" s="2" t="s">
        <v>2027</v>
      </c>
      <c r="E2271" s="3"/>
    </row>
    <row r="2272" spans="1:5" ht="24.75" customHeight="1">
      <c r="A2272" s="3">
        <v>2270</v>
      </c>
      <c r="B2272" s="2" t="str">
        <f>"陈钰"</f>
        <v>陈钰</v>
      </c>
      <c r="C2272" s="2" t="s">
        <v>2065</v>
      </c>
      <c r="D2272" s="2" t="s">
        <v>2027</v>
      </c>
      <c r="E2272" s="3"/>
    </row>
    <row r="2273" spans="1:5" ht="24.75" customHeight="1">
      <c r="A2273" s="3">
        <v>2271</v>
      </c>
      <c r="B2273" s="2" t="str">
        <f>"林芳"</f>
        <v>林芳</v>
      </c>
      <c r="C2273" s="2" t="s">
        <v>2066</v>
      </c>
      <c r="D2273" s="2" t="s">
        <v>2027</v>
      </c>
      <c r="E2273" s="3"/>
    </row>
    <row r="2274" spans="1:5" ht="24.75" customHeight="1">
      <c r="A2274" s="3">
        <v>2272</v>
      </c>
      <c r="B2274" s="2" t="str">
        <f>"王莹"</f>
        <v>王莹</v>
      </c>
      <c r="C2274" s="2" t="s">
        <v>1367</v>
      </c>
      <c r="D2274" s="2" t="s">
        <v>2027</v>
      </c>
      <c r="E2274" s="3"/>
    </row>
    <row r="2275" spans="1:5" ht="24.75" customHeight="1">
      <c r="A2275" s="3">
        <v>2273</v>
      </c>
      <c r="B2275" s="2" t="str">
        <f>"钟语嫣"</f>
        <v>钟语嫣</v>
      </c>
      <c r="C2275" s="2" t="s">
        <v>2067</v>
      </c>
      <c r="D2275" s="2" t="s">
        <v>2027</v>
      </c>
      <c r="E2275" s="3"/>
    </row>
    <row r="2276" spans="1:5" ht="24.75" customHeight="1">
      <c r="A2276" s="3">
        <v>2274</v>
      </c>
      <c r="B2276" s="2" t="str">
        <f>"刘硕文"</f>
        <v>刘硕文</v>
      </c>
      <c r="C2276" s="2" t="s">
        <v>2068</v>
      </c>
      <c r="D2276" s="2" t="s">
        <v>2027</v>
      </c>
      <c r="E2276" s="3"/>
    </row>
    <row r="2277" spans="1:5" ht="24.75" customHeight="1">
      <c r="A2277" s="3">
        <v>2275</v>
      </c>
      <c r="B2277" s="2" t="str">
        <f>"杜敏"</f>
        <v>杜敏</v>
      </c>
      <c r="C2277" s="2" t="s">
        <v>2069</v>
      </c>
      <c r="D2277" s="2" t="s">
        <v>2027</v>
      </c>
      <c r="E2277" s="3"/>
    </row>
    <row r="2278" spans="1:5" ht="24.75" customHeight="1">
      <c r="A2278" s="3">
        <v>2276</v>
      </c>
      <c r="B2278" s="2" t="str">
        <f>"黄金苗"</f>
        <v>黄金苗</v>
      </c>
      <c r="C2278" s="2" t="s">
        <v>2070</v>
      </c>
      <c r="D2278" s="2" t="s">
        <v>2027</v>
      </c>
      <c r="E2278" s="3"/>
    </row>
    <row r="2279" spans="1:5" ht="24.75" customHeight="1">
      <c r="A2279" s="3">
        <v>2277</v>
      </c>
      <c r="B2279" s="2" t="str">
        <f>"钟华"</f>
        <v>钟华</v>
      </c>
      <c r="C2279" s="2" t="s">
        <v>1390</v>
      </c>
      <c r="D2279" s="2" t="s">
        <v>2027</v>
      </c>
      <c r="E2279" s="3"/>
    </row>
    <row r="2280" spans="1:5" ht="24.75" customHeight="1">
      <c r="A2280" s="3">
        <v>2278</v>
      </c>
      <c r="B2280" s="2" t="str">
        <f>"邢维园"</f>
        <v>邢维园</v>
      </c>
      <c r="C2280" s="2" t="s">
        <v>2071</v>
      </c>
      <c r="D2280" s="2" t="s">
        <v>2027</v>
      </c>
      <c r="E2280" s="3"/>
    </row>
    <row r="2281" spans="1:5" ht="24.75" customHeight="1">
      <c r="A2281" s="3">
        <v>2279</v>
      </c>
      <c r="B2281" s="2" t="str">
        <f>"黄丽君"</f>
        <v>黄丽君</v>
      </c>
      <c r="C2281" s="2" t="s">
        <v>2072</v>
      </c>
      <c r="D2281" s="2" t="s">
        <v>2027</v>
      </c>
      <c r="E2281" s="3"/>
    </row>
    <row r="2282" spans="1:5" ht="24.75" customHeight="1">
      <c r="A2282" s="3">
        <v>2280</v>
      </c>
      <c r="B2282" s="2" t="str">
        <f>"李衍瑞"</f>
        <v>李衍瑞</v>
      </c>
      <c r="C2282" s="2" t="s">
        <v>2073</v>
      </c>
      <c r="D2282" s="2" t="s">
        <v>2074</v>
      </c>
      <c r="E2282" s="3"/>
    </row>
    <row r="2283" spans="1:5" ht="24.75" customHeight="1">
      <c r="A2283" s="3">
        <v>2281</v>
      </c>
      <c r="B2283" s="2" t="str">
        <f>"王蔚"</f>
        <v>王蔚</v>
      </c>
      <c r="C2283" s="2" t="s">
        <v>2075</v>
      </c>
      <c r="D2283" s="2" t="s">
        <v>2074</v>
      </c>
      <c r="E2283" s="3"/>
    </row>
    <row r="2284" spans="1:5" ht="24.75" customHeight="1">
      <c r="A2284" s="3">
        <v>2282</v>
      </c>
      <c r="B2284" s="2" t="str">
        <f>"李学艳"</f>
        <v>李学艳</v>
      </c>
      <c r="C2284" s="2" t="s">
        <v>2076</v>
      </c>
      <c r="D2284" s="2" t="s">
        <v>2074</v>
      </c>
      <c r="E2284" s="3"/>
    </row>
    <row r="2285" spans="1:5" ht="24.75" customHeight="1">
      <c r="A2285" s="3">
        <v>2283</v>
      </c>
      <c r="B2285" s="2" t="str">
        <f>"陈欣欣"</f>
        <v>陈欣欣</v>
      </c>
      <c r="C2285" s="2" t="s">
        <v>680</v>
      </c>
      <c r="D2285" s="2" t="s">
        <v>2074</v>
      </c>
      <c r="E2285" s="3"/>
    </row>
    <row r="2286" spans="1:5" ht="24.75" customHeight="1">
      <c r="A2286" s="3">
        <v>2284</v>
      </c>
      <c r="B2286" s="2" t="str">
        <f>"崔延风"</f>
        <v>崔延风</v>
      </c>
      <c r="C2286" s="2" t="s">
        <v>2077</v>
      </c>
      <c r="D2286" s="2" t="s">
        <v>2074</v>
      </c>
      <c r="E2286" s="3"/>
    </row>
    <row r="2287" spans="1:5" ht="24.75" customHeight="1">
      <c r="A2287" s="3">
        <v>2285</v>
      </c>
      <c r="B2287" s="2" t="str">
        <f>"杨华志"</f>
        <v>杨华志</v>
      </c>
      <c r="C2287" s="2" t="s">
        <v>2078</v>
      </c>
      <c r="D2287" s="2" t="s">
        <v>2074</v>
      </c>
      <c r="E2287" s="3"/>
    </row>
    <row r="2288" spans="1:5" ht="24.75" customHeight="1">
      <c r="A2288" s="3">
        <v>2286</v>
      </c>
      <c r="B2288" s="2" t="str">
        <f>"徐兵兵"</f>
        <v>徐兵兵</v>
      </c>
      <c r="C2288" s="2" t="s">
        <v>2079</v>
      </c>
      <c r="D2288" s="2" t="s">
        <v>2074</v>
      </c>
      <c r="E2288" s="3"/>
    </row>
    <row r="2289" spans="1:5" ht="24.75" customHeight="1">
      <c r="A2289" s="3">
        <v>2287</v>
      </c>
      <c r="B2289" s="2" t="str">
        <f>"林政"</f>
        <v>林政</v>
      </c>
      <c r="C2289" s="2" t="s">
        <v>2080</v>
      </c>
      <c r="D2289" s="2" t="s">
        <v>2074</v>
      </c>
      <c r="E2289" s="3"/>
    </row>
    <row r="2290" spans="1:5" ht="24.75" customHeight="1">
      <c r="A2290" s="3">
        <v>2288</v>
      </c>
      <c r="B2290" s="2" t="str">
        <f>"黎娇醉"</f>
        <v>黎娇醉</v>
      </c>
      <c r="C2290" s="2" t="s">
        <v>1331</v>
      </c>
      <c r="D2290" s="2" t="s">
        <v>2074</v>
      </c>
      <c r="E2290" s="3"/>
    </row>
    <row r="2291" spans="1:5" ht="24.75" customHeight="1">
      <c r="A2291" s="3">
        <v>2289</v>
      </c>
      <c r="B2291" s="2" t="str">
        <f>"黄健"</f>
        <v>黄健</v>
      </c>
      <c r="C2291" s="2" t="s">
        <v>2081</v>
      </c>
      <c r="D2291" s="2" t="s">
        <v>2074</v>
      </c>
      <c r="E2291" s="3"/>
    </row>
    <row r="2292" spans="1:5" ht="24.75" customHeight="1">
      <c r="A2292" s="3">
        <v>2290</v>
      </c>
      <c r="B2292" s="2" t="str">
        <f>"林燕子"</f>
        <v>林燕子</v>
      </c>
      <c r="C2292" s="2" t="s">
        <v>2082</v>
      </c>
      <c r="D2292" s="2" t="s">
        <v>2074</v>
      </c>
      <c r="E2292" s="3"/>
    </row>
    <row r="2293" spans="1:5" ht="24.75" customHeight="1">
      <c r="A2293" s="3">
        <v>2291</v>
      </c>
      <c r="B2293" s="2" t="str">
        <f>"陈振锦"</f>
        <v>陈振锦</v>
      </c>
      <c r="C2293" s="2" t="s">
        <v>2083</v>
      </c>
      <c r="D2293" s="2" t="s">
        <v>2074</v>
      </c>
      <c r="E2293" s="3"/>
    </row>
    <row r="2294" spans="1:5" ht="24.75" customHeight="1">
      <c r="A2294" s="3">
        <v>2292</v>
      </c>
      <c r="B2294" s="2" t="str">
        <f>"林真毅"</f>
        <v>林真毅</v>
      </c>
      <c r="C2294" s="2" t="s">
        <v>2084</v>
      </c>
      <c r="D2294" s="2" t="s">
        <v>2074</v>
      </c>
      <c r="E2294" s="3"/>
    </row>
    <row r="2295" spans="1:5" ht="24.75" customHeight="1">
      <c r="A2295" s="3">
        <v>2293</v>
      </c>
      <c r="B2295" s="2" t="str">
        <f>"徐子豪"</f>
        <v>徐子豪</v>
      </c>
      <c r="C2295" s="2" t="s">
        <v>2085</v>
      </c>
      <c r="D2295" s="2" t="s">
        <v>2074</v>
      </c>
      <c r="E2295" s="3"/>
    </row>
    <row r="2296" spans="1:5" ht="24.75" customHeight="1">
      <c r="A2296" s="3">
        <v>2294</v>
      </c>
      <c r="B2296" s="2" t="str">
        <f>"李竞雅"</f>
        <v>李竞雅</v>
      </c>
      <c r="C2296" s="2" t="s">
        <v>2086</v>
      </c>
      <c r="D2296" s="2" t="s">
        <v>2074</v>
      </c>
      <c r="E2296" s="3"/>
    </row>
    <row r="2297" spans="1:5" ht="24.75" customHeight="1">
      <c r="A2297" s="3">
        <v>2295</v>
      </c>
      <c r="B2297" s="2" t="str">
        <f>"左家赛"</f>
        <v>左家赛</v>
      </c>
      <c r="C2297" s="2" t="s">
        <v>2087</v>
      </c>
      <c r="D2297" s="2" t="s">
        <v>2074</v>
      </c>
      <c r="E2297" s="3"/>
    </row>
    <row r="2298" spans="1:5" ht="24.75" customHeight="1">
      <c r="A2298" s="3">
        <v>2296</v>
      </c>
      <c r="B2298" s="2" t="str">
        <f>"陈宏开"</f>
        <v>陈宏开</v>
      </c>
      <c r="C2298" s="2" t="s">
        <v>2088</v>
      </c>
      <c r="D2298" s="2" t="s">
        <v>2074</v>
      </c>
      <c r="E2298" s="3"/>
    </row>
    <row r="2299" spans="1:5" ht="24.75" customHeight="1">
      <c r="A2299" s="3">
        <v>2297</v>
      </c>
      <c r="B2299" s="2" t="str">
        <f>"谢欣"</f>
        <v>谢欣</v>
      </c>
      <c r="C2299" s="2" t="s">
        <v>2089</v>
      </c>
      <c r="D2299" s="2" t="s">
        <v>2074</v>
      </c>
      <c r="E2299" s="3"/>
    </row>
    <row r="2300" spans="1:5" ht="24.75" customHeight="1">
      <c r="A2300" s="3">
        <v>2298</v>
      </c>
      <c r="B2300" s="2" t="str">
        <f>"黎晓茵"</f>
        <v>黎晓茵</v>
      </c>
      <c r="C2300" s="2" t="s">
        <v>14</v>
      </c>
      <c r="D2300" s="2" t="s">
        <v>2074</v>
      </c>
      <c r="E2300" s="3"/>
    </row>
    <row r="2301" spans="1:5" ht="24.75" customHeight="1">
      <c r="A2301" s="3">
        <v>2299</v>
      </c>
      <c r="B2301" s="2" t="str">
        <f>"黎源"</f>
        <v>黎源</v>
      </c>
      <c r="C2301" s="2" t="s">
        <v>2090</v>
      </c>
      <c r="D2301" s="2" t="s">
        <v>2074</v>
      </c>
      <c r="E2301" s="3"/>
    </row>
    <row r="2302" spans="1:5" ht="24.75" customHeight="1">
      <c r="A2302" s="3">
        <v>2300</v>
      </c>
      <c r="B2302" s="2" t="str">
        <f>"王芳"</f>
        <v>王芳</v>
      </c>
      <c r="C2302" s="2" t="s">
        <v>2091</v>
      </c>
      <c r="D2302" s="2" t="s">
        <v>2074</v>
      </c>
      <c r="E2302" s="3"/>
    </row>
    <row r="2303" spans="1:5" ht="24.75" customHeight="1">
      <c r="A2303" s="3">
        <v>2301</v>
      </c>
      <c r="B2303" s="2" t="str">
        <f>"王珍珍"</f>
        <v>王珍珍</v>
      </c>
      <c r="C2303" s="2" t="s">
        <v>2092</v>
      </c>
      <c r="D2303" s="2" t="s">
        <v>2074</v>
      </c>
      <c r="E2303" s="3"/>
    </row>
    <row r="2304" spans="1:5" ht="24.75" customHeight="1">
      <c r="A2304" s="3">
        <v>2302</v>
      </c>
      <c r="B2304" s="2" t="str">
        <f>"夏锦"</f>
        <v>夏锦</v>
      </c>
      <c r="C2304" s="2" t="s">
        <v>2093</v>
      </c>
      <c r="D2304" s="2" t="s">
        <v>2074</v>
      </c>
      <c r="E2304" s="3"/>
    </row>
    <row r="2305" spans="1:5" ht="24.75" customHeight="1">
      <c r="A2305" s="3">
        <v>2303</v>
      </c>
      <c r="B2305" s="2" t="str">
        <f>"李勤明"</f>
        <v>李勤明</v>
      </c>
      <c r="C2305" s="2" t="s">
        <v>2094</v>
      </c>
      <c r="D2305" s="2" t="s">
        <v>2074</v>
      </c>
      <c r="E2305" s="3"/>
    </row>
    <row r="2306" spans="1:5" ht="24.75" customHeight="1">
      <c r="A2306" s="3">
        <v>2304</v>
      </c>
      <c r="B2306" s="2" t="str">
        <f>"吴浩"</f>
        <v>吴浩</v>
      </c>
      <c r="C2306" s="2" t="s">
        <v>2095</v>
      </c>
      <c r="D2306" s="2" t="s">
        <v>2074</v>
      </c>
      <c r="E2306" s="3"/>
    </row>
    <row r="2307" spans="1:5" ht="24.75" customHeight="1">
      <c r="A2307" s="3">
        <v>2305</v>
      </c>
      <c r="B2307" s="2" t="str">
        <f>"蔡圣校"</f>
        <v>蔡圣校</v>
      </c>
      <c r="C2307" s="2" t="s">
        <v>2096</v>
      </c>
      <c r="D2307" s="2" t="s">
        <v>2074</v>
      </c>
      <c r="E2307" s="3"/>
    </row>
    <row r="2308" spans="1:5" ht="24.75" customHeight="1">
      <c r="A2308" s="3">
        <v>2306</v>
      </c>
      <c r="B2308" s="2" t="str">
        <f>"覃玉靖"</f>
        <v>覃玉靖</v>
      </c>
      <c r="C2308" s="2" t="s">
        <v>2097</v>
      </c>
      <c r="D2308" s="2" t="s">
        <v>2074</v>
      </c>
      <c r="E2308" s="3"/>
    </row>
    <row r="2309" spans="1:5" ht="24.75" customHeight="1">
      <c r="A2309" s="3">
        <v>2307</v>
      </c>
      <c r="B2309" s="2" t="str">
        <f>"陈小惠"</f>
        <v>陈小惠</v>
      </c>
      <c r="C2309" s="2" t="s">
        <v>1170</v>
      </c>
      <c r="D2309" s="2" t="s">
        <v>2074</v>
      </c>
      <c r="E2309" s="3"/>
    </row>
    <row r="2310" spans="1:5" ht="24.75" customHeight="1">
      <c r="A2310" s="3">
        <v>2308</v>
      </c>
      <c r="B2310" s="2" t="str">
        <f>"洪国涛"</f>
        <v>洪国涛</v>
      </c>
      <c r="C2310" s="2" t="s">
        <v>2098</v>
      </c>
      <c r="D2310" s="2" t="s">
        <v>2074</v>
      </c>
      <c r="E2310" s="3"/>
    </row>
    <row r="2311" spans="1:5" ht="24.75" customHeight="1">
      <c r="A2311" s="3">
        <v>2309</v>
      </c>
      <c r="B2311" s="2" t="str">
        <f>"毛霜"</f>
        <v>毛霜</v>
      </c>
      <c r="C2311" s="2" t="s">
        <v>2099</v>
      </c>
      <c r="D2311" s="2" t="s">
        <v>2074</v>
      </c>
      <c r="E2311" s="3"/>
    </row>
    <row r="2312" spans="1:5" ht="24.75" customHeight="1">
      <c r="A2312" s="3">
        <v>2310</v>
      </c>
      <c r="B2312" s="2" t="str">
        <f>"董杰"</f>
        <v>董杰</v>
      </c>
      <c r="C2312" s="2" t="s">
        <v>2100</v>
      </c>
      <c r="D2312" s="2" t="s">
        <v>2074</v>
      </c>
      <c r="E2312" s="3"/>
    </row>
    <row r="2313" spans="1:5" ht="24.75" customHeight="1">
      <c r="A2313" s="3">
        <v>2311</v>
      </c>
      <c r="B2313" s="2" t="str">
        <f>"潘健"</f>
        <v>潘健</v>
      </c>
      <c r="C2313" s="2" t="s">
        <v>2101</v>
      </c>
      <c r="D2313" s="2" t="s">
        <v>2074</v>
      </c>
      <c r="E2313" s="3"/>
    </row>
    <row r="2314" spans="1:5" ht="24.75" customHeight="1">
      <c r="A2314" s="3">
        <v>2312</v>
      </c>
      <c r="B2314" s="2" t="str">
        <f>"田雨家"</f>
        <v>田雨家</v>
      </c>
      <c r="C2314" s="2" t="s">
        <v>2102</v>
      </c>
      <c r="D2314" s="2" t="s">
        <v>2074</v>
      </c>
      <c r="E2314" s="3"/>
    </row>
    <row r="2315" spans="1:5" ht="24.75" customHeight="1">
      <c r="A2315" s="3">
        <v>2313</v>
      </c>
      <c r="B2315" s="2" t="str">
        <f>"郑平平"</f>
        <v>郑平平</v>
      </c>
      <c r="C2315" s="2" t="s">
        <v>2103</v>
      </c>
      <c r="D2315" s="2" t="s">
        <v>2074</v>
      </c>
      <c r="E2315" s="3"/>
    </row>
    <row r="2316" spans="1:5" ht="24.75" customHeight="1">
      <c r="A2316" s="3">
        <v>2314</v>
      </c>
      <c r="B2316" s="2" t="str">
        <f>"文宇铭"</f>
        <v>文宇铭</v>
      </c>
      <c r="C2316" s="2" t="s">
        <v>2104</v>
      </c>
      <c r="D2316" s="2" t="s">
        <v>2074</v>
      </c>
      <c r="E2316" s="3"/>
    </row>
    <row r="2317" spans="1:5" ht="24.75" customHeight="1">
      <c r="A2317" s="3">
        <v>2315</v>
      </c>
      <c r="B2317" s="2" t="str">
        <f>"王娇"</f>
        <v>王娇</v>
      </c>
      <c r="C2317" s="2" t="s">
        <v>2105</v>
      </c>
      <c r="D2317" s="2" t="s">
        <v>2074</v>
      </c>
      <c r="E2317" s="3"/>
    </row>
    <row r="2318" spans="1:5" ht="24.75" customHeight="1">
      <c r="A2318" s="3">
        <v>2316</v>
      </c>
      <c r="B2318" s="2" t="str">
        <f>"胡旭东"</f>
        <v>胡旭东</v>
      </c>
      <c r="C2318" s="2" t="s">
        <v>2106</v>
      </c>
      <c r="D2318" s="2" t="s">
        <v>2074</v>
      </c>
      <c r="E2318" s="3"/>
    </row>
    <row r="2319" spans="1:5" ht="24.75" customHeight="1">
      <c r="A2319" s="3">
        <v>2317</v>
      </c>
      <c r="B2319" s="2" t="str">
        <f>"王宇"</f>
        <v>王宇</v>
      </c>
      <c r="C2319" s="2" t="s">
        <v>2107</v>
      </c>
      <c r="D2319" s="2" t="s">
        <v>2074</v>
      </c>
      <c r="E2319" s="3"/>
    </row>
    <row r="2320" spans="1:5" ht="24.75" customHeight="1">
      <c r="A2320" s="3">
        <v>2318</v>
      </c>
      <c r="B2320" s="2" t="str">
        <f>"刘轩宏"</f>
        <v>刘轩宏</v>
      </c>
      <c r="C2320" s="2" t="s">
        <v>2108</v>
      </c>
      <c r="D2320" s="2" t="s">
        <v>2074</v>
      </c>
      <c r="E2320" s="3"/>
    </row>
    <row r="2321" spans="1:5" ht="24.75" customHeight="1">
      <c r="A2321" s="3">
        <v>2319</v>
      </c>
      <c r="B2321" s="2" t="str">
        <f>"谢有思"</f>
        <v>谢有思</v>
      </c>
      <c r="C2321" s="2" t="s">
        <v>2109</v>
      </c>
      <c r="D2321" s="2" t="s">
        <v>2074</v>
      </c>
      <c r="E2321" s="3"/>
    </row>
    <row r="2322" spans="1:5" ht="24.75" customHeight="1">
      <c r="A2322" s="3">
        <v>2320</v>
      </c>
      <c r="B2322" s="2" t="str">
        <f>"郑有彦"</f>
        <v>郑有彦</v>
      </c>
      <c r="C2322" s="2" t="s">
        <v>2110</v>
      </c>
      <c r="D2322" s="2" t="s">
        <v>2074</v>
      </c>
      <c r="E2322" s="3"/>
    </row>
    <row r="2323" spans="1:5" ht="24.75" customHeight="1">
      <c r="A2323" s="3">
        <v>2321</v>
      </c>
      <c r="B2323" s="2" t="str">
        <f>"林志美"</f>
        <v>林志美</v>
      </c>
      <c r="C2323" s="2" t="s">
        <v>1272</v>
      </c>
      <c r="D2323" s="2" t="s">
        <v>2074</v>
      </c>
      <c r="E2323" s="3"/>
    </row>
    <row r="2324" spans="1:5" ht="24.75" customHeight="1">
      <c r="A2324" s="3">
        <v>2322</v>
      </c>
      <c r="B2324" s="2" t="str">
        <f>"陈雯晓"</f>
        <v>陈雯晓</v>
      </c>
      <c r="C2324" s="2" t="s">
        <v>2111</v>
      </c>
      <c r="D2324" s="2" t="s">
        <v>2074</v>
      </c>
      <c r="E2324" s="3"/>
    </row>
    <row r="2325" spans="1:5" ht="24.75" customHeight="1">
      <c r="A2325" s="3">
        <v>2323</v>
      </c>
      <c r="B2325" s="2" t="str">
        <f>"邱名荣"</f>
        <v>邱名荣</v>
      </c>
      <c r="C2325" s="2" t="s">
        <v>2112</v>
      </c>
      <c r="D2325" s="2" t="s">
        <v>2074</v>
      </c>
      <c r="E2325" s="3"/>
    </row>
    <row r="2326" spans="1:5" ht="24.75" customHeight="1">
      <c r="A2326" s="3">
        <v>2324</v>
      </c>
      <c r="B2326" s="2" t="str">
        <f>"石翠露"</f>
        <v>石翠露</v>
      </c>
      <c r="C2326" s="2" t="s">
        <v>2113</v>
      </c>
      <c r="D2326" s="2" t="s">
        <v>2074</v>
      </c>
      <c r="E2326" s="3"/>
    </row>
    <row r="2327" spans="1:5" ht="24.75" customHeight="1">
      <c r="A2327" s="3">
        <v>2325</v>
      </c>
      <c r="B2327" s="2" t="str">
        <f>"黄雪贞"</f>
        <v>黄雪贞</v>
      </c>
      <c r="C2327" s="2" t="s">
        <v>1570</v>
      </c>
      <c r="D2327" s="2" t="s">
        <v>2074</v>
      </c>
      <c r="E2327" s="3"/>
    </row>
    <row r="2328" spans="1:5" ht="24.75" customHeight="1">
      <c r="A2328" s="3">
        <v>2326</v>
      </c>
      <c r="B2328" s="2" t="str">
        <f>"王丽珍"</f>
        <v>王丽珍</v>
      </c>
      <c r="C2328" s="2" t="s">
        <v>2114</v>
      </c>
      <c r="D2328" s="2" t="s">
        <v>2074</v>
      </c>
      <c r="E2328" s="3"/>
    </row>
    <row r="2329" spans="1:5" ht="24.75" customHeight="1">
      <c r="A2329" s="3">
        <v>2327</v>
      </c>
      <c r="B2329" s="2" t="str">
        <f>"黎春妮"</f>
        <v>黎春妮</v>
      </c>
      <c r="C2329" s="2" t="s">
        <v>2115</v>
      </c>
      <c r="D2329" s="2" t="s">
        <v>2074</v>
      </c>
      <c r="E2329" s="3"/>
    </row>
    <row r="2330" spans="1:5" ht="24.75" customHeight="1">
      <c r="A2330" s="3">
        <v>2328</v>
      </c>
      <c r="B2330" s="2" t="str">
        <f>"郑智向"</f>
        <v>郑智向</v>
      </c>
      <c r="C2330" s="2" t="s">
        <v>2116</v>
      </c>
      <c r="D2330" s="2" t="s">
        <v>2074</v>
      </c>
      <c r="E2330" s="3"/>
    </row>
    <row r="2331" spans="1:5" ht="24.75" customHeight="1">
      <c r="A2331" s="3">
        <v>2329</v>
      </c>
      <c r="B2331" s="2" t="str">
        <f>"王佳佳"</f>
        <v>王佳佳</v>
      </c>
      <c r="C2331" s="2" t="s">
        <v>2117</v>
      </c>
      <c r="D2331" s="2" t="s">
        <v>2074</v>
      </c>
      <c r="E2331" s="3"/>
    </row>
    <row r="2332" spans="1:5" ht="24.75" customHeight="1">
      <c r="A2332" s="3">
        <v>2330</v>
      </c>
      <c r="B2332" s="2" t="str">
        <f>"王金孔"</f>
        <v>王金孔</v>
      </c>
      <c r="C2332" s="2" t="s">
        <v>2118</v>
      </c>
      <c r="D2332" s="2" t="s">
        <v>2074</v>
      </c>
      <c r="E2332" s="3"/>
    </row>
    <row r="2333" spans="1:5" ht="24.75" customHeight="1">
      <c r="A2333" s="3">
        <v>2331</v>
      </c>
      <c r="B2333" s="2" t="str">
        <f>"胡绿子"</f>
        <v>胡绿子</v>
      </c>
      <c r="C2333" s="2" t="s">
        <v>2119</v>
      </c>
      <c r="D2333" s="2" t="s">
        <v>2074</v>
      </c>
      <c r="E2333" s="3"/>
    </row>
    <row r="2334" spans="1:5" ht="24.75" customHeight="1">
      <c r="A2334" s="3">
        <v>2332</v>
      </c>
      <c r="B2334" s="2" t="str">
        <f>"祝嘉采"</f>
        <v>祝嘉采</v>
      </c>
      <c r="C2334" s="2" t="s">
        <v>2120</v>
      </c>
      <c r="D2334" s="2" t="s">
        <v>2074</v>
      </c>
      <c r="E2334" s="3"/>
    </row>
    <row r="2335" spans="1:5" ht="24.75" customHeight="1">
      <c r="A2335" s="3">
        <v>2333</v>
      </c>
      <c r="B2335" s="2" t="str">
        <f>"苏贤辉"</f>
        <v>苏贤辉</v>
      </c>
      <c r="C2335" s="2" t="s">
        <v>1864</v>
      </c>
      <c r="D2335" s="2" t="s">
        <v>2074</v>
      </c>
      <c r="E2335" s="3"/>
    </row>
    <row r="2336" spans="1:5" ht="24.75" customHeight="1">
      <c r="A2336" s="3">
        <v>2334</v>
      </c>
      <c r="B2336" s="2" t="str">
        <f>"王亚鹏"</f>
        <v>王亚鹏</v>
      </c>
      <c r="C2336" s="2" t="s">
        <v>2103</v>
      </c>
      <c r="D2336" s="2" t="s">
        <v>2074</v>
      </c>
      <c r="E2336" s="3"/>
    </row>
    <row r="2337" spans="1:5" ht="24.75" customHeight="1">
      <c r="A2337" s="3">
        <v>2335</v>
      </c>
      <c r="B2337" s="2" t="str">
        <f>"唐盈盈"</f>
        <v>唐盈盈</v>
      </c>
      <c r="C2337" s="2" t="s">
        <v>2121</v>
      </c>
      <c r="D2337" s="2" t="s">
        <v>2074</v>
      </c>
      <c r="E2337" s="3"/>
    </row>
    <row r="2338" spans="1:5" ht="24.75" customHeight="1">
      <c r="A2338" s="3">
        <v>2336</v>
      </c>
      <c r="B2338" s="2" t="str">
        <f>"杨心怡"</f>
        <v>杨心怡</v>
      </c>
      <c r="C2338" s="2" t="s">
        <v>476</v>
      </c>
      <c r="D2338" s="2" t="s">
        <v>2074</v>
      </c>
      <c r="E2338" s="3"/>
    </row>
    <row r="2339" spans="1:5" ht="24.75" customHeight="1">
      <c r="A2339" s="3">
        <v>2337</v>
      </c>
      <c r="B2339" s="2" t="str">
        <f>"王丹妮"</f>
        <v>王丹妮</v>
      </c>
      <c r="C2339" s="2" t="s">
        <v>2122</v>
      </c>
      <c r="D2339" s="2" t="s">
        <v>2074</v>
      </c>
      <c r="E2339" s="3"/>
    </row>
    <row r="2340" spans="1:5" ht="24.75" customHeight="1">
      <c r="A2340" s="3">
        <v>2338</v>
      </c>
      <c r="B2340" s="2" t="str">
        <f>"钱政宏"</f>
        <v>钱政宏</v>
      </c>
      <c r="C2340" s="2" t="s">
        <v>2123</v>
      </c>
      <c r="D2340" s="2" t="s">
        <v>2074</v>
      </c>
      <c r="E2340" s="3"/>
    </row>
    <row r="2341" spans="1:5" ht="24.75" customHeight="1">
      <c r="A2341" s="3">
        <v>2339</v>
      </c>
      <c r="B2341" s="2" t="str">
        <f>"蔡小丹"</f>
        <v>蔡小丹</v>
      </c>
      <c r="C2341" s="2" t="s">
        <v>2124</v>
      </c>
      <c r="D2341" s="2" t="s">
        <v>2074</v>
      </c>
      <c r="E2341" s="3"/>
    </row>
    <row r="2342" spans="1:5" ht="24.75" customHeight="1">
      <c r="A2342" s="3">
        <v>2340</v>
      </c>
      <c r="B2342" s="2" t="str">
        <f>"谢子豪"</f>
        <v>谢子豪</v>
      </c>
      <c r="C2342" s="2" t="s">
        <v>2125</v>
      </c>
      <c r="D2342" s="2" t="s">
        <v>2074</v>
      </c>
      <c r="E2342" s="3"/>
    </row>
    <row r="2343" spans="1:5" ht="24.75" customHeight="1">
      <c r="A2343" s="3">
        <v>2341</v>
      </c>
      <c r="B2343" s="2" t="str">
        <f>"蔡圣丽"</f>
        <v>蔡圣丽</v>
      </c>
      <c r="C2343" s="2" t="s">
        <v>2126</v>
      </c>
      <c r="D2343" s="2" t="s">
        <v>2074</v>
      </c>
      <c r="E2343" s="3"/>
    </row>
    <row r="2344" spans="1:5" ht="24.75" customHeight="1">
      <c r="A2344" s="3">
        <v>2342</v>
      </c>
      <c r="B2344" s="2" t="str">
        <f>"蔡琳"</f>
        <v>蔡琳</v>
      </c>
      <c r="C2344" s="2" t="s">
        <v>2127</v>
      </c>
      <c r="D2344" s="2" t="s">
        <v>2074</v>
      </c>
      <c r="E2344" s="3"/>
    </row>
    <row r="2345" spans="1:5" ht="24.75" customHeight="1">
      <c r="A2345" s="3">
        <v>2343</v>
      </c>
      <c r="B2345" s="2" t="str">
        <f>"符叶"</f>
        <v>符叶</v>
      </c>
      <c r="C2345" s="2" t="s">
        <v>2128</v>
      </c>
      <c r="D2345" s="2" t="s">
        <v>2074</v>
      </c>
      <c r="E2345" s="3"/>
    </row>
    <row r="2346" spans="1:5" ht="24.75" customHeight="1">
      <c r="A2346" s="3">
        <v>2344</v>
      </c>
      <c r="B2346" s="2" t="str">
        <f>"冯会淋"</f>
        <v>冯会淋</v>
      </c>
      <c r="C2346" s="2" t="s">
        <v>2129</v>
      </c>
      <c r="D2346" s="2" t="s">
        <v>2074</v>
      </c>
      <c r="E2346" s="3"/>
    </row>
    <row r="2347" spans="1:5" ht="24.75" customHeight="1">
      <c r="A2347" s="3">
        <v>2345</v>
      </c>
      <c r="B2347" s="2" t="str">
        <f>"周琛琛"</f>
        <v>周琛琛</v>
      </c>
      <c r="C2347" s="2" t="s">
        <v>2130</v>
      </c>
      <c r="D2347" s="2" t="s">
        <v>2074</v>
      </c>
      <c r="E2347" s="3"/>
    </row>
    <row r="2348" spans="1:5" ht="24.75" customHeight="1">
      <c r="A2348" s="3">
        <v>2346</v>
      </c>
      <c r="B2348" s="2" t="str">
        <f>"周海婷"</f>
        <v>周海婷</v>
      </c>
      <c r="C2348" s="2" t="s">
        <v>2131</v>
      </c>
      <c r="D2348" s="2" t="s">
        <v>2074</v>
      </c>
      <c r="E2348" s="3"/>
    </row>
    <row r="2349" spans="1:5" ht="24.75" customHeight="1">
      <c r="A2349" s="3">
        <v>2347</v>
      </c>
      <c r="B2349" s="2" t="str">
        <f>"岳冰灵"</f>
        <v>岳冰灵</v>
      </c>
      <c r="C2349" s="2" t="s">
        <v>2132</v>
      </c>
      <c r="D2349" s="2" t="s">
        <v>2074</v>
      </c>
      <c r="E2349" s="3"/>
    </row>
    <row r="2350" spans="1:5" ht="24.75" customHeight="1">
      <c r="A2350" s="3">
        <v>2348</v>
      </c>
      <c r="B2350" s="2" t="str">
        <f>"胡郁茹"</f>
        <v>胡郁茹</v>
      </c>
      <c r="C2350" s="2" t="s">
        <v>2133</v>
      </c>
      <c r="D2350" s="2" t="s">
        <v>2074</v>
      </c>
      <c r="E2350" s="3"/>
    </row>
    <row r="2351" spans="1:5" ht="24.75" customHeight="1">
      <c r="A2351" s="3">
        <v>2349</v>
      </c>
      <c r="B2351" s="2" t="str">
        <f>"施紫丹"</f>
        <v>施紫丹</v>
      </c>
      <c r="C2351" s="2" t="s">
        <v>2134</v>
      </c>
      <c r="D2351" s="2" t="s">
        <v>2074</v>
      </c>
      <c r="E2351" s="3"/>
    </row>
    <row r="2352" spans="1:5" ht="24.75" customHeight="1">
      <c r="A2352" s="3">
        <v>2350</v>
      </c>
      <c r="B2352" s="2" t="str">
        <f>"李景雨"</f>
        <v>李景雨</v>
      </c>
      <c r="C2352" s="2" t="s">
        <v>2135</v>
      </c>
      <c r="D2352" s="2" t="s">
        <v>2074</v>
      </c>
      <c r="E2352" s="3"/>
    </row>
    <row r="2353" spans="1:5" ht="24.75" customHeight="1">
      <c r="A2353" s="3">
        <v>2351</v>
      </c>
      <c r="B2353" s="2" t="str">
        <f>"孙雨欣"</f>
        <v>孙雨欣</v>
      </c>
      <c r="C2353" s="2" t="s">
        <v>2136</v>
      </c>
      <c r="D2353" s="2" t="s">
        <v>2074</v>
      </c>
      <c r="E2353" s="3"/>
    </row>
    <row r="2354" spans="1:5" ht="24.75" customHeight="1">
      <c r="A2354" s="3">
        <v>2352</v>
      </c>
      <c r="B2354" s="2" t="str">
        <f>"陈英荣"</f>
        <v>陈英荣</v>
      </c>
      <c r="C2354" s="2" t="s">
        <v>2137</v>
      </c>
      <c r="D2354" s="2" t="s">
        <v>2074</v>
      </c>
      <c r="E2354" s="3"/>
    </row>
    <row r="2355" spans="1:5" ht="24.75" customHeight="1">
      <c r="A2355" s="3">
        <v>2353</v>
      </c>
      <c r="B2355" s="2" t="str">
        <f>"周静"</f>
        <v>周静</v>
      </c>
      <c r="C2355" s="2" t="s">
        <v>2138</v>
      </c>
      <c r="D2355" s="2" t="s">
        <v>2074</v>
      </c>
      <c r="E2355" s="3"/>
    </row>
    <row r="2356" spans="1:5" ht="24.75" customHeight="1">
      <c r="A2356" s="3">
        <v>2354</v>
      </c>
      <c r="B2356" s="2" t="str">
        <f>"孙檀"</f>
        <v>孙檀</v>
      </c>
      <c r="C2356" s="2" t="s">
        <v>2139</v>
      </c>
      <c r="D2356" s="2" t="s">
        <v>2074</v>
      </c>
      <c r="E2356" s="3"/>
    </row>
    <row r="2357" spans="1:5" ht="24.75" customHeight="1">
      <c r="A2357" s="3">
        <v>2355</v>
      </c>
      <c r="B2357" s="2" t="str">
        <f>"王娇玉"</f>
        <v>王娇玉</v>
      </c>
      <c r="C2357" s="2" t="s">
        <v>2140</v>
      </c>
      <c r="D2357" s="2" t="s">
        <v>2074</v>
      </c>
      <c r="E2357" s="3"/>
    </row>
    <row r="2358" spans="1:5" ht="24.75" customHeight="1">
      <c r="A2358" s="3">
        <v>2356</v>
      </c>
      <c r="B2358" s="2" t="str">
        <f>"林琳琅"</f>
        <v>林琳琅</v>
      </c>
      <c r="C2358" s="2" t="s">
        <v>2141</v>
      </c>
      <c r="D2358" s="2" t="s">
        <v>2074</v>
      </c>
      <c r="E2358" s="3"/>
    </row>
    <row r="2359" spans="1:5" ht="24.75" customHeight="1">
      <c r="A2359" s="3">
        <v>2357</v>
      </c>
      <c r="B2359" s="2" t="str">
        <f>"陈雅民"</f>
        <v>陈雅民</v>
      </c>
      <c r="C2359" s="2" t="s">
        <v>2142</v>
      </c>
      <c r="D2359" s="2" t="s">
        <v>2074</v>
      </c>
      <c r="E2359" s="3"/>
    </row>
    <row r="2360" spans="1:5" ht="24.75" customHeight="1">
      <c r="A2360" s="3">
        <v>2358</v>
      </c>
      <c r="B2360" s="2" t="str">
        <f>"张乔迪"</f>
        <v>张乔迪</v>
      </c>
      <c r="C2360" s="2" t="s">
        <v>2143</v>
      </c>
      <c r="D2360" s="2" t="s">
        <v>2074</v>
      </c>
      <c r="E2360" s="3"/>
    </row>
    <row r="2361" spans="1:5" ht="24.75" customHeight="1">
      <c r="A2361" s="3">
        <v>2359</v>
      </c>
      <c r="B2361" s="2" t="str">
        <f>"唐文蕾"</f>
        <v>唐文蕾</v>
      </c>
      <c r="C2361" s="2" t="s">
        <v>2144</v>
      </c>
      <c r="D2361" s="2" t="s">
        <v>2074</v>
      </c>
      <c r="E2361" s="3"/>
    </row>
    <row r="2362" spans="1:5" ht="24.75" customHeight="1">
      <c r="A2362" s="3">
        <v>2360</v>
      </c>
      <c r="B2362" s="2" t="str">
        <f>"赵哲"</f>
        <v>赵哲</v>
      </c>
      <c r="C2362" s="2" t="s">
        <v>2145</v>
      </c>
      <c r="D2362" s="2" t="s">
        <v>2074</v>
      </c>
      <c r="E2362" s="3"/>
    </row>
    <row r="2363" spans="1:5" ht="24.75" customHeight="1">
      <c r="A2363" s="3">
        <v>2361</v>
      </c>
      <c r="B2363" s="2" t="str">
        <f>"孙史珂"</f>
        <v>孙史珂</v>
      </c>
      <c r="C2363" s="2" t="s">
        <v>2146</v>
      </c>
      <c r="D2363" s="2" t="s">
        <v>2074</v>
      </c>
      <c r="E2363" s="3"/>
    </row>
    <row r="2364" spans="1:5" ht="24.75" customHeight="1">
      <c r="A2364" s="3">
        <v>2362</v>
      </c>
      <c r="B2364" s="2" t="str">
        <f>"张晗"</f>
        <v>张晗</v>
      </c>
      <c r="C2364" s="2" t="s">
        <v>2147</v>
      </c>
      <c r="D2364" s="2" t="s">
        <v>2074</v>
      </c>
      <c r="E2364" s="3"/>
    </row>
    <row r="2365" spans="1:5" ht="24.75" customHeight="1">
      <c r="A2365" s="3">
        <v>2363</v>
      </c>
      <c r="B2365" s="2" t="str">
        <f>"邓明生"</f>
        <v>邓明生</v>
      </c>
      <c r="C2365" s="2" t="s">
        <v>2148</v>
      </c>
      <c r="D2365" s="2" t="s">
        <v>2074</v>
      </c>
      <c r="E2365" s="3"/>
    </row>
    <row r="2366" spans="1:5" ht="24.75" customHeight="1">
      <c r="A2366" s="3">
        <v>2364</v>
      </c>
      <c r="B2366" s="2" t="str">
        <f>"潘思颖"</f>
        <v>潘思颖</v>
      </c>
      <c r="C2366" s="2" t="s">
        <v>2149</v>
      </c>
      <c r="D2366" s="2" t="s">
        <v>2074</v>
      </c>
      <c r="E2366" s="3"/>
    </row>
    <row r="2367" spans="1:5" ht="24.75" customHeight="1">
      <c r="A2367" s="3">
        <v>2365</v>
      </c>
      <c r="B2367" s="2" t="str">
        <f>"张诗雨"</f>
        <v>张诗雨</v>
      </c>
      <c r="C2367" s="2" t="s">
        <v>2150</v>
      </c>
      <c r="D2367" s="2" t="s">
        <v>2074</v>
      </c>
      <c r="E2367" s="3"/>
    </row>
    <row r="2368" spans="1:5" ht="24.75" customHeight="1">
      <c r="A2368" s="3">
        <v>2366</v>
      </c>
      <c r="B2368" s="2" t="str">
        <f>"韦晓倩"</f>
        <v>韦晓倩</v>
      </c>
      <c r="C2368" s="2" t="s">
        <v>667</v>
      </c>
      <c r="D2368" s="2" t="s">
        <v>2074</v>
      </c>
      <c r="E2368" s="3"/>
    </row>
    <row r="2369" spans="1:5" ht="24.75" customHeight="1">
      <c r="A2369" s="3">
        <v>2367</v>
      </c>
      <c r="B2369" s="2" t="str">
        <f>"赵明"</f>
        <v>赵明</v>
      </c>
      <c r="C2369" s="2" t="s">
        <v>2151</v>
      </c>
      <c r="D2369" s="2" t="s">
        <v>2074</v>
      </c>
      <c r="E2369" s="3"/>
    </row>
    <row r="2370" spans="1:5" ht="24.75" customHeight="1">
      <c r="A2370" s="3">
        <v>2368</v>
      </c>
      <c r="B2370" s="2" t="str">
        <f>"陈甜甜"</f>
        <v>陈甜甜</v>
      </c>
      <c r="C2370" s="2" t="s">
        <v>2053</v>
      </c>
      <c r="D2370" s="2" t="s">
        <v>2074</v>
      </c>
      <c r="E2370" s="3"/>
    </row>
    <row r="2371" spans="1:5" ht="24.75" customHeight="1">
      <c r="A2371" s="3">
        <v>2369</v>
      </c>
      <c r="B2371" s="2" t="str">
        <f>"陈璧莹"</f>
        <v>陈璧莹</v>
      </c>
      <c r="C2371" s="2" t="s">
        <v>2152</v>
      </c>
      <c r="D2371" s="2" t="s">
        <v>2074</v>
      </c>
      <c r="E2371" s="3"/>
    </row>
    <row r="2372" spans="1:5" ht="24.75" customHeight="1">
      <c r="A2372" s="3">
        <v>2370</v>
      </c>
      <c r="B2372" s="2" t="str">
        <f>"邝雨柔"</f>
        <v>邝雨柔</v>
      </c>
      <c r="C2372" s="2" t="s">
        <v>2153</v>
      </c>
      <c r="D2372" s="2" t="s">
        <v>2074</v>
      </c>
      <c r="E2372" s="3"/>
    </row>
    <row r="2373" spans="1:5" ht="24.75" customHeight="1">
      <c r="A2373" s="3">
        <v>2371</v>
      </c>
      <c r="B2373" s="2" t="str">
        <f>"苏龙波"</f>
        <v>苏龙波</v>
      </c>
      <c r="C2373" s="2" t="s">
        <v>2154</v>
      </c>
      <c r="D2373" s="2" t="s">
        <v>2074</v>
      </c>
      <c r="E2373" s="3"/>
    </row>
    <row r="2374" spans="1:5" ht="24.75" customHeight="1">
      <c r="A2374" s="3">
        <v>2372</v>
      </c>
      <c r="B2374" s="2" t="str">
        <f>"刘倩"</f>
        <v>刘倩</v>
      </c>
      <c r="C2374" s="2" t="s">
        <v>2155</v>
      </c>
      <c r="D2374" s="2" t="s">
        <v>2074</v>
      </c>
      <c r="E2374" s="3"/>
    </row>
    <row r="2375" spans="1:5" ht="24.75" customHeight="1">
      <c r="A2375" s="3">
        <v>2373</v>
      </c>
      <c r="B2375" s="2" t="str">
        <f>"吴丽丽"</f>
        <v>吴丽丽</v>
      </c>
      <c r="C2375" s="2" t="s">
        <v>2156</v>
      </c>
      <c r="D2375" s="2" t="s">
        <v>2074</v>
      </c>
      <c r="E2375" s="3"/>
    </row>
    <row r="2376" spans="1:5" ht="24.75" customHeight="1">
      <c r="A2376" s="3">
        <v>2374</v>
      </c>
      <c r="B2376" s="2" t="str">
        <f>"王科"</f>
        <v>王科</v>
      </c>
      <c r="C2376" s="2" t="s">
        <v>2157</v>
      </c>
      <c r="D2376" s="2" t="s">
        <v>2074</v>
      </c>
      <c r="E2376" s="3"/>
    </row>
    <row r="2377" spans="1:5" ht="24.75" customHeight="1">
      <c r="A2377" s="3">
        <v>2375</v>
      </c>
      <c r="B2377" s="2" t="str">
        <f>"邓杜鑫"</f>
        <v>邓杜鑫</v>
      </c>
      <c r="C2377" s="2" t="s">
        <v>2158</v>
      </c>
      <c r="D2377" s="2" t="s">
        <v>2074</v>
      </c>
      <c r="E2377" s="3"/>
    </row>
    <row r="2378" spans="1:5" ht="24.75" customHeight="1">
      <c r="A2378" s="3">
        <v>2376</v>
      </c>
      <c r="B2378" s="2" t="str">
        <f>"李燕"</f>
        <v>李燕</v>
      </c>
      <c r="C2378" s="2" t="s">
        <v>2159</v>
      </c>
      <c r="D2378" s="2" t="s">
        <v>2074</v>
      </c>
      <c r="E2378" s="3"/>
    </row>
    <row r="2379" spans="1:5" ht="24.75" customHeight="1">
      <c r="A2379" s="3">
        <v>2377</v>
      </c>
      <c r="B2379" s="2" t="str">
        <f>"陈金丽"</f>
        <v>陈金丽</v>
      </c>
      <c r="C2379" s="2" t="s">
        <v>2160</v>
      </c>
      <c r="D2379" s="2" t="s">
        <v>2074</v>
      </c>
      <c r="E2379" s="3"/>
    </row>
    <row r="2380" spans="1:5" ht="24.75" customHeight="1">
      <c r="A2380" s="3">
        <v>2378</v>
      </c>
      <c r="B2380" s="2" t="str">
        <f>"王清金"</f>
        <v>王清金</v>
      </c>
      <c r="C2380" s="2" t="s">
        <v>2161</v>
      </c>
      <c r="D2380" s="2" t="s">
        <v>2074</v>
      </c>
      <c r="E2380" s="3"/>
    </row>
    <row r="2381" spans="1:5" ht="24.75" customHeight="1">
      <c r="A2381" s="3">
        <v>2379</v>
      </c>
      <c r="B2381" s="2" t="str">
        <f>"罗明绿"</f>
        <v>罗明绿</v>
      </c>
      <c r="C2381" s="2" t="s">
        <v>2162</v>
      </c>
      <c r="D2381" s="2" t="s">
        <v>2074</v>
      </c>
      <c r="E2381" s="3"/>
    </row>
    <row r="2382" spans="1:5" ht="24.75" customHeight="1">
      <c r="A2382" s="3">
        <v>2380</v>
      </c>
      <c r="B2382" s="2" t="str">
        <f>"黄琪"</f>
        <v>黄琪</v>
      </c>
      <c r="C2382" s="2" t="s">
        <v>1858</v>
      </c>
      <c r="D2382" s="2" t="s">
        <v>2074</v>
      </c>
      <c r="E2382" s="3"/>
    </row>
    <row r="2383" spans="1:5" ht="24.75" customHeight="1">
      <c r="A2383" s="3">
        <v>2381</v>
      </c>
      <c r="B2383" s="2" t="str">
        <f>"黎伟"</f>
        <v>黎伟</v>
      </c>
      <c r="C2383" s="2" t="s">
        <v>2163</v>
      </c>
      <c r="D2383" s="2" t="s">
        <v>2074</v>
      </c>
      <c r="E2383" s="3"/>
    </row>
    <row r="2384" spans="1:5" ht="24.75" customHeight="1">
      <c r="A2384" s="3">
        <v>2382</v>
      </c>
      <c r="B2384" s="2" t="str">
        <f>"邢文静"</f>
        <v>邢文静</v>
      </c>
      <c r="C2384" s="2" t="s">
        <v>2164</v>
      </c>
      <c r="D2384" s="2" t="s">
        <v>2074</v>
      </c>
      <c r="E2384" s="3"/>
    </row>
    <row r="2385" spans="1:5" ht="24.75" customHeight="1">
      <c r="A2385" s="3">
        <v>2383</v>
      </c>
      <c r="B2385" s="2" t="str">
        <f>"王玮"</f>
        <v>王玮</v>
      </c>
      <c r="C2385" s="2" t="s">
        <v>2165</v>
      </c>
      <c r="D2385" s="2" t="s">
        <v>2074</v>
      </c>
      <c r="E2385" s="3"/>
    </row>
    <row r="2386" spans="1:5" ht="24.75" customHeight="1">
      <c r="A2386" s="3">
        <v>2384</v>
      </c>
      <c r="B2386" s="2" t="str">
        <f>"陈才华"</f>
        <v>陈才华</v>
      </c>
      <c r="C2386" s="2" t="s">
        <v>2166</v>
      </c>
      <c r="D2386" s="2" t="s">
        <v>2074</v>
      </c>
      <c r="E2386" s="3"/>
    </row>
    <row r="2387" spans="1:5" ht="24.75" customHeight="1">
      <c r="A2387" s="3">
        <v>2385</v>
      </c>
      <c r="B2387" s="2" t="str">
        <f>"姜杉"</f>
        <v>姜杉</v>
      </c>
      <c r="C2387" s="2" t="s">
        <v>2167</v>
      </c>
      <c r="D2387" s="2" t="s">
        <v>2074</v>
      </c>
      <c r="E2387" s="3"/>
    </row>
    <row r="2388" spans="1:5" ht="24.75" customHeight="1">
      <c r="A2388" s="3">
        <v>2386</v>
      </c>
      <c r="B2388" s="2" t="str">
        <f>"陈李文"</f>
        <v>陈李文</v>
      </c>
      <c r="C2388" s="2" t="s">
        <v>2168</v>
      </c>
      <c r="D2388" s="2" t="s">
        <v>2074</v>
      </c>
      <c r="E2388" s="3"/>
    </row>
    <row r="2389" spans="1:5" ht="24.75" customHeight="1">
      <c r="A2389" s="3">
        <v>2387</v>
      </c>
      <c r="B2389" s="2" t="str">
        <f>"王燕琴"</f>
        <v>王燕琴</v>
      </c>
      <c r="C2389" s="2" t="s">
        <v>2169</v>
      </c>
      <c r="D2389" s="2" t="s">
        <v>2074</v>
      </c>
      <c r="E2389" s="3"/>
    </row>
    <row r="2390" spans="1:5" ht="24.75" customHeight="1">
      <c r="A2390" s="3">
        <v>2388</v>
      </c>
      <c r="B2390" s="2" t="str">
        <f>"黎凡"</f>
        <v>黎凡</v>
      </c>
      <c r="C2390" s="2" t="s">
        <v>2170</v>
      </c>
      <c r="D2390" s="2" t="s">
        <v>2074</v>
      </c>
      <c r="E2390" s="3"/>
    </row>
    <row r="2391" spans="1:5" ht="24.75" customHeight="1">
      <c r="A2391" s="3">
        <v>2389</v>
      </c>
      <c r="B2391" s="2" t="str">
        <f>"李慧霖"</f>
        <v>李慧霖</v>
      </c>
      <c r="C2391" s="2" t="s">
        <v>2171</v>
      </c>
      <c r="D2391" s="2" t="s">
        <v>2074</v>
      </c>
      <c r="E2391" s="3"/>
    </row>
    <row r="2392" spans="1:5" ht="24.75" customHeight="1">
      <c r="A2392" s="3">
        <v>2390</v>
      </c>
      <c r="B2392" s="2" t="str">
        <f>"张冰"</f>
        <v>张冰</v>
      </c>
      <c r="C2392" s="2" t="s">
        <v>2172</v>
      </c>
      <c r="D2392" s="2" t="s">
        <v>2074</v>
      </c>
      <c r="E2392" s="3"/>
    </row>
    <row r="2393" spans="1:5" ht="24.75" customHeight="1">
      <c r="A2393" s="3">
        <v>2391</v>
      </c>
      <c r="B2393" s="2" t="str">
        <f>"汪芝蓉"</f>
        <v>汪芝蓉</v>
      </c>
      <c r="C2393" s="2" t="s">
        <v>2173</v>
      </c>
      <c r="D2393" s="2" t="s">
        <v>2074</v>
      </c>
      <c r="E2393" s="3"/>
    </row>
    <row r="2394" spans="1:5" ht="24.75" customHeight="1">
      <c r="A2394" s="3">
        <v>2392</v>
      </c>
      <c r="B2394" s="2" t="str">
        <f>"王曼珍"</f>
        <v>王曼珍</v>
      </c>
      <c r="C2394" s="2" t="s">
        <v>2174</v>
      </c>
      <c r="D2394" s="2" t="s">
        <v>2074</v>
      </c>
      <c r="E2394" s="3"/>
    </row>
    <row r="2395" spans="1:5" ht="24.75" customHeight="1">
      <c r="A2395" s="3">
        <v>2393</v>
      </c>
      <c r="B2395" s="2" t="str">
        <f>"葛如水"</f>
        <v>葛如水</v>
      </c>
      <c r="C2395" s="2" t="s">
        <v>2175</v>
      </c>
      <c r="D2395" s="2" t="s">
        <v>2074</v>
      </c>
      <c r="E2395" s="3"/>
    </row>
    <row r="2396" spans="1:5" ht="24.75" customHeight="1">
      <c r="A2396" s="3">
        <v>2394</v>
      </c>
      <c r="B2396" s="2" t="str">
        <f>"周琳琳"</f>
        <v>周琳琳</v>
      </c>
      <c r="C2396" s="2" t="s">
        <v>687</v>
      </c>
      <c r="D2396" s="2" t="s">
        <v>2074</v>
      </c>
      <c r="E2396" s="3"/>
    </row>
    <row r="2397" spans="1:5" ht="24.75" customHeight="1">
      <c r="A2397" s="3">
        <v>2395</v>
      </c>
      <c r="B2397" s="2" t="str">
        <f>"卓筠秤"</f>
        <v>卓筠秤</v>
      </c>
      <c r="C2397" s="2" t="s">
        <v>2176</v>
      </c>
      <c r="D2397" s="2" t="s">
        <v>2074</v>
      </c>
      <c r="E2397" s="3"/>
    </row>
    <row r="2398" spans="1:5" ht="24.75" customHeight="1">
      <c r="A2398" s="3">
        <v>2396</v>
      </c>
      <c r="B2398" s="2" t="str">
        <f>"李锦添"</f>
        <v>李锦添</v>
      </c>
      <c r="C2398" s="2" t="s">
        <v>2177</v>
      </c>
      <c r="D2398" s="2" t="s">
        <v>2074</v>
      </c>
      <c r="E2398" s="3"/>
    </row>
    <row r="2399" spans="1:5" ht="24.75" customHeight="1">
      <c r="A2399" s="3">
        <v>2397</v>
      </c>
      <c r="B2399" s="2" t="str">
        <f>"罗捷"</f>
        <v>罗捷</v>
      </c>
      <c r="C2399" s="2" t="s">
        <v>2178</v>
      </c>
      <c r="D2399" s="2" t="s">
        <v>2074</v>
      </c>
      <c r="E2399" s="3"/>
    </row>
    <row r="2400" spans="1:5" ht="24.75" customHeight="1">
      <c r="A2400" s="3">
        <v>2398</v>
      </c>
      <c r="B2400" s="2" t="str">
        <f>"潘志强"</f>
        <v>潘志强</v>
      </c>
      <c r="C2400" s="2" t="s">
        <v>2179</v>
      </c>
      <c r="D2400" s="2" t="s">
        <v>2074</v>
      </c>
      <c r="E2400" s="3"/>
    </row>
    <row r="2401" spans="1:5" ht="24.75" customHeight="1">
      <c r="A2401" s="3">
        <v>2399</v>
      </c>
      <c r="B2401" s="2" t="str">
        <f>"王烁"</f>
        <v>王烁</v>
      </c>
      <c r="C2401" s="2" t="s">
        <v>2180</v>
      </c>
      <c r="D2401" s="2" t="s">
        <v>2074</v>
      </c>
      <c r="E2401" s="3"/>
    </row>
    <row r="2402" spans="1:5" ht="24.75" customHeight="1">
      <c r="A2402" s="3">
        <v>2400</v>
      </c>
      <c r="B2402" s="2" t="str">
        <f>"周淑雅"</f>
        <v>周淑雅</v>
      </c>
      <c r="C2402" s="2" t="s">
        <v>2181</v>
      </c>
      <c r="D2402" s="2" t="s">
        <v>2074</v>
      </c>
      <c r="E2402" s="3"/>
    </row>
    <row r="2403" spans="1:5" ht="24.75" customHeight="1">
      <c r="A2403" s="3">
        <v>2401</v>
      </c>
      <c r="B2403" s="2" t="str">
        <f>"陈雅"</f>
        <v>陈雅</v>
      </c>
      <c r="C2403" s="2" t="s">
        <v>2182</v>
      </c>
      <c r="D2403" s="2" t="s">
        <v>2074</v>
      </c>
      <c r="E2403" s="3"/>
    </row>
    <row r="2404" spans="1:5" ht="24.75" customHeight="1">
      <c r="A2404" s="3">
        <v>2402</v>
      </c>
      <c r="B2404" s="2" t="str">
        <f>"黎家敢"</f>
        <v>黎家敢</v>
      </c>
      <c r="C2404" s="2" t="s">
        <v>2183</v>
      </c>
      <c r="D2404" s="2" t="s">
        <v>2074</v>
      </c>
      <c r="E2404" s="3"/>
    </row>
    <row r="2405" spans="1:5" ht="24.75" customHeight="1">
      <c r="A2405" s="3">
        <v>2403</v>
      </c>
      <c r="B2405" s="2" t="str">
        <f>"林婷"</f>
        <v>林婷</v>
      </c>
      <c r="C2405" s="2" t="s">
        <v>2184</v>
      </c>
      <c r="D2405" s="2" t="s">
        <v>2074</v>
      </c>
      <c r="E2405" s="3"/>
    </row>
    <row r="2406" spans="1:5" ht="24.75" customHeight="1">
      <c r="A2406" s="3">
        <v>2404</v>
      </c>
      <c r="B2406" s="2" t="str">
        <f>"李智能"</f>
        <v>李智能</v>
      </c>
      <c r="C2406" s="2" t="s">
        <v>2185</v>
      </c>
      <c r="D2406" s="2" t="s">
        <v>2074</v>
      </c>
      <c r="E2406" s="3"/>
    </row>
    <row r="2407" spans="1:5" ht="24.75" customHeight="1">
      <c r="A2407" s="3">
        <v>2405</v>
      </c>
      <c r="B2407" s="2" t="str">
        <f>"周靖崴"</f>
        <v>周靖崴</v>
      </c>
      <c r="C2407" s="2" t="s">
        <v>2186</v>
      </c>
      <c r="D2407" s="2" t="s">
        <v>2074</v>
      </c>
      <c r="E2407" s="3"/>
    </row>
    <row r="2408" spans="1:5" ht="24.75" customHeight="1">
      <c r="A2408" s="3">
        <v>2406</v>
      </c>
      <c r="B2408" s="2" t="str">
        <f>"潘虹伊"</f>
        <v>潘虹伊</v>
      </c>
      <c r="C2408" s="2" t="s">
        <v>2187</v>
      </c>
      <c r="D2408" s="2" t="s">
        <v>2074</v>
      </c>
      <c r="E2408" s="3"/>
    </row>
    <row r="2409" spans="1:5" ht="24.75" customHeight="1">
      <c r="A2409" s="3">
        <v>2407</v>
      </c>
      <c r="B2409" s="2" t="str">
        <f>"陈玉"</f>
        <v>陈玉</v>
      </c>
      <c r="C2409" s="2" t="s">
        <v>2188</v>
      </c>
      <c r="D2409" s="2" t="s">
        <v>2074</v>
      </c>
      <c r="E2409" s="3"/>
    </row>
    <row r="2410" spans="1:5" ht="24.75" customHeight="1">
      <c r="A2410" s="3">
        <v>2408</v>
      </c>
      <c r="B2410" s="2" t="str">
        <f>"李娇木"</f>
        <v>李娇木</v>
      </c>
      <c r="C2410" s="2" t="s">
        <v>513</v>
      </c>
      <c r="D2410" s="2" t="s">
        <v>2074</v>
      </c>
      <c r="E2410" s="3"/>
    </row>
    <row r="2411" spans="1:5" ht="24.75" customHeight="1">
      <c r="A2411" s="3">
        <v>2409</v>
      </c>
      <c r="B2411" s="2" t="str">
        <f>"王业逢"</f>
        <v>王业逢</v>
      </c>
      <c r="C2411" s="2" t="s">
        <v>2189</v>
      </c>
      <c r="D2411" s="2" t="s">
        <v>2074</v>
      </c>
      <c r="E2411" s="3"/>
    </row>
    <row r="2412" spans="1:5" ht="24.75" customHeight="1">
      <c r="A2412" s="3">
        <v>2410</v>
      </c>
      <c r="B2412" s="2" t="str">
        <f>"王家明"</f>
        <v>王家明</v>
      </c>
      <c r="C2412" s="2" t="s">
        <v>2084</v>
      </c>
      <c r="D2412" s="2" t="s">
        <v>2190</v>
      </c>
      <c r="E2412" s="3"/>
    </row>
    <row r="2413" spans="1:5" ht="24.75" customHeight="1">
      <c r="A2413" s="3">
        <v>2411</v>
      </c>
      <c r="B2413" s="2" t="str">
        <f>"陈晓翠"</f>
        <v>陈晓翠</v>
      </c>
      <c r="C2413" s="2" t="s">
        <v>2058</v>
      </c>
      <c r="D2413" s="2" t="s">
        <v>2190</v>
      </c>
      <c r="E2413" s="3"/>
    </row>
    <row r="2414" spans="1:5" ht="24.75" customHeight="1">
      <c r="A2414" s="3">
        <v>2412</v>
      </c>
      <c r="B2414" s="2" t="str">
        <f>"蔡本清"</f>
        <v>蔡本清</v>
      </c>
      <c r="C2414" s="2" t="s">
        <v>2191</v>
      </c>
      <c r="D2414" s="2" t="s">
        <v>2190</v>
      </c>
      <c r="E2414" s="3"/>
    </row>
    <row r="2415" spans="1:5" ht="24.75" customHeight="1">
      <c r="A2415" s="3">
        <v>2413</v>
      </c>
      <c r="B2415" s="2" t="str">
        <f>"黎丁女"</f>
        <v>黎丁女</v>
      </c>
      <c r="C2415" s="2" t="s">
        <v>2192</v>
      </c>
      <c r="D2415" s="2" t="s">
        <v>2190</v>
      </c>
      <c r="E2415" s="3"/>
    </row>
    <row r="2416" spans="1:5" ht="24.75" customHeight="1">
      <c r="A2416" s="3">
        <v>2414</v>
      </c>
      <c r="B2416" s="2" t="str">
        <f>"邱相儒"</f>
        <v>邱相儒</v>
      </c>
      <c r="C2416" s="2" t="s">
        <v>2193</v>
      </c>
      <c r="D2416" s="2" t="s">
        <v>2190</v>
      </c>
      <c r="E2416" s="3"/>
    </row>
    <row r="2417" spans="1:5" ht="24.75" customHeight="1">
      <c r="A2417" s="3">
        <v>2415</v>
      </c>
      <c r="B2417" s="2" t="str">
        <f>"刘桂妮"</f>
        <v>刘桂妮</v>
      </c>
      <c r="C2417" s="2" t="s">
        <v>2194</v>
      </c>
      <c r="D2417" s="2" t="s">
        <v>2190</v>
      </c>
      <c r="E2417" s="3"/>
    </row>
    <row r="2418" spans="1:5" ht="24.75" customHeight="1">
      <c r="A2418" s="3">
        <v>2416</v>
      </c>
      <c r="B2418" s="2" t="str">
        <f>"许妍妍"</f>
        <v>许妍妍</v>
      </c>
      <c r="C2418" s="2" t="s">
        <v>2195</v>
      </c>
      <c r="D2418" s="2" t="s">
        <v>2190</v>
      </c>
      <c r="E2418" s="3"/>
    </row>
    <row r="2419" spans="1:5" ht="24.75" customHeight="1">
      <c r="A2419" s="3">
        <v>2417</v>
      </c>
      <c r="B2419" s="2" t="str">
        <f>"王立旭"</f>
        <v>王立旭</v>
      </c>
      <c r="C2419" s="2" t="s">
        <v>2196</v>
      </c>
      <c r="D2419" s="2" t="s">
        <v>2190</v>
      </c>
      <c r="E2419" s="3"/>
    </row>
    <row r="2420" spans="1:5" ht="24.75" customHeight="1">
      <c r="A2420" s="3">
        <v>2418</v>
      </c>
      <c r="B2420" s="2" t="str">
        <f>"何佩霜"</f>
        <v>何佩霜</v>
      </c>
      <c r="C2420" s="2" t="s">
        <v>2197</v>
      </c>
      <c r="D2420" s="2" t="s">
        <v>2190</v>
      </c>
      <c r="E2420" s="3"/>
    </row>
    <row r="2421" spans="1:5" ht="24.75" customHeight="1">
      <c r="A2421" s="3">
        <v>2419</v>
      </c>
      <c r="B2421" s="2" t="str">
        <f>"麦明珍"</f>
        <v>麦明珍</v>
      </c>
      <c r="C2421" s="2" t="s">
        <v>2198</v>
      </c>
      <c r="D2421" s="2" t="s">
        <v>2190</v>
      </c>
      <c r="E2421" s="3"/>
    </row>
    <row r="2422" spans="1:5" ht="24.75" customHeight="1">
      <c r="A2422" s="3">
        <v>2420</v>
      </c>
      <c r="B2422" s="2" t="str">
        <f>"周少英"</f>
        <v>周少英</v>
      </c>
      <c r="C2422" s="2" t="s">
        <v>2199</v>
      </c>
      <c r="D2422" s="2" t="s">
        <v>2190</v>
      </c>
      <c r="E2422" s="3"/>
    </row>
    <row r="2423" spans="1:5" ht="24.75" customHeight="1">
      <c r="A2423" s="3">
        <v>2421</v>
      </c>
      <c r="B2423" s="2" t="str">
        <f>"吴倩兰"</f>
        <v>吴倩兰</v>
      </c>
      <c r="C2423" s="2" t="s">
        <v>2200</v>
      </c>
      <c r="D2423" s="2" t="s">
        <v>2190</v>
      </c>
      <c r="E2423" s="3"/>
    </row>
    <row r="2424" spans="1:5" ht="24.75" customHeight="1">
      <c r="A2424" s="3">
        <v>2422</v>
      </c>
      <c r="B2424" s="2" t="str">
        <f>"徐一铭"</f>
        <v>徐一铭</v>
      </c>
      <c r="C2424" s="2" t="s">
        <v>2201</v>
      </c>
      <c r="D2424" s="2" t="s">
        <v>2190</v>
      </c>
      <c r="E2424" s="3"/>
    </row>
    <row r="2425" spans="1:5" ht="24.75" customHeight="1">
      <c r="A2425" s="3">
        <v>2423</v>
      </c>
      <c r="B2425" s="2" t="str">
        <f>"王绥栋"</f>
        <v>王绥栋</v>
      </c>
      <c r="C2425" s="2" t="s">
        <v>2202</v>
      </c>
      <c r="D2425" s="2" t="s">
        <v>2190</v>
      </c>
      <c r="E2425" s="3"/>
    </row>
    <row r="2426" spans="1:5" ht="24.75" customHeight="1">
      <c r="A2426" s="3">
        <v>2424</v>
      </c>
      <c r="B2426" s="2" t="str">
        <f>"王少励"</f>
        <v>王少励</v>
      </c>
      <c r="C2426" s="2" t="s">
        <v>2203</v>
      </c>
      <c r="D2426" s="2" t="s">
        <v>2190</v>
      </c>
      <c r="E2426" s="3"/>
    </row>
    <row r="2427" spans="1:5" ht="24.75" customHeight="1">
      <c r="A2427" s="3">
        <v>2425</v>
      </c>
      <c r="B2427" s="2" t="str">
        <f>"洪健"</f>
        <v>洪健</v>
      </c>
      <c r="C2427" s="2" t="s">
        <v>2204</v>
      </c>
      <c r="D2427" s="2" t="s">
        <v>2190</v>
      </c>
      <c r="E2427" s="3"/>
    </row>
    <row r="2428" spans="1:5" ht="24.75" customHeight="1">
      <c r="A2428" s="3">
        <v>2426</v>
      </c>
      <c r="B2428" s="2" t="str">
        <f>"郝幸源"</f>
        <v>郝幸源</v>
      </c>
      <c r="C2428" s="2" t="s">
        <v>2205</v>
      </c>
      <c r="D2428" s="2" t="s">
        <v>2190</v>
      </c>
      <c r="E2428" s="3"/>
    </row>
    <row r="2429" spans="1:5" ht="24.75" customHeight="1">
      <c r="A2429" s="3">
        <v>2427</v>
      </c>
      <c r="B2429" s="2" t="str">
        <f>"谢光丽"</f>
        <v>谢光丽</v>
      </c>
      <c r="C2429" s="2" t="s">
        <v>2206</v>
      </c>
      <c r="D2429" s="2" t="s">
        <v>2190</v>
      </c>
      <c r="E2429" s="3"/>
    </row>
    <row r="2430" spans="1:5" ht="24.75" customHeight="1">
      <c r="A2430" s="3">
        <v>2428</v>
      </c>
      <c r="B2430" s="2" t="str">
        <f>"许杰皓"</f>
        <v>许杰皓</v>
      </c>
      <c r="C2430" s="2" t="s">
        <v>2207</v>
      </c>
      <c r="D2430" s="2" t="s">
        <v>2190</v>
      </c>
      <c r="E2430" s="3"/>
    </row>
    <row r="2431" spans="1:5" ht="24.75" customHeight="1">
      <c r="A2431" s="3">
        <v>2429</v>
      </c>
      <c r="B2431" s="2" t="str">
        <f>"林子"</f>
        <v>林子</v>
      </c>
      <c r="C2431" s="2" t="s">
        <v>2208</v>
      </c>
      <c r="D2431" s="2" t="s">
        <v>2190</v>
      </c>
      <c r="E2431" s="3"/>
    </row>
    <row r="2432" spans="1:5" ht="24.75" customHeight="1">
      <c r="A2432" s="3">
        <v>2430</v>
      </c>
      <c r="B2432" s="2" t="str">
        <f>"王歆"</f>
        <v>王歆</v>
      </c>
      <c r="C2432" s="2" t="s">
        <v>2092</v>
      </c>
      <c r="D2432" s="2" t="s">
        <v>2190</v>
      </c>
      <c r="E2432" s="3"/>
    </row>
    <row r="2433" spans="1:5" ht="24.75" customHeight="1">
      <c r="A2433" s="3">
        <v>2431</v>
      </c>
      <c r="B2433" s="2" t="str">
        <f>"王一敏"</f>
        <v>王一敏</v>
      </c>
      <c r="C2433" s="2" t="s">
        <v>2209</v>
      </c>
      <c r="D2433" s="2" t="s">
        <v>2190</v>
      </c>
      <c r="E2433" s="3"/>
    </row>
    <row r="2434" spans="1:5" ht="24.75" customHeight="1">
      <c r="A2434" s="3">
        <v>2432</v>
      </c>
      <c r="B2434" s="2" t="str">
        <f>"陈经莉"</f>
        <v>陈经莉</v>
      </c>
      <c r="C2434" s="2" t="s">
        <v>2210</v>
      </c>
      <c r="D2434" s="2" t="s">
        <v>2190</v>
      </c>
      <c r="E2434" s="3"/>
    </row>
    <row r="2435" spans="1:5" ht="24.75" customHeight="1">
      <c r="A2435" s="3">
        <v>2433</v>
      </c>
      <c r="B2435" s="2" t="str">
        <f>"陈雯"</f>
        <v>陈雯</v>
      </c>
      <c r="C2435" s="2" t="s">
        <v>2211</v>
      </c>
      <c r="D2435" s="2" t="s">
        <v>2190</v>
      </c>
      <c r="E2435" s="3"/>
    </row>
    <row r="2436" spans="1:5" ht="24.75" customHeight="1">
      <c r="A2436" s="3">
        <v>2434</v>
      </c>
      <c r="B2436" s="2" t="str">
        <f>"唐昌达"</f>
        <v>唐昌达</v>
      </c>
      <c r="C2436" s="2" t="s">
        <v>2212</v>
      </c>
      <c r="D2436" s="2" t="s">
        <v>2190</v>
      </c>
      <c r="E2436" s="3"/>
    </row>
    <row r="2437" spans="1:5" ht="24.75" customHeight="1">
      <c r="A2437" s="3">
        <v>2435</v>
      </c>
      <c r="B2437" s="2" t="str">
        <f>"张耀月"</f>
        <v>张耀月</v>
      </c>
      <c r="C2437" s="2" t="s">
        <v>2213</v>
      </c>
      <c r="D2437" s="2" t="s">
        <v>2190</v>
      </c>
      <c r="E2437" s="3"/>
    </row>
    <row r="2438" spans="1:5" ht="24.75" customHeight="1">
      <c r="A2438" s="3">
        <v>2436</v>
      </c>
      <c r="B2438" s="2" t="str">
        <f>"吴其莊"</f>
        <v>吴其莊</v>
      </c>
      <c r="C2438" s="2" t="s">
        <v>2214</v>
      </c>
      <c r="D2438" s="2" t="s">
        <v>2190</v>
      </c>
      <c r="E2438" s="3"/>
    </row>
    <row r="2439" spans="1:5" ht="24.75" customHeight="1">
      <c r="A2439" s="3">
        <v>2437</v>
      </c>
      <c r="B2439" s="2" t="str">
        <f>"吴限"</f>
        <v>吴限</v>
      </c>
      <c r="C2439" s="2" t="s">
        <v>2215</v>
      </c>
      <c r="D2439" s="2" t="s">
        <v>2190</v>
      </c>
      <c r="E2439" s="3"/>
    </row>
    <row r="2440" spans="1:5" ht="24.75" customHeight="1">
      <c r="A2440" s="3">
        <v>2438</v>
      </c>
      <c r="B2440" s="2" t="str">
        <f>"龙莹莹"</f>
        <v>龙莹莹</v>
      </c>
      <c r="C2440" s="2" t="s">
        <v>2216</v>
      </c>
      <c r="D2440" s="2" t="s">
        <v>2190</v>
      </c>
      <c r="E2440" s="3"/>
    </row>
    <row r="2441" spans="1:5" ht="24.75" customHeight="1">
      <c r="A2441" s="3">
        <v>2439</v>
      </c>
      <c r="B2441" s="2" t="str">
        <f>"徐安琪"</f>
        <v>徐安琪</v>
      </c>
      <c r="C2441" s="2" t="s">
        <v>2217</v>
      </c>
      <c r="D2441" s="2" t="s">
        <v>2190</v>
      </c>
      <c r="E2441" s="3"/>
    </row>
    <row r="2442" spans="1:5" ht="24.75" customHeight="1">
      <c r="A2442" s="3">
        <v>2440</v>
      </c>
      <c r="B2442" s="2" t="str">
        <f>"陈冲"</f>
        <v>陈冲</v>
      </c>
      <c r="C2442" s="2" t="s">
        <v>2218</v>
      </c>
      <c r="D2442" s="2" t="s">
        <v>2190</v>
      </c>
      <c r="E2442" s="3"/>
    </row>
    <row r="2443" spans="1:5" ht="24.75" customHeight="1">
      <c r="A2443" s="3">
        <v>2441</v>
      </c>
      <c r="B2443" s="2" t="str">
        <f>"李明霞"</f>
        <v>李明霞</v>
      </c>
      <c r="C2443" s="2" t="s">
        <v>2219</v>
      </c>
      <c r="D2443" s="2" t="s">
        <v>2190</v>
      </c>
      <c r="E2443" s="3"/>
    </row>
    <row r="2444" spans="1:5" ht="24.75" customHeight="1">
      <c r="A2444" s="3">
        <v>2442</v>
      </c>
      <c r="B2444" s="2" t="str">
        <f>"许倩榆"</f>
        <v>许倩榆</v>
      </c>
      <c r="C2444" s="2" t="s">
        <v>2220</v>
      </c>
      <c r="D2444" s="2" t="s">
        <v>2190</v>
      </c>
      <c r="E2444" s="3"/>
    </row>
    <row r="2445" spans="1:5" ht="24.75" customHeight="1">
      <c r="A2445" s="3">
        <v>2443</v>
      </c>
      <c r="B2445" s="2" t="str">
        <f>"李秋实"</f>
        <v>李秋实</v>
      </c>
      <c r="C2445" s="2" t="s">
        <v>2221</v>
      </c>
      <c r="D2445" s="2" t="s">
        <v>2190</v>
      </c>
      <c r="E2445" s="3"/>
    </row>
    <row r="2446" spans="1:5" ht="24.75" customHeight="1">
      <c r="A2446" s="3">
        <v>2444</v>
      </c>
      <c r="B2446" s="2" t="str">
        <f>"曾小芳"</f>
        <v>曾小芳</v>
      </c>
      <c r="C2446" s="2" t="s">
        <v>2222</v>
      </c>
      <c r="D2446" s="2" t="s">
        <v>2190</v>
      </c>
      <c r="E2446" s="3"/>
    </row>
    <row r="2447" spans="1:5" ht="24.75" customHeight="1">
      <c r="A2447" s="3">
        <v>2445</v>
      </c>
      <c r="B2447" s="2" t="str">
        <f>"杨金娇"</f>
        <v>杨金娇</v>
      </c>
      <c r="C2447" s="2" t="s">
        <v>2223</v>
      </c>
      <c r="D2447" s="2" t="s">
        <v>2190</v>
      </c>
      <c r="E2447" s="3"/>
    </row>
    <row r="2448" spans="1:5" ht="24.75" customHeight="1">
      <c r="A2448" s="3">
        <v>2446</v>
      </c>
      <c r="B2448" s="2" t="str">
        <f>"齐玮"</f>
        <v>齐玮</v>
      </c>
      <c r="C2448" s="2" t="s">
        <v>2224</v>
      </c>
      <c r="D2448" s="2" t="s">
        <v>2190</v>
      </c>
      <c r="E2448" s="3"/>
    </row>
    <row r="2449" spans="1:5" ht="24.75" customHeight="1">
      <c r="A2449" s="3">
        <v>2447</v>
      </c>
      <c r="B2449" s="2" t="str">
        <f>"曾浩伦"</f>
        <v>曾浩伦</v>
      </c>
      <c r="C2449" s="2" t="s">
        <v>2225</v>
      </c>
      <c r="D2449" s="2" t="s">
        <v>2190</v>
      </c>
      <c r="E2449" s="3"/>
    </row>
    <row r="2450" spans="1:5" ht="24.75" customHeight="1">
      <c r="A2450" s="3">
        <v>2448</v>
      </c>
      <c r="B2450" s="2" t="str">
        <f>"黎经新"</f>
        <v>黎经新</v>
      </c>
      <c r="C2450" s="2" t="s">
        <v>2088</v>
      </c>
      <c r="D2450" s="2" t="s">
        <v>2190</v>
      </c>
      <c r="E2450" s="3"/>
    </row>
    <row r="2451" spans="1:5" ht="24.75" customHeight="1">
      <c r="A2451" s="3">
        <v>2449</v>
      </c>
      <c r="B2451" s="2" t="str">
        <f>"李凯伦"</f>
        <v>李凯伦</v>
      </c>
      <c r="C2451" s="2" t="s">
        <v>2226</v>
      </c>
      <c r="D2451" s="2" t="s">
        <v>2190</v>
      </c>
      <c r="E2451" s="3"/>
    </row>
    <row r="2452" spans="1:5" ht="24.75" customHeight="1">
      <c r="A2452" s="3">
        <v>2450</v>
      </c>
      <c r="B2452" s="2" t="str">
        <f>"蒙韫怡"</f>
        <v>蒙韫怡</v>
      </c>
      <c r="C2452" s="2" t="s">
        <v>2227</v>
      </c>
      <c r="D2452" s="2" t="s">
        <v>2190</v>
      </c>
      <c r="E2452" s="3"/>
    </row>
    <row r="2453" spans="1:5" ht="24.75" customHeight="1">
      <c r="A2453" s="3">
        <v>2451</v>
      </c>
      <c r="B2453" s="2" t="str">
        <f>"刘小雅"</f>
        <v>刘小雅</v>
      </c>
      <c r="C2453" s="2" t="s">
        <v>2228</v>
      </c>
      <c r="D2453" s="2" t="s">
        <v>2190</v>
      </c>
      <c r="E2453" s="3"/>
    </row>
    <row r="2454" spans="1:5" ht="24.75" customHeight="1">
      <c r="A2454" s="3">
        <v>2452</v>
      </c>
      <c r="B2454" s="2" t="str">
        <f>"尤春曼"</f>
        <v>尤春曼</v>
      </c>
      <c r="C2454" s="2" t="s">
        <v>791</v>
      </c>
      <c r="D2454" s="2" t="s">
        <v>2190</v>
      </c>
      <c r="E2454" s="3"/>
    </row>
    <row r="2455" spans="1:5" ht="24.75" customHeight="1">
      <c r="A2455" s="3">
        <v>2453</v>
      </c>
      <c r="B2455" s="2" t="str">
        <f>"周珏"</f>
        <v>周珏</v>
      </c>
      <c r="C2455" s="2" t="s">
        <v>2229</v>
      </c>
      <c r="D2455" s="2" t="s">
        <v>2190</v>
      </c>
      <c r="E2455" s="3"/>
    </row>
    <row r="2456" spans="1:5" ht="24.75" customHeight="1">
      <c r="A2456" s="3">
        <v>2454</v>
      </c>
      <c r="B2456" s="2" t="str">
        <f>"林尹"</f>
        <v>林尹</v>
      </c>
      <c r="C2456" s="2" t="s">
        <v>2230</v>
      </c>
      <c r="D2456" s="2" t="s">
        <v>2190</v>
      </c>
      <c r="E2456" s="3"/>
    </row>
    <row r="2457" spans="1:5" ht="24.75" customHeight="1">
      <c r="A2457" s="3">
        <v>2455</v>
      </c>
      <c r="B2457" s="2" t="str">
        <f>"陈婷"</f>
        <v>陈婷</v>
      </c>
      <c r="C2457" s="2" t="s">
        <v>2231</v>
      </c>
      <c r="D2457" s="2" t="s">
        <v>2190</v>
      </c>
      <c r="E2457" s="3"/>
    </row>
    <row r="2458" spans="1:5" ht="24.75" customHeight="1">
      <c r="A2458" s="3">
        <v>2456</v>
      </c>
      <c r="B2458" s="2" t="str">
        <f>"黄彤"</f>
        <v>黄彤</v>
      </c>
      <c r="C2458" s="2" t="s">
        <v>2232</v>
      </c>
      <c r="D2458" s="2" t="s">
        <v>2190</v>
      </c>
      <c r="E2458" s="3"/>
    </row>
    <row r="2459" spans="1:5" ht="24.75" customHeight="1">
      <c r="A2459" s="3">
        <v>2457</v>
      </c>
      <c r="B2459" s="2" t="str">
        <f>"黎颖"</f>
        <v>黎颖</v>
      </c>
      <c r="C2459" s="2" t="s">
        <v>2233</v>
      </c>
      <c r="D2459" s="2" t="s">
        <v>2190</v>
      </c>
      <c r="E2459" s="3"/>
    </row>
    <row r="2460" spans="1:5" ht="24.75" customHeight="1">
      <c r="A2460" s="3">
        <v>2458</v>
      </c>
      <c r="B2460" s="2" t="str">
        <f>"陈莉兰"</f>
        <v>陈莉兰</v>
      </c>
      <c r="C2460" s="2" t="s">
        <v>2234</v>
      </c>
      <c r="D2460" s="2" t="s">
        <v>2190</v>
      </c>
      <c r="E2460" s="3"/>
    </row>
    <row r="2461" spans="1:5" ht="24.75" customHeight="1">
      <c r="A2461" s="3">
        <v>2459</v>
      </c>
      <c r="B2461" s="2" t="str">
        <f>"李锶婷"</f>
        <v>李锶婷</v>
      </c>
      <c r="C2461" s="2" t="s">
        <v>2235</v>
      </c>
      <c r="D2461" s="2" t="s">
        <v>2190</v>
      </c>
      <c r="E2461" s="3"/>
    </row>
    <row r="2462" spans="1:5" ht="24.75" customHeight="1">
      <c r="A2462" s="3">
        <v>2460</v>
      </c>
      <c r="B2462" s="2" t="str">
        <f>"陈景峰"</f>
        <v>陈景峰</v>
      </c>
      <c r="C2462" s="2" t="s">
        <v>2236</v>
      </c>
      <c r="D2462" s="2" t="s">
        <v>2190</v>
      </c>
      <c r="E2462" s="3"/>
    </row>
    <row r="2463" spans="1:5" ht="24.75" customHeight="1">
      <c r="A2463" s="3">
        <v>2461</v>
      </c>
      <c r="B2463" s="2" t="str">
        <f>"曲明哲"</f>
        <v>曲明哲</v>
      </c>
      <c r="C2463" s="2" t="s">
        <v>2237</v>
      </c>
      <c r="D2463" s="2" t="s">
        <v>2190</v>
      </c>
      <c r="E2463" s="3"/>
    </row>
    <row r="2464" spans="1:5" ht="24.75" customHeight="1">
      <c r="A2464" s="3">
        <v>2462</v>
      </c>
      <c r="B2464" s="2" t="str">
        <f>"杨大统"</f>
        <v>杨大统</v>
      </c>
      <c r="C2464" s="2" t="s">
        <v>171</v>
      </c>
      <c r="D2464" s="2" t="s">
        <v>2190</v>
      </c>
      <c r="E2464" s="3"/>
    </row>
    <row r="2465" spans="1:5" ht="24.75" customHeight="1">
      <c r="A2465" s="3">
        <v>2463</v>
      </c>
      <c r="B2465" s="2" t="str">
        <f>"彭进"</f>
        <v>彭进</v>
      </c>
      <c r="C2465" s="2" t="s">
        <v>2238</v>
      </c>
      <c r="D2465" s="2" t="s">
        <v>2190</v>
      </c>
      <c r="E2465" s="3"/>
    </row>
    <row r="2466" spans="1:5" ht="24.75" customHeight="1">
      <c r="A2466" s="3">
        <v>2464</v>
      </c>
      <c r="B2466" s="2" t="str">
        <f>"吴冠认"</f>
        <v>吴冠认</v>
      </c>
      <c r="C2466" s="2" t="s">
        <v>2239</v>
      </c>
      <c r="D2466" s="2" t="s">
        <v>2190</v>
      </c>
      <c r="E2466" s="3"/>
    </row>
    <row r="2467" spans="1:5" ht="24.75" customHeight="1">
      <c r="A2467" s="3">
        <v>2465</v>
      </c>
      <c r="B2467" s="2" t="str">
        <f>"邢仙"</f>
        <v>邢仙</v>
      </c>
      <c r="C2467" s="2" t="s">
        <v>27</v>
      </c>
      <c r="D2467" s="2" t="s">
        <v>2190</v>
      </c>
      <c r="E2467" s="3"/>
    </row>
    <row r="2468" spans="1:5" ht="24.75" customHeight="1">
      <c r="A2468" s="3">
        <v>2466</v>
      </c>
      <c r="B2468" s="2" t="str">
        <f>"黄宏慧"</f>
        <v>黄宏慧</v>
      </c>
      <c r="C2468" s="2" t="s">
        <v>2187</v>
      </c>
      <c r="D2468" s="2" t="s">
        <v>2190</v>
      </c>
      <c r="E2468" s="3"/>
    </row>
    <row r="2469" spans="1:5" ht="24.75" customHeight="1">
      <c r="A2469" s="3">
        <v>2467</v>
      </c>
      <c r="B2469" s="2" t="str">
        <f>"朱晓倩"</f>
        <v>朱晓倩</v>
      </c>
      <c r="C2469" s="2" t="s">
        <v>2240</v>
      </c>
      <c r="D2469" s="2" t="s">
        <v>2190</v>
      </c>
      <c r="E2469" s="3"/>
    </row>
    <row r="2470" spans="1:5" ht="24.75" customHeight="1">
      <c r="A2470" s="3">
        <v>2468</v>
      </c>
      <c r="B2470" s="2" t="str">
        <f>"黄达鸣"</f>
        <v>黄达鸣</v>
      </c>
      <c r="C2470" s="2" t="s">
        <v>2241</v>
      </c>
      <c r="D2470" s="2" t="s">
        <v>2190</v>
      </c>
      <c r="E2470" s="3"/>
    </row>
    <row r="2471" spans="1:5" ht="24.75" customHeight="1">
      <c r="A2471" s="3">
        <v>2469</v>
      </c>
      <c r="B2471" s="2" t="str">
        <f>"谢婕妤"</f>
        <v>谢婕妤</v>
      </c>
      <c r="C2471" s="2" t="s">
        <v>2242</v>
      </c>
      <c r="D2471" s="2" t="s">
        <v>2190</v>
      </c>
      <c r="E2471" s="3"/>
    </row>
    <row r="2472" spans="1:5" ht="24.75" customHeight="1">
      <c r="A2472" s="3">
        <v>2470</v>
      </c>
      <c r="B2472" s="2" t="str">
        <f>"赵庭恺"</f>
        <v>赵庭恺</v>
      </c>
      <c r="C2472" s="2" t="s">
        <v>2243</v>
      </c>
      <c r="D2472" s="2" t="s">
        <v>2190</v>
      </c>
      <c r="E2472" s="3"/>
    </row>
    <row r="2473" spans="1:5" ht="24.75" customHeight="1">
      <c r="A2473" s="3">
        <v>2471</v>
      </c>
      <c r="B2473" s="2" t="str">
        <f>"杨威"</f>
        <v>杨威</v>
      </c>
      <c r="C2473" s="2" t="s">
        <v>2244</v>
      </c>
      <c r="D2473" s="2" t="s">
        <v>2190</v>
      </c>
      <c r="E2473" s="3"/>
    </row>
    <row r="2474" spans="1:5" ht="24.75" customHeight="1">
      <c r="A2474" s="3">
        <v>2472</v>
      </c>
      <c r="B2474" s="2" t="str">
        <f>"何有玉"</f>
        <v>何有玉</v>
      </c>
      <c r="C2474" s="2" t="s">
        <v>2245</v>
      </c>
      <c r="D2474" s="2" t="s">
        <v>2190</v>
      </c>
      <c r="E2474" s="3"/>
    </row>
    <row r="2475" spans="1:5" ht="24.75" customHeight="1">
      <c r="A2475" s="3">
        <v>2473</v>
      </c>
      <c r="B2475" s="2" t="str">
        <f>"熊章胜"</f>
        <v>熊章胜</v>
      </c>
      <c r="C2475" s="2" t="s">
        <v>2246</v>
      </c>
      <c r="D2475" s="2" t="s">
        <v>2190</v>
      </c>
      <c r="E2475" s="3"/>
    </row>
    <row r="2476" spans="1:5" ht="24.75" customHeight="1">
      <c r="A2476" s="3">
        <v>2474</v>
      </c>
      <c r="B2476" s="2" t="str">
        <f>"席彩红"</f>
        <v>席彩红</v>
      </c>
      <c r="C2476" s="2" t="s">
        <v>2247</v>
      </c>
      <c r="D2476" s="2" t="s">
        <v>2190</v>
      </c>
      <c r="E2476" s="3"/>
    </row>
    <row r="2477" spans="1:5" ht="24.75" customHeight="1">
      <c r="A2477" s="3">
        <v>2475</v>
      </c>
      <c r="B2477" s="2" t="str">
        <f>"潘滟"</f>
        <v>潘滟</v>
      </c>
      <c r="C2477" s="2" t="s">
        <v>2248</v>
      </c>
      <c r="D2477" s="2" t="s">
        <v>2190</v>
      </c>
      <c r="E2477" s="3"/>
    </row>
    <row r="2478" spans="1:5" ht="24.75" customHeight="1">
      <c r="A2478" s="3">
        <v>2476</v>
      </c>
      <c r="B2478" s="2" t="str">
        <f>"苏精灵"</f>
        <v>苏精灵</v>
      </c>
      <c r="C2478" s="2" t="s">
        <v>2249</v>
      </c>
      <c r="D2478" s="2" t="s">
        <v>2190</v>
      </c>
      <c r="E2478" s="3"/>
    </row>
    <row r="2479" spans="1:5" ht="24.75" customHeight="1">
      <c r="A2479" s="3">
        <v>2477</v>
      </c>
      <c r="B2479" s="2" t="str">
        <f>"符筱"</f>
        <v>符筱</v>
      </c>
      <c r="C2479" s="2" t="s">
        <v>2250</v>
      </c>
      <c r="D2479" s="2" t="s">
        <v>2190</v>
      </c>
      <c r="E2479" s="3"/>
    </row>
    <row r="2480" spans="1:5" ht="24.75" customHeight="1">
      <c r="A2480" s="3">
        <v>2478</v>
      </c>
      <c r="B2480" s="2" t="str">
        <f>"李子旖"</f>
        <v>李子旖</v>
      </c>
      <c r="C2480" s="2" t="s">
        <v>1328</v>
      </c>
      <c r="D2480" s="2" t="s">
        <v>2190</v>
      </c>
      <c r="E2480" s="3"/>
    </row>
    <row r="2481" spans="1:5" ht="24.75" customHeight="1">
      <c r="A2481" s="3">
        <v>2479</v>
      </c>
      <c r="B2481" s="2" t="str">
        <f>"胡林润"</f>
        <v>胡林润</v>
      </c>
      <c r="C2481" s="2" t="s">
        <v>2251</v>
      </c>
      <c r="D2481" s="2" t="s">
        <v>2190</v>
      </c>
      <c r="E2481" s="3"/>
    </row>
    <row r="2482" spans="1:5" ht="24.75" customHeight="1">
      <c r="A2482" s="3">
        <v>2480</v>
      </c>
      <c r="B2482" s="2" t="str">
        <f>"柳春玉"</f>
        <v>柳春玉</v>
      </c>
      <c r="C2482" s="2" t="s">
        <v>2252</v>
      </c>
      <c r="D2482" s="2" t="s">
        <v>2190</v>
      </c>
      <c r="E2482" s="3"/>
    </row>
    <row r="2483" spans="1:5" ht="24.75" customHeight="1">
      <c r="A2483" s="3">
        <v>2481</v>
      </c>
      <c r="B2483" s="2" t="str">
        <f>"吕萱"</f>
        <v>吕萱</v>
      </c>
      <c r="C2483" s="2" t="s">
        <v>2253</v>
      </c>
      <c r="D2483" s="2" t="s">
        <v>2190</v>
      </c>
      <c r="E2483" s="3"/>
    </row>
    <row r="2484" spans="1:5" ht="24.75" customHeight="1">
      <c r="A2484" s="3">
        <v>2482</v>
      </c>
      <c r="B2484" s="2" t="str">
        <f>"黎琼圆"</f>
        <v>黎琼圆</v>
      </c>
      <c r="C2484" s="2" t="s">
        <v>2254</v>
      </c>
      <c r="D2484" s="2" t="s">
        <v>2190</v>
      </c>
      <c r="E2484" s="3"/>
    </row>
    <row r="2485" spans="1:5" ht="24.75" customHeight="1">
      <c r="A2485" s="3">
        <v>2483</v>
      </c>
      <c r="B2485" s="2" t="str">
        <f>"洪秋云"</f>
        <v>洪秋云</v>
      </c>
      <c r="C2485" s="2" t="s">
        <v>2255</v>
      </c>
      <c r="D2485" s="2" t="s">
        <v>2190</v>
      </c>
      <c r="E2485" s="3"/>
    </row>
    <row r="2486" spans="1:5" ht="24.75" customHeight="1">
      <c r="A2486" s="3">
        <v>2484</v>
      </c>
      <c r="B2486" s="2" t="str">
        <f>"吴晓谊"</f>
        <v>吴晓谊</v>
      </c>
      <c r="C2486" s="2" t="s">
        <v>2256</v>
      </c>
      <c r="D2486" s="2" t="s">
        <v>2190</v>
      </c>
      <c r="E2486" s="3"/>
    </row>
    <row r="2487" spans="1:5" ht="24.75" customHeight="1">
      <c r="A2487" s="3">
        <v>2485</v>
      </c>
      <c r="B2487" s="2" t="str">
        <f>"郑琼珍"</f>
        <v>郑琼珍</v>
      </c>
      <c r="C2487" s="2" t="s">
        <v>2257</v>
      </c>
      <c r="D2487" s="2" t="s">
        <v>2190</v>
      </c>
      <c r="E2487" s="3"/>
    </row>
    <row r="2488" spans="1:5" ht="24.75" customHeight="1">
      <c r="A2488" s="3">
        <v>2486</v>
      </c>
      <c r="B2488" s="2" t="str">
        <f>"孙于茹"</f>
        <v>孙于茹</v>
      </c>
      <c r="C2488" s="2" t="s">
        <v>879</v>
      </c>
      <c r="D2488" s="2" t="s">
        <v>2190</v>
      </c>
      <c r="E2488" s="3"/>
    </row>
    <row r="2489" spans="1:5" ht="24.75" customHeight="1">
      <c r="A2489" s="3">
        <v>2487</v>
      </c>
      <c r="B2489" s="2" t="str">
        <f>"陆晓萌"</f>
        <v>陆晓萌</v>
      </c>
      <c r="C2489" s="2" t="s">
        <v>2258</v>
      </c>
      <c r="D2489" s="2" t="s">
        <v>2190</v>
      </c>
      <c r="E2489" s="3"/>
    </row>
    <row r="2490" spans="1:5" ht="24.75" customHeight="1">
      <c r="A2490" s="3">
        <v>2488</v>
      </c>
      <c r="B2490" s="2" t="str">
        <f>"梁冰"</f>
        <v>梁冰</v>
      </c>
      <c r="C2490" s="2" t="s">
        <v>2259</v>
      </c>
      <c r="D2490" s="2" t="s">
        <v>2190</v>
      </c>
      <c r="E2490" s="3"/>
    </row>
    <row r="2491" spans="1:5" ht="24.75" customHeight="1">
      <c r="A2491" s="3">
        <v>2489</v>
      </c>
      <c r="B2491" s="2" t="str">
        <f>"吴春杨"</f>
        <v>吴春杨</v>
      </c>
      <c r="C2491" s="2" t="s">
        <v>2260</v>
      </c>
      <c r="D2491" s="2" t="s">
        <v>2190</v>
      </c>
      <c r="E2491" s="3"/>
    </row>
    <row r="2492" spans="1:5" ht="24.75" customHeight="1">
      <c r="A2492" s="3">
        <v>2490</v>
      </c>
      <c r="B2492" s="2" t="str">
        <f>"宋箭"</f>
        <v>宋箭</v>
      </c>
      <c r="C2492" s="2" t="s">
        <v>2261</v>
      </c>
      <c r="D2492" s="2" t="s">
        <v>2190</v>
      </c>
      <c r="E2492" s="3"/>
    </row>
    <row r="2493" spans="1:5" ht="24.75" customHeight="1">
      <c r="A2493" s="3">
        <v>2491</v>
      </c>
      <c r="B2493" s="2" t="str">
        <f>"符瀞文"</f>
        <v>符瀞文</v>
      </c>
      <c r="C2493" s="2" t="s">
        <v>2262</v>
      </c>
      <c r="D2493" s="2" t="s">
        <v>2190</v>
      </c>
      <c r="E2493" s="3"/>
    </row>
    <row r="2494" spans="1:5" ht="24.75" customHeight="1">
      <c r="A2494" s="3">
        <v>2492</v>
      </c>
      <c r="B2494" s="2" t="str">
        <f>"李有新"</f>
        <v>李有新</v>
      </c>
      <c r="C2494" s="2" t="s">
        <v>2263</v>
      </c>
      <c r="D2494" s="2" t="s">
        <v>2190</v>
      </c>
      <c r="E2494" s="3"/>
    </row>
    <row r="2495" spans="1:5" ht="24.75" customHeight="1">
      <c r="A2495" s="3">
        <v>2493</v>
      </c>
      <c r="B2495" s="2" t="str">
        <f>"杨连玉"</f>
        <v>杨连玉</v>
      </c>
      <c r="C2495" s="2" t="s">
        <v>2264</v>
      </c>
      <c r="D2495" s="2" t="s">
        <v>2190</v>
      </c>
      <c r="E2495" s="3"/>
    </row>
    <row r="2496" spans="1:5" ht="24.75" customHeight="1">
      <c r="A2496" s="3">
        <v>2494</v>
      </c>
      <c r="B2496" s="2" t="str">
        <f>"羊贵花"</f>
        <v>羊贵花</v>
      </c>
      <c r="C2496" s="2" t="s">
        <v>2265</v>
      </c>
      <c r="D2496" s="2" t="s">
        <v>2190</v>
      </c>
      <c r="E2496" s="3"/>
    </row>
    <row r="2497" spans="1:5" ht="24.75" customHeight="1">
      <c r="A2497" s="3">
        <v>2495</v>
      </c>
      <c r="B2497" s="2" t="str">
        <f>"樊华"</f>
        <v>樊华</v>
      </c>
      <c r="C2497" s="2" t="s">
        <v>2266</v>
      </c>
      <c r="D2497" s="2" t="s">
        <v>2190</v>
      </c>
      <c r="E2497" s="3"/>
    </row>
    <row r="2498" spans="1:5" ht="24.75" customHeight="1">
      <c r="A2498" s="3">
        <v>2496</v>
      </c>
      <c r="B2498" s="2" t="str">
        <f>"陈敏子"</f>
        <v>陈敏子</v>
      </c>
      <c r="C2498" s="2" t="s">
        <v>2267</v>
      </c>
      <c r="D2498" s="2" t="s">
        <v>2190</v>
      </c>
      <c r="E2498" s="3"/>
    </row>
    <row r="2499" spans="1:5" ht="24.75" customHeight="1">
      <c r="A2499" s="3">
        <v>2497</v>
      </c>
      <c r="B2499" s="2" t="str">
        <f>"周仁基"</f>
        <v>周仁基</v>
      </c>
      <c r="C2499" s="2" t="s">
        <v>171</v>
      </c>
      <c r="D2499" s="2" t="s">
        <v>2190</v>
      </c>
      <c r="E2499" s="3"/>
    </row>
    <row r="2500" spans="1:5" ht="24.75" customHeight="1">
      <c r="A2500" s="3">
        <v>2498</v>
      </c>
      <c r="B2500" s="2" t="str">
        <f>"陈强"</f>
        <v>陈强</v>
      </c>
      <c r="C2500" s="2" t="s">
        <v>2268</v>
      </c>
      <c r="D2500" s="2" t="s">
        <v>2190</v>
      </c>
      <c r="E2500" s="3"/>
    </row>
    <row r="2501" spans="1:5" ht="24.75" customHeight="1">
      <c r="A2501" s="3">
        <v>2499</v>
      </c>
      <c r="B2501" s="2" t="str">
        <f>"李真争"</f>
        <v>李真争</v>
      </c>
      <c r="C2501" s="2" t="s">
        <v>2269</v>
      </c>
      <c r="D2501" s="2" t="s">
        <v>2190</v>
      </c>
      <c r="E2501" s="3"/>
    </row>
    <row r="2502" spans="1:5" ht="24.75" customHeight="1">
      <c r="A2502" s="3">
        <v>2500</v>
      </c>
      <c r="B2502" s="2" t="str">
        <f>"唐锡秋"</f>
        <v>唐锡秋</v>
      </c>
      <c r="C2502" s="2" t="s">
        <v>270</v>
      </c>
      <c r="D2502" s="2" t="s">
        <v>2190</v>
      </c>
      <c r="E2502" s="3"/>
    </row>
    <row r="2503" spans="1:5" ht="24.75" customHeight="1">
      <c r="A2503" s="3">
        <v>2501</v>
      </c>
      <c r="B2503" s="2" t="str">
        <f>"从善"</f>
        <v>从善</v>
      </c>
      <c r="C2503" s="2" t="s">
        <v>2270</v>
      </c>
      <c r="D2503" s="2" t="s">
        <v>2190</v>
      </c>
      <c r="E2503" s="3"/>
    </row>
    <row r="2504" spans="1:5" ht="24.75" customHeight="1">
      <c r="A2504" s="3">
        <v>2502</v>
      </c>
      <c r="B2504" s="2" t="str">
        <f>"李紫嫣"</f>
        <v>李紫嫣</v>
      </c>
      <c r="C2504" s="2" t="s">
        <v>2271</v>
      </c>
      <c r="D2504" s="2" t="s">
        <v>2190</v>
      </c>
      <c r="E2504" s="3"/>
    </row>
    <row r="2505" spans="1:5" ht="24.75" customHeight="1">
      <c r="A2505" s="3">
        <v>2503</v>
      </c>
      <c r="B2505" s="2" t="str">
        <f>"林梦扬"</f>
        <v>林梦扬</v>
      </c>
      <c r="C2505" s="2" t="s">
        <v>2272</v>
      </c>
      <c r="D2505" s="2" t="s">
        <v>2190</v>
      </c>
      <c r="E2505" s="3"/>
    </row>
    <row r="2506" spans="1:5" ht="24.75" customHeight="1">
      <c r="A2506" s="3">
        <v>2504</v>
      </c>
      <c r="B2506" s="2" t="str">
        <f>"肖雅童"</f>
        <v>肖雅童</v>
      </c>
      <c r="C2506" s="2" t="s">
        <v>2273</v>
      </c>
      <c r="D2506" s="2" t="s">
        <v>2190</v>
      </c>
      <c r="E2506" s="3"/>
    </row>
    <row r="2507" spans="1:5" ht="24.75" customHeight="1">
      <c r="A2507" s="3">
        <v>2505</v>
      </c>
      <c r="B2507" s="2" t="str">
        <f>"唐闻仙"</f>
        <v>唐闻仙</v>
      </c>
      <c r="C2507" s="2" t="s">
        <v>2274</v>
      </c>
      <c r="D2507" s="2" t="s">
        <v>2190</v>
      </c>
      <c r="E2507" s="3"/>
    </row>
    <row r="2508" spans="1:5" ht="24.75" customHeight="1">
      <c r="A2508" s="3">
        <v>2506</v>
      </c>
      <c r="B2508" s="2" t="str">
        <f>"唐美郡"</f>
        <v>唐美郡</v>
      </c>
      <c r="C2508" s="2" t="s">
        <v>1255</v>
      </c>
      <c r="D2508" s="2" t="s">
        <v>2190</v>
      </c>
      <c r="E2508" s="3"/>
    </row>
    <row r="2509" spans="1:5" ht="24.75" customHeight="1">
      <c r="A2509" s="3">
        <v>2507</v>
      </c>
      <c r="B2509" s="2" t="str">
        <f>"苏恩萍"</f>
        <v>苏恩萍</v>
      </c>
      <c r="C2509" s="2" t="s">
        <v>1636</v>
      </c>
      <c r="D2509" s="2" t="s">
        <v>2190</v>
      </c>
      <c r="E2509" s="3"/>
    </row>
    <row r="2510" spans="1:5" ht="24.75" customHeight="1">
      <c r="A2510" s="3">
        <v>2508</v>
      </c>
      <c r="B2510" s="2" t="str">
        <f>"何琼玉"</f>
        <v>何琼玉</v>
      </c>
      <c r="C2510" s="2" t="s">
        <v>2275</v>
      </c>
      <c r="D2510" s="2" t="s">
        <v>2190</v>
      </c>
      <c r="E2510" s="3"/>
    </row>
    <row r="2511" spans="1:5" ht="24.75" customHeight="1">
      <c r="A2511" s="3">
        <v>2509</v>
      </c>
      <c r="B2511" s="2" t="str">
        <f>"刘波"</f>
        <v>刘波</v>
      </c>
      <c r="C2511" s="2" t="s">
        <v>2276</v>
      </c>
      <c r="D2511" s="2" t="s">
        <v>2190</v>
      </c>
      <c r="E2511" s="3"/>
    </row>
    <row r="2512" spans="1:5" ht="24.75" customHeight="1">
      <c r="A2512" s="3">
        <v>2510</v>
      </c>
      <c r="B2512" s="2" t="str">
        <f>"庄最后"</f>
        <v>庄最后</v>
      </c>
      <c r="C2512" s="2" t="s">
        <v>2277</v>
      </c>
      <c r="D2512" s="2" t="s">
        <v>2190</v>
      </c>
      <c r="E2512" s="3"/>
    </row>
    <row r="2513" spans="1:5" ht="24.75" customHeight="1">
      <c r="A2513" s="3">
        <v>2511</v>
      </c>
      <c r="B2513" s="2" t="str">
        <f>"符乐"</f>
        <v>符乐</v>
      </c>
      <c r="C2513" s="2" t="s">
        <v>2278</v>
      </c>
      <c r="D2513" s="2" t="s">
        <v>2190</v>
      </c>
      <c r="E2513" s="3"/>
    </row>
    <row r="2514" spans="1:5" ht="24.75" customHeight="1">
      <c r="A2514" s="3">
        <v>2512</v>
      </c>
      <c r="B2514" s="2" t="str">
        <f>"王慧"</f>
        <v>王慧</v>
      </c>
      <c r="C2514" s="2" t="s">
        <v>2279</v>
      </c>
      <c r="D2514" s="2" t="s">
        <v>2190</v>
      </c>
      <c r="E2514" s="3"/>
    </row>
    <row r="2515" spans="1:5" ht="24.75" customHeight="1">
      <c r="A2515" s="3">
        <v>2513</v>
      </c>
      <c r="B2515" s="2" t="str">
        <f>"黎训飞"</f>
        <v>黎训飞</v>
      </c>
      <c r="C2515" s="2" t="s">
        <v>2280</v>
      </c>
      <c r="D2515" s="2" t="s">
        <v>2190</v>
      </c>
      <c r="E2515" s="3"/>
    </row>
    <row r="2516" spans="1:5" ht="24.75" customHeight="1">
      <c r="A2516" s="3">
        <v>2514</v>
      </c>
      <c r="B2516" s="2" t="str">
        <f>"杨云清"</f>
        <v>杨云清</v>
      </c>
      <c r="C2516" s="2" t="s">
        <v>2281</v>
      </c>
      <c r="D2516" s="2" t="s">
        <v>2190</v>
      </c>
      <c r="E2516" s="3"/>
    </row>
    <row r="2517" spans="1:5" ht="24.75" customHeight="1">
      <c r="A2517" s="3">
        <v>2515</v>
      </c>
      <c r="B2517" s="2" t="str">
        <f>"吴招文"</f>
        <v>吴招文</v>
      </c>
      <c r="C2517" s="2" t="s">
        <v>2282</v>
      </c>
      <c r="D2517" s="2" t="s">
        <v>2190</v>
      </c>
      <c r="E2517" s="3"/>
    </row>
    <row r="2518" spans="1:5" ht="24.75" customHeight="1">
      <c r="A2518" s="3">
        <v>2516</v>
      </c>
      <c r="B2518" s="2" t="str">
        <f>"陈丽娟"</f>
        <v>陈丽娟</v>
      </c>
      <c r="C2518" s="2" t="s">
        <v>2283</v>
      </c>
      <c r="D2518" s="2" t="s">
        <v>2190</v>
      </c>
      <c r="E2518" s="3"/>
    </row>
    <row r="2519" spans="1:5" ht="24.75" customHeight="1">
      <c r="A2519" s="3">
        <v>2517</v>
      </c>
      <c r="B2519" s="2" t="str">
        <f>"龙飞燕"</f>
        <v>龙飞燕</v>
      </c>
      <c r="C2519" s="2" t="s">
        <v>2284</v>
      </c>
      <c r="D2519" s="2" t="s">
        <v>2190</v>
      </c>
      <c r="E2519" s="3"/>
    </row>
    <row r="2520" spans="1:5" ht="24.75" customHeight="1">
      <c r="A2520" s="3">
        <v>2518</v>
      </c>
      <c r="B2520" s="2" t="str">
        <f>"何许虹"</f>
        <v>何许虹</v>
      </c>
      <c r="C2520" s="2" t="s">
        <v>2138</v>
      </c>
      <c r="D2520" s="2" t="s">
        <v>2190</v>
      </c>
      <c r="E2520" s="3"/>
    </row>
    <row r="2521" spans="1:5" ht="24.75" customHeight="1">
      <c r="A2521" s="3">
        <v>2519</v>
      </c>
      <c r="B2521" s="2" t="str">
        <f>"朱立尧"</f>
        <v>朱立尧</v>
      </c>
      <c r="C2521" s="2" t="s">
        <v>2285</v>
      </c>
      <c r="D2521" s="2" t="s">
        <v>2190</v>
      </c>
      <c r="E2521" s="3"/>
    </row>
    <row r="2522" spans="1:5" ht="24.75" customHeight="1">
      <c r="A2522" s="3">
        <v>2520</v>
      </c>
      <c r="B2522" s="2" t="str">
        <f>"陈小芳"</f>
        <v>陈小芳</v>
      </c>
      <c r="C2522" s="2" t="s">
        <v>2286</v>
      </c>
      <c r="D2522" s="2" t="s">
        <v>2190</v>
      </c>
      <c r="E2522" s="3"/>
    </row>
    <row r="2523" spans="1:5" ht="24.75" customHeight="1">
      <c r="A2523" s="3">
        <v>2521</v>
      </c>
      <c r="B2523" s="2" t="str">
        <f>"符天恋"</f>
        <v>符天恋</v>
      </c>
      <c r="C2523" s="2" t="s">
        <v>2162</v>
      </c>
      <c r="D2523" s="2" t="s">
        <v>2190</v>
      </c>
      <c r="E2523" s="3"/>
    </row>
    <row r="2524" spans="1:5" ht="24.75" customHeight="1">
      <c r="A2524" s="3">
        <v>2522</v>
      </c>
      <c r="B2524" s="2" t="str">
        <f>"莫小婷"</f>
        <v>莫小婷</v>
      </c>
      <c r="C2524" s="2" t="s">
        <v>2287</v>
      </c>
      <c r="D2524" s="2" t="s">
        <v>2190</v>
      </c>
      <c r="E2524" s="3"/>
    </row>
    <row r="2525" spans="1:5" ht="24.75" customHeight="1">
      <c r="A2525" s="3">
        <v>2523</v>
      </c>
      <c r="B2525" s="2" t="str">
        <f>"王艺澄"</f>
        <v>王艺澄</v>
      </c>
      <c r="C2525" s="2" t="s">
        <v>2288</v>
      </c>
      <c r="D2525" s="2" t="s">
        <v>2190</v>
      </c>
      <c r="E2525" s="3"/>
    </row>
    <row r="2526" spans="1:5" ht="24.75" customHeight="1">
      <c r="A2526" s="3">
        <v>2524</v>
      </c>
      <c r="B2526" s="2" t="str">
        <f>"吴燕阳"</f>
        <v>吴燕阳</v>
      </c>
      <c r="C2526" s="2" t="s">
        <v>2289</v>
      </c>
      <c r="D2526" s="2" t="s">
        <v>2190</v>
      </c>
      <c r="E2526" s="3"/>
    </row>
    <row r="2527" spans="1:5" ht="24.75" customHeight="1">
      <c r="A2527" s="3">
        <v>2525</v>
      </c>
      <c r="B2527" s="2" t="str">
        <f>"黄宗武"</f>
        <v>黄宗武</v>
      </c>
      <c r="C2527" s="2" t="s">
        <v>2290</v>
      </c>
      <c r="D2527" s="2" t="s">
        <v>2190</v>
      </c>
      <c r="E2527" s="3"/>
    </row>
    <row r="2528" spans="1:5" ht="24.75" customHeight="1">
      <c r="A2528" s="3">
        <v>2526</v>
      </c>
      <c r="B2528" s="2" t="str">
        <f>"卓扬凡"</f>
        <v>卓扬凡</v>
      </c>
      <c r="C2528" s="2" t="s">
        <v>2291</v>
      </c>
      <c r="D2528" s="2" t="s">
        <v>2190</v>
      </c>
      <c r="E2528" s="3"/>
    </row>
    <row r="2529" spans="1:5" ht="24.75" customHeight="1">
      <c r="A2529" s="3">
        <v>2527</v>
      </c>
      <c r="B2529" s="2" t="str">
        <f>"王扬扬"</f>
        <v>王扬扬</v>
      </c>
      <c r="C2529" s="2" t="s">
        <v>2292</v>
      </c>
      <c r="D2529" s="2" t="s">
        <v>2190</v>
      </c>
      <c r="E2529" s="3"/>
    </row>
    <row r="2530" spans="1:5" ht="24.75" customHeight="1">
      <c r="A2530" s="3">
        <v>2528</v>
      </c>
      <c r="B2530" s="2" t="str">
        <f>"盛皓然"</f>
        <v>盛皓然</v>
      </c>
      <c r="C2530" s="2" t="s">
        <v>2293</v>
      </c>
      <c r="D2530" s="2" t="s">
        <v>2190</v>
      </c>
      <c r="E2530" s="3"/>
    </row>
    <row r="2531" spans="1:5" ht="24.75" customHeight="1">
      <c r="A2531" s="3">
        <v>2529</v>
      </c>
      <c r="B2531" s="2" t="str">
        <f>"陈番女"</f>
        <v>陈番女</v>
      </c>
      <c r="C2531" s="2" t="s">
        <v>2294</v>
      </c>
      <c r="D2531" s="2" t="s">
        <v>2190</v>
      </c>
      <c r="E2531" s="3"/>
    </row>
    <row r="2532" spans="1:5" ht="24.75" customHeight="1">
      <c r="A2532" s="3">
        <v>2530</v>
      </c>
      <c r="B2532" s="2" t="str">
        <f>"曾祖琳 "</f>
        <v>曾祖琳 </v>
      </c>
      <c r="C2532" s="2" t="s">
        <v>2162</v>
      </c>
      <c r="D2532" s="2" t="s">
        <v>2190</v>
      </c>
      <c r="E2532" s="3"/>
    </row>
    <row r="2533" spans="1:5" ht="24.75" customHeight="1">
      <c r="A2533" s="3">
        <v>2531</v>
      </c>
      <c r="B2533" s="2" t="str">
        <f>"杨文建"</f>
        <v>杨文建</v>
      </c>
      <c r="C2533" s="2" t="s">
        <v>313</v>
      </c>
      <c r="D2533" s="2" t="s">
        <v>2190</v>
      </c>
      <c r="E2533" s="3"/>
    </row>
    <row r="2534" spans="1:5" ht="24.75" customHeight="1">
      <c r="A2534" s="3">
        <v>2532</v>
      </c>
      <c r="B2534" s="2" t="str">
        <f>"吴海政"</f>
        <v>吴海政</v>
      </c>
      <c r="C2534" s="2" t="s">
        <v>2295</v>
      </c>
      <c r="D2534" s="2" t="s">
        <v>2190</v>
      </c>
      <c r="E2534" s="3"/>
    </row>
    <row r="2535" spans="1:5" ht="24.75" customHeight="1">
      <c r="A2535" s="3">
        <v>2533</v>
      </c>
      <c r="B2535" s="2" t="str">
        <f>"张云雪"</f>
        <v>张云雪</v>
      </c>
      <c r="C2535" s="2" t="s">
        <v>2192</v>
      </c>
      <c r="D2535" s="2" t="s">
        <v>2190</v>
      </c>
      <c r="E2535" s="3"/>
    </row>
    <row r="2536" spans="1:5" ht="24.75" customHeight="1">
      <c r="A2536" s="3">
        <v>2534</v>
      </c>
      <c r="B2536" s="2" t="str">
        <f>"麦钰婧"</f>
        <v>麦钰婧</v>
      </c>
      <c r="C2536" s="2" t="s">
        <v>462</v>
      </c>
      <c r="D2536" s="2" t="s">
        <v>2190</v>
      </c>
      <c r="E2536" s="3"/>
    </row>
    <row r="2537" spans="1:5" ht="24.75" customHeight="1">
      <c r="A2537" s="3">
        <v>2535</v>
      </c>
      <c r="B2537" s="2" t="str">
        <f>"颜绮琳"</f>
        <v>颜绮琳</v>
      </c>
      <c r="C2537" s="2" t="s">
        <v>2296</v>
      </c>
      <c r="D2537" s="2" t="s">
        <v>2190</v>
      </c>
      <c r="E2537" s="3"/>
    </row>
    <row r="2538" spans="1:5" ht="24.75" customHeight="1">
      <c r="A2538" s="3">
        <v>2536</v>
      </c>
      <c r="B2538" s="2" t="str">
        <f>"王倩影"</f>
        <v>王倩影</v>
      </c>
      <c r="C2538" s="2" t="s">
        <v>2297</v>
      </c>
      <c r="D2538" s="2" t="s">
        <v>2190</v>
      </c>
      <c r="E2538" s="3"/>
    </row>
    <row r="2539" spans="1:5" ht="24.75" customHeight="1">
      <c r="A2539" s="3">
        <v>2537</v>
      </c>
      <c r="B2539" s="2" t="str">
        <f>"冯琨"</f>
        <v>冯琨</v>
      </c>
      <c r="C2539" s="2" t="s">
        <v>2298</v>
      </c>
      <c r="D2539" s="2" t="s">
        <v>2190</v>
      </c>
      <c r="E2539" s="3"/>
    </row>
    <row r="2540" spans="1:5" ht="24.75" customHeight="1">
      <c r="A2540" s="3">
        <v>2538</v>
      </c>
      <c r="B2540" s="2" t="str">
        <f>"杨志伟"</f>
        <v>杨志伟</v>
      </c>
      <c r="C2540" s="2" t="s">
        <v>2299</v>
      </c>
      <c r="D2540" s="2" t="s">
        <v>2190</v>
      </c>
      <c r="E2540" s="3"/>
    </row>
    <row r="2541" spans="1:5" ht="24.75" customHeight="1">
      <c r="A2541" s="3">
        <v>2539</v>
      </c>
      <c r="B2541" s="2" t="str">
        <f>"汪春蕊"</f>
        <v>汪春蕊</v>
      </c>
      <c r="C2541" s="2" t="s">
        <v>2126</v>
      </c>
      <c r="D2541" s="2" t="s">
        <v>2190</v>
      </c>
      <c r="E2541" s="3"/>
    </row>
    <row r="2542" spans="1:5" ht="24.75" customHeight="1">
      <c r="A2542" s="3">
        <v>2540</v>
      </c>
      <c r="B2542" s="2" t="str">
        <f>"冯娇雪"</f>
        <v>冯娇雪</v>
      </c>
      <c r="C2542" s="2" t="s">
        <v>2300</v>
      </c>
      <c r="D2542" s="2" t="s">
        <v>2190</v>
      </c>
      <c r="E2542" s="3"/>
    </row>
    <row r="2543" spans="1:5" ht="24.75" customHeight="1">
      <c r="A2543" s="3">
        <v>2541</v>
      </c>
      <c r="B2543" s="2" t="str">
        <f>"赵作蕾"</f>
        <v>赵作蕾</v>
      </c>
      <c r="C2543" s="2" t="s">
        <v>969</v>
      </c>
      <c r="D2543" s="2" t="s">
        <v>2190</v>
      </c>
      <c r="E2543" s="3"/>
    </row>
    <row r="2544" spans="1:5" ht="24.75" customHeight="1">
      <c r="A2544" s="3">
        <v>2542</v>
      </c>
      <c r="B2544" s="2" t="str">
        <f>"黄影"</f>
        <v>黄影</v>
      </c>
      <c r="C2544" s="2" t="s">
        <v>2248</v>
      </c>
      <c r="D2544" s="2" t="s">
        <v>2190</v>
      </c>
      <c r="E2544" s="3"/>
    </row>
    <row r="2545" spans="1:5" ht="24.75" customHeight="1">
      <c r="A2545" s="3">
        <v>2543</v>
      </c>
      <c r="B2545" s="2" t="str">
        <f>"黄思雅"</f>
        <v>黄思雅</v>
      </c>
      <c r="C2545" s="2" t="s">
        <v>2301</v>
      </c>
      <c r="D2545" s="2" t="s">
        <v>2190</v>
      </c>
      <c r="E2545" s="3"/>
    </row>
    <row r="2546" spans="1:5" ht="24.75" customHeight="1">
      <c r="A2546" s="3">
        <v>2544</v>
      </c>
      <c r="B2546" s="2" t="str">
        <f>"吴婧"</f>
        <v>吴婧</v>
      </c>
      <c r="C2546" s="2" t="s">
        <v>2253</v>
      </c>
      <c r="D2546" s="2" t="s">
        <v>2190</v>
      </c>
      <c r="E2546" s="3"/>
    </row>
    <row r="2547" spans="1:5" ht="24.75" customHeight="1">
      <c r="A2547" s="3">
        <v>2545</v>
      </c>
      <c r="B2547" s="2" t="str">
        <f>"符姣鸾"</f>
        <v>符姣鸾</v>
      </c>
      <c r="C2547" s="2" t="s">
        <v>2302</v>
      </c>
      <c r="D2547" s="2" t="s">
        <v>2190</v>
      </c>
      <c r="E2547" s="3"/>
    </row>
    <row r="2548" spans="1:5" ht="24.75" customHeight="1">
      <c r="A2548" s="3">
        <v>2546</v>
      </c>
      <c r="B2548" s="2" t="str">
        <f>"谭艳玲"</f>
        <v>谭艳玲</v>
      </c>
      <c r="C2548" s="2" t="s">
        <v>2303</v>
      </c>
      <c r="D2548" s="2" t="s">
        <v>2190</v>
      </c>
      <c r="E2548" s="3"/>
    </row>
    <row r="2549" spans="1:5" ht="24.75" customHeight="1">
      <c r="A2549" s="3">
        <v>2547</v>
      </c>
      <c r="B2549" s="2" t="str">
        <f>"王惟超"</f>
        <v>王惟超</v>
      </c>
      <c r="C2549" s="2" t="s">
        <v>2304</v>
      </c>
      <c r="D2549" s="2" t="s">
        <v>2190</v>
      </c>
      <c r="E2549" s="3"/>
    </row>
    <row r="2550" spans="1:5" ht="24.75" customHeight="1">
      <c r="A2550" s="3">
        <v>2548</v>
      </c>
      <c r="B2550" s="2" t="str">
        <f>"吴慧友"</f>
        <v>吴慧友</v>
      </c>
      <c r="C2550" s="2" t="s">
        <v>2305</v>
      </c>
      <c r="D2550" s="2" t="s">
        <v>2190</v>
      </c>
      <c r="E2550" s="3"/>
    </row>
    <row r="2551" spans="1:5" ht="24.75" customHeight="1">
      <c r="A2551" s="3">
        <v>2549</v>
      </c>
      <c r="B2551" s="2" t="str">
        <f>"郑小纪"</f>
        <v>郑小纪</v>
      </c>
      <c r="C2551" s="2" t="s">
        <v>2306</v>
      </c>
      <c r="D2551" s="2" t="s">
        <v>2190</v>
      </c>
      <c r="E2551" s="3"/>
    </row>
    <row r="2552" spans="1:5" ht="24.75" customHeight="1">
      <c r="A2552" s="3">
        <v>2550</v>
      </c>
      <c r="B2552" s="2" t="str">
        <f>"林美婵"</f>
        <v>林美婵</v>
      </c>
      <c r="C2552" s="2" t="s">
        <v>2307</v>
      </c>
      <c r="D2552" s="2" t="s">
        <v>2190</v>
      </c>
      <c r="E2552" s="3"/>
    </row>
    <row r="2553" spans="1:5" ht="24.75" customHeight="1">
      <c r="A2553" s="3">
        <v>2551</v>
      </c>
      <c r="B2553" s="2" t="str">
        <f>"谢欢"</f>
        <v>谢欢</v>
      </c>
      <c r="C2553" s="2" t="s">
        <v>2308</v>
      </c>
      <c r="D2553" s="2" t="s">
        <v>2190</v>
      </c>
      <c r="E2553" s="3"/>
    </row>
    <row r="2554" spans="1:5" ht="24.75" customHeight="1">
      <c r="A2554" s="3">
        <v>2552</v>
      </c>
      <c r="B2554" s="2" t="str">
        <f>"林小英"</f>
        <v>林小英</v>
      </c>
      <c r="C2554" s="2" t="s">
        <v>2309</v>
      </c>
      <c r="D2554" s="2" t="s">
        <v>2190</v>
      </c>
      <c r="E2554" s="3"/>
    </row>
    <row r="2555" spans="1:5" ht="24.75" customHeight="1">
      <c r="A2555" s="3">
        <v>2553</v>
      </c>
      <c r="B2555" s="2" t="str">
        <f>"刘钰"</f>
        <v>刘钰</v>
      </c>
      <c r="C2555" s="2" t="s">
        <v>2310</v>
      </c>
      <c r="D2555" s="2" t="s">
        <v>2190</v>
      </c>
      <c r="E2555" s="3"/>
    </row>
    <row r="2556" spans="1:5" ht="24.75" customHeight="1">
      <c r="A2556" s="3">
        <v>2554</v>
      </c>
      <c r="B2556" s="2" t="str">
        <f>"何君珏"</f>
        <v>何君珏</v>
      </c>
      <c r="C2556" s="2" t="s">
        <v>2311</v>
      </c>
      <c r="D2556" s="2" t="s">
        <v>2190</v>
      </c>
      <c r="E2556" s="3"/>
    </row>
    <row r="2557" spans="1:5" ht="24.75" customHeight="1">
      <c r="A2557" s="3">
        <v>2555</v>
      </c>
      <c r="B2557" s="2" t="str">
        <f>"吉果"</f>
        <v>吉果</v>
      </c>
      <c r="C2557" s="2" t="s">
        <v>2312</v>
      </c>
      <c r="D2557" s="2" t="s">
        <v>2190</v>
      </c>
      <c r="E2557" s="3"/>
    </row>
    <row r="2558" spans="1:5" ht="24.75" customHeight="1">
      <c r="A2558" s="3">
        <v>2556</v>
      </c>
      <c r="B2558" s="2" t="str">
        <f>"黄韵颖"</f>
        <v>黄韵颖</v>
      </c>
      <c r="C2558" s="2" t="s">
        <v>2313</v>
      </c>
      <c r="D2558" s="2" t="s">
        <v>2190</v>
      </c>
      <c r="E2558" s="3"/>
    </row>
    <row r="2559" spans="1:5" ht="24.75" customHeight="1">
      <c r="A2559" s="3">
        <v>2557</v>
      </c>
      <c r="B2559" s="2" t="str">
        <f>"王秀瑜"</f>
        <v>王秀瑜</v>
      </c>
      <c r="C2559" s="2" t="s">
        <v>2110</v>
      </c>
      <c r="D2559" s="2" t="s">
        <v>2190</v>
      </c>
      <c r="E2559" s="3"/>
    </row>
    <row r="2560" spans="1:5" ht="24.75" customHeight="1">
      <c r="A2560" s="3">
        <v>2558</v>
      </c>
      <c r="B2560" s="2" t="str">
        <f>"杨秋锦"</f>
        <v>杨秋锦</v>
      </c>
      <c r="C2560" s="2" t="s">
        <v>2314</v>
      </c>
      <c r="D2560" s="2" t="s">
        <v>2190</v>
      </c>
      <c r="E2560" s="3"/>
    </row>
    <row r="2561" spans="1:5" ht="24.75" customHeight="1">
      <c r="A2561" s="3">
        <v>2559</v>
      </c>
      <c r="B2561" s="2" t="str">
        <f>"陈忠龄"</f>
        <v>陈忠龄</v>
      </c>
      <c r="C2561" s="2" t="s">
        <v>2231</v>
      </c>
      <c r="D2561" s="2" t="s">
        <v>2190</v>
      </c>
      <c r="E2561" s="3"/>
    </row>
    <row r="2562" spans="1:5" ht="24.75" customHeight="1">
      <c r="A2562" s="3">
        <v>2560</v>
      </c>
      <c r="B2562" s="2" t="str">
        <f>"黄小吟"</f>
        <v>黄小吟</v>
      </c>
      <c r="C2562" s="2" t="s">
        <v>2315</v>
      </c>
      <c r="D2562" s="2" t="s">
        <v>2190</v>
      </c>
      <c r="E2562" s="3"/>
    </row>
    <row r="2563" spans="1:5" ht="24.75" customHeight="1">
      <c r="A2563" s="3">
        <v>2561</v>
      </c>
      <c r="B2563" s="2" t="str">
        <f>"陈键"</f>
        <v>陈键</v>
      </c>
      <c r="C2563" s="2" t="s">
        <v>2316</v>
      </c>
      <c r="D2563" s="2" t="s">
        <v>2190</v>
      </c>
      <c r="E2563" s="3"/>
    </row>
    <row r="2564" spans="1:5" ht="24.75" customHeight="1">
      <c r="A2564" s="3">
        <v>2562</v>
      </c>
      <c r="B2564" s="2" t="str">
        <f>"王静"</f>
        <v>王静</v>
      </c>
      <c r="C2564" s="2" t="s">
        <v>2097</v>
      </c>
      <c r="D2564" s="2" t="s">
        <v>2190</v>
      </c>
      <c r="E2564" s="3"/>
    </row>
    <row r="2565" spans="1:5" ht="24.75" customHeight="1">
      <c r="A2565" s="3">
        <v>2563</v>
      </c>
      <c r="B2565" s="2" t="str">
        <f>"李少瑜"</f>
        <v>李少瑜</v>
      </c>
      <c r="C2565" s="2" t="s">
        <v>2311</v>
      </c>
      <c r="D2565" s="2" t="s">
        <v>2190</v>
      </c>
      <c r="E2565" s="3"/>
    </row>
    <row r="2566" spans="1:5" ht="24.75" customHeight="1">
      <c r="A2566" s="3">
        <v>2564</v>
      </c>
      <c r="B2566" s="2" t="str">
        <f>"彭燕玲"</f>
        <v>彭燕玲</v>
      </c>
      <c r="C2566" s="2" t="s">
        <v>2317</v>
      </c>
      <c r="D2566" s="2" t="s">
        <v>2190</v>
      </c>
      <c r="E2566" s="3"/>
    </row>
    <row r="2567" spans="1:5" ht="24.75" customHeight="1">
      <c r="A2567" s="3">
        <v>2565</v>
      </c>
      <c r="B2567" s="2" t="str">
        <f>"徐明"</f>
        <v>徐明</v>
      </c>
      <c r="C2567" s="2" t="s">
        <v>2318</v>
      </c>
      <c r="D2567" s="2" t="s">
        <v>2190</v>
      </c>
      <c r="E2567" s="3"/>
    </row>
    <row r="2568" spans="1:5" ht="24.75" customHeight="1">
      <c r="A2568" s="3">
        <v>2566</v>
      </c>
      <c r="B2568" s="2" t="str">
        <f>"王雨"</f>
        <v>王雨</v>
      </c>
      <c r="C2568" s="2" t="s">
        <v>2319</v>
      </c>
      <c r="D2568" s="2" t="s">
        <v>2190</v>
      </c>
      <c r="E2568" s="3"/>
    </row>
    <row r="2569" spans="1:5" ht="24.75" customHeight="1">
      <c r="A2569" s="3">
        <v>2567</v>
      </c>
      <c r="B2569" s="2" t="str">
        <f>"王琳"</f>
        <v>王琳</v>
      </c>
      <c r="C2569" s="2" t="s">
        <v>1587</v>
      </c>
      <c r="D2569" s="2" t="s">
        <v>2190</v>
      </c>
      <c r="E2569" s="3"/>
    </row>
    <row r="2570" spans="1:5" ht="24.75" customHeight="1">
      <c r="A2570" s="3">
        <v>2568</v>
      </c>
      <c r="B2570" s="2" t="str">
        <f>"李诗萱"</f>
        <v>李诗萱</v>
      </c>
      <c r="C2570" s="2" t="s">
        <v>2288</v>
      </c>
      <c r="D2570" s="2" t="s">
        <v>2190</v>
      </c>
      <c r="E2570" s="3"/>
    </row>
    <row r="2571" spans="1:5" ht="24.75" customHeight="1">
      <c r="A2571" s="3">
        <v>2569</v>
      </c>
      <c r="B2571" s="2" t="str">
        <f>"蔡爱芳"</f>
        <v>蔡爱芳</v>
      </c>
      <c r="C2571" s="2" t="s">
        <v>2320</v>
      </c>
      <c r="D2571" s="2" t="s">
        <v>2190</v>
      </c>
      <c r="E2571" s="3"/>
    </row>
    <row r="2572" spans="1:5" ht="24.75" customHeight="1">
      <c r="A2572" s="3">
        <v>2570</v>
      </c>
      <c r="B2572" s="2" t="str">
        <f>"黄方廷"</f>
        <v>黄方廷</v>
      </c>
      <c r="C2572" s="2" t="s">
        <v>2321</v>
      </c>
      <c r="D2572" s="2" t="s">
        <v>2190</v>
      </c>
      <c r="E2572" s="3"/>
    </row>
    <row r="2573" spans="1:5" ht="24.75" customHeight="1">
      <c r="A2573" s="3">
        <v>2571</v>
      </c>
      <c r="B2573" s="2" t="str">
        <f>"温希月"</f>
        <v>温希月</v>
      </c>
      <c r="C2573" s="2" t="s">
        <v>2322</v>
      </c>
      <c r="D2573" s="2" t="s">
        <v>2190</v>
      </c>
      <c r="E2573" s="3"/>
    </row>
    <row r="2574" spans="1:5" ht="24.75" customHeight="1">
      <c r="A2574" s="3">
        <v>2572</v>
      </c>
      <c r="B2574" s="2" t="str">
        <f>"李蒙如"</f>
        <v>李蒙如</v>
      </c>
      <c r="C2574" s="2" t="s">
        <v>2323</v>
      </c>
      <c r="D2574" s="2" t="s">
        <v>2190</v>
      </c>
      <c r="E2574" s="3"/>
    </row>
    <row r="2575" spans="1:5" ht="24.75" customHeight="1">
      <c r="A2575" s="3">
        <v>2573</v>
      </c>
      <c r="B2575" s="2" t="str">
        <f>"翁雪花"</f>
        <v>翁雪花</v>
      </c>
      <c r="C2575" s="2" t="s">
        <v>403</v>
      </c>
      <c r="D2575" s="2" t="s">
        <v>2190</v>
      </c>
      <c r="E2575" s="3"/>
    </row>
    <row r="2576" spans="1:5" ht="24.75" customHeight="1">
      <c r="A2576" s="3">
        <v>2574</v>
      </c>
      <c r="B2576" s="2" t="str">
        <f>"王玉文"</f>
        <v>王玉文</v>
      </c>
      <c r="C2576" s="2" t="s">
        <v>2324</v>
      </c>
      <c r="D2576" s="2" t="s">
        <v>2190</v>
      </c>
      <c r="E2576" s="3"/>
    </row>
    <row r="2577" spans="1:5" ht="24.75" customHeight="1">
      <c r="A2577" s="3">
        <v>2575</v>
      </c>
      <c r="B2577" s="2" t="str">
        <f>"董婧"</f>
        <v>董婧</v>
      </c>
      <c r="C2577" s="2" t="s">
        <v>2325</v>
      </c>
      <c r="D2577" s="2" t="s">
        <v>2190</v>
      </c>
      <c r="E2577" s="3"/>
    </row>
    <row r="2578" spans="1:5" ht="24.75" customHeight="1">
      <c r="A2578" s="3">
        <v>2576</v>
      </c>
      <c r="B2578" s="2" t="str">
        <f>"裴丽玥"</f>
        <v>裴丽玥</v>
      </c>
      <c r="C2578" s="2" t="s">
        <v>2326</v>
      </c>
      <c r="D2578" s="2" t="s">
        <v>2190</v>
      </c>
      <c r="E2578" s="3"/>
    </row>
    <row r="2579" spans="1:5" ht="24.75" customHeight="1">
      <c r="A2579" s="3">
        <v>2577</v>
      </c>
      <c r="B2579" s="2" t="str">
        <f>"符方钗"</f>
        <v>符方钗</v>
      </c>
      <c r="C2579" s="2" t="s">
        <v>2327</v>
      </c>
      <c r="D2579" s="2" t="s">
        <v>2190</v>
      </c>
      <c r="E2579" s="3"/>
    </row>
    <row r="2580" spans="1:5" ht="24.75" customHeight="1">
      <c r="A2580" s="3">
        <v>2578</v>
      </c>
      <c r="B2580" s="2" t="str">
        <f>"周士圆"</f>
        <v>周士圆</v>
      </c>
      <c r="C2580" s="2" t="s">
        <v>2328</v>
      </c>
      <c r="D2580" s="2" t="s">
        <v>2190</v>
      </c>
      <c r="E2580" s="3"/>
    </row>
    <row r="2581" spans="1:5" ht="24.75" customHeight="1">
      <c r="A2581" s="3">
        <v>2579</v>
      </c>
      <c r="B2581" s="2" t="str">
        <f>"周冠彬"</f>
        <v>周冠彬</v>
      </c>
      <c r="C2581" s="2" t="s">
        <v>2329</v>
      </c>
      <c r="D2581" s="2" t="s">
        <v>2190</v>
      </c>
      <c r="E2581" s="3"/>
    </row>
    <row r="2582" spans="1:5" ht="24.75" customHeight="1">
      <c r="A2582" s="3">
        <v>2580</v>
      </c>
      <c r="B2582" s="2" t="str">
        <f>"胡丽梅"</f>
        <v>胡丽梅</v>
      </c>
      <c r="C2582" s="2" t="s">
        <v>2330</v>
      </c>
      <c r="D2582" s="2" t="s">
        <v>2190</v>
      </c>
      <c r="E2582" s="3"/>
    </row>
    <row r="2583" spans="1:5" ht="24.75" customHeight="1">
      <c r="A2583" s="3">
        <v>2581</v>
      </c>
      <c r="B2583" s="2" t="str">
        <f>"董镔慧"</f>
        <v>董镔慧</v>
      </c>
      <c r="C2583" s="2" t="s">
        <v>2331</v>
      </c>
      <c r="D2583" s="2" t="s">
        <v>2190</v>
      </c>
      <c r="E2583" s="3"/>
    </row>
    <row r="2584" spans="1:5" ht="24.75" customHeight="1">
      <c r="A2584" s="3">
        <v>2582</v>
      </c>
      <c r="B2584" s="2" t="str">
        <f>"高玲菊"</f>
        <v>高玲菊</v>
      </c>
      <c r="C2584" s="2" t="s">
        <v>2332</v>
      </c>
      <c r="D2584" s="2" t="s">
        <v>2190</v>
      </c>
      <c r="E2584" s="3"/>
    </row>
    <row r="2585" spans="1:5" ht="24.75" customHeight="1">
      <c r="A2585" s="3">
        <v>2583</v>
      </c>
      <c r="B2585" s="2" t="str">
        <f>"朱德崴"</f>
        <v>朱德崴</v>
      </c>
      <c r="C2585" s="2" t="s">
        <v>2333</v>
      </c>
      <c r="D2585" s="2" t="s">
        <v>2190</v>
      </c>
      <c r="E2585" s="3"/>
    </row>
    <row r="2586" spans="1:5" ht="24.75" customHeight="1">
      <c r="A2586" s="3">
        <v>2584</v>
      </c>
      <c r="B2586" s="2" t="str">
        <f>"曾令慧"</f>
        <v>曾令慧</v>
      </c>
      <c r="C2586" s="2" t="s">
        <v>2334</v>
      </c>
      <c r="D2586" s="2" t="s">
        <v>2190</v>
      </c>
      <c r="E2586" s="3"/>
    </row>
    <row r="2587" spans="1:5" ht="24.75" customHeight="1">
      <c r="A2587" s="3">
        <v>2585</v>
      </c>
      <c r="B2587" s="2" t="str">
        <f>"卓小娜"</f>
        <v>卓小娜</v>
      </c>
      <c r="C2587" s="2" t="s">
        <v>2335</v>
      </c>
      <c r="D2587" s="2" t="s">
        <v>2190</v>
      </c>
      <c r="E2587" s="3"/>
    </row>
    <row r="2588" spans="1:5" ht="24.75" customHeight="1">
      <c r="A2588" s="3">
        <v>2586</v>
      </c>
      <c r="B2588" s="2" t="str">
        <f>"蓝佳佳"</f>
        <v>蓝佳佳</v>
      </c>
      <c r="C2588" s="2" t="s">
        <v>2336</v>
      </c>
      <c r="D2588" s="2" t="s">
        <v>2190</v>
      </c>
      <c r="E2588" s="3"/>
    </row>
    <row r="2589" spans="1:5" ht="24.75" customHeight="1">
      <c r="A2589" s="3">
        <v>2587</v>
      </c>
      <c r="B2589" s="2" t="str">
        <f>"林雨"</f>
        <v>林雨</v>
      </c>
      <c r="C2589" s="2" t="s">
        <v>2337</v>
      </c>
      <c r="D2589" s="2" t="s">
        <v>2190</v>
      </c>
      <c r="E2589" s="3"/>
    </row>
    <row r="2590" spans="1:5" ht="24.75" customHeight="1">
      <c r="A2590" s="3">
        <v>2588</v>
      </c>
      <c r="B2590" s="2" t="str">
        <f>"冯慧"</f>
        <v>冯慧</v>
      </c>
      <c r="C2590" s="2" t="s">
        <v>2338</v>
      </c>
      <c r="D2590" s="2" t="s">
        <v>2190</v>
      </c>
      <c r="E2590" s="3"/>
    </row>
    <row r="2591" spans="1:5" ht="24.75" customHeight="1">
      <c r="A2591" s="3">
        <v>2589</v>
      </c>
      <c r="B2591" s="2" t="str">
        <f>"符冬梅"</f>
        <v>符冬梅</v>
      </c>
      <c r="C2591" s="2" t="s">
        <v>2339</v>
      </c>
      <c r="D2591" s="2" t="s">
        <v>2190</v>
      </c>
      <c r="E2591" s="3"/>
    </row>
    <row r="2592" spans="1:5" ht="24.75" customHeight="1">
      <c r="A2592" s="3">
        <v>2590</v>
      </c>
      <c r="B2592" s="2" t="str">
        <f>"符冬梨"</f>
        <v>符冬梨</v>
      </c>
      <c r="C2592" s="2" t="s">
        <v>2340</v>
      </c>
      <c r="D2592" s="2" t="s">
        <v>2190</v>
      </c>
      <c r="E2592" s="3"/>
    </row>
    <row r="2593" spans="1:5" ht="24.75" customHeight="1">
      <c r="A2593" s="3">
        <v>2591</v>
      </c>
      <c r="B2593" s="2" t="str">
        <f>"陈怡怡"</f>
        <v>陈怡怡</v>
      </c>
      <c r="C2593" s="2" t="s">
        <v>2341</v>
      </c>
      <c r="D2593" s="2" t="s">
        <v>2190</v>
      </c>
      <c r="E2593" s="3"/>
    </row>
    <row r="2594" spans="1:5" ht="24.75" customHeight="1">
      <c r="A2594" s="3">
        <v>2592</v>
      </c>
      <c r="B2594" s="2" t="str">
        <f>"陈丹丹"</f>
        <v>陈丹丹</v>
      </c>
      <c r="C2594" s="2" t="s">
        <v>2342</v>
      </c>
      <c r="D2594" s="2" t="s">
        <v>2190</v>
      </c>
      <c r="E2594" s="3"/>
    </row>
    <row r="2595" spans="1:5" ht="24.75" customHeight="1">
      <c r="A2595" s="3">
        <v>2593</v>
      </c>
      <c r="B2595" s="2" t="str">
        <f>"曾洁"</f>
        <v>曾洁</v>
      </c>
      <c r="C2595" s="2" t="s">
        <v>2343</v>
      </c>
      <c r="D2595" s="2" t="s">
        <v>2190</v>
      </c>
      <c r="E2595" s="3"/>
    </row>
    <row r="2596" spans="1:5" ht="24.75" customHeight="1">
      <c r="A2596" s="3">
        <v>2594</v>
      </c>
      <c r="B2596" s="2" t="str">
        <f>"冯敏敏"</f>
        <v>冯敏敏</v>
      </c>
      <c r="C2596" s="2" t="s">
        <v>2344</v>
      </c>
      <c r="D2596" s="2" t="s">
        <v>2190</v>
      </c>
      <c r="E2596" s="3"/>
    </row>
    <row r="2597" spans="1:5" ht="24.75" customHeight="1">
      <c r="A2597" s="3">
        <v>2595</v>
      </c>
      <c r="B2597" s="2" t="str">
        <f>"王硕园"</f>
        <v>王硕园</v>
      </c>
      <c r="C2597" s="2" t="s">
        <v>2345</v>
      </c>
      <c r="D2597" s="2" t="s">
        <v>2190</v>
      </c>
      <c r="E2597" s="3"/>
    </row>
    <row r="2598" spans="1:5" ht="24.75" customHeight="1">
      <c r="A2598" s="3">
        <v>2596</v>
      </c>
      <c r="B2598" s="2" t="str">
        <f>"梁凯欣"</f>
        <v>梁凯欣</v>
      </c>
      <c r="C2598" s="2" t="s">
        <v>2346</v>
      </c>
      <c r="D2598" s="2" t="s">
        <v>2190</v>
      </c>
      <c r="E2598" s="3"/>
    </row>
    <row r="2599" spans="1:5" ht="24.75" customHeight="1">
      <c r="A2599" s="3">
        <v>2597</v>
      </c>
      <c r="B2599" s="2" t="str">
        <f>"李文杰"</f>
        <v>李文杰</v>
      </c>
      <c r="C2599" s="2" t="s">
        <v>2347</v>
      </c>
      <c r="D2599" s="2" t="s">
        <v>2190</v>
      </c>
      <c r="E2599" s="3"/>
    </row>
    <row r="2600" spans="1:5" ht="24.75" customHeight="1">
      <c r="A2600" s="3">
        <v>2598</v>
      </c>
      <c r="B2600" s="2" t="str">
        <f>"林方欣"</f>
        <v>林方欣</v>
      </c>
      <c r="C2600" s="2" t="s">
        <v>2348</v>
      </c>
      <c r="D2600" s="2" t="s">
        <v>2190</v>
      </c>
      <c r="E2600" s="3"/>
    </row>
    <row r="2601" spans="1:5" ht="24.75" customHeight="1">
      <c r="A2601" s="3">
        <v>2599</v>
      </c>
      <c r="B2601" s="2" t="str">
        <f>"蒋焱"</f>
        <v>蒋焱</v>
      </c>
      <c r="C2601" s="2" t="s">
        <v>2349</v>
      </c>
      <c r="D2601" s="2" t="s">
        <v>2190</v>
      </c>
      <c r="E2601" s="3"/>
    </row>
    <row r="2602" spans="1:5" ht="24.75" customHeight="1">
      <c r="A2602" s="3">
        <v>2600</v>
      </c>
      <c r="B2602" s="2" t="str">
        <f>"王莹"</f>
        <v>王莹</v>
      </c>
      <c r="C2602" s="2" t="s">
        <v>2350</v>
      </c>
      <c r="D2602" s="2" t="s">
        <v>2190</v>
      </c>
      <c r="E2602" s="3"/>
    </row>
    <row r="2603" spans="1:5" ht="24.75" customHeight="1">
      <c r="A2603" s="3">
        <v>2601</v>
      </c>
      <c r="B2603" s="2" t="str">
        <f>"李冬晓"</f>
        <v>李冬晓</v>
      </c>
      <c r="C2603" s="2" t="s">
        <v>2351</v>
      </c>
      <c r="D2603" s="2" t="s">
        <v>2190</v>
      </c>
      <c r="E2603" s="3"/>
    </row>
    <row r="2604" spans="1:5" ht="24.75" customHeight="1">
      <c r="A2604" s="3">
        <v>2602</v>
      </c>
      <c r="B2604" s="2" t="str">
        <f>"王少欣"</f>
        <v>王少欣</v>
      </c>
      <c r="C2604" s="2" t="s">
        <v>2248</v>
      </c>
      <c r="D2604" s="2" t="s">
        <v>2190</v>
      </c>
      <c r="E2604" s="3"/>
    </row>
    <row r="2605" spans="1:5" ht="24.75" customHeight="1">
      <c r="A2605" s="3">
        <v>2603</v>
      </c>
      <c r="B2605" s="2" t="str">
        <f>"董思婕"</f>
        <v>董思婕</v>
      </c>
      <c r="C2605" s="2" t="s">
        <v>2352</v>
      </c>
      <c r="D2605" s="2" t="s">
        <v>2190</v>
      </c>
      <c r="E2605" s="3"/>
    </row>
    <row r="2606" spans="1:5" ht="24.75" customHeight="1">
      <c r="A2606" s="3">
        <v>2604</v>
      </c>
      <c r="B2606" s="2" t="str">
        <f>"李瑜璇"</f>
        <v>李瑜璇</v>
      </c>
      <c r="C2606" s="2" t="s">
        <v>2353</v>
      </c>
      <c r="D2606" s="2" t="s">
        <v>2190</v>
      </c>
      <c r="E2606" s="3"/>
    </row>
    <row r="2607" spans="1:5" ht="24.75" customHeight="1">
      <c r="A2607" s="3">
        <v>2605</v>
      </c>
      <c r="B2607" s="2" t="str">
        <f>"孙佳慧"</f>
        <v>孙佳慧</v>
      </c>
      <c r="C2607" s="2" t="s">
        <v>2354</v>
      </c>
      <c r="D2607" s="2" t="s">
        <v>2190</v>
      </c>
      <c r="E2607" s="3"/>
    </row>
    <row r="2608" spans="1:5" ht="24.75" customHeight="1">
      <c r="A2608" s="3">
        <v>2606</v>
      </c>
      <c r="B2608" s="2" t="str">
        <f>"郑烁"</f>
        <v>郑烁</v>
      </c>
      <c r="C2608" s="2" t="s">
        <v>2355</v>
      </c>
      <c r="D2608" s="2" t="s">
        <v>2190</v>
      </c>
      <c r="E2608" s="3"/>
    </row>
    <row r="2609" spans="1:5" ht="24.75" customHeight="1">
      <c r="A2609" s="3">
        <v>2607</v>
      </c>
      <c r="B2609" s="2" t="str">
        <f>"孟振振"</f>
        <v>孟振振</v>
      </c>
      <c r="C2609" s="2" t="s">
        <v>2356</v>
      </c>
      <c r="D2609" s="2" t="s">
        <v>2190</v>
      </c>
      <c r="E2609" s="3"/>
    </row>
    <row r="2610" spans="1:5" ht="24.75" customHeight="1">
      <c r="A2610" s="3">
        <v>2608</v>
      </c>
      <c r="B2610" s="2" t="str">
        <f>"张仕金"</f>
        <v>张仕金</v>
      </c>
      <c r="C2610" s="2" t="s">
        <v>2357</v>
      </c>
      <c r="D2610" s="2" t="s">
        <v>2190</v>
      </c>
      <c r="E2610" s="3"/>
    </row>
    <row r="2611" spans="1:5" ht="24.75" customHeight="1">
      <c r="A2611" s="3">
        <v>2609</v>
      </c>
      <c r="B2611" s="2" t="str">
        <f>"许娇丽"</f>
        <v>许娇丽</v>
      </c>
      <c r="C2611" s="2" t="s">
        <v>2103</v>
      </c>
      <c r="D2611" s="2" t="s">
        <v>2190</v>
      </c>
      <c r="E2611" s="3"/>
    </row>
    <row r="2612" spans="1:5" ht="24.75" customHeight="1">
      <c r="A2612" s="3">
        <v>2610</v>
      </c>
      <c r="B2612" s="2" t="str">
        <f>"陈燕恒"</f>
        <v>陈燕恒</v>
      </c>
      <c r="C2612" s="2" t="s">
        <v>2358</v>
      </c>
      <c r="D2612" s="2" t="s">
        <v>2190</v>
      </c>
      <c r="E2612" s="3"/>
    </row>
    <row r="2613" spans="1:5" ht="24.75" customHeight="1">
      <c r="A2613" s="3">
        <v>2611</v>
      </c>
      <c r="B2613" s="2" t="str">
        <f>"邓凤指"</f>
        <v>邓凤指</v>
      </c>
      <c r="C2613" s="2" t="s">
        <v>791</v>
      </c>
      <c r="D2613" s="2" t="s">
        <v>2190</v>
      </c>
      <c r="E2613" s="3"/>
    </row>
    <row r="2614" spans="1:5" ht="24.75" customHeight="1">
      <c r="A2614" s="3">
        <v>2612</v>
      </c>
      <c r="B2614" s="2" t="str">
        <f>"陈芳德"</f>
        <v>陈芳德</v>
      </c>
      <c r="C2614" s="2" t="s">
        <v>2263</v>
      </c>
      <c r="D2614" s="2" t="s">
        <v>2190</v>
      </c>
      <c r="E2614" s="3"/>
    </row>
    <row r="2615" spans="1:5" ht="24.75" customHeight="1">
      <c r="A2615" s="3">
        <v>2613</v>
      </c>
      <c r="B2615" s="2" t="str">
        <f>"周颖"</f>
        <v>周颖</v>
      </c>
      <c r="C2615" s="2" t="s">
        <v>2359</v>
      </c>
      <c r="D2615" s="2" t="s">
        <v>2190</v>
      </c>
      <c r="E2615" s="3"/>
    </row>
    <row r="2616" spans="1:5" ht="24.75" customHeight="1">
      <c r="A2616" s="3">
        <v>2614</v>
      </c>
      <c r="B2616" s="2" t="str">
        <f>"安然"</f>
        <v>安然</v>
      </c>
      <c r="C2616" s="2" t="s">
        <v>2360</v>
      </c>
      <c r="D2616" s="2" t="s">
        <v>2190</v>
      </c>
      <c r="E2616" s="3"/>
    </row>
    <row r="2617" spans="1:5" ht="24.75" customHeight="1">
      <c r="A2617" s="3">
        <v>2615</v>
      </c>
      <c r="B2617" s="2" t="str">
        <f>"庞基柳"</f>
        <v>庞基柳</v>
      </c>
      <c r="C2617" s="2" t="s">
        <v>2195</v>
      </c>
      <c r="D2617" s="2" t="s">
        <v>2190</v>
      </c>
      <c r="E2617" s="3"/>
    </row>
    <row r="2618" spans="1:5" ht="24.75" customHeight="1">
      <c r="A2618" s="3">
        <v>2616</v>
      </c>
      <c r="B2618" s="2" t="str">
        <f>"陈光燕"</f>
        <v>陈光燕</v>
      </c>
      <c r="C2618" s="2" t="s">
        <v>2267</v>
      </c>
      <c r="D2618" s="2" t="s">
        <v>2190</v>
      </c>
      <c r="E2618" s="3"/>
    </row>
    <row r="2619" spans="1:5" ht="24.75" customHeight="1">
      <c r="A2619" s="3">
        <v>2617</v>
      </c>
      <c r="B2619" s="2" t="str">
        <f>"陈礼娜"</f>
        <v>陈礼娜</v>
      </c>
      <c r="C2619" s="2" t="s">
        <v>2038</v>
      </c>
      <c r="D2619" s="2" t="s">
        <v>2190</v>
      </c>
      <c r="E2619" s="3"/>
    </row>
    <row r="2620" spans="1:5" ht="24.75" customHeight="1">
      <c r="A2620" s="3">
        <v>2618</v>
      </c>
      <c r="B2620" s="2" t="str">
        <f>"韦雪佳"</f>
        <v>韦雪佳</v>
      </c>
      <c r="C2620" s="2" t="s">
        <v>2361</v>
      </c>
      <c r="D2620" s="2" t="s">
        <v>2190</v>
      </c>
      <c r="E2620" s="3"/>
    </row>
    <row r="2621" spans="1:5" ht="24.75" customHeight="1">
      <c r="A2621" s="3">
        <v>2619</v>
      </c>
      <c r="B2621" s="2" t="str">
        <f>"王爱花"</f>
        <v>王爱花</v>
      </c>
      <c r="C2621" s="2" t="s">
        <v>2362</v>
      </c>
      <c r="D2621" s="2" t="s">
        <v>2190</v>
      </c>
      <c r="E2621" s="3"/>
    </row>
    <row r="2622" spans="1:5" ht="24.75" customHeight="1">
      <c r="A2622" s="3">
        <v>2620</v>
      </c>
      <c r="B2622" s="2" t="str">
        <f>"周贤懿"</f>
        <v>周贤懿</v>
      </c>
      <c r="C2622" s="2" t="s">
        <v>2363</v>
      </c>
      <c r="D2622" s="2" t="s">
        <v>2190</v>
      </c>
      <c r="E2622" s="3"/>
    </row>
    <row r="2623" spans="1:5" ht="24.75" customHeight="1">
      <c r="A2623" s="3">
        <v>2621</v>
      </c>
      <c r="B2623" s="2" t="str">
        <f>"韩晓怡"</f>
        <v>韩晓怡</v>
      </c>
      <c r="C2623" s="2" t="s">
        <v>2364</v>
      </c>
      <c r="D2623" s="2" t="s">
        <v>2190</v>
      </c>
      <c r="E2623" s="3"/>
    </row>
    <row r="2624" spans="1:5" ht="24.75" customHeight="1">
      <c r="A2624" s="3">
        <v>2622</v>
      </c>
      <c r="B2624" s="2" t="str">
        <f>"林妙佳"</f>
        <v>林妙佳</v>
      </c>
      <c r="C2624" s="2" t="s">
        <v>2365</v>
      </c>
      <c r="D2624" s="2" t="s">
        <v>2190</v>
      </c>
      <c r="E2624" s="3"/>
    </row>
    <row r="2625" spans="1:5" ht="24.75" customHeight="1">
      <c r="A2625" s="3">
        <v>2623</v>
      </c>
      <c r="B2625" s="2" t="str">
        <f>"杜齐重"</f>
        <v>杜齐重</v>
      </c>
      <c r="C2625" s="2" t="s">
        <v>2366</v>
      </c>
      <c r="D2625" s="2" t="s">
        <v>2190</v>
      </c>
      <c r="E2625" s="3"/>
    </row>
    <row r="2626" spans="1:5" ht="24.75" customHeight="1">
      <c r="A2626" s="3">
        <v>2624</v>
      </c>
      <c r="B2626" s="2" t="str">
        <f>"王小叶"</f>
        <v>王小叶</v>
      </c>
      <c r="C2626" s="2" t="s">
        <v>1672</v>
      </c>
      <c r="D2626" s="2" t="s">
        <v>2190</v>
      </c>
      <c r="E2626" s="3"/>
    </row>
    <row r="2627" spans="1:5" ht="24.75" customHeight="1">
      <c r="A2627" s="3">
        <v>2625</v>
      </c>
      <c r="B2627" s="2" t="str">
        <f>"郑启策"</f>
        <v>郑启策</v>
      </c>
      <c r="C2627" s="2" t="s">
        <v>2367</v>
      </c>
      <c r="D2627" s="2" t="s">
        <v>2190</v>
      </c>
      <c r="E2627" s="3"/>
    </row>
    <row r="2628" spans="1:5" ht="24.75" customHeight="1">
      <c r="A2628" s="3">
        <v>2626</v>
      </c>
      <c r="B2628" s="2" t="str">
        <f>"王玲笛"</f>
        <v>王玲笛</v>
      </c>
      <c r="C2628" s="2" t="s">
        <v>2368</v>
      </c>
      <c r="D2628" s="2" t="s">
        <v>2190</v>
      </c>
      <c r="E2628" s="3"/>
    </row>
    <row r="2629" spans="1:5" ht="24.75" customHeight="1">
      <c r="A2629" s="3">
        <v>2627</v>
      </c>
      <c r="B2629" s="2" t="str">
        <f>"许羽情"</f>
        <v>许羽情</v>
      </c>
      <c r="C2629" s="2" t="s">
        <v>2369</v>
      </c>
      <c r="D2629" s="2" t="s">
        <v>2190</v>
      </c>
      <c r="E2629" s="3"/>
    </row>
    <row r="2630" spans="1:5" ht="24.75" customHeight="1">
      <c r="A2630" s="3">
        <v>2628</v>
      </c>
      <c r="B2630" s="2" t="str">
        <f>"何小妮"</f>
        <v>何小妮</v>
      </c>
      <c r="C2630" s="2" t="s">
        <v>2370</v>
      </c>
      <c r="D2630" s="2" t="s">
        <v>2190</v>
      </c>
      <c r="E2630" s="3"/>
    </row>
    <row r="2631" spans="1:5" ht="24.75" customHeight="1">
      <c r="A2631" s="3">
        <v>2629</v>
      </c>
      <c r="B2631" s="2" t="str">
        <f>"杨佳瑜"</f>
        <v>杨佳瑜</v>
      </c>
      <c r="C2631" s="2" t="s">
        <v>2187</v>
      </c>
      <c r="D2631" s="2" t="s">
        <v>2190</v>
      </c>
      <c r="E2631" s="3"/>
    </row>
    <row r="2632" spans="1:5" ht="24.75" customHeight="1">
      <c r="A2632" s="3">
        <v>2630</v>
      </c>
      <c r="B2632" s="2" t="str">
        <f>"朱云雨"</f>
        <v>朱云雨</v>
      </c>
      <c r="C2632" s="2" t="s">
        <v>2371</v>
      </c>
      <c r="D2632" s="2" t="s">
        <v>2190</v>
      </c>
      <c r="E2632" s="3"/>
    </row>
    <row r="2633" spans="1:5" ht="24.75" customHeight="1">
      <c r="A2633" s="3">
        <v>2631</v>
      </c>
      <c r="B2633" s="2" t="str">
        <f>"王玉莲"</f>
        <v>王玉莲</v>
      </c>
      <c r="C2633" s="2" t="s">
        <v>2372</v>
      </c>
      <c r="D2633" s="2" t="s">
        <v>2190</v>
      </c>
      <c r="E2633" s="3"/>
    </row>
    <row r="2634" spans="1:5" ht="24.75" customHeight="1">
      <c r="A2634" s="3">
        <v>2632</v>
      </c>
      <c r="B2634" s="2" t="str">
        <f>"刘思"</f>
        <v>刘思</v>
      </c>
      <c r="C2634" s="2" t="s">
        <v>2373</v>
      </c>
      <c r="D2634" s="2" t="s">
        <v>2190</v>
      </c>
      <c r="E2634" s="3"/>
    </row>
    <row r="2635" spans="1:5" ht="24.75" customHeight="1">
      <c r="A2635" s="3">
        <v>2633</v>
      </c>
      <c r="B2635" s="2" t="str">
        <f>"陈宁梅"</f>
        <v>陈宁梅</v>
      </c>
      <c r="C2635" s="2" t="s">
        <v>101</v>
      </c>
      <c r="D2635" s="2" t="s">
        <v>2190</v>
      </c>
      <c r="E2635" s="3"/>
    </row>
    <row r="2636" spans="1:5" ht="24.75" customHeight="1">
      <c r="A2636" s="3">
        <v>2634</v>
      </c>
      <c r="B2636" s="2" t="str">
        <f>"黄紫薇"</f>
        <v>黄紫薇</v>
      </c>
      <c r="C2636" s="2" t="s">
        <v>2374</v>
      </c>
      <c r="D2636" s="2" t="s">
        <v>2190</v>
      </c>
      <c r="E2636" s="3"/>
    </row>
    <row r="2637" spans="1:5" ht="24.75" customHeight="1">
      <c r="A2637" s="3">
        <v>2635</v>
      </c>
      <c r="B2637" s="2" t="str">
        <f>"林栩卉"</f>
        <v>林栩卉</v>
      </c>
      <c r="C2637" s="2" t="s">
        <v>2375</v>
      </c>
      <c r="D2637" s="2" t="s">
        <v>2190</v>
      </c>
      <c r="E2637" s="3"/>
    </row>
    <row r="2638" spans="1:5" ht="24.75" customHeight="1">
      <c r="A2638" s="3">
        <v>2636</v>
      </c>
      <c r="B2638" s="2" t="str">
        <f>"王慧"</f>
        <v>王慧</v>
      </c>
      <c r="C2638" s="2" t="s">
        <v>2376</v>
      </c>
      <c r="D2638" s="2" t="s">
        <v>2190</v>
      </c>
      <c r="E2638" s="3"/>
    </row>
    <row r="2639" spans="1:5" ht="24.75" customHeight="1">
      <c r="A2639" s="3">
        <v>2637</v>
      </c>
      <c r="B2639" s="2" t="str">
        <f>"刘丹枫"</f>
        <v>刘丹枫</v>
      </c>
      <c r="C2639" s="2" t="s">
        <v>2311</v>
      </c>
      <c r="D2639" s="2" t="s">
        <v>2190</v>
      </c>
      <c r="E2639" s="3"/>
    </row>
    <row r="2640" spans="1:5" ht="24.75" customHeight="1">
      <c r="A2640" s="3">
        <v>2638</v>
      </c>
      <c r="B2640" s="2" t="str">
        <f>"蔡慧君"</f>
        <v>蔡慧君</v>
      </c>
      <c r="C2640" s="2" t="s">
        <v>2377</v>
      </c>
      <c r="D2640" s="2" t="s">
        <v>2190</v>
      </c>
      <c r="E2640" s="3"/>
    </row>
    <row r="2641" spans="1:5" ht="24.75" customHeight="1">
      <c r="A2641" s="3">
        <v>2639</v>
      </c>
      <c r="B2641" s="2" t="str">
        <f>"王娇妹"</f>
        <v>王娇妹</v>
      </c>
      <c r="C2641" s="2" t="s">
        <v>2187</v>
      </c>
      <c r="D2641" s="2" t="s">
        <v>2190</v>
      </c>
      <c r="E2641" s="3"/>
    </row>
    <row r="2642" spans="1:5" ht="24.75" customHeight="1">
      <c r="A2642" s="3">
        <v>2640</v>
      </c>
      <c r="B2642" s="2" t="str">
        <f>"郭琬琳"</f>
        <v>郭琬琳</v>
      </c>
      <c r="C2642" s="2" t="s">
        <v>2378</v>
      </c>
      <c r="D2642" s="2" t="s">
        <v>2190</v>
      </c>
      <c r="E2642" s="3"/>
    </row>
    <row r="2643" spans="1:5" ht="24.75" customHeight="1">
      <c r="A2643" s="3">
        <v>2641</v>
      </c>
      <c r="B2643" s="2" t="str">
        <f>"叶潘潘"</f>
        <v>叶潘潘</v>
      </c>
      <c r="C2643" s="2" t="s">
        <v>2379</v>
      </c>
      <c r="D2643" s="2" t="s">
        <v>2190</v>
      </c>
      <c r="E2643" s="3"/>
    </row>
    <row r="2644" spans="1:5" ht="24.75" customHeight="1">
      <c r="A2644" s="3">
        <v>2642</v>
      </c>
      <c r="B2644" s="2" t="str">
        <f>"黄妍"</f>
        <v>黄妍</v>
      </c>
      <c r="C2644" s="2" t="s">
        <v>2380</v>
      </c>
      <c r="D2644" s="2" t="s">
        <v>2190</v>
      </c>
      <c r="E2644" s="3"/>
    </row>
    <row r="2645" spans="1:5" ht="24.75" customHeight="1">
      <c r="A2645" s="3">
        <v>2643</v>
      </c>
      <c r="B2645" s="2" t="str">
        <f>"郑秋琴"</f>
        <v>郑秋琴</v>
      </c>
      <c r="C2645" s="2" t="s">
        <v>2381</v>
      </c>
      <c r="D2645" s="2" t="s">
        <v>2190</v>
      </c>
      <c r="E2645" s="3"/>
    </row>
    <row r="2646" spans="1:5" ht="24.75" customHeight="1">
      <c r="A2646" s="3">
        <v>2644</v>
      </c>
      <c r="B2646" s="2" t="str">
        <f>"陈昌"</f>
        <v>陈昌</v>
      </c>
      <c r="C2646" s="2" t="s">
        <v>2382</v>
      </c>
      <c r="D2646" s="2" t="s">
        <v>2190</v>
      </c>
      <c r="E2646" s="3"/>
    </row>
    <row r="2647" spans="1:5" ht="24.75" customHeight="1">
      <c r="A2647" s="3">
        <v>2645</v>
      </c>
      <c r="B2647" s="2" t="str">
        <f>"林凌妃"</f>
        <v>林凌妃</v>
      </c>
      <c r="C2647" s="2" t="s">
        <v>2383</v>
      </c>
      <c r="D2647" s="2" t="s">
        <v>2190</v>
      </c>
      <c r="E2647" s="3"/>
    </row>
    <row r="2648" spans="1:5" ht="24.75" customHeight="1">
      <c r="A2648" s="3">
        <v>2646</v>
      </c>
      <c r="B2648" s="2" t="str">
        <f>"徐辉峰"</f>
        <v>徐辉峰</v>
      </c>
      <c r="C2648" s="2" t="s">
        <v>2384</v>
      </c>
      <c r="D2648" s="2" t="s">
        <v>2190</v>
      </c>
      <c r="E2648" s="3"/>
    </row>
    <row r="2649" spans="1:5" ht="24.75" customHeight="1">
      <c r="A2649" s="3">
        <v>2647</v>
      </c>
      <c r="B2649" s="2" t="str">
        <f>"吴万琼"</f>
        <v>吴万琼</v>
      </c>
      <c r="C2649" s="2" t="s">
        <v>2385</v>
      </c>
      <c r="D2649" s="2" t="s">
        <v>2190</v>
      </c>
      <c r="E2649" s="3"/>
    </row>
    <row r="2650" spans="1:5" ht="24.75" customHeight="1">
      <c r="A2650" s="3">
        <v>2648</v>
      </c>
      <c r="B2650" s="2" t="str">
        <f>"黄紫琴"</f>
        <v>黄紫琴</v>
      </c>
      <c r="C2650" s="2" t="s">
        <v>2386</v>
      </c>
      <c r="D2650" s="2" t="s">
        <v>2190</v>
      </c>
      <c r="E2650" s="3"/>
    </row>
    <row r="2651" spans="1:5" ht="24.75" customHeight="1">
      <c r="A2651" s="3">
        <v>2649</v>
      </c>
      <c r="B2651" s="2" t="str">
        <f>"黄颖"</f>
        <v>黄颖</v>
      </c>
      <c r="C2651" s="2" t="s">
        <v>2387</v>
      </c>
      <c r="D2651" s="2" t="s">
        <v>2190</v>
      </c>
      <c r="E2651" s="3"/>
    </row>
    <row r="2652" spans="1:5" ht="24.75" customHeight="1">
      <c r="A2652" s="3">
        <v>2650</v>
      </c>
      <c r="B2652" s="2" t="str">
        <f>"郑玉婵"</f>
        <v>郑玉婵</v>
      </c>
      <c r="C2652" s="2" t="s">
        <v>2388</v>
      </c>
      <c r="D2652" s="2" t="s">
        <v>2190</v>
      </c>
      <c r="E2652" s="3"/>
    </row>
    <row r="2653" spans="1:5" ht="24.75" customHeight="1">
      <c r="A2653" s="3">
        <v>2651</v>
      </c>
      <c r="B2653" s="2" t="str">
        <f>"苏娇翠"</f>
        <v>苏娇翠</v>
      </c>
      <c r="C2653" s="2" t="s">
        <v>2389</v>
      </c>
      <c r="D2653" s="2" t="s">
        <v>2190</v>
      </c>
      <c r="E2653" s="3"/>
    </row>
    <row r="2654" spans="1:5" ht="24.75" customHeight="1">
      <c r="A2654" s="3">
        <v>2652</v>
      </c>
      <c r="B2654" s="2" t="str">
        <f>"符凯亮"</f>
        <v>符凯亮</v>
      </c>
      <c r="C2654" s="2" t="s">
        <v>2390</v>
      </c>
      <c r="D2654" s="2" t="s">
        <v>2190</v>
      </c>
      <c r="E2654" s="3"/>
    </row>
    <row r="2655" spans="1:5" ht="24.75" customHeight="1">
      <c r="A2655" s="3">
        <v>2653</v>
      </c>
      <c r="B2655" s="2" t="str">
        <f>"郭少妹"</f>
        <v>郭少妹</v>
      </c>
      <c r="C2655" s="2" t="s">
        <v>2391</v>
      </c>
      <c r="D2655" s="2" t="s">
        <v>2190</v>
      </c>
      <c r="E2655" s="3"/>
    </row>
    <row r="2656" spans="1:5" ht="24.75" customHeight="1">
      <c r="A2656" s="3">
        <v>2654</v>
      </c>
      <c r="B2656" s="2" t="str">
        <f>"陈丰"</f>
        <v>陈丰</v>
      </c>
      <c r="C2656" s="2" t="s">
        <v>2392</v>
      </c>
      <c r="D2656" s="2" t="s">
        <v>2190</v>
      </c>
      <c r="E2656" s="3"/>
    </row>
    <row r="2657" spans="1:5" ht="24.75" customHeight="1">
      <c r="A2657" s="3">
        <v>2655</v>
      </c>
      <c r="B2657" s="2" t="str">
        <f>"安展余"</f>
        <v>安展余</v>
      </c>
      <c r="C2657" s="2" t="s">
        <v>2393</v>
      </c>
      <c r="D2657" s="2" t="s">
        <v>2190</v>
      </c>
      <c r="E2657" s="3"/>
    </row>
    <row r="2658" spans="1:5" ht="24.75" customHeight="1">
      <c r="A2658" s="3">
        <v>2656</v>
      </c>
      <c r="B2658" s="2" t="str">
        <f>"吴尔佳"</f>
        <v>吴尔佳</v>
      </c>
      <c r="C2658" s="2" t="s">
        <v>2394</v>
      </c>
      <c r="D2658" s="2" t="s">
        <v>2190</v>
      </c>
      <c r="E2658" s="3"/>
    </row>
    <row r="2659" spans="1:5" ht="24.75" customHeight="1">
      <c r="A2659" s="3">
        <v>2657</v>
      </c>
      <c r="B2659" s="2" t="str">
        <f>"蔡王维"</f>
        <v>蔡王维</v>
      </c>
      <c r="C2659" s="2" t="s">
        <v>2395</v>
      </c>
      <c r="D2659" s="2" t="s">
        <v>2190</v>
      </c>
      <c r="E2659" s="3"/>
    </row>
    <row r="2660" spans="1:5" ht="24.75" customHeight="1">
      <c r="A2660" s="3">
        <v>2658</v>
      </c>
      <c r="B2660" s="2" t="str">
        <f>"杜雨馨"</f>
        <v>杜雨馨</v>
      </c>
      <c r="C2660" s="2" t="s">
        <v>2396</v>
      </c>
      <c r="D2660" s="2" t="s">
        <v>2190</v>
      </c>
      <c r="E2660" s="3"/>
    </row>
    <row r="2661" spans="1:5" ht="24.75" customHeight="1">
      <c r="A2661" s="3">
        <v>2659</v>
      </c>
      <c r="B2661" s="2" t="str">
        <f>"王啟丹"</f>
        <v>王啟丹</v>
      </c>
      <c r="C2661" s="2" t="s">
        <v>2397</v>
      </c>
      <c r="D2661" s="2" t="s">
        <v>2190</v>
      </c>
      <c r="E2661" s="3"/>
    </row>
    <row r="2662" spans="1:5" ht="24.75" customHeight="1">
      <c r="A2662" s="3">
        <v>2660</v>
      </c>
      <c r="B2662" s="2" t="str">
        <f>"李免"</f>
        <v>李免</v>
      </c>
      <c r="C2662" s="2" t="s">
        <v>2398</v>
      </c>
      <c r="D2662" s="2" t="s">
        <v>2190</v>
      </c>
      <c r="E2662" s="3"/>
    </row>
    <row r="2663" spans="1:5" ht="24.75" customHeight="1">
      <c r="A2663" s="3">
        <v>2661</v>
      </c>
      <c r="B2663" s="2" t="str">
        <f>"王丽"</f>
        <v>王丽</v>
      </c>
      <c r="C2663" s="2" t="s">
        <v>2399</v>
      </c>
      <c r="D2663" s="2" t="s">
        <v>2190</v>
      </c>
      <c r="E2663" s="3"/>
    </row>
    <row r="2664" spans="1:5" ht="24.75" customHeight="1">
      <c r="A2664" s="3">
        <v>2662</v>
      </c>
      <c r="B2664" s="2" t="str">
        <f>"林红叶"</f>
        <v>林红叶</v>
      </c>
      <c r="C2664" s="2" t="s">
        <v>2400</v>
      </c>
      <c r="D2664" s="2" t="s">
        <v>2190</v>
      </c>
      <c r="E2664" s="3"/>
    </row>
    <row r="2665" spans="1:5" ht="24.75" customHeight="1">
      <c r="A2665" s="3">
        <v>2663</v>
      </c>
      <c r="B2665" s="2" t="str">
        <f>"苏梦舟"</f>
        <v>苏梦舟</v>
      </c>
      <c r="C2665" s="2" t="s">
        <v>2401</v>
      </c>
      <c r="D2665" s="2" t="s">
        <v>2190</v>
      </c>
      <c r="E2665" s="3"/>
    </row>
    <row r="2666" spans="1:5" ht="24.75" customHeight="1">
      <c r="A2666" s="3">
        <v>2664</v>
      </c>
      <c r="B2666" s="2" t="str">
        <f>"李娜"</f>
        <v>李娜</v>
      </c>
      <c r="C2666" s="2" t="s">
        <v>2234</v>
      </c>
      <c r="D2666" s="2" t="s">
        <v>2190</v>
      </c>
      <c r="E2666" s="3"/>
    </row>
    <row r="2667" spans="1:5" ht="24.75" customHeight="1">
      <c r="A2667" s="3">
        <v>2665</v>
      </c>
      <c r="B2667" s="2" t="str">
        <f>"李皆能"</f>
        <v>李皆能</v>
      </c>
      <c r="C2667" s="2" t="s">
        <v>2402</v>
      </c>
      <c r="D2667" s="2" t="s">
        <v>2190</v>
      </c>
      <c r="E2667" s="3"/>
    </row>
    <row r="2668" spans="1:5" ht="24.75" customHeight="1">
      <c r="A2668" s="3">
        <v>2666</v>
      </c>
      <c r="B2668" s="2" t="str">
        <f>"陈滢"</f>
        <v>陈滢</v>
      </c>
      <c r="C2668" s="2" t="s">
        <v>2187</v>
      </c>
      <c r="D2668" s="2" t="s">
        <v>2190</v>
      </c>
      <c r="E2668" s="3"/>
    </row>
    <row r="2669" spans="1:5" ht="24.75" customHeight="1">
      <c r="A2669" s="3">
        <v>2667</v>
      </c>
      <c r="B2669" s="2" t="str">
        <f>"吴美婧"</f>
        <v>吴美婧</v>
      </c>
      <c r="C2669" s="2" t="s">
        <v>2403</v>
      </c>
      <c r="D2669" s="2" t="s">
        <v>2190</v>
      </c>
      <c r="E2669" s="3"/>
    </row>
    <row r="2670" spans="1:5" ht="24.75" customHeight="1">
      <c r="A2670" s="3">
        <v>2668</v>
      </c>
      <c r="B2670" s="2" t="str">
        <f>"黄敏"</f>
        <v>黄敏</v>
      </c>
      <c r="C2670" s="2" t="s">
        <v>2404</v>
      </c>
      <c r="D2670" s="2" t="s">
        <v>2190</v>
      </c>
      <c r="E2670" s="3"/>
    </row>
    <row r="2671" spans="1:5" ht="24.75" customHeight="1">
      <c r="A2671" s="3">
        <v>2669</v>
      </c>
      <c r="B2671" s="2" t="str">
        <f>"曾玉娇"</f>
        <v>曾玉娇</v>
      </c>
      <c r="C2671" s="2" t="s">
        <v>2405</v>
      </c>
      <c r="D2671" s="2" t="s">
        <v>2190</v>
      </c>
      <c r="E2671" s="3"/>
    </row>
    <row r="2672" spans="1:5" ht="24.75" customHeight="1">
      <c r="A2672" s="3">
        <v>2670</v>
      </c>
      <c r="B2672" s="2" t="str">
        <f>"林巧菲"</f>
        <v>林巧菲</v>
      </c>
      <c r="C2672" s="2" t="s">
        <v>2192</v>
      </c>
      <c r="D2672" s="2" t="s">
        <v>2190</v>
      </c>
      <c r="E2672" s="3"/>
    </row>
    <row r="2673" spans="1:5" ht="24.75" customHeight="1">
      <c r="A2673" s="3">
        <v>2671</v>
      </c>
      <c r="B2673" s="2" t="str">
        <f>"伍春花"</f>
        <v>伍春花</v>
      </c>
      <c r="C2673" s="2" t="s">
        <v>2406</v>
      </c>
      <c r="D2673" s="2" t="s">
        <v>2190</v>
      </c>
      <c r="E2673" s="3"/>
    </row>
    <row r="2674" spans="1:5" ht="24.75" customHeight="1">
      <c r="A2674" s="3">
        <v>2672</v>
      </c>
      <c r="B2674" s="2" t="str">
        <f>"蔡汝松"</f>
        <v>蔡汝松</v>
      </c>
      <c r="C2674" s="2" t="s">
        <v>2407</v>
      </c>
      <c r="D2674" s="2" t="s">
        <v>2190</v>
      </c>
      <c r="E2674" s="3"/>
    </row>
    <row r="2675" spans="1:5" ht="24.75" customHeight="1">
      <c r="A2675" s="3">
        <v>2673</v>
      </c>
      <c r="B2675" s="2" t="str">
        <f>"许小静"</f>
        <v>许小静</v>
      </c>
      <c r="C2675" s="2" t="s">
        <v>2232</v>
      </c>
      <c r="D2675" s="2" t="s">
        <v>2190</v>
      </c>
      <c r="E2675" s="3"/>
    </row>
    <row r="2676" spans="1:5" ht="24.75" customHeight="1">
      <c r="A2676" s="3">
        <v>2674</v>
      </c>
      <c r="B2676" s="2" t="str">
        <f>"王康森"</f>
        <v>王康森</v>
      </c>
      <c r="C2676" s="2" t="s">
        <v>2408</v>
      </c>
      <c r="D2676" s="2" t="s">
        <v>2190</v>
      </c>
      <c r="E2676" s="3"/>
    </row>
    <row r="2677" spans="1:5" ht="24.75" customHeight="1">
      <c r="A2677" s="3">
        <v>2675</v>
      </c>
      <c r="B2677" s="2" t="str">
        <f>"李达贵"</f>
        <v>李达贵</v>
      </c>
      <c r="C2677" s="2" t="s">
        <v>2409</v>
      </c>
      <c r="D2677" s="2" t="s">
        <v>2190</v>
      </c>
      <c r="E2677" s="3"/>
    </row>
    <row r="2678" spans="1:5" ht="24.75" customHeight="1">
      <c r="A2678" s="3">
        <v>2676</v>
      </c>
      <c r="B2678" s="2" t="str">
        <f>"周思茹"</f>
        <v>周思茹</v>
      </c>
      <c r="C2678" s="2" t="s">
        <v>14</v>
      </c>
      <c r="D2678" s="2" t="s">
        <v>2190</v>
      </c>
      <c r="E2678" s="3"/>
    </row>
    <row r="2679" spans="1:5" ht="24.75" customHeight="1">
      <c r="A2679" s="3">
        <v>2677</v>
      </c>
      <c r="B2679" s="2" t="str">
        <f>"陈灿阳"</f>
        <v>陈灿阳</v>
      </c>
      <c r="C2679" s="2" t="s">
        <v>2410</v>
      </c>
      <c r="D2679" s="2" t="s">
        <v>2190</v>
      </c>
      <c r="E2679" s="3"/>
    </row>
    <row r="2680" spans="1:5" ht="24.75" customHeight="1">
      <c r="A2680" s="3">
        <v>2678</v>
      </c>
      <c r="B2680" s="2" t="str">
        <f>"符宠婷"</f>
        <v>符宠婷</v>
      </c>
      <c r="C2680" s="2" t="s">
        <v>2411</v>
      </c>
      <c r="D2680" s="2" t="s">
        <v>2190</v>
      </c>
      <c r="E2680" s="3"/>
    </row>
    <row r="2681" spans="1:5" ht="24.75" customHeight="1">
      <c r="A2681" s="3">
        <v>2679</v>
      </c>
      <c r="B2681" s="2" t="str">
        <f>"梁少欣"</f>
        <v>梁少欣</v>
      </c>
      <c r="C2681" s="2" t="s">
        <v>2412</v>
      </c>
      <c r="D2681" s="2" t="s">
        <v>2190</v>
      </c>
      <c r="E2681" s="3"/>
    </row>
    <row r="2682" spans="1:5" ht="24.75" customHeight="1">
      <c r="A2682" s="3">
        <v>2680</v>
      </c>
      <c r="B2682" s="2" t="str">
        <f>"赵明珠"</f>
        <v>赵明珠</v>
      </c>
      <c r="C2682" s="2" t="s">
        <v>2413</v>
      </c>
      <c r="D2682" s="2" t="s">
        <v>2190</v>
      </c>
      <c r="E2682" s="3"/>
    </row>
    <row r="2683" spans="1:5" ht="24.75" customHeight="1">
      <c r="A2683" s="3">
        <v>2681</v>
      </c>
      <c r="B2683" s="2" t="str">
        <f>"肖泽娇"</f>
        <v>肖泽娇</v>
      </c>
      <c r="C2683" s="2" t="s">
        <v>386</v>
      </c>
      <c r="D2683" s="2" t="s">
        <v>2190</v>
      </c>
      <c r="E2683" s="3"/>
    </row>
    <row r="2684" spans="1:5" ht="24.75" customHeight="1">
      <c r="A2684" s="3">
        <v>2682</v>
      </c>
      <c r="B2684" s="2" t="str">
        <f>"符伶秋"</f>
        <v>符伶秋</v>
      </c>
      <c r="C2684" s="2" t="s">
        <v>2414</v>
      </c>
      <c r="D2684" s="2" t="s">
        <v>2190</v>
      </c>
      <c r="E2684" s="3"/>
    </row>
    <row r="2685" spans="1:5" ht="24.75" customHeight="1">
      <c r="A2685" s="3">
        <v>2683</v>
      </c>
      <c r="B2685" s="2" t="str">
        <f>"朱世波"</f>
        <v>朱世波</v>
      </c>
      <c r="C2685" s="2" t="s">
        <v>2195</v>
      </c>
      <c r="D2685" s="2" t="s">
        <v>2190</v>
      </c>
      <c r="E2685" s="3"/>
    </row>
    <row r="2686" spans="1:5" ht="24.75" customHeight="1">
      <c r="A2686" s="3">
        <v>2684</v>
      </c>
      <c r="B2686" s="2" t="str">
        <f>"张希卓"</f>
        <v>张希卓</v>
      </c>
      <c r="C2686" s="2" t="s">
        <v>2415</v>
      </c>
      <c r="D2686" s="2" t="s">
        <v>2190</v>
      </c>
      <c r="E2686" s="3"/>
    </row>
    <row r="2687" spans="1:5" ht="24.75" customHeight="1">
      <c r="A2687" s="3">
        <v>2685</v>
      </c>
      <c r="B2687" s="2" t="str">
        <f>"董亚果"</f>
        <v>董亚果</v>
      </c>
      <c r="C2687" s="2" t="s">
        <v>2416</v>
      </c>
      <c r="D2687" s="2" t="s">
        <v>2190</v>
      </c>
      <c r="E2687" s="3"/>
    </row>
    <row r="2688" spans="1:5" ht="24.75" customHeight="1">
      <c r="A2688" s="3">
        <v>2686</v>
      </c>
      <c r="B2688" s="2" t="str">
        <f>"符金燕"</f>
        <v>符金燕</v>
      </c>
      <c r="C2688" s="2" t="s">
        <v>2417</v>
      </c>
      <c r="D2688" s="2" t="s">
        <v>2190</v>
      </c>
      <c r="E2688" s="3"/>
    </row>
    <row r="2689" spans="1:5" ht="24.75" customHeight="1">
      <c r="A2689" s="3">
        <v>2687</v>
      </c>
      <c r="B2689" s="2" t="str">
        <f>"吴小连"</f>
        <v>吴小连</v>
      </c>
      <c r="C2689" s="2" t="s">
        <v>2418</v>
      </c>
      <c r="D2689" s="2" t="s">
        <v>2419</v>
      </c>
      <c r="E2689" s="3"/>
    </row>
    <row r="2690" spans="1:5" ht="24.75" customHeight="1">
      <c r="A2690" s="3">
        <v>2688</v>
      </c>
      <c r="B2690" s="2" t="str">
        <f>"黄旭"</f>
        <v>黄旭</v>
      </c>
      <c r="C2690" s="2" t="s">
        <v>2420</v>
      </c>
      <c r="D2690" s="2" t="s">
        <v>2419</v>
      </c>
      <c r="E2690" s="3"/>
    </row>
    <row r="2691" spans="1:5" ht="24.75" customHeight="1">
      <c r="A2691" s="3">
        <v>2689</v>
      </c>
      <c r="B2691" s="2" t="str">
        <f>"韩怡丹"</f>
        <v>韩怡丹</v>
      </c>
      <c r="C2691" s="2" t="s">
        <v>2421</v>
      </c>
      <c r="D2691" s="2" t="s">
        <v>2419</v>
      </c>
      <c r="E2691" s="3"/>
    </row>
    <row r="2692" spans="1:5" ht="24.75" customHeight="1">
      <c r="A2692" s="3">
        <v>2690</v>
      </c>
      <c r="B2692" s="2" t="str">
        <f>"张永学"</f>
        <v>张永学</v>
      </c>
      <c r="C2692" s="2" t="s">
        <v>2422</v>
      </c>
      <c r="D2692" s="2" t="s">
        <v>2419</v>
      </c>
      <c r="E2692" s="3"/>
    </row>
    <row r="2693" spans="1:5" ht="24.75" customHeight="1">
      <c r="A2693" s="3">
        <v>2691</v>
      </c>
      <c r="B2693" s="2" t="str">
        <f>"符尹乾"</f>
        <v>符尹乾</v>
      </c>
      <c r="C2693" s="2" t="s">
        <v>1612</v>
      </c>
      <c r="D2693" s="2" t="s">
        <v>2419</v>
      </c>
      <c r="E2693" s="3"/>
    </row>
    <row r="2694" spans="1:5" ht="24.75" customHeight="1">
      <c r="A2694" s="3">
        <v>2692</v>
      </c>
      <c r="B2694" s="2" t="str">
        <f>"羊益忠"</f>
        <v>羊益忠</v>
      </c>
      <c r="C2694" s="2" t="s">
        <v>437</v>
      </c>
      <c r="D2694" s="2" t="s">
        <v>2419</v>
      </c>
      <c r="E2694" s="3"/>
    </row>
    <row r="2695" spans="1:5" ht="24.75" customHeight="1">
      <c r="A2695" s="3">
        <v>2693</v>
      </c>
      <c r="B2695" s="2" t="str">
        <f>"陈靓"</f>
        <v>陈靓</v>
      </c>
      <c r="C2695" s="2" t="s">
        <v>2305</v>
      </c>
      <c r="D2695" s="2" t="s">
        <v>2419</v>
      </c>
      <c r="E2695" s="3"/>
    </row>
    <row r="2696" spans="1:5" ht="24.75" customHeight="1">
      <c r="A2696" s="3">
        <v>2694</v>
      </c>
      <c r="B2696" s="2" t="str">
        <f>"李英杰"</f>
        <v>李英杰</v>
      </c>
      <c r="C2696" s="2" t="s">
        <v>2423</v>
      </c>
      <c r="D2696" s="2" t="s">
        <v>2419</v>
      </c>
      <c r="E2696" s="3"/>
    </row>
    <row r="2697" spans="1:5" ht="24.75" customHeight="1">
      <c r="A2697" s="3">
        <v>2695</v>
      </c>
      <c r="B2697" s="2" t="str">
        <f>"李翼达"</f>
        <v>李翼达</v>
      </c>
      <c r="C2697" s="2" t="s">
        <v>2424</v>
      </c>
      <c r="D2697" s="2" t="s">
        <v>2419</v>
      </c>
      <c r="E2697" s="3"/>
    </row>
    <row r="2698" spans="1:5" ht="24.75" customHeight="1">
      <c r="A2698" s="3">
        <v>2696</v>
      </c>
      <c r="B2698" s="2" t="str">
        <f>"陈静"</f>
        <v>陈静</v>
      </c>
      <c r="C2698" s="2" t="s">
        <v>1881</v>
      </c>
      <c r="D2698" s="2" t="s">
        <v>2419</v>
      </c>
      <c r="E2698" s="3"/>
    </row>
    <row r="2699" spans="1:5" ht="24.75" customHeight="1">
      <c r="A2699" s="3">
        <v>2697</v>
      </c>
      <c r="B2699" s="2" t="str">
        <f>"郑建妮"</f>
        <v>郑建妮</v>
      </c>
      <c r="C2699" s="2" t="s">
        <v>60</v>
      </c>
      <c r="D2699" s="2" t="s">
        <v>2419</v>
      </c>
      <c r="E2699" s="3"/>
    </row>
    <row r="2700" spans="1:5" ht="24.75" customHeight="1">
      <c r="A2700" s="3">
        <v>2698</v>
      </c>
      <c r="B2700" s="2" t="str">
        <f>"羊怀带"</f>
        <v>羊怀带</v>
      </c>
      <c r="C2700" s="2" t="s">
        <v>2425</v>
      </c>
      <c r="D2700" s="2" t="s">
        <v>2419</v>
      </c>
      <c r="E2700" s="3"/>
    </row>
    <row r="2701" spans="1:5" ht="24.75" customHeight="1">
      <c r="A2701" s="3">
        <v>2699</v>
      </c>
      <c r="B2701" s="2" t="str">
        <f>"黄元"</f>
        <v>黄元</v>
      </c>
      <c r="C2701" s="2" t="s">
        <v>2426</v>
      </c>
      <c r="D2701" s="2" t="s">
        <v>2419</v>
      </c>
      <c r="E2701" s="3"/>
    </row>
    <row r="2702" spans="1:5" ht="24.75" customHeight="1">
      <c r="A2702" s="3">
        <v>2700</v>
      </c>
      <c r="B2702" s="2" t="str">
        <f>"温雯"</f>
        <v>温雯</v>
      </c>
      <c r="C2702" s="2" t="s">
        <v>2427</v>
      </c>
      <c r="D2702" s="2" t="s">
        <v>2419</v>
      </c>
      <c r="E2702" s="3"/>
    </row>
    <row r="2703" spans="1:5" ht="24.75" customHeight="1">
      <c r="A2703" s="3">
        <v>2701</v>
      </c>
      <c r="B2703" s="2" t="str">
        <f>"王春媛"</f>
        <v>王春媛</v>
      </c>
      <c r="C2703" s="2" t="s">
        <v>2428</v>
      </c>
      <c r="D2703" s="2" t="s">
        <v>2419</v>
      </c>
      <c r="E2703" s="3"/>
    </row>
    <row r="2704" spans="1:5" ht="24.75" customHeight="1">
      <c r="A2704" s="3">
        <v>2702</v>
      </c>
      <c r="B2704" s="2" t="str">
        <f>"刘幸智"</f>
        <v>刘幸智</v>
      </c>
      <c r="C2704" s="2" t="s">
        <v>2429</v>
      </c>
      <c r="D2704" s="2" t="s">
        <v>2419</v>
      </c>
      <c r="E2704" s="3"/>
    </row>
    <row r="2705" spans="1:5" ht="24.75" customHeight="1">
      <c r="A2705" s="3">
        <v>2703</v>
      </c>
      <c r="B2705" s="2" t="str">
        <f>"黄兰"</f>
        <v>黄兰</v>
      </c>
      <c r="C2705" s="2" t="s">
        <v>1518</v>
      </c>
      <c r="D2705" s="2" t="s">
        <v>2419</v>
      </c>
      <c r="E2705" s="3"/>
    </row>
    <row r="2706" spans="1:5" ht="24.75" customHeight="1">
      <c r="A2706" s="3">
        <v>2704</v>
      </c>
      <c r="B2706" s="2" t="str">
        <f>"张鑫"</f>
        <v>张鑫</v>
      </c>
      <c r="C2706" s="2" t="s">
        <v>2430</v>
      </c>
      <c r="D2706" s="2" t="s">
        <v>2419</v>
      </c>
      <c r="E2706" s="3"/>
    </row>
    <row r="2707" spans="1:5" ht="24.75" customHeight="1">
      <c r="A2707" s="3">
        <v>2705</v>
      </c>
      <c r="B2707" s="2" t="str">
        <f>"叶春燕"</f>
        <v>叶春燕</v>
      </c>
      <c r="C2707" s="2" t="s">
        <v>2431</v>
      </c>
      <c r="D2707" s="2" t="s">
        <v>2419</v>
      </c>
      <c r="E2707" s="3"/>
    </row>
    <row r="2708" spans="1:5" ht="24.75" customHeight="1">
      <c r="A2708" s="3">
        <v>2706</v>
      </c>
      <c r="B2708" s="2" t="str">
        <f>"李小冰"</f>
        <v>李小冰</v>
      </c>
      <c r="C2708" s="2" t="s">
        <v>2432</v>
      </c>
      <c r="D2708" s="2" t="s">
        <v>2419</v>
      </c>
      <c r="E2708" s="3"/>
    </row>
    <row r="2709" spans="1:5" ht="24.75" customHeight="1">
      <c r="A2709" s="3">
        <v>2707</v>
      </c>
      <c r="B2709" s="2" t="str">
        <f>"陈妍敏"</f>
        <v>陈妍敏</v>
      </c>
      <c r="C2709" s="2" t="s">
        <v>2433</v>
      </c>
      <c r="D2709" s="2" t="s">
        <v>2419</v>
      </c>
      <c r="E2709" s="3"/>
    </row>
    <row r="2710" spans="1:5" ht="24.75" customHeight="1">
      <c r="A2710" s="3">
        <v>2708</v>
      </c>
      <c r="B2710" s="2" t="str">
        <f>"羊光彩"</f>
        <v>羊光彩</v>
      </c>
      <c r="C2710" s="2" t="s">
        <v>2434</v>
      </c>
      <c r="D2710" s="2" t="s">
        <v>2419</v>
      </c>
      <c r="E2710" s="3"/>
    </row>
    <row r="2711" spans="1:5" ht="24.75" customHeight="1">
      <c r="A2711" s="3">
        <v>2709</v>
      </c>
      <c r="B2711" s="2" t="str">
        <f>"符家换"</f>
        <v>符家换</v>
      </c>
      <c r="C2711" s="2" t="s">
        <v>2434</v>
      </c>
      <c r="D2711" s="2" t="s">
        <v>2419</v>
      </c>
      <c r="E2711" s="3"/>
    </row>
    <row r="2712" spans="1:5" ht="24.75" customHeight="1">
      <c r="A2712" s="3">
        <v>2710</v>
      </c>
      <c r="B2712" s="2" t="str">
        <f>"张乐彬"</f>
        <v>张乐彬</v>
      </c>
      <c r="C2712" s="2" t="s">
        <v>2435</v>
      </c>
      <c r="D2712" s="2" t="s">
        <v>2419</v>
      </c>
      <c r="E2712" s="3"/>
    </row>
    <row r="2713" spans="1:5" ht="24.75" customHeight="1">
      <c r="A2713" s="3">
        <v>2711</v>
      </c>
      <c r="B2713" s="2" t="str">
        <f>"刘乙颖"</f>
        <v>刘乙颖</v>
      </c>
      <c r="C2713" s="2" t="s">
        <v>2436</v>
      </c>
      <c r="D2713" s="2" t="s">
        <v>2419</v>
      </c>
      <c r="E2713" s="3"/>
    </row>
    <row r="2714" spans="1:5" ht="24.75" customHeight="1">
      <c r="A2714" s="3">
        <v>2712</v>
      </c>
      <c r="B2714" s="2" t="str">
        <f>"蔡聪慧"</f>
        <v>蔡聪慧</v>
      </c>
      <c r="C2714" s="2" t="s">
        <v>130</v>
      </c>
      <c r="D2714" s="2" t="s">
        <v>2419</v>
      </c>
      <c r="E2714" s="3"/>
    </row>
    <row r="2715" spans="1:5" ht="24.75" customHeight="1">
      <c r="A2715" s="3">
        <v>2713</v>
      </c>
      <c r="B2715" s="2" t="str">
        <f>"羊梅姣"</f>
        <v>羊梅姣</v>
      </c>
      <c r="C2715" s="2" t="s">
        <v>2437</v>
      </c>
      <c r="D2715" s="2" t="s">
        <v>2419</v>
      </c>
      <c r="E2715" s="3"/>
    </row>
    <row r="2716" spans="1:5" ht="24.75" customHeight="1">
      <c r="A2716" s="3">
        <v>2714</v>
      </c>
      <c r="B2716" s="2" t="str">
        <f>"唐青源"</f>
        <v>唐青源</v>
      </c>
      <c r="C2716" s="2" t="s">
        <v>1286</v>
      </c>
      <c r="D2716" s="2" t="s">
        <v>2419</v>
      </c>
      <c r="E2716" s="3"/>
    </row>
    <row r="2717" spans="1:5" ht="24.75" customHeight="1">
      <c r="A2717" s="3">
        <v>2715</v>
      </c>
      <c r="B2717" s="2" t="str">
        <f>"凌岩岩"</f>
        <v>凌岩岩</v>
      </c>
      <c r="C2717" s="2" t="s">
        <v>2438</v>
      </c>
      <c r="D2717" s="2" t="s">
        <v>2419</v>
      </c>
      <c r="E2717" s="3"/>
    </row>
    <row r="2718" spans="1:5" ht="24.75" customHeight="1">
      <c r="A2718" s="3">
        <v>2716</v>
      </c>
      <c r="B2718" s="2" t="str">
        <f>"羊恒亮"</f>
        <v>羊恒亮</v>
      </c>
      <c r="C2718" s="2" t="s">
        <v>2439</v>
      </c>
      <c r="D2718" s="2" t="s">
        <v>2419</v>
      </c>
      <c r="E2718" s="3"/>
    </row>
    <row r="2719" spans="1:5" ht="24.75" customHeight="1">
      <c r="A2719" s="3">
        <v>2717</v>
      </c>
      <c r="B2719" s="2" t="str">
        <f>"杨其眉"</f>
        <v>杨其眉</v>
      </c>
      <c r="C2719" s="2" t="s">
        <v>2440</v>
      </c>
      <c r="D2719" s="2" t="s">
        <v>2419</v>
      </c>
      <c r="E2719" s="3"/>
    </row>
    <row r="2720" spans="1:5" ht="24.75" customHeight="1">
      <c r="A2720" s="3">
        <v>2718</v>
      </c>
      <c r="B2720" s="2" t="str">
        <f>"陈占平"</f>
        <v>陈占平</v>
      </c>
      <c r="C2720" s="2" t="s">
        <v>2441</v>
      </c>
      <c r="D2720" s="2" t="s">
        <v>2419</v>
      </c>
      <c r="E2720" s="3"/>
    </row>
    <row r="2721" spans="1:5" ht="24.75" customHeight="1">
      <c r="A2721" s="3">
        <v>2719</v>
      </c>
      <c r="B2721" s="2" t="str">
        <f>"万峥"</f>
        <v>万峥</v>
      </c>
      <c r="C2721" s="2" t="s">
        <v>2442</v>
      </c>
      <c r="D2721" s="2" t="s">
        <v>2419</v>
      </c>
      <c r="E2721" s="3"/>
    </row>
    <row r="2722" spans="1:5" ht="24.75" customHeight="1">
      <c r="A2722" s="3">
        <v>2720</v>
      </c>
      <c r="B2722" s="2" t="str">
        <f>"莫德学"</f>
        <v>莫德学</v>
      </c>
      <c r="C2722" s="2" t="s">
        <v>2443</v>
      </c>
      <c r="D2722" s="2" t="s">
        <v>2419</v>
      </c>
      <c r="E2722" s="3"/>
    </row>
    <row r="2723" spans="1:5" ht="24.75" customHeight="1">
      <c r="A2723" s="3">
        <v>2721</v>
      </c>
      <c r="B2723" s="2" t="str">
        <f>"宋昕达"</f>
        <v>宋昕达</v>
      </c>
      <c r="C2723" s="2" t="s">
        <v>2444</v>
      </c>
      <c r="D2723" s="2" t="s">
        <v>2419</v>
      </c>
      <c r="E2723" s="3"/>
    </row>
    <row r="2724" spans="1:5" ht="24.75" customHeight="1">
      <c r="A2724" s="3">
        <v>2722</v>
      </c>
      <c r="B2724" s="2" t="str">
        <f>"刘嘉辉"</f>
        <v>刘嘉辉</v>
      </c>
      <c r="C2724" s="2" t="s">
        <v>2445</v>
      </c>
      <c r="D2724" s="2" t="s">
        <v>2419</v>
      </c>
      <c r="E2724" s="3"/>
    </row>
    <row r="2725" spans="1:5" ht="24.75" customHeight="1">
      <c r="A2725" s="3">
        <v>2723</v>
      </c>
      <c r="B2725" s="2" t="str">
        <f>"王紫韵"</f>
        <v>王紫韵</v>
      </c>
      <c r="C2725" s="2" t="s">
        <v>2446</v>
      </c>
      <c r="D2725" s="2" t="s">
        <v>2419</v>
      </c>
      <c r="E2725" s="3"/>
    </row>
    <row r="2726" spans="1:5" ht="24.75" customHeight="1">
      <c r="A2726" s="3">
        <v>2724</v>
      </c>
      <c r="B2726" s="2" t="str">
        <f>"杜传明"</f>
        <v>杜传明</v>
      </c>
      <c r="C2726" s="2" t="s">
        <v>2447</v>
      </c>
      <c r="D2726" s="2" t="s">
        <v>2419</v>
      </c>
      <c r="E2726" s="3"/>
    </row>
    <row r="2727" spans="1:5" ht="24.75" customHeight="1">
      <c r="A2727" s="3">
        <v>2725</v>
      </c>
      <c r="B2727" s="2" t="str">
        <f>"吴蔚"</f>
        <v>吴蔚</v>
      </c>
      <c r="C2727" s="2" t="s">
        <v>2448</v>
      </c>
      <c r="D2727" s="2" t="s">
        <v>2419</v>
      </c>
      <c r="E2727" s="3"/>
    </row>
    <row r="2728" spans="1:5" ht="24.75" customHeight="1">
      <c r="A2728" s="3">
        <v>2726</v>
      </c>
      <c r="B2728" s="2" t="str">
        <f>"王秋"</f>
        <v>王秋</v>
      </c>
      <c r="C2728" s="2" t="s">
        <v>2449</v>
      </c>
      <c r="D2728" s="2" t="s">
        <v>2419</v>
      </c>
      <c r="E2728" s="3"/>
    </row>
    <row r="2729" spans="1:5" ht="24.75" customHeight="1">
      <c r="A2729" s="3">
        <v>2727</v>
      </c>
      <c r="B2729" s="2" t="str">
        <f>"万梅红"</f>
        <v>万梅红</v>
      </c>
      <c r="C2729" s="2" t="s">
        <v>2450</v>
      </c>
      <c r="D2729" s="2" t="s">
        <v>2419</v>
      </c>
      <c r="E2729" s="3"/>
    </row>
    <row r="2730" spans="1:5" ht="24.75" customHeight="1">
      <c r="A2730" s="3">
        <v>2728</v>
      </c>
      <c r="B2730" s="2" t="str">
        <f>"谢桃兑"</f>
        <v>谢桃兑</v>
      </c>
      <c r="C2730" s="2" t="s">
        <v>2451</v>
      </c>
      <c r="D2730" s="2" t="s">
        <v>2419</v>
      </c>
      <c r="E2730" s="3"/>
    </row>
    <row r="2731" spans="1:5" ht="24.75" customHeight="1">
      <c r="A2731" s="3">
        <v>2729</v>
      </c>
      <c r="B2731" s="2" t="str">
        <f>"曾维浩"</f>
        <v>曾维浩</v>
      </c>
      <c r="C2731" s="2" t="s">
        <v>2452</v>
      </c>
      <c r="D2731" s="2" t="s">
        <v>2419</v>
      </c>
      <c r="E2731" s="3"/>
    </row>
    <row r="2732" spans="1:5" ht="24.75" customHeight="1">
      <c r="A2732" s="3">
        <v>2730</v>
      </c>
      <c r="B2732" s="2" t="str">
        <f>"林国英"</f>
        <v>林国英</v>
      </c>
      <c r="C2732" s="2" t="s">
        <v>2453</v>
      </c>
      <c r="D2732" s="2" t="s">
        <v>2419</v>
      </c>
      <c r="E2732" s="3"/>
    </row>
    <row r="2733" spans="1:5" ht="24.75" customHeight="1">
      <c r="A2733" s="3">
        <v>2731</v>
      </c>
      <c r="B2733" s="2" t="str">
        <f>"蔡明静"</f>
        <v>蔡明静</v>
      </c>
      <c r="C2733" s="2" t="s">
        <v>2110</v>
      </c>
      <c r="D2733" s="2" t="s">
        <v>2419</v>
      </c>
      <c r="E2733" s="3"/>
    </row>
    <row r="2734" spans="1:5" ht="24.75" customHeight="1">
      <c r="A2734" s="3">
        <v>2732</v>
      </c>
      <c r="B2734" s="2" t="str">
        <f>"李德学"</f>
        <v>李德学</v>
      </c>
      <c r="C2734" s="2" t="s">
        <v>1728</v>
      </c>
      <c r="D2734" s="2" t="s">
        <v>2419</v>
      </c>
      <c r="E2734" s="3"/>
    </row>
    <row r="2735" spans="1:5" ht="24.75" customHeight="1">
      <c r="A2735" s="3">
        <v>2733</v>
      </c>
      <c r="B2735" s="2" t="str">
        <f>"蒙捷"</f>
        <v>蒙捷</v>
      </c>
      <c r="C2735" s="2" t="s">
        <v>1790</v>
      </c>
      <c r="D2735" s="2" t="s">
        <v>2419</v>
      </c>
      <c r="E2735" s="3"/>
    </row>
    <row r="2736" spans="1:5" ht="24.75" customHeight="1">
      <c r="A2736" s="3">
        <v>2734</v>
      </c>
      <c r="B2736" s="2" t="str">
        <f>"魏灵瑶"</f>
        <v>魏灵瑶</v>
      </c>
      <c r="C2736" s="2" t="s">
        <v>2454</v>
      </c>
      <c r="D2736" s="2" t="s">
        <v>2419</v>
      </c>
      <c r="E2736" s="3"/>
    </row>
    <row r="2737" spans="1:5" ht="24.75" customHeight="1">
      <c r="A2737" s="3">
        <v>2735</v>
      </c>
      <c r="B2737" s="2" t="str">
        <f>"羊秀月"</f>
        <v>羊秀月</v>
      </c>
      <c r="C2737" s="2" t="s">
        <v>2455</v>
      </c>
      <c r="D2737" s="2" t="s">
        <v>2419</v>
      </c>
      <c r="E2737" s="3"/>
    </row>
    <row r="2738" spans="1:5" ht="24.75" customHeight="1">
      <c r="A2738" s="3">
        <v>2736</v>
      </c>
      <c r="B2738" s="2" t="str">
        <f>"李琼珠"</f>
        <v>李琼珠</v>
      </c>
      <c r="C2738" s="2" t="s">
        <v>842</v>
      </c>
      <c r="D2738" s="2" t="s">
        <v>2419</v>
      </c>
      <c r="E2738" s="3"/>
    </row>
    <row r="2739" spans="1:5" ht="24.75" customHeight="1">
      <c r="A2739" s="3">
        <v>2737</v>
      </c>
      <c r="B2739" s="2" t="str">
        <f>"吴乾青"</f>
        <v>吴乾青</v>
      </c>
      <c r="C2739" s="2" t="s">
        <v>371</v>
      </c>
      <c r="D2739" s="2" t="s">
        <v>2419</v>
      </c>
      <c r="E2739" s="3"/>
    </row>
    <row r="2740" spans="1:5" ht="24.75" customHeight="1">
      <c r="A2740" s="3">
        <v>2738</v>
      </c>
      <c r="B2740" s="2" t="str">
        <f>"羊矫燕"</f>
        <v>羊矫燕</v>
      </c>
      <c r="C2740" s="2" t="s">
        <v>2456</v>
      </c>
      <c r="D2740" s="2" t="s">
        <v>2419</v>
      </c>
      <c r="E2740" s="3"/>
    </row>
    <row r="2741" spans="1:5" ht="24.75" customHeight="1">
      <c r="A2741" s="3">
        <v>2739</v>
      </c>
      <c r="B2741" s="2" t="str">
        <f>"王米雪"</f>
        <v>王米雪</v>
      </c>
      <c r="C2741" s="2" t="s">
        <v>2457</v>
      </c>
      <c r="D2741" s="2" t="s">
        <v>2419</v>
      </c>
      <c r="E2741" s="3"/>
    </row>
    <row r="2742" spans="1:5" ht="24.75" customHeight="1">
      <c r="A2742" s="3">
        <v>2740</v>
      </c>
      <c r="B2742" s="2" t="str">
        <f>"符赞威"</f>
        <v>符赞威</v>
      </c>
      <c r="C2742" s="2" t="s">
        <v>2458</v>
      </c>
      <c r="D2742" s="2" t="s">
        <v>2419</v>
      </c>
      <c r="E2742" s="3"/>
    </row>
    <row r="2743" spans="1:5" ht="24.75" customHeight="1">
      <c r="A2743" s="3">
        <v>2741</v>
      </c>
      <c r="B2743" s="2" t="str">
        <f>"梁心玥"</f>
        <v>梁心玥</v>
      </c>
      <c r="C2743" s="2" t="s">
        <v>2459</v>
      </c>
      <c r="D2743" s="2" t="s">
        <v>2419</v>
      </c>
      <c r="E2743" s="3"/>
    </row>
    <row r="2744" spans="1:5" ht="24.75" customHeight="1">
      <c r="A2744" s="3">
        <v>2742</v>
      </c>
      <c r="B2744" s="2" t="str">
        <f>"黄怡雅"</f>
        <v>黄怡雅</v>
      </c>
      <c r="C2744" s="2" t="s">
        <v>2460</v>
      </c>
      <c r="D2744" s="2" t="s">
        <v>2419</v>
      </c>
      <c r="E2744" s="3"/>
    </row>
    <row r="2745" spans="1:5" ht="24.75" customHeight="1">
      <c r="A2745" s="3">
        <v>2743</v>
      </c>
      <c r="B2745" s="2" t="str">
        <f>"董贤婧"</f>
        <v>董贤婧</v>
      </c>
      <c r="C2745" s="2" t="s">
        <v>2461</v>
      </c>
      <c r="D2745" s="2" t="s">
        <v>2419</v>
      </c>
      <c r="E2745" s="3"/>
    </row>
    <row r="2746" spans="1:5" ht="24.75" customHeight="1">
      <c r="A2746" s="3">
        <v>2744</v>
      </c>
      <c r="B2746" s="2" t="str">
        <f>"孙金易"</f>
        <v>孙金易</v>
      </c>
      <c r="C2746" s="2" t="s">
        <v>2462</v>
      </c>
      <c r="D2746" s="2" t="s">
        <v>2419</v>
      </c>
      <c r="E2746" s="3"/>
    </row>
    <row r="2747" spans="1:5" ht="24.75" customHeight="1">
      <c r="A2747" s="3">
        <v>2745</v>
      </c>
      <c r="B2747" s="2" t="str">
        <f>"刘强"</f>
        <v>刘强</v>
      </c>
      <c r="C2747" s="2" t="s">
        <v>2463</v>
      </c>
      <c r="D2747" s="2" t="s">
        <v>2419</v>
      </c>
      <c r="E2747" s="3"/>
    </row>
    <row r="2748" spans="1:5" ht="24.75" customHeight="1">
      <c r="A2748" s="3">
        <v>2746</v>
      </c>
      <c r="B2748" s="2" t="str">
        <f>"陈金菊"</f>
        <v>陈金菊</v>
      </c>
      <c r="C2748" s="2" t="s">
        <v>2464</v>
      </c>
      <c r="D2748" s="2" t="s">
        <v>2419</v>
      </c>
      <c r="E2748" s="3"/>
    </row>
    <row r="2749" spans="1:5" ht="24.75" customHeight="1">
      <c r="A2749" s="3">
        <v>2747</v>
      </c>
      <c r="B2749" s="2" t="str">
        <f>"苏芳芳"</f>
        <v>苏芳芳</v>
      </c>
      <c r="C2749" s="2" t="s">
        <v>2465</v>
      </c>
      <c r="D2749" s="2" t="s">
        <v>2419</v>
      </c>
      <c r="E2749" s="3"/>
    </row>
    <row r="2750" spans="1:5" ht="24.75" customHeight="1">
      <c r="A2750" s="3">
        <v>2748</v>
      </c>
      <c r="B2750" s="2" t="str">
        <f>"蒋宏志"</f>
        <v>蒋宏志</v>
      </c>
      <c r="C2750" s="2" t="s">
        <v>2466</v>
      </c>
      <c r="D2750" s="2" t="s">
        <v>2419</v>
      </c>
      <c r="E2750" s="3"/>
    </row>
    <row r="2751" spans="1:5" ht="24.75" customHeight="1">
      <c r="A2751" s="3">
        <v>2749</v>
      </c>
      <c r="B2751" s="2" t="str">
        <f>"王金翠"</f>
        <v>王金翠</v>
      </c>
      <c r="C2751" s="2" t="s">
        <v>2467</v>
      </c>
      <c r="D2751" s="2" t="s">
        <v>2419</v>
      </c>
      <c r="E2751" s="3"/>
    </row>
    <row r="2752" spans="1:5" ht="24.75" customHeight="1">
      <c r="A2752" s="3">
        <v>2750</v>
      </c>
      <c r="B2752" s="2" t="str">
        <f>"王堃杉"</f>
        <v>王堃杉</v>
      </c>
      <c r="C2752" s="2" t="s">
        <v>2468</v>
      </c>
      <c r="D2752" s="2" t="s">
        <v>2419</v>
      </c>
      <c r="E2752" s="3"/>
    </row>
    <row r="2753" spans="1:5" ht="24.75" customHeight="1">
      <c r="A2753" s="3">
        <v>2751</v>
      </c>
      <c r="B2753" s="2" t="str">
        <f>"林文茜"</f>
        <v>林文茜</v>
      </c>
      <c r="C2753" s="2" t="s">
        <v>2469</v>
      </c>
      <c r="D2753" s="2" t="s">
        <v>2419</v>
      </c>
      <c r="E2753" s="3"/>
    </row>
    <row r="2754" spans="1:5" ht="24.75" customHeight="1">
      <c r="A2754" s="3">
        <v>2752</v>
      </c>
      <c r="B2754" s="2" t="str">
        <f>"魏承嘉"</f>
        <v>魏承嘉</v>
      </c>
      <c r="C2754" s="2" t="s">
        <v>2470</v>
      </c>
      <c r="D2754" s="2" t="s">
        <v>2419</v>
      </c>
      <c r="E2754" s="3"/>
    </row>
    <row r="2755" spans="1:5" ht="24.75" customHeight="1">
      <c r="A2755" s="3">
        <v>2753</v>
      </c>
      <c r="B2755" s="2" t="str">
        <f>"张丽"</f>
        <v>张丽</v>
      </c>
      <c r="C2755" s="2" t="s">
        <v>2471</v>
      </c>
      <c r="D2755" s="2" t="s">
        <v>2419</v>
      </c>
      <c r="E2755" s="3"/>
    </row>
    <row r="2756" spans="1:5" ht="24.75" customHeight="1">
      <c r="A2756" s="3">
        <v>2754</v>
      </c>
      <c r="B2756" s="2" t="str">
        <f>"周英良"</f>
        <v>周英良</v>
      </c>
      <c r="C2756" s="2" t="s">
        <v>2472</v>
      </c>
      <c r="D2756" s="2" t="s">
        <v>2419</v>
      </c>
      <c r="E2756" s="3"/>
    </row>
    <row r="2757" spans="1:5" ht="24.75" customHeight="1">
      <c r="A2757" s="3">
        <v>2755</v>
      </c>
      <c r="B2757" s="2" t="str">
        <f>"吴明峰"</f>
        <v>吴明峰</v>
      </c>
      <c r="C2757" s="2" t="s">
        <v>2473</v>
      </c>
      <c r="D2757" s="2" t="s">
        <v>2419</v>
      </c>
      <c r="E2757" s="3"/>
    </row>
    <row r="2758" spans="1:5" ht="24.75" customHeight="1">
      <c r="A2758" s="3">
        <v>2756</v>
      </c>
      <c r="B2758" s="2" t="str">
        <f>"陈明带"</f>
        <v>陈明带</v>
      </c>
      <c r="C2758" s="2" t="s">
        <v>2474</v>
      </c>
      <c r="D2758" s="2" t="s">
        <v>2419</v>
      </c>
      <c r="E2758" s="3"/>
    </row>
    <row r="2759" spans="1:5" ht="24.75" customHeight="1">
      <c r="A2759" s="3">
        <v>2757</v>
      </c>
      <c r="B2759" s="2" t="str">
        <f>"赵文珍"</f>
        <v>赵文珍</v>
      </c>
      <c r="C2759" s="2" t="s">
        <v>2475</v>
      </c>
      <c r="D2759" s="2" t="s">
        <v>2419</v>
      </c>
      <c r="E2759" s="3"/>
    </row>
    <row r="2760" spans="1:5" ht="24.75" customHeight="1">
      <c r="A2760" s="3">
        <v>2758</v>
      </c>
      <c r="B2760" s="2" t="str">
        <f>"陈玉川"</f>
        <v>陈玉川</v>
      </c>
      <c r="C2760" s="2" t="s">
        <v>2476</v>
      </c>
      <c r="D2760" s="2" t="s">
        <v>2419</v>
      </c>
      <c r="E2760" s="3"/>
    </row>
    <row r="2761" spans="1:5" ht="24.75" customHeight="1">
      <c r="A2761" s="3">
        <v>2759</v>
      </c>
      <c r="B2761" s="2" t="str">
        <f>"邱捷捷"</f>
        <v>邱捷捷</v>
      </c>
      <c r="C2761" s="2" t="s">
        <v>2477</v>
      </c>
      <c r="D2761" s="2" t="s">
        <v>2419</v>
      </c>
      <c r="E2761" s="3"/>
    </row>
    <row r="2762" spans="1:5" ht="24.75" customHeight="1">
      <c r="A2762" s="3">
        <v>2760</v>
      </c>
      <c r="B2762" s="2" t="str">
        <f>"张景怡"</f>
        <v>张景怡</v>
      </c>
      <c r="C2762" s="2" t="s">
        <v>2478</v>
      </c>
      <c r="D2762" s="2" t="s">
        <v>2419</v>
      </c>
      <c r="E2762" s="3"/>
    </row>
    <row r="2763" spans="1:5" ht="24.75" customHeight="1">
      <c r="A2763" s="3">
        <v>2761</v>
      </c>
      <c r="B2763" s="2" t="str">
        <f>"孙曲"</f>
        <v>孙曲</v>
      </c>
      <c r="C2763" s="2" t="s">
        <v>2479</v>
      </c>
      <c r="D2763" s="2" t="s">
        <v>2419</v>
      </c>
      <c r="E2763" s="3"/>
    </row>
    <row r="2764" spans="1:5" ht="24.75" customHeight="1">
      <c r="A2764" s="3">
        <v>2762</v>
      </c>
      <c r="B2764" s="2" t="str">
        <f>"周芷彤"</f>
        <v>周芷彤</v>
      </c>
      <c r="C2764" s="2" t="s">
        <v>2448</v>
      </c>
      <c r="D2764" s="2" t="s">
        <v>2419</v>
      </c>
      <c r="E2764" s="3"/>
    </row>
    <row r="2765" spans="1:5" ht="24.75" customHeight="1">
      <c r="A2765" s="3">
        <v>2763</v>
      </c>
      <c r="B2765" s="2" t="str">
        <f>"林莉"</f>
        <v>林莉</v>
      </c>
      <c r="C2765" s="2" t="s">
        <v>2480</v>
      </c>
      <c r="D2765" s="2" t="s">
        <v>2419</v>
      </c>
      <c r="E2765" s="3"/>
    </row>
    <row r="2766" spans="1:5" ht="24.75" customHeight="1">
      <c r="A2766" s="3">
        <v>2764</v>
      </c>
      <c r="B2766" s="2" t="str">
        <f>"李小娜"</f>
        <v>李小娜</v>
      </c>
      <c r="C2766" s="2" t="s">
        <v>2481</v>
      </c>
      <c r="D2766" s="2" t="s">
        <v>2419</v>
      </c>
      <c r="E2766" s="3"/>
    </row>
    <row r="2767" spans="1:5" ht="24.75" customHeight="1">
      <c r="A2767" s="3">
        <v>2765</v>
      </c>
      <c r="B2767" s="2" t="str">
        <f>"郝璐"</f>
        <v>郝璐</v>
      </c>
      <c r="C2767" s="2" t="s">
        <v>2482</v>
      </c>
      <c r="D2767" s="2" t="s">
        <v>2419</v>
      </c>
      <c r="E2767" s="3"/>
    </row>
    <row r="2768" spans="1:5" ht="24.75" customHeight="1">
      <c r="A2768" s="3">
        <v>2766</v>
      </c>
      <c r="B2768" s="2" t="str">
        <f>"朱耀钦"</f>
        <v>朱耀钦</v>
      </c>
      <c r="C2768" s="2" t="s">
        <v>2483</v>
      </c>
      <c r="D2768" s="2" t="s">
        <v>2419</v>
      </c>
      <c r="E2768" s="3"/>
    </row>
    <row r="2769" spans="1:5" ht="24.75" customHeight="1">
      <c r="A2769" s="3">
        <v>2767</v>
      </c>
      <c r="B2769" s="2" t="str">
        <f>"羊妍秋"</f>
        <v>羊妍秋</v>
      </c>
      <c r="C2769" s="2" t="s">
        <v>2484</v>
      </c>
      <c r="D2769" s="2" t="s">
        <v>2419</v>
      </c>
      <c r="E2769" s="3"/>
    </row>
    <row r="2770" spans="1:5" ht="24.75" customHeight="1">
      <c r="A2770" s="3">
        <v>2768</v>
      </c>
      <c r="B2770" s="2" t="str">
        <f>"唐喜锦"</f>
        <v>唐喜锦</v>
      </c>
      <c r="C2770" s="2" t="s">
        <v>1252</v>
      </c>
      <c r="D2770" s="2" t="s">
        <v>2419</v>
      </c>
      <c r="E2770" s="3"/>
    </row>
    <row r="2771" spans="1:5" ht="24.75" customHeight="1">
      <c r="A2771" s="3">
        <v>2769</v>
      </c>
      <c r="B2771" s="2" t="str">
        <f>"陈圻金"</f>
        <v>陈圻金</v>
      </c>
      <c r="C2771" s="2" t="s">
        <v>2485</v>
      </c>
      <c r="D2771" s="2" t="s">
        <v>2419</v>
      </c>
      <c r="E2771" s="3"/>
    </row>
    <row r="2772" spans="1:5" ht="24.75" customHeight="1">
      <c r="A2772" s="3">
        <v>2770</v>
      </c>
      <c r="B2772" s="2" t="str">
        <f>"罗娟"</f>
        <v>罗娟</v>
      </c>
      <c r="C2772" s="2" t="s">
        <v>2486</v>
      </c>
      <c r="D2772" s="2" t="s">
        <v>2419</v>
      </c>
      <c r="E2772" s="3"/>
    </row>
    <row r="2773" spans="1:5" ht="24.75" customHeight="1">
      <c r="A2773" s="3">
        <v>2771</v>
      </c>
      <c r="B2773" s="2" t="str">
        <f>"李玉如"</f>
        <v>李玉如</v>
      </c>
      <c r="C2773" s="2" t="s">
        <v>56</v>
      </c>
      <c r="D2773" s="2" t="s">
        <v>2419</v>
      </c>
      <c r="E2773" s="3"/>
    </row>
    <row r="2774" spans="1:5" ht="24.75" customHeight="1">
      <c r="A2774" s="3">
        <v>2772</v>
      </c>
      <c r="B2774" s="2" t="str">
        <f>"陈奕"</f>
        <v>陈奕</v>
      </c>
      <c r="C2774" s="2" t="s">
        <v>2487</v>
      </c>
      <c r="D2774" s="2" t="s">
        <v>2419</v>
      </c>
      <c r="E2774" s="3"/>
    </row>
    <row r="2775" spans="1:5" ht="24.75" customHeight="1">
      <c r="A2775" s="3">
        <v>2773</v>
      </c>
      <c r="B2775" s="2" t="str">
        <f>"郑雄月"</f>
        <v>郑雄月</v>
      </c>
      <c r="C2775" s="2" t="s">
        <v>287</v>
      </c>
      <c r="D2775" s="2" t="s">
        <v>2419</v>
      </c>
      <c r="E2775" s="3"/>
    </row>
    <row r="2776" spans="1:5" ht="24.75" customHeight="1">
      <c r="A2776" s="3">
        <v>2774</v>
      </c>
      <c r="B2776" s="2" t="str">
        <f>"傅启妃"</f>
        <v>傅启妃</v>
      </c>
      <c r="C2776" s="2" t="s">
        <v>2488</v>
      </c>
      <c r="D2776" s="2" t="s">
        <v>2419</v>
      </c>
      <c r="E2776" s="3"/>
    </row>
    <row r="2777" spans="1:5" ht="24.75" customHeight="1">
      <c r="A2777" s="3">
        <v>2775</v>
      </c>
      <c r="B2777" s="2" t="str">
        <f>"陈百惠"</f>
        <v>陈百惠</v>
      </c>
      <c r="C2777" s="2" t="s">
        <v>2489</v>
      </c>
      <c r="D2777" s="2" t="s">
        <v>2419</v>
      </c>
      <c r="E2777" s="3"/>
    </row>
    <row r="2778" spans="1:5" ht="24.75" customHeight="1">
      <c r="A2778" s="3">
        <v>2776</v>
      </c>
      <c r="B2778" s="2" t="str">
        <f>"唐丹尾"</f>
        <v>唐丹尾</v>
      </c>
      <c r="C2778" s="2" t="s">
        <v>2490</v>
      </c>
      <c r="D2778" s="2" t="s">
        <v>2419</v>
      </c>
      <c r="E2778" s="3"/>
    </row>
    <row r="2779" spans="1:5" ht="24.75" customHeight="1">
      <c r="A2779" s="3">
        <v>2777</v>
      </c>
      <c r="B2779" s="2" t="str">
        <f>"钱凯"</f>
        <v>钱凯</v>
      </c>
      <c r="C2779" s="2" t="s">
        <v>2491</v>
      </c>
      <c r="D2779" s="2" t="s">
        <v>2419</v>
      </c>
      <c r="E2779" s="3"/>
    </row>
    <row r="2780" spans="1:5" ht="24.75" customHeight="1">
      <c r="A2780" s="3">
        <v>2778</v>
      </c>
      <c r="B2780" s="2" t="str">
        <f>"刘舒微"</f>
        <v>刘舒微</v>
      </c>
      <c r="C2780" s="2" t="s">
        <v>2492</v>
      </c>
      <c r="D2780" s="2" t="s">
        <v>2419</v>
      </c>
      <c r="E2780" s="3"/>
    </row>
    <row r="2781" spans="1:5" ht="24.75" customHeight="1">
      <c r="A2781" s="3">
        <v>2779</v>
      </c>
      <c r="B2781" s="2" t="str">
        <f>"郭金美"</f>
        <v>郭金美</v>
      </c>
      <c r="C2781" s="2" t="s">
        <v>287</v>
      </c>
      <c r="D2781" s="2" t="s">
        <v>2419</v>
      </c>
      <c r="E2781" s="3"/>
    </row>
    <row r="2782" spans="1:5" ht="24.75" customHeight="1">
      <c r="A2782" s="3">
        <v>2780</v>
      </c>
      <c r="B2782" s="2" t="str">
        <f>"郑小青"</f>
        <v>郑小青</v>
      </c>
      <c r="C2782" s="2" t="s">
        <v>2493</v>
      </c>
      <c r="D2782" s="2" t="s">
        <v>2419</v>
      </c>
      <c r="E2782" s="3"/>
    </row>
    <row r="2783" spans="1:5" ht="24.75" customHeight="1">
      <c r="A2783" s="3">
        <v>2781</v>
      </c>
      <c r="B2783" s="2" t="str">
        <f>"李婉"</f>
        <v>李婉</v>
      </c>
      <c r="C2783" s="2" t="s">
        <v>2494</v>
      </c>
      <c r="D2783" s="2" t="s">
        <v>2419</v>
      </c>
      <c r="E2783" s="3"/>
    </row>
    <row r="2784" spans="1:5" ht="24.75" customHeight="1">
      <c r="A2784" s="3">
        <v>2782</v>
      </c>
      <c r="B2784" s="2" t="str">
        <f>"黄春丽"</f>
        <v>黄春丽</v>
      </c>
      <c r="C2784" s="2" t="s">
        <v>2495</v>
      </c>
      <c r="D2784" s="2" t="s">
        <v>2419</v>
      </c>
      <c r="E2784" s="3"/>
    </row>
    <row r="2785" spans="1:5" ht="24.75" customHeight="1">
      <c r="A2785" s="3">
        <v>2783</v>
      </c>
      <c r="B2785" s="2" t="str">
        <f>"吕驰"</f>
        <v>吕驰</v>
      </c>
      <c r="C2785" s="2" t="s">
        <v>2496</v>
      </c>
      <c r="D2785" s="2" t="s">
        <v>2419</v>
      </c>
      <c r="E2785" s="3"/>
    </row>
    <row r="2786" spans="1:5" ht="24.75" customHeight="1">
      <c r="A2786" s="3">
        <v>2784</v>
      </c>
      <c r="B2786" s="2" t="str">
        <f>"林鸿妃"</f>
        <v>林鸿妃</v>
      </c>
      <c r="C2786" s="2" t="s">
        <v>1239</v>
      </c>
      <c r="D2786" s="2" t="s">
        <v>2419</v>
      </c>
      <c r="E2786" s="3"/>
    </row>
    <row r="2787" spans="1:5" ht="24.75" customHeight="1">
      <c r="A2787" s="3">
        <v>2785</v>
      </c>
      <c r="B2787" s="2" t="str">
        <f>"许淑兰"</f>
        <v>许淑兰</v>
      </c>
      <c r="C2787" s="2" t="s">
        <v>2497</v>
      </c>
      <c r="D2787" s="2" t="s">
        <v>2419</v>
      </c>
      <c r="E2787" s="3"/>
    </row>
    <row r="2788" spans="1:5" ht="24.75" customHeight="1">
      <c r="A2788" s="3">
        <v>2786</v>
      </c>
      <c r="B2788" s="2" t="str">
        <f>"王时蓉"</f>
        <v>王时蓉</v>
      </c>
      <c r="C2788" s="2" t="s">
        <v>2498</v>
      </c>
      <c r="D2788" s="2" t="s">
        <v>2419</v>
      </c>
      <c r="E2788" s="3"/>
    </row>
    <row r="2789" spans="1:5" ht="24.75" customHeight="1">
      <c r="A2789" s="3">
        <v>2787</v>
      </c>
      <c r="B2789" s="2" t="str">
        <f>"蒲德赏"</f>
        <v>蒲德赏</v>
      </c>
      <c r="C2789" s="2" t="s">
        <v>2499</v>
      </c>
      <c r="D2789" s="2" t="s">
        <v>2419</v>
      </c>
      <c r="E2789" s="3"/>
    </row>
    <row r="2790" spans="1:5" ht="24.75" customHeight="1">
      <c r="A2790" s="3">
        <v>2788</v>
      </c>
      <c r="B2790" s="2" t="str">
        <f>"隋欣缘"</f>
        <v>隋欣缘</v>
      </c>
      <c r="C2790" s="2" t="s">
        <v>2500</v>
      </c>
      <c r="D2790" s="2" t="s">
        <v>2419</v>
      </c>
      <c r="E2790" s="3"/>
    </row>
    <row r="2791" spans="1:5" ht="24.75" customHeight="1">
      <c r="A2791" s="3">
        <v>2789</v>
      </c>
      <c r="B2791" s="2" t="str">
        <f>"黄红云"</f>
        <v>黄红云</v>
      </c>
      <c r="C2791" s="2" t="s">
        <v>2112</v>
      </c>
      <c r="D2791" s="2" t="s">
        <v>2419</v>
      </c>
      <c r="E2791" s="3"/>
    </row>
  </sheetData>
  <sheetProtection/>
  <autoFilter ref="A2:E2791">
    <sortState ref="A3:E2791">
      <sortCondition sortBy="value" ref="D3:D2791"/>
    </sortState>
  </autoFilter>
  <mergeCells count="1">
    <mergeCell ref="A1:E1"/>
  </mergeCells>
  <printOptions/>
  <pageMargins left="0.75" right="0.75" top="1" bottom="1" header="0.5" footer="0.5"/>
  <pageSetup fitToHeight="0" fitToWidth="1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2022-05-13T14:16:47Z</dcterms:created>
  <dcterms:modified xsi:type="dcterms:W3CDTF">2022-05-14T01:49:34Z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09E3DC0C23A243B2A90D68A4892F08CC</vt:lpwstr>
  </property>
  <property fmtid="{D5CDD505-2E9C-101B-9397-08002B2CF9AE}" pid="4" name="KSOProductBuildV">
    <vt:lpwstr>2052-11.1.0.11365</vt:lpwstr>
  </property>
</Properties>
</file>