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<sst xmlns="http://schemas.openxmlformats.org/spreadsheetml/2006/main" count="40" uniqueCount="34">
  <si>
    <t>序号</t>
  </si>
  <si>
    <t>报考岗位</t>
  </si>
  <si>
    <t>姓名</t>
  </si>
  <si>
    <t>健康医学科骨干医师</t>
  </si>
  <si>
    <t>肛肠病科骨干医师</t>
  </si>
  <si>
    <t>全科医学科骨干医师</t>
  </si>
  <si>
    <t>血液科骨干医师</t>
  </si>
  <si>
    <t>结核病门诊骨干医师</t>
  </si>
  <si>
    <t>内科骨干医师</t>
  </si>
  <si>
    <t>肝胆胰外科骨干医师</t>
  </si>
  <si>
    <t>神经外科骨干医师</t>
  </si>
  <si>
    <t>麻醉科骨干医师</t>
  </si>
  <si>
    <t>妇产科骨干医师2</t>
  </si>
  <si>
    <t>儿科骨干医师</t>
  </si>
  <si>
    <t>中医科骨干医师</t>
  </si>
  <si>
    <t>健康医学科超声骨干医师</t>
  </si>
  <si>
    <t>泌尿外科医师</t>
  </si>
  <si>
    <t>皮肤科医师</t>
  </si>
  <si>
    <t>医学检验科技术骨干</t>
  </si>
  <si>
    <t>中心实验室科研骨干</t>
  </si>
  <si>
    <t>性别</t>
  </si>
  <si>
    <t>出生年月</t>
  </si>
  <si>
    <t>身份证号码</t>
  </si>
  <si>
    <t>备注</t>
  </si>
  <si>
    <t>民族</t>
  </si>
  <si>
    <t>政治面貌</t>
  </si>
  <si>
    <t>籍贯</t>
  </si>
  <si>
    <t>学历</t>
  </si>
  <si>
    <t>学位</t>
  </si>
  <si>
    <t>职称</t>
  </si>
  <si>
    <t>博士研究生</t>
  </si>
  <si>
    <t>海口市人民医院事业单位公开考核招聘拟录用人员名册</t>
  </si>
  <si>
    <t>附表：</t>
  </si>
  <si>
    <t>专业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</si>
</sst>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5.00390625" style="2" customWidth="1"/>
    <col min="2" max="2" width="13.421875" style="2" customWidth="1"/>
    <col min="3" max="3" width="8.7109375" style="2" customWidth="1"/>
    <col min="4" max="4" width="6.140625" style="2" customWidth="1"/>
    <col min="5" max="5" width="11.140625" style="2" customWidth="1"/>
    <col min="6" max="6" width="20.28125" style="2" hidden="1" customWidth="1"/>
    <col min="7" max="8" width="0" style="2" hidden="1" customWidth="1"/>
    <col min="9" max="9" width="8.140625" style="2" customWidth="1"/>
    <col min="10" max="10" width="7.421875" style="2" customWidth="1"/>
    <col min="11" max="11" width="6.7109375" style="2" customWidth="1"/>
    <col min="12" max="12" width="9.00390625" style="2" customWidth="1"/>
    <col min="13" max="13" width="11.421875" style="2" customWidth="1"/>
    <col min="14" max="14" width="8.421875" style="7" customWidth="1"/>
    <col min="15" max="15" width="10.140625" style="2" customWidth="1"/>
    <col min="16" max="16384" width="9.00390625" style="2" customWidth="1"/>
  </cols>
  <sheetData>
    <row r="1" spans="1:2" ht="18.75" customHeight="1">
      <c r="A1" s="10" t="s">
        <v>32</v>
      </c>
      <c r="B1" s="10"/>
    </row>
    <row r="2" spans="1:14" ht="36" customHeight="1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33" customHeight="1">
      <c r="A3" s="3" t="s">
        <v>0</v>
      </c>
      <c r="B3" s="3" t="s">
        <v>1</v>
      </c>
      <c r="C3" s="3" t="s">
        <v>2</v>
      </c>
      <c r="D3" s="6" t="s">
        <v>20</v>
      </c>
      <c r="E3" s="6" t="s">
        <v>21</v>
      </c>
      <c r="F3" s="6" t="s">
        <v>22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33</v>
      </c>
      <c r="M3" s="6" t="s">
        <v>29</v>
      </c>
      <c r="N3" s="6" t="s">
        <v>23</v>
      </c>
    </row>
    <row r="4" spans="1:14" ht="32.25" customHeight="1">
      <c r="A4" s="4">
        <v>1</v>
      </c>
      <c r="B4" s="5" t="s">
        <v>3</v>
      </c>
      <c r="C4" s="4" t="str">
        <f>"李晓峰"</f>
        <v>李晓峰</v>
      </c>
      <c r="D4" s="4" t="str">
        <f>"男"</f>
        <v>男</v>
      </c>
      <c r="E4" s="4" t="str">
        <f>"1968-10-25"</f>
        <v>1968-10-25</v>
      </c>
      <c r="F4" s="4" t="str">
        <f>"230903196810250852"</f>
        <v>230903196810250852</v>
      </c>
      <c r="G4" s="4" t="str">
        <f>"汉族"</f>
        <v>汉族</v>
      </c>
      <c r="H4" s="4" t="str">
        <f>"群众"</f>
        <v>群众</v>
      </c>
      <c r="I4" s="4" t="str">
        <f>"黑龙江依兰"</f>
        <v>黑龙江依兰</v>
      </c>
      <c r="J4" s="4" t="str">
        <f aca="true" t="shared" si="0" ref="J4:J19">"本科"</f>
        <v>本科</v>
      </c>
      <c r="K4" s="4" t="str">
        <f aca="true" t="shared" si="1" ref="K4:K10">"学士"</f>
        <v>学士</v>
      </c>
      <c r="L4" s="4" t="str">
        <f aca="true" t="shared" si="2" ref="L4:L10">"临床医学"</f>
        <v>临床医学</v>
      </c>
      <c r="M4" s="4" t="str">
        <f>"主任医师"</f>
        <v>主任医师</v>
      </c>
      <c r="N4" s="4"/>
    </row>
    <row r="5" spans="1:14" ht="28.5" customHeight="1">
      <c r="A5" s="4">
        <v>2</v>
      </c>
      <c r="B5" s="5" t="s">
        <v>4</v>
      </c>
      <c r="C5" s="4" t="str">
        <f>"韦东"</f>
        <v>韦东</v>
      </c>
      <c r="D5" s="4" t="str">
        <f>"男"</f>
        <v>男</v>
      </c>
      <c r="E5" s="4" t="str">
        <f>"1968-05-17"</f>
        <v>1968-05-17</v>
      </c>
      <c r="F5" s="4" t="str">
        <f>"320106196805170476"</f>
        <v>320106196805170476</v>
      </c>
      <c r="G5" s="4" t="str">
        <f>"壮族"</f>
        <v>壮族</v>
      </c>
      <c r="H5" s="4" t="str">
        <f>"中共党员"</f>
        <v>中共党员</v>
      </c>
      <c r="I5" s="4" t="str">
        <f>"广西宜州"</f>
        <v>广西宜州</v>
      </c>
      <c r="J5" s="4" t="str">
        <f t="shared" si="0"/>
        <v>本科</v>
      </c>
      <c r="K5" s="4" t="str">
        <f t="shared" si="1"/>
        <v>学士</v>
      </c>
      <c r="L5" s="4" t="str">
        <f t="shared" si="2"/>
        <v>临床医学</v>
      </c>
      <c r="M5" s="4" t="str">
        <f>"主任医师"</f>
        <v>主任医师</v>
      </c>
      <c r="N5" s="4"/>
    </row>
    <row r="6" spans="1:14" ht="27.75" customHeight="1">
      <c r="A6" s="4">
        <v>3</v>
      </c>
      <c r="B6" s="5" t="s">
        <v>5</v>
      </c>
      <c r="C6" s="4" t="str">
        <f>"李名兰"</f>
        <v>李名兰</v>
      </c>
      <c r="D6" s="4" t="str">
        <f>"女"</f>
        <v>女</v>
      </c>
      <c r="E6" s="4" t="str">
        <f>"1985-03-05"</f>
        <v>1985-03-05</v>
      </c>
      <c r="F6" s="4" t="str">
        <f>"460027198503054142"</f>
        <v>460027198503054142</v>
      </c>
      <c r="G6" s="4" t="str">
        <f aca="true" t="shared" si="3" ref="G6:G23">"汉族"</f>
        <v>汉族</v>
      </c>
      <c r="H6" s="4" t="str">
        <f aca="true" t="shared" si="4" ref="H6:H11">"群众"</f>
        <v>群众</v>
      </c>
      <c r="I6" s="4" t="str">
        <f>"海南澄迈"</f>
        <v>海南澄迈</v>
      </c>
      <c r="J6" s="4" t="str">
        <f t="shared" si="0"/>
        <v>本科</v>
      </c>
      <c r="K6" s="4" t="str">
        <f t="shared" si="1"/>
        <v>学士</v>
      </c>
      <c r="L6" s="4" t="str">
        <f t="shared" si="2"/>
        <v>临床医学</v>
      </c>
      <c r="M6" s="4" t="str">
        <f aca="true" t="shared" si="5" ref="M6:M15">"副主任医师"</f>
        <v>副主任医师</v>
      </c>
      <c r="N6" s="4"/>
    </row>
    <row r="7" spans="1:14" ht="29.25" customHeight="1">
      <c r="A7" s="4">
        <v>4</v>
      </c>
      <c r="B7" s="5" t="s">
        <v>5</v>
      </c>
      <c r="C7" s="4" t="str">
        <f>"唐南仲"</f>
        <v>唐南仲</v>
      </c>
      <c r="D7" s="4" t="str">
        <f>"男"</f>
        <v>男</v>
      </c>
      <c r="E7" s="4" t="str">
        <f>"1981-01-28"</f>
        <v>1981-01-28</v>
      </c>
      <c r="F7" s="4" t="str">
        <f>"460025198101282756"</f>
        <v>460025198101282756</v>
      </c>
      <c r="G7" s="4" t="str">
        <f t="shared" si="3"/>
        <v>汉族</v>
      </c>
      <c r="H7" s="4" t="str">
        <f t="shared" si="4"/>
        <v>群众</v>
      </c>
      <c r="I7" s="4" t="str">
        <f>"海南定安"</f>
        <v>海南定安</v>
      </c>
      <c r="J7" s="4" t="str">
        <f t="shared" si="0"/>
        <v>本科</v>
      </c>
      <c r="K7" s="4" t="str">
        <f t="shared" si="1"/>
        <v>学士</v>
      </c>
      <c r="L7" s="4" t="str">
        <f t="shared" si="2"/>
        <v>临床医学</v>
      </c>
      <c r="M7" s="4" t="str">
        <f t="shared" si="5"/>
        <v>副主任医师</v>
      </c>
      <c r="N7" s="4"/>
    </row>
    <row r="8" spans="1:14" ht="27" customHeight="1">
      <c r="A8" s="4">
        <v>5</v>
      </c>
      <c r="B8" s="5" t="s">
        <v>6</v>
      </c>
      <c r="C8" s="4" t="str">
        <f>"孙令凤"</f>
        <v>孙令凤</v>
      </c>
      <c r="D8" s="4" t="str">
        <f>"女"</f>
        <v>女</v>
      </c>
      <c r="E8" s="4" t="str">
        <f>"1981-04-17"</f>
        <v>1981-04-17</v>
      </c>
      <c r="F8" s="4" t="str">
        <f>"460033198104173221"</f>
        <v>460033198104173221</v>
      </c>
      <c r="G8" s="4" t="str">
        <f t="shared" si="3"/>
        <v>汉族</v>
      </c>
      <c r="H8" s="4" t="str">
        <f t="shared" si="4"/>
        <v>群众</v>
      </c>
      <c r="I8" s="4" t="str">
        <f>"海南乐东"</f>
        <v>海南乐东</v>
      </c>
      <c r="J8" s="4" t="str">
        <f t="shared" si="0"/>
        <v>本科</v>
      </c>
      <c r="K8" s="4" t="str">
        <f t="shared" si="1"/>
        <v>学士</v>
      </c>
      <c r="L8" s="4" t="str">
        <f t="shared" si="2"/>
        <v>临床医学</v>
      </c>
      <c r="M8" s="4" t="str">
        <f t="shared" si="5"/>
        <v>副主任医师</v>
      </c>
      <c r="N8" s="4"/>
    </row>
    <row r="9" spans="1:14" ht="27" customHeight="1">
      <c r="A9" s="4">
        <v>6</v>
      </c>
      <c r="B9" s="5" t="s">
        <v>7</v>
      </c>
      <c r="C9" s="4" t="str">
        <f>"冯雄"</f>
        <v>冯雄</v>
      </c>
      <c r="D9" s="4" t="str">
        <f>"男"</f>
        <v>男</v>
      </c>
      <c r="E9" s="4" t="str">
        <f>"1983-01-15"</f>
        <v>1983-01-15</v>
      </c>
      <c r="F9" s="4" t="str">
        <f>"460102198301151233"</f>
        <v>460102198301151233</v>
      </c>
      <c r="G9" s="4" t="str">
        <f t="shared" si="3"/>
        <v>汉族</v>
      </c>
      <c r="H9" s="4" t="str">
        <f t="shared" si="4"/>
        <v>群众</v>
      </c>
      <c r="I9" s="4" t="str">
        <f>"海南万宁"</f>
        <v>海南万宁</v>
      </c>
      <c r="J9" s="4" t="str">
        <f t="shared" si="0"/>
        <v>本科</v>
      </c>
      <c r="K9" s="4" t="str">
        <f t="shared" si="1"/>
        <v>学士</v>
      </c>
      <c r="L9" s="4" t="str">
        <f t="shared" si="2"/>
        <v>临床医学</v>
      </c>
      <c r="M9" s="4" t="str">
        <f>"副主任医师"</f>
        <v>副主任医师</v>
      </c>
      <c r="N9" s="4"/>
    </row>
    <row r="10" spans="1:14" ht="24.75" customHeight="1">
      <c r="A10" s="4">
        <v>7</v>
      </c>
      <c r="B10" s="5" t="s">
        <v>8</v>
      </c>
      <c r="C10" s="4" t="str">
        <f>"陈文彬"</f>
        <v>陈文彬</v>
      </c>
      <c r="D10" s="4" t="str">
        <f>"男"</f>
        <v>男</v>
      </c>
      <c r="E10" s="4" t="str">
        <f>"1982-12-25"</f>
        <v>1982-12-25</v>
      </c>
      <c r="F10" s="4" t="str">
        <f>"460004198212250835"</f>
        <v>460004198212250835</v>
      </c>
      <c r="G10" s="4" t="str">
        <f t="shared" si="3"/>
        <v>汉族</v>
      </c>
      <c r="H10" s="4" t="str">
        <f t="shared" si="4"/>
        <v>群众</v>
      </c>
      <c r="I10" s="4" t="str">
        <f>"海南海口"</f>
        <v>海南海口</v>
      </c>
      <c r="J10" s="4" t="str">
        <f t="shared" si="0"/>
        <v>本科</v>
      </c>
      <c r="K10" s="4" t="str">
        <f t="shared" si="1"/>
        <v>学士</v>
      </c>
      <c r="L10" s="4" t="str">
        <f t="shared" si="2"/>
        <v>临床医学</v>
      </c>
      <c r="M10" s="4" t="str">
        <f t="shared" si="5"/>
        <v>副主任医师</v>
      </c>
      <c r="N10" s="4"/>
    </row>
    <row r="11" spans="1:14" ht="24.75" customHeight="1">
      <c r="A11" s="4">
        <v>8</v>
      </c>
      <c r="B11" s="5" t="s">
        <v>9</v>
      </c>
      <c r="C11" s="4" t="str">
        <f>"李菠"</f>
        <v>李菠</v>
      </c>
      <c r="D11" s="4" t="str">
        <f>"男"</f>
        <v>男</v>
      </c>
      <c r="E11" s="4" t="str">
        <f>"1985-10-20"</f>
        <v>1985-10-20</v>
      </c>
      <c r="F11" s="4" t="str">
        <f>"460104198510200911"</f>
        <v>460104198510200911</v>
      </c>
      <c r="G11" s="4" t="str">
        <f t="shared" si="3"/>
        <v>汉族</v>
      </c>
      <c r="H11" s="4" t="str">
        <f t="shared" si="4"/>
        <v>群众</v>
      </c>
      <c r="I11" s="4" t="str">
        <f>"海南海口"</f>
        <v>海南海口</v>
      </c>
      <c r="J11" s="4" t="str">
        <f t="shared" si="0"/>
        <v>本科</v>
      </c>
      <c r="K11" s="4" t="str">
        <f>"硕士"</f>
        <v>硕士</v>
      </c>
      <c r="L11" s="4" t="str">
        <f>"临床医学"</f>
        <v>临床医学</v>
      </c>
      <c r="M11" s="4" t="str">
        <f t="shared" si="5"/>
        <v>副主任医师</v>
      </c>
      <c r="N11" s="4"/>
    </row>
    <row r="12" spans="1:14" ht="24.75" customHeight="1">
      <c r="A12" s="4">
        <v>9</v>
      </c>
      <c r="B12" s="5" t="s">
        <v>10</v>
      </c>
      <c r="C12" s="4" t="str">
        <f>"蒋文荣"</f>
        <v>蒋文荣</v>
      </c>
      <c r="D12" s="4" t="str">
        <f>"男"</f>
        <v>男</v>
      </c>
      <c r="E12" s="4" t="str">
        <f>"1981-06-27"</f>
        <v>1981-06-27</v>
      </c>
      <c r="F12" s="4" t="str">
        <f>"432930198106270275"</f>
        <v>432930198106270275</v>
      </c>
      <c r="G12" s="4" t="str">
        <f t="shared" si="3"/>
        <v>汉族</v>
      </c>
      <c r="H12" s="4" t="str">
        <f>"中共党员"</f>
        <v>中共党员</v>
      </c>
      <c r="I12" s="4" t="str">
        <f>"湖南祁阳"</f>
        <v>湖南祁阳</v>
      </c>
      <c r="J12" s="4" t="str">
        <f t="shared" si="0"/>
        <v>本科</v>
      </c>
      <c r="K12" s="4" t="str">
        <f>"学士"</f>
        <v>学士</v>
      </c>
      <c r="L12" s="4" t="str">
        <f>"临床医学"</f>
        <v>临床医学</v>
      </c>
      <c r="M12" s="4" t="str">
        <f t="shared" si="5"/>
        <v>副主任医师</v>
      </c>
      <c r="N12" s="4"/>
    </row>
    <row r="13" spans="1:14" ht="28.5" customHeight="1">
      <c r="A13" s="4">
        <v>10</v>
      </c>
      <c r="B13" s="5" t="s">
        <v>11</v>
      </c>
      <c r="C13" s="4" t="str">
        <f>"郭冠军"</f>
        <v>郭冠军</v>
      </c>
      <c r="D13" s="4" t="str">
        <f>"男"</f>
        <v>男</v>
      </c>
      <c r="E13" s="4" t="str">
        <f>"1983-01-17"</f>
        <v>1983-01-17</v>
      </c>
      <c r="F13" s="4" t="str">
        <f>"410182198301176513"</f>
        <v>410182198301176513</v>
      </c>
      <c r="G13" s="4" t="str">
        <f t="shared" si="3"/>
        <v>汉族</v>
      </c>
      <c r="H13" s="4" t="str">
        <f>"中共党员"</f>
        <v>中共党员</v>
      </c>
      <c r="I13" s="4" t="str">
        <f>"河南新密"</f>
        <v>河南新密</v>
      </c>
      <c r="J13" s="4" t="str">
        <f t="shared" si="0"/>
        <v>本科</v>
      </c>
      <c r="K13" s="4" t="str">
        <f>"学士"</f>
        <v>学士</v>
      </c>
      <c r="L13" s="4" t="str">
        <f>"麻醉学"</f>
        <v>麻醉学</v>
      </c>
      <c r="M13" s="4" t="str">
        <f t="shared" si="5"/>
        <v>副主任医师</v>
      </c>
      <c r="N13" s="4"/>
    </row>
    <row r="14" spans="1:14" ht="27" customHeight="1">
      <c r="A14" s="4">
        <v>11</v>
      </c>
      <c r="B14" s="5" t="s">
        <v>12</v>
      </c>
      <c r="C14" s="4" t="str">
        <f>"李文静"</f>
        <v>李文静</v>
      </c>
      <c r="D14" s="4" t="str">
        <f aca="true" t="shared" si="6" ref="D14:D19">"女"</f>
        <v>女</v>
      </c>
      <c r="E14" s="4" t="str">
        <f>"1975-11-04"</f>
        <v>1975-11-04</v>
      </c>
      <c r="F14" s="4" t="str">
        <f>"130223197511044328"</f>
        <v>130223197511044328</v>
      </c>
      <c r="G14" s="4" t="str">
        <f t="shared" si="3"/>
        <v>汉族</v>
      </c>
      <c r="H14" s="4" t="str">
        <f>"群众"</f>
        <v>群众</v>
      </c>
      <c r="I14" s="4" t="str">
        <f>"河北滦县"</f>
        <v>河北滦县</v>
      </c>
      <c r="J14" s="4" t="str">
        <f t="shared" si="0"/>
        <v>本科</v>
      </c>
      <c r="K14" s="4" t="str">
        <f>"学士"</f>
        <v>学士</v>
      </c>
      <c r="L14" s="4" t="str">
        <f>"临床医学"</f>
        <v>临床医学</v>
      </c>
      <c r="M14" s="4" t="str">
        <f t="shared" si="5"/>
        <v>副主任医师</v>
      </c>
      <c r="N14" s="4"/>
    </row>
    <row r="15" spans="1:14" ht="24.75" customHeight="1">
      <c r="A15" s="4">
        <v>12</v>
      </c>
      <c r="B15" s="5" t="s">
        <v>13</v>
      </c>
      <c r="C15" s="4" t="str">
        <f>"程巧林"</f>
        <v>程巧林</v>
      </c>
      <c r="D15" s="4" t="str">
        <f t="shared" si="6"/>
        <v>女</v>
      </c>
      <c r="E15" s="4" t="str">
        <f>"1978-06-25"</f>
        <v>1978-06-25</v>
      </c>
      <c r="F15" s="4" t="str">
        <f>"420124197806251228"</f>
        <v>420124197806251228</v>
      </c>
      <c r="G15" s="4" t="str">
        <f t="shared" si="3"/>
        <v>汉族</v>
      </c>
      <c r="H15" s="4" t="str">
        <f>"群众"</f>
        <v>群众</v>
      </c>
      <c r="I15" s="4" t="str">
        <f>"湖北"</f>
        <v>湖北</v>
      </c>
      <c r="J15" s="4" t="str">
        <f t="shared" si="0"/>
        <v>本科</v>
      </c>
      <c r="K15" s="4" t="str">
        <f>"硕士"</f>
        <v>硕士</v>
      </c>
      <c r="L15" s="4" t="str">
        <f>"临床医学"</f>
        <v>临床医学</v>
      </c>
      <c r="M15" s="4" t="str">
        <f t="shared" si="5"/>
        <v>副主任医师</v>
      </c>
      <c r="N15" s="4"/>
    </row>
    <row r="16" spans="1:14" ht="24.75" customHeight="1">
      <c r="A16" s="4">
        <v>13</v>
      </c>
      <c r="B16" s="5" t="s">
        <v>13</v>
      </c>
      <c r="C16" s="4" t="str">
        <f>"裴玉英"</f>
        <v>裴玉英</v>
      </c>
      <c r="D16" s="4" t="str">
        <f t="shared" si="6"/>
        <v>女</v>
      </c>
      <c r="E16" s="4" t="str">
        <f>"1971-07-11"</f>
        <v>1971-07-11</v>
      </c>
      <c r="F16" s="4" t="str">
        <f>"230321197107115928"</f>
        <v>230321197107115928</v>
      </c>
      <c r="G16" s="4" t="str">
        <f t="shared" si="3"/>
        <v>汉族</v>
      </c>
      <c r="H16" s="4" t="str">
        <f>"群众"</f>
        <v>群众</v>
      </c>
      <c r="I16" s="4" t="str">
        <f>"黑龙江鸡西"</f>
        <v>黑龙江鸡西</v>
      </c>
      <c r="J16" s="4" t="str">
        <f t="shared" si="0"/>
        <v>本科</v>
      </c>
      <c r="K16" s="4" t="str">
        <f>"学士"</f>
        <v>学士</v>
      </c>
      <c r="L16" s="4" t="str">
        <f>"临床医学"</f>
        <v>临床医学</v>
      </c>
      <c r="M16" s="4" t="str">
        <f>"主任医师"</f>
        <v>主任医师</v>
      </c>
      <c r="N16" s="4"/>
    </row>
    <row r="17" spans="1:14" ht="24.75" customHeight="1">
      <c r="A17" s="4">
        <v>14</v>
      </c>
      <c r="B17" s="4" t="s">
        <v>13</v>
      </c>
      <c r="C17" s="4" t="str">
        <f>"王进"</f>
        <v>王进</v>
      </c>
      <c r="D17" s="4" t="str">
        <f>"女"</f>
        <v>女</v>
      </c>
      <c r="E17" s="4" t="str">
        <f>"1981-08-08"</f>
        <v>1981-08-08</v>
      </c>
      <c r="F17" s="4" t="str">
        <f>"412822198108080265"</f>
        <v>412822198108080265</v>
      </c>
      <c r="G17" s="4" t="str">
        <f>"汉族"</f>
        <v>汉族</v>
      </c>
      <c r="H17" s="4" t="str">
        <f>"河南郑州"</f>
        <v>河南郑州</v>
      </c>
      <c r="I17" s="4" t="str">
        <f>"河南泌阳"</f>
        <v>河南泌阳</v>
      </c>
      <c r="J17" s="4" t="str">
        <f t="shared" si="0"/>
        <v>本科</v>
      </c>
      <c r="K17" s="4" t="str">
        <f>"学士"</f>
        <v>学士</v>
      </c>
      <c r="L17" s="4" t="str">
        <f>"临床医学"</f>
        <v>临床医学</v>
      </c>
      <c r="M17" s="4" t="str">
        <f>"副主任医师"</f>
        <v>副主任医师</v>
      </c>
      <c r="N17" s="4"/>
    </row>
    <row r="18" spans="1:14" ht="24.75" customHeight="1">
      <c r="A18" s="4">
        <v>15</v>
      </c>
      <c r="B18" s="5" t="s">
        <v>14</v>
      </c>
      <c r="C18" s="4" t="str">
        <f>"符芳姿"</f>
        <v>符芳姿</v>
      </c>
      <c r="D18" s="4" t="str">
        <f t="shared" si="6"/>
        <v>女</v>
      </c>
      <c r="E18" s="4" t="str">
        <f>"1982-09-24"</f>
        <v>1982-09-24</v>
      </c>
      <c r="F18" s="4" t="str">
        <f>"460102198209240321"</f>
        <v>460102198209240321</v>
      </c>
      <c r="G18" s="4" t="str">
        <f t="shared" si="3"/>
        <v>汉族</v>
      </c>
      <c r="H18" s="4" t="str">
        <f>"中共党员"</f>
        <v>中共党员</v>
      </c>
      <c r="I18" s="4" t="str">
        <f>"海南海口"</f>
        <v>海南海口</v>
      </c>
      <c r="J18" s="4" t="str">
        <f t="shared" si="0"/>
        <v>本科</v>
      </c>
      <c r="K18" s="4" t="str">
        <f>"硕士"</f>
        <v>硕士</v>
      </c>
      <c r="L18" s="4" t="str">
        <f>"中医学"</f>
        <v>中医学</v>
      </c>
      <c r="M18" s="4" t="str">
        <f>"副主任医师"</f>
        <v>副主任医师</v>
      </c>
      <c r="N18" s="4"/>
    </row>
    <row r="19" spans="1:14" ht="28.5" customHeight="1">
      <c r="A19" s="4">
        <v>16</v>
      </c>
      <c r="B19" s="5" t="s">
        <v>15</v>
      </c>
      <c r="C19" s="4" t="str">
        <f>"邢孔丽"</f>
        <v>邢孔丽</v>
      </c>
      <c r="D19" s="4" t="str">
        <f t="shared" si="6"/>
        <v>女</v>
      </c>
      <c r="E19" s="4" t="str">
        <f>"1982-01-03"</f>
        <v>1982-01-03</v>
      </c>
      <c r="F19" s="4" t="str">
        <f>"460033198201033220"</f>
        <v>460033198201033220</v>
      </c>
      <c r="G19" s="4" t="str">
        <f t="shared" si="3"/>
        <v>汉族</v>
      </c>
      <c r="H19" s="4" t="str">
        <f>"群众"</f>
        <v>群众</v>
      </c>
      <c r="I19" s="4" t="str">
        <f>"海南乐东"</f>
        <v>海南乐东</v>
      </c>
      <c r="J19" s="4" t="str">
        <f t="shared" si="0"/>
        <v>本科</v>
      </c>
      <c r="K19" s="4" t="str">
        <f>"学士"</f>
        <v>学士</v>
      </c>
      <c r="L19" s="4" t="str">
        <f>"临床医学"</f>
        <v>临床医学</v>
      </c>
      <c r="M19" s="4" t="str">
        <f>"副主任医师"</f>
        <v>副主任医师</v>
      </c>
      <c r="N19" s="4"/>
    </row>
    <row r="20" spans="1:14" ht="30.75" customHeight="1">
      <c r="A20" s="4">
        <v>17</v>
      </c>
      <c r="B20" s="5" t="s">
        <v>16</v>
      </c>
      <c r="C20" s="4" t="str">
        <f>"王震霆"</f>
        <v>王震霆</v>
      </c>
      <c r="D20" s="4" t="str">
        <f>"男"</f>
        <v>男</v>
      </c>
      <c r="E20" s="4" t="str">
        <f>"1983-08-06"</f>
        <v>1983-08-06</v>
      </c>
      <c r="F20" s="4" t="str">
        <f>"430121198308065251"</f>
        <v>430121198308065251</v>
      </c>
      <c r="G20" s="4" t="str">
        <f t="shared" si="3"/>
        <v>汉族</v>
      </c>
      <c r="H20" s="4" t="str">
        <f>"中国民进会员"</f>
        <v>中国民进会员</v>
      </c>
      <c r="I20" s="4" t="str">
        <f>"湖南长沙"</f>
        <v>湖南长沙</v>
      </c>
      <c r="J20" s="8" t="s">
        <v>30</v>
      </c>
      <c r="K20" s="4" t="str">
        <f>"博士"</f>
        <v>博士</v>
      </c>
      <c r="L20" s="4" t="str">
        <f>"外科学"</f>
        <v>外科学</v>
      </c>
      <c r="M20" s="4" t="str">
        <f>"主治医师"</f>
        <v>主治医师</v>
      </c>
      <c r="N20" s="4"/>
    </row>
    <row r="21" spans="1:14" ht="27" customHeight="1">
      <c r="A21" s="4">
        <v>18</v>
      </c>
      <c r="B21" s="5" t="s">
        <v>16</v>
      </c>
      <c r="C21" s="4" t="str">
        <f>"蒙美江"</f>
        <v>蒙美江</v>
      </c>
      <c r="D21" s="4" t="str">
        <f>"男"</f>
        <v>男</v>
      </c>
      <c r="E21" s="4" t="str">
        <f>"1986-07-20"</f>
        <v>1986-07-20</v>
      </c>
      <c r="F21" s="4" t="str">
        <f>"460004198607201413"</f>
        <v>460004198607201413</v>
      </c>
      <c r="G21" s="4" t="str">
        <f t="shared" si="3"/>
        <v>汉族</v>
      </c>
      <c r="H21" s="4" t="str">
        <f>"群众"</f>
        <v>群众</v>
      </c>
      <c r="I21" s="4" t="str">
        <f>"海南海口"</f>
        <v>海南海口</v>
      </c>
      <c r="J21" s="8" t="s">
        <v>30</v>
      </c>
      <c r="K21" s="4" t="str">
        <f>"学士"</f>
        <v>学士</v>
      </c>
      <c r="L21" s="4" t="str">
        <f>"临床医学"</f>
        <v>临床医学</v>
      </c>
      <c r="M21" s="4" t="str">
        <f>"主治医师"</f>
        <v>主治医师</v>
      </c>
      <c r="N21" s="4"/>
    </row>
    <row r="22" spans="1:14" ht="29.25" customHeight="1">
      <c r="A22" s="4">
        <v>19</v>
      </c>
      <c r="B22" s="5" t="s">
        <v>17</v>
      </c>
      <c r="C22" s="4" t="str">
        <f>"邓法明"</f>
        <v>邓法明</v>
      </c>
      <c r="D22" s="4" t="str">
        <f>"男"</f>
        <v>男</v>
      </c>
      <c r="E22" s="4" t="str">
        <f>"1984-08-06"</f>
        <v>1984-08-06</v>
      </c>
      <c r="F22" s="4" t="str">
        <f>"46010219840806181X"</f>
        <v>46010219840806181X</v>
      </c>
      <c r="G22" s="4" t="str">
        <f t="shared" si="3"/>
        <v>汉族</v>
      </c>
      <c r="H22" s="4" t="str">
        <f>"群众"</f>
        <v>群众</v>
      </c>
      <c r="I22" s="4" t="str">
        <f>"海南海口"</f>
        <v>海南海口</v>
      </c>
      <c r="J22" s="8" t="s">
        <v>30</v>
      </c>
      <c r="K22" s="4" t="str">
        <f>"硕士"</f>
        <v>硕士</v>
      </c>
      <c r="L22" s="4" t="str">
        <f>"皮肤病与性病学"</f>
        <v>皮肤病与性病学</v>
      </c>
      <c r="M22" s="4" t="str">
        <f>"主治医师"</f>
        <v>主治医师</v>
      </c>
      <c r="N22" s="4"/>
    </row>
    <row r="23" spans="1:14" ht="29.25" customHeight="1">
      <c r="A23" s="4">
        <v>20</v>
      </c>
      <c r="B23" s="5" t="s">
        <v>18</v>
      </c>
      <c r="C23" s="4" t="str">
        <f>"夏欢"</f>
        <v>夏欢</v>
      </c>
      <c r="D23" s="4" t="str">
        <f>"女"</f>
        <v>女</v>
      </c>
      <c r="E23" s="4" t="str">
        <f>"1987-07-05"</f>
        <v>1987-07-05</v>
      </c>
      <c r="F23" s="4" t="str">
        <f>"320282198707056160"</f>
        <v>320282198707056160</v>
      </c>
      <c r="G23" s="4" t="str">
        <f t="shared" si="3"/>
        <v>汉族</v>
      </c>
      <c r="H23" s="4" t="str">
        <f>"中共党员"</f>
        <v>中共党员</v>
      </c>
      <c r="I23" s="4" t="str">
        <f>"江苏无锡"</f>
        <v>江苏无锡</v>
      </c>
      <c r="J23" s="4" t="str">
        <f>"本科"</f>
        <v>本科</v>
      </c>
      <c r="K23" s="4" t="str">
        <f>"硕士"</f>
        <v>硕士</v>
      </c>
      <c r="L23" s="4" t="str">
        <f>"医学检验"</f>
        <v>医学检验</v>
      </c>
      <c r="M23" s="4" t="str">
        <f>"副主任技师"</f>
        <v>副主任技师</v>
      </c>
      <c r="N23" s="4"/>
    </row>
    <row r="24" spans="1:14" ht="27.75" customHeight="1">
      <c r="A24" s="4">
        <v>21</v>
      </c>
      <c r="B24" s="5" t="s">
        <v>19</v>
      </c>
      <c r="C24" s="4" t="str">
        <f>"黄邓高"</f>
        <v>黄邓高</v>
      </c>
      <c r="D24" s="4" t="str">
        <f>"男"</f>
        <v>男</v>
      </c>
      <c r="E24" s="4" t="str">
        <f>"1985-04-18"</f>
        <v>1985-04-18</v>
      </c>
      <c r="F24" s="4" t="str">
        <f>"532628198504181935"</f>
        <v>532628198504181935</v>
      </c>
      <c r="G24" s="4" t="str">
        <f>"壮族"</f>
        <v>壮族</v>
      </c>
      <c r="H24" s="4" t="str">
        <f>"中共党员"</f>
        <v>中共党员</v>
      </c>
      <c r="I24" s="4" t="str">
        <f>"云南富宁"</f>
        <v>云南富宁</v>
      </c>
      <c r="J24" s="4" t="str">
        <f>"本科"</f>
        <v>本科</v>
      </c>
      <c r="K24" s="4" t="str">
        <f>"硕士"</f>
        <v>硕士</v>
      </c>
      <c r="L24" s="4" t="str">
        <f>"生物技术"</f>
        <v>生物技术</v>
      </c>
      <c r="M24" s="4" t="str">
        <f>"副研究员"</f>
        <v>副研究员</v>
      </c>
      <c r="N24" s="4"/>
    </row>
  </sheetData>
  <sheetProtection password="E9DF" sheet="1"/>
  <mergeCells count="2">
    <mergeCell ref="A2:N2"/>
    <mergeCell ref="A1:B1"/>
  </mergeCells>
  <printOptions/>
  <pageMargins left="0.4724409448818898" right="0.15748031496062992" top="0.3937007874015748" bottom="0.15748031496062992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WWO_wpscloud_20220120231459-6307bdc51b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2022-03-23T07:47:14Z</cp:lastPrinted>
  <dcterms:created xsi:type="dcterms:W3CDTF">2021-11-20T22:55:31Z</dcterms:created>
  <dcterms:modified xsi:type="dcterms:W3CDTF">2022-04-12T04:26:29Z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5712D02C359143FEAD57A1BF332DC7C8</vt:lpwstr>
  </property>
  <property fmtid="{D5CDD505-2E9C-101B-9397-08002B2CF9AE}" pid="3" name="KSOProductBuildVer">
    <vt:lpwstr>2052-0.0.0.0</vt:lpwstr>
  </property>
</Properties>
</file>