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人员名单" sheetId="4" r:id="rId1"/>
  </sheets>
  <definedNames>
    <definedName name="_xlnm._FilterDatabase" localSheetId="0" hidden="1">人员名单!$A$2:$D$854</definedName>
    <definedName name="_xlnm.Print_Titles" localSheetId="0">人员名单!$2:$2</definedName>
  </definedNames>
  <calcPr calcId="144525"/>
</workbook>
</file>

<file path=xl/sharedStrings.xml><?xml version="1.0" encoding="utf-8"?>
<sst xmlns="http://schemas.openxmlformats.org/spreadsheetml/2006/main" count="857" uniqueCount="44">
  <si>
    <t>松滋市2022年人才引进资格复审合格拟进入面试人员名单</t>
  </si>
  <si>
    <t>序号</t>
  </si>
  <si>
    <t>岗位代码</t>
  </si>
  <si>
    <t>岗位名称</t>
  </si>
  <si>
    <t>姓名</t>
  </si>
  <si>
    <t>一、市直事业单位</t>
  </si>
  <si>
    <t>松滋市重点工业项目建设服务中心</t>
  </si>
  <si>
    <t>松滋市招商服务中心</t>
  </si>
  <si>
    <t>松滋市科技创新服务中心</t>
  </si>
  <si>
    <t>松滋市城市社会经济调查队</t>
  </si>
  <si>
    <t>松滋市农田建设整理中心</t>
  </si>
  <si>
    <t>松滋市畜牧兽医服务中心</t>
  </si>
  <si>
    <t>松滋市水利工程质量监测站</t>
  </si>
  <si>
    <t>松滋市堤防管理站</t>
  </si>
  <si>
    <t>松滋市部门预算编审中心</t>
  </si>
  <si>
    <t>松滋市政府债务化解中心</t>
  </si>
  <si>
    <t>松滋市工伤保险服务中心</t>
  </si>
  <si>
    <t>松滋市公共就业和人才服务中心</t>
  </si>
  <si>
    <t>松滋市人力资源和社会保障信息中心</t>
  </si>
  <si>
    <t>松滋市医疗保障信息中心</t>
  </si>
  <si>
    <t>松滋市计量检定测试服务中心</t>
  </si>
  <si>
    <t>松滋市市场信用信息服务中心</t>
  </si>
  <si>
    <t>松滋市公共检验检测中心</t>
  </si>
  <si>
    <t>松滋市公共资源交易中心</t>
  </si>
  <si>
    <r>
      <t>湖北松滋</t>
    </r>
    <r>
      <rPr>
        <sz val="13"/>
        <rFont val="宋体"/>
        <charset val="134"/>
      </rPr>
      <t>洈</t>
    </r>
    <r>
      <rPr>
        <sz val="13"/>
        <rFont val="仿宋_GB2312"/>
        <charset val="134"/>
      </rPr>
      <t>水国家湿地管理处</t>
    </r>
  </si>
  <si>
    <t>松滋市融媒体中心</t>
  </si>
  <si>
    <t>松滋市卫生健康信息中心</t>
  </si>
  <si>
    <t>松滋市疾病预防控制中心</t>
  </si>
  <si>
    <t>松滋市市直事业单位</t>
  </si>
  <si>
    <t>二、教育教学</t>
  </si>
  <si>
    <t>松滋市第一中学</t>
  </si>
  <si>
    <t>松滋市第二中学</t>
  </si>
  <si>
    <t>松滋市第四中学</t>
  </si>
  <si>
    <t>松滋市职业教育中心</t>
  </si>
  <si>
    <t>松滋市实验初级中学</t>
  </si>
  <si>
    <t>松滋市划子嘴初级中学</t>
  </si>
  <si>
    <t>松滋市实验小学</t>
  </si>
  <si>
    <t>松滋市黄杰小学</t>
  </si>
  <si>
    <t>松滋市昌荣小学</t>
  </si>
  <si>
    <t>松滋市划子嘴小学</t>
  </si>
  <si>
    <t>三、医疗卫生</t>
  </si>
  <si>
    <t>松滋市人民医院</t>
  </si>
  <si>
    <t>松滋市中医院</t>
  </si>
  <si>
    <t>松滋市妇幼保健院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</si>
</sst>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2"/>
      <name val="宋体"/>
      <charset val="134"/>
    </font>
    <font>
      <sz val="12"/>
      <name val="方正黑体_GBK"/>
      <charset val="134"/>
    </font>
    <font>
      <sz val="12"/>
      <name val="仿宋_GB2312"/>
      <charset val="134"/>
    </font>
    <font>
      <sz val="17"/>
      <name val="方正小标宋简体"/>
      <charset val="134"/>
    </font>
    <font>
      <sz val="13"/>
      <name val="方正黑体_GBK"/>
      <charset val="134"/>
    </font>
    <font>
      <sz val="13"/>
      <name val="仿宋_GB2312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3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10" borderId="7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21" borderId="9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3" fillId="23" borderId="11" applyNumberFormat="0" applyAlignment="0" applyProtection="0">
      <alignment vertical="center"/>
    </xf>
    <xf numFmtId="0" fontId="25" fillId="23" borderId="7" applyNumberFormat="0" applyAlignment="0" applyProtection="0">
      <alignment vertical="center"/>
    </xf>
    <xf numFmtId="0" fontId="19" fillId="20" borderId="8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854"/>
  <sheetViews>
    <sheetView tabSelected="1" workbookViewId="0">
      <pane ySplit="2" topLeftCell="A3" activePane="bottomLeft" state="frozen"/>
      <selection/>
      <selection pane="bottomLeft" activeCell="K9" sqref="K9"/>
    </sheetView>
  </sheetViews>
  <sheetFormatPr defaultColWidth="9" defaultRowHeight="15" customHeight="1" outlineLevelCol="3"/>
  <cols>
    <col min="1" max="1" width="7.75" style="4" customWidth="1"/>
    <col min="2" max="2" width="12.875" style="4" customWidth="1"/>
    <col min="3" max="3" width="42.625" style="4" customWidth="1"/>
    <col min="4" max="4" width="13" style="4" customWidth="1"/>
    <col min="5" max="16384" width="9" style="1"/>
  </cols>
  <sheetData>
    <row r="1" s="1" customFormat="1" ht="51" customHeight="1" spans="1:4">
      <c r="A1" s="5" t="s">
        <v>0</v>
      </c>
      <c r="B1" s="6"/>
      <c r="C1" s="6"/>
      <c r="D1" s="6"/>
    </row>
    <row r="2" s="2" customFormat="1" ht="26" customHeight="1" spans="1:4">
      <c r="A2" s="7" t="s">
        <v>1</v>
      </c>
      <c r="B2" s="7" t="s">
        <v>2</v>
      </c>
      <c r="C2" s="7" t="s">
        <v>3</v>
      </c>
      <c r="D2" s="7" t="s">
        <v>4</v>
      </c>
    </row>
    <row r="3" s="2" customFormat="1" ht="26" customHeight="1" spans="1:4">
      <c r="A3" s="8" t="s">
        <v>5</v>
      </c>
      <c r="B3" s="9"/>
      <c r="C3" s="9"/>
      <c r="D3" s="10"/>
    </row>
    <row r="4" s="3" customFormat="1" ht="26" customHeight="1" spans="1:4">
      <c r="A4" s="11">
        <v>1</v>
      </c>
      <c r="B4" s="11" t="str">
        <f>"SZ22001"</f>
        <v>SZ22001</v>
      </c>
      <c r="C4" s="11" t="s">
        <v>6</v>
      </c>
      <c r="D4" s="11" t="str">
        <f>"王家成"</f>
        <v>王家成</v>
      </c>
    </row>
    <row r="5" s="3" customFormat="1" ht="26" customHeight="1" spans="1:4">
      <c r="A5" s="11">
        <v>2</v>
      </c>
      <c r="B5" s="11" t="str">
        <f>"SZ22001"</f>
        <v>SZ22001</v>
      </c>
      <c r="C5" s="11" t="s">
        <v>6</v>
      </c>
      <c r="D5" s="11" t="str">
        <f>"罗承双"</f>
        <v>罗承双</v>
      </c>
    </row>
    <row r="6" s="3" customFormat="1" ht="26" customHeight="1" spans="1:4">
      <c r="A6" s="11">
        <v>3</v>
      </c>
      <c r="B6" s="11" t="str">
        <f>"SZ22001"</f>
        <v>SZ22001</v>
      </c>
      <c r="C6" s="11" t="s">
        <v>6</v>
      </c>
      <c r="D6" s="11" t="str">
        <f>"刘敏"</f>
        <v>刘敏</v>
      </c>
    </row>
    <row r="7" s="3" customFormat="1" ht="26" customHeight="1" spans="1:4">
      <c r="A7" s="11">
        <v>4</v>
      </c>
      <c r="B7" s="11" t="str">
        <f>"SZ22002"</f>
        <v>SZ22002</v>
      </c>
      <c r="C7" s="11" t="s">
        <v>6</v>
      </c>
      <c r="D7" s="11" t="str">
        <f>"何立"</f>
        <v>何立</v>
      </c>
    </row>
    <row r="8" s="3" customFormat="1" ht="26" customHeight="1" spans="1:4">
      <c r="A8" s="11">
        <v>5</v>
      </c>
      <c r="B8" s="11" t="str">
        <f t="shared" ref="B8:B16" si="0">"SZ22003"</f>
        <v>SZ22003</v>
      </c>
      <c r="C8" s="11" t="s">
        <v>7</v>
      </c>
      <c r="D8" s="11" t="str">
        <f>"宋青青"</f>
        <v>宋青青</v>
      </c>
    </row>
    <row r="9" s="3" customFormat="1" ht="26" customHeight="1" spans="1:4">
      <c r="A9" s="11">
        <v>6</v>
      </c>
      <c r="B9" s="11" t="str">
        <f t="shared" si="0"/>
        <v>SZ22003</v>
      </c>
      <c r="C9" s="11" t="s">
        <v>7</v>
      </c>
      <c r="D9" s="11" t="str">
        <f>"董峥"</f>
        <v>董峥</v>
      </c>
    </row>
    <row r="10" s="3" customFormat="1" ht="26" customHeight="1" spans="1:4">
      <c r="A10" s="11">
        <v>7</v>
      </c>
      <c r="B10" s="11" t="str">
        <f t="shared" si="0"/>
        <v>SZ22003</v>
      </c>
      <c r="C10" s="11" t="s">
        <v>7</v>
      </c>
      <c r="D10" s="11" t="str">
        <f>"范梦琪"</f>
        <v>范梦琪</v>
      </c>
    </row>
    <row r="11" s="3" customFormat="1" ht="26" customHeight="1" spans="1:4">
      <c r="A11" s="11">
        <v>8</v>
      </c>
      <c r="B11" s="11" t="str">
        <f t="shared" si="0"/>
        <v>SZ22003</v>
      </c>
      <c r="C11" s="11" t="s">
        <v>7</v>
      </c>
      <c r="D11" s="11" t="str">
        <f>"张灿"</f>
        <v>张灿</v>
      </c>
    </row>
    <row r="12" s="3" customFormat="1" ht="26" customHeight="1" spans="1:4">
      <c r="A12" s="11">
        <v>9</v>
      </c>
      <c r="B12" s="11" t="str">
        <f t="shared" si="0"/>
        <v>SZ22003</v>
      </c>
      <c r="C12" s="11" t="s">
        <v>7</v>
      </c>
      <c r="D12" s="11" t="str">
        <f>"陈吉"</f>
        <v>陈吉</v>
      </c>
    </row>
    <row r="13" s="3" customFormat="1" ht="26" customHeight="1" spans="1:4">
      <c r="A13" s="11">
        <v>10</v>
      </c>
      <c r="B13" s="11" t="str">
        <f t="shared" si="0"/>
        <v>SZ22003</v>
      </c>
      <c r="C13" s="11" t="s">
        <v>7</v>
      </c>
      <c r="D13" s="11" t="str">
        <f>"郭璐璐"</f>
        <v>郭璐璐</v>
      </c>
    </row>
    <row r="14" s="3" customFormat="1" ht="26" customHeight="1" spans="1:4">
      <c r="A14" s="11">
        <v>11</v>
      </c>
      <c r="B14" s="11" t="str">
        <f t="shared" si="0"/>
        <v>SZ22003</v>
      </c>
      <c r="C14" s="11" t="s">
        <v>7</v>
      </c>
      <c r="D14" s="11" t="str">
        <f>"向好"</f>
        <v>向好</v>
      </c>
    </row>
    <row r="15" s="3" customFormat="1" ht="26" customHeight="1" spans="1:4">
      <c r="A15" s="11">
        <v>12</v>
      </c>
      <c r="B15" s="11" t="str">
        <f t="shared" si="0"/>
        <v>SZ22003</v>
      </c>
      <c r="C15" s="11" t="s">
        <v>7</v>
      </c>
      <c r="D15" s="11" t="str">
        <f>"肖洒"</f>
        <v>肖洒</v>
      </c>
    </row>
    <row r="16" s="3" customFormat="1" ht="26" customHeight="1" spans="1:4">
      <c r="A16" s="11">
        <v>13</v>
      </c>
      <c r="B16" s="11" t="str">
        <f t="shared" si="0"/>
        <v>SZ22003</v>
      </c>
      <c r="C16" s="11" t="s">
        <v>7</v>
      </c>
      <c r="D16" s="11" t="str">
        <f>"罗永洲"</f>
        <v>罗永洲</v>
      </c>
    </row>
    <row r="17" s="3" customFormat="1" ht="26" customHeight="1" spans="1:4">
      <c r="A17" s="11">
        <v>14</v>
      </c>
      <c r="B17" s="11" t="str">
        <f>"SZ22004"</f>
        <v>SZ22004</v>
      </c>
      <c r="C17" s="11" t="s">
        <v>7</v>
      </c>
      <c r="D17" s="11" t="str">
        <f>"冷雪峰"</f>
        <v>冷雪峰</v>
      </c>
    </row>
    <row r="18" s="3" customFormat="1" ht="26" customHeight="1" spans="1:4">
      <c r="A18" s="11">
        <v>15</v>
      </c>
      <c r="B18" s="11" t="str">
        <f>"SZ22004"</f>
        <v>SZ22004</v>
      </c>
      <c r="C18" s="11" t="s">
        <v>7</v>
      </c>
      <c r="D18" s="11" t="str">
        <f>"贺苏逊"</f>
        <v>贺苏逊</v>
      </c>
    </row>
    <row r="19" s="3" customFormat="1" ht="26" customHeight="1" spans="1:4">
      <c r="A19" s="11">
        <v>16</v>
      </c>
      <c r="B19" s="11" t="str">
        <f>"SZ22004"</f>
        <v>SZ22004</v>
      </c>
      <c r="C19" s="11" t="s">
        <v>7</v>
      </c>
      <c r="D19" s="11" t="str">
        <f>"罗长江"</f>
        <v>罗长江</v>
      </c>
    </row>
    <row r="20" s="3" customFormat="1" ht="26" customHeight="1" spans="1:4">
      <c r="A20" s="11">
        <v>17</v>
      </c>
      <c r="B20" s="11" t="str">
        <f>"SZ22005"</f>
        <v>SZ22005</v>
      </c>
      <c r="C20" s="11" t="s">
        <v>7</v>
      </c>
      <c r="D20" s="11" t="str">
        <f>"许宫维"</f>
        <v>许宫维</v>
      </c>
    </row>
    <row r="21" s="3" customFormat="1" ht="26" customHeight="1" spans="1:4">
      <c r="A21" s="11">
        <v>18</v>
      </c>
      <c r="B21" s="11" t="str">
        <f>"SZ22005"</f>
        <v>SZ22005</v>
      </c>
      <c r="C21" s="11" t="s">
        <v>7</v>
      </c>
      <c r="D21" s="11" t="str">
        <f>"杨文吒"</f>
        <v>杨文吒</v>
      </c>
    </row>
    <row r="22" s="3" customFormat="1" ht="26" customHeight="1" spans="1:4">
      <c r="A22" s="11">
        <v>19</v>
      </c>
      <c r="B22" s="11" t="str">
        <f t="shared" ref="B22:B29" si="1">"SZ22006"</f>
        <v>SZ22006</v>
      </c>
      <c r="C22" s="11" t="s">
        <v>8</v>
      </c>
      <c r="D22" s="11" t="str">
        <f>"郑芃"</f>
        <v>郑芃</v>
      </c>
    </row>
    <row r="23" s="3" customFormat="1" ht="26" customHeight="1" spans="1:4">
      <c r="A23" s="11">
        <v>20</v>
      </c>
      <c r="B23" s="11" t="str">
        <f t="shared" si="1"/>
        <v>SZ22006</v>
      </c>
      <c r="C23" s="11" t="s">
        <v>8</v>
      </c>
      <c r="D23" s="11" t="str">
        <f>"王成"</f>
        <v>王成</v>
      </c>
    </row>
    <row r="24" s="3" customFormat="1" ht="26" customHeight="1" spans="1:4">
      <c r="A24" s="11">
        <v>21</v>
      </c>
      <c r="B24" s="11" t="str">
        <f t="shared" si="1"/>
        <v>SZ22006</v>
      </c>
      <c r="C24" s="11" t="s">
        <v>8</v>
      </c>
      <c r="D24" s="11" t="str">
        <f>"雷雨濛"</f>
        <v>雷雨濛</v>
      </c>
    </row>
    <row r="25" s="3" customFormat="1" ht="26" customHeight="1" spans="1:4">
      <c r="A25" s="11">
        <v>22</v>
      </c>
      <c r="B25" s="11" t="str">
        <f t="shared" si="1"/>
        <v>SZ22006</v>
      </c>
      <c r="C25" s="11" t="s">
        <v>8</v>
      </c>
      <c r="D25" s="11" t="str">
        <f>"方玉"</f>
        <v>方玉</v>
      </c>
    </row>
    <row r="26" s="3" customFormat="1" ht="26" customHeight="1" spans="1:4">
      <c r="A26" s="11">
        <v>23</v>
      </c>
      <c r="B26" s="11" t="str">
        <f t="shared" si="1"/>
        <v>SZ22006</v>
      </c>
      <c r="C26" s="11" t="s">
        <v>8</v>
      </c>
      <c r="D26" s="11" t="str">
        <f>"唐万祥"</f>
        <v>唐万祥</v>
      </c>
    </row>
    <row r="27" s="3" customFormat="1" ht="26" customHeight="1" spans="1:4">
      <c r="A27" s="11">
        <v>24</v>
      </c>
      <c r="B27" s="11" t="str">
        <f t="shared" si="1"/>
        <v>SZ22006</v>
      </c>
      <c r="C27" s="11" t="s">
        <v>8</v>
      </c>
      <c r="D27" s="11" t="str">
        <f>"牟姗"</f>
        <v>牟姗</v>
      </c>
    </row>
    <row r="28" s="3" customFormat="1" ht="26" customHeight="1" spans="1:4">
      <c r="A28" s="11">
        <v>25</v>
      </c>
      <c r="B28" s="11" t="str">
        <f t="shared" si="1"/>
        <v>SZ22006</v>
      </c>
      <c r="C28" s="11" t="s">
        <v>8</v>
      </c>
      <c r="D28" s="11" t="str">
        <f>"王磊"</f>
        <v>王磊</v>
      </c>
    </row>
    <row r="29" s="3" customFormat="1" ht="26" customHeight="1" spans="1:4">
      <c r="A29" s="11">
        <v>26</v>
      </c>
      <c r="B29" s="11" t="str">
        <f t="shared" si="1"/>
        <v>SZ22006</v>
      </c>
      <c r="C29" s="11" t="s">
        <v>8</v>
      </c>
      <c r="D29" s="11" t="str">
        <f>"郑璐"</f>
        <v>郑璐</v>
      </c>
    </row>
    <row r="30" s="3" customFormat="1" ht="26" customHeight="1" spans="1:4">
      <c r="A30" s="11">
        <v>27</v>
      </c>
      <c r="B30" s="11" t="str">
        <f t="shared" ref="B30:B39" si="2">"SZ22007"</f>
        <v>SZ22007</v>
      </c>
      <c r="C30" s="11" t="s">
        <v>8</v>
      </c>
      <c r="D30" s="11" t="str">
        <f>"王坤"</f>
        <v>王坤</v>
      </c>
    </row>
    <row r="31" s="3" customFormat="1" ht="26" customHeight="1" spans="1:4">
      <c r="A31" s="11">
        <v>28</v>
      </c>
      <c r="B31" s="11" t="str">
        <f t="shared" si="2"/>
        <v>SZ22007</v>
      </c>
      <c r="C31" s="11" t="s">
        <v>8</v>
      </c>
      <c r="D31" s="11" t="str">
        <f>"陈雷"</f>
        <v>陈雷</v>
      </c>
    </row>
    <row r="32" s="3" customFormat="1" ht="26" customHeight="1" spans="1:4">
      <c r="A32" s="11">
        <v>29</v>
      </c>
      <c r="B32" s="11" t="str">
        <f t="shared" si="2"/>
        <v>SZ22007</v>
      </c>
      <c r="C32" s="11" t="s">
        <v>8</v>
      </c>
      <c r="D32" s="11" t="str">
        <f>"骆昶"</f>
        <v>骆昶</v>
      </c>
    </row>
    <row r="33" s="3" customFormat="1" ht="26" customHeight="1" spans="1:4">
      <c r="A33" s="11">
        <v>30</v>
      </c>
      <c r="B33" s="11" t="str">
        <f t="shared" si="2"/>
        <v>SZ22007</v>
      </c>
      <c r="C33" s="11" t="s">
        <v>8</v>
      </c>
      <c r="D33" s="11" t="str">
        <f>"沈林"</f>
        <v>沈林</v>
      </c>
    </row>
    <row r="34" s="3" customFormat="1" ht="26" customHeight="1" spans="1:4">
      <c r="A34" s="11">
        <v>31</v>
      </c>
      <c r="B34" s="11" t="str">
        <f t="shared" si="2"/>
        <v>SZ22007</v>
      </c>
      <c r="C34" s="11" t="s">
        <v>8</v>
      </c>
      <c r="D34" s="11" t="str">
        <f>"刘梦玄"</f>
        <v>刘梦玄</v>
      </c>
    </row>
    <row r="35" s="3" customFormat="1" ht="26" customHeight="1" spans="1:4">
      <c r="A35" s="11">
        <v>32</v>
      </c>
      <c r="B35" s="11" t="str">
        <f t="shared" si="2"/>
        <v>SZ22007</v>
      </c>
      <c r="C35" s="11" t="s">
        <v>8</v>
      </c>
      <c r="D35" s="11" t="str">
        <f>"何国荣"</f>
        <v>何国荣</v>
      </c>
    </row>
    <row r="36" s="3" customFormat="1" ht="26" customHeight="1" spans="1:4">
      <c r="A36" s="11">
        <v>33</v>
      </c>
      <c r="B36" s="11" t="str">
        <f t="shared" si="2"/>
        <v>SZ22007</v>
      </c>
      <c r="C36" s="11" t="s">
        <v>8</v>
      </c>
      <c r="D36" s="11" t="str">
        <f>"王平"</f>
        <v>王平</v>
      </c>
    </row>
    <row r="37" s="3" customFormat="1" ht="26" customHeight="1" spans="1:4">
      <c r="A37" s="11">
        <v>34</v>
      </c>
      <c r="B37" s="11" t="str">
        <f t="shared" si="2"/>
        <v>SZ22007</v>
      </c>
      <c r="C37" s="11" t="s">
        <v>8</v>
      </c>
      <c r="D37" s="11" t="str">
        <f>"俞伟"</f>
        <v>俞伟</v>
      </c>
    </row>
    <row r="38" s="3" customFormat="1" ht="26" customHeight="1" spans="1:4">
      <c r="A38" s="11">
        <v>35</v>
      </c>
      <c r="B38" s="11" t="str">
        <f t="shared" si="2"/>
        <v>SZ22007</v>
      </c>
      <c r="C38" s="11" t="s">
        <v>8</v>
      </c>
      <c r="D38" s="11" t="str">
        <f>"汪德海"</f>
        <v>汪德海</v>
      </c>
    </row>
    <row r="39" s="3" customFormat="1" ht="26" customHeight="1" spans="1:4">
      <c r="A39" s="11">
        <v>36</v>
      </c>
      <c r="B39" s="11" t="str">
        <f t="shared" si="2"/>
        <v>SZ22007</v>
      </c>
      <c r="C39" s="11" t="s">
        <v>8</v>
      </c>
      <c r="D39" s="11" t="str">
        <f>"余洋阳"</f>
        <v>余洋阳</v>
      </c>
    </row>
    <row r="40" s="3" customFormat="1" ht="26" customHeight="1" spans="1:4">
      <c r="A40" s="11">
        <v>37</v>
      </c>
      <c r="B40" s="11" t="str">
        <f>"SZ22008"</f>
        <v>SZ22008</v>
      </c>
      <c r="C40" s="11" t="s">
        <v>8</v>
      </c>
      <c r="D40" s="11" t="str">
        <f>"刘师"</f>
        <v>刘师</v>
      </c>
    </row>
    <row r="41" s="3" customFormat="1" ht="26" customHeight="1" spans="1:4">
      <c r="A41" s="11">
        <v>38</v>
      </c>
      <c r="B41" s="11" t="str">
        <f>"SZ22008"</f>
        <v>SZ22008</v>
      </c>
      <c r="C41" s="11" t="s">
        <v>8</v>
      </c>
      <c r="D41" s="11" t="str">
        <f>"帅晓艳"</f>
        <v>帅晓艳</v>
      </c>
    </row>
    <row r="42" s="3" customFormat="1" ht="26" customHeight="1" spans="1:4">
      <c r="A42" s="11">
        <v>39</v>
      </c>
      <c r="B42" s="11" t="str">
        <f>"SZ22008"</f>
        <v>SZ22008</v>
      </c>
      <c r="C42" s="11" t="s">
        <v>8</v>
      </c>
      <c r="D42" s="11" t="str">
        <f>"王康平"</f>
        <v>王康平</v>
      </c>
    </row>
    <row r="43" s="3" customFormat="1" ht="26" customHeight="1" spans="1:4">
      <c r="A43" s="11">
        <v>40</v>
      </c>
      <c r="B43" s="11" t="str">
        <f>"SZ22009"</f>
        <v>SZ22009</v>
      </c>
      <c r="C43" s="11" t="s">
        <v>8</v>
      </c>
      <c r="D43" s="11" t="str">
        <f>"赵含"</f>
        <v>赵含</v>
      </c>
    </row>
    <row r="44" s="3" customFormat="1" ht="26" customHeight="1" spans="1:4">
      <c r="A44" s="11">
        <v>41</v>
      </c>
      <c r="B44" s="11" t="str">
        <f>"SZ22009"</f>
        <v>SZ22009</v>
      </c>
      <c r="C44" s="11" t="s">
        <v>8</v>
      </c>
      <c r="D44" s="11" t="str">
        <f>"王晓强"</f>
        <v>王晓强</v>
      </c>
    </row>
    <row r="45" s="3" customFormat="1" ht="26" customHeight="1" spans="1:4">
      <c r="A45" s="11">
        <v>42</v>
      </c>
      <c r="B45" s="11" t="str">
        <f>"SZ22009"</f>
        <v>SZ22009</v>
      </c>
      <c r="C45" s="11" t="s">
        <v>8</v>
      </c>
      <c r="D45" s="11" t="str">
        <f>"谭雨晨"</f>
        <v>谭雨晨</v>
      </c>
    </row>
    <row r="46" s="3" customFormat="1" ht="26" customHeight="1" spans="1:4">
      <c r="A46" s="11">
        <v>43</v>
      </c>
      <c r="B46" s="11" t="str">
        <f>"SZ22009"</f>
        <v>SZ22009</v>
      </c>
      <c r="C46" s="11" t="s">
        <v>8</v>
      </c>
      <c r="D46" s="11" t="str">
        <f>"刘成放"</f>
        <v>刘成放</v>
      </c>
    </row>
    <row r="47" s="3" customFormat="1" ht="26" customHeight="1" spans="1:4">
      <c r="A47" s="11">
        <v>44</v>
      </c>
      <c r="B47" s="11" t="str">
        <f>"SZ22009"</f>
        <v>SZ22009</v>
      </c>
      <c r="C47" s="11" t="s">
        <v>8</v>
      </c>
      <c r="D47" s="11" t="str">
        <f>"黄立"</f>
        <v>黄立</v>
      </c>
    </row>
    <row r="48" s="3" customFormat="1" ht="26" customHeight="1" spans="1:4">
      <c r="A48" s="11">
        <v>45</v>
      </c>
      <c r="B48" s="11" t="str">
        <f t="shared" ref="B48:B55" si="3">"SZ22010"</f>
        <v>SZ22010</v>
      </c>
      <c r="C48" s="11" t="s">
        <v>8</v>
      </c>
      <c r="D48" s="11" t="str">
        <f>"张君秋"</f>
        <v>张君秋</v>
      </c>
    </row>
    <row r="49" s="3" customFormat="1" ht="26" customHeight="1" spans="1:4">
      <c r="A49" s="11">
        <v>46</v>
      </c>
      <c r="B49" s="11" t="str">
        <f t="shared" si="3"/>
        <v>SZ22010</v>
      </c>
      <c r="C49" s="11" t="s">
        <v>8</v>
      </c>
      <c r="D49" s="11" t="str">
        <f>"王岩松"</f>
        <v>王岩松</v>
      </c>
    </row>
    <row r="50" s="3" customFormat="1" ht="26" customHeight="1" spans="1:4">
      <c r="A50" s="11">
        <v>47</v>
      </c>
      <c r="B50" s="11" t="str">
        <f t="shared" si="3"/>
        <v>SZ22010</v>
      </c>
      <c r="C50" s="11" t="s">
        <v>8</v>
      </c>
      <c r="D50" s="11" t="str">
        <f>"叶齐诗"</f>
        <v>叶齐诗</v>
      </c>
    </row>
    <row r="51" s="3" customFormat="1" ht="26" customHeight="1" spans="1:4">
      <c r="A51" s="11">
        <v>48</v>
      </c>
      <c r="B51" s="11" t="str">
        <f t="shared" si="3"/>
        <v>SZ22010</v>
      </c>
      <c r="C51" s="11" t="s">
        <v>8</v>
      </c>
      <c r="D51" s="11" t="str">
        <f>"徐亚平"</f>
        <v>徐亚平</v>
      </c>
    </row>
    <row r="52" s="3" customFormat="1" ht="26" customHeight="1" spans="1:4">
      <c r="A52" s="11">
        <v>49</v>
      </c>
      <c r="B52" s="11" t="str">
        <f t="shared" si="3"/>
        <v>SZ22010</v>
      </c>
      <c r="C52" s="11" t="s">
        <v>8</v>
      </c>
      <c r="D52" s="11" t="str">
        <f>"毛丹"</f>
        <v>毛丹</v>
      </c>
    </row>
    <row r="53" s="3" customFormat="1" ht="26" customHeight="1" spans="1:4">
      <c r="A53" s="11">
        <v>50</v>
      </c>
      <c r="B53" s="11" t="str">
        <f t="shared" si="3"/>
        <v>SZ22010</v>
      </c>
      <c r="C53" s="11" t="s">
        <v>8</v>
      </c>
      <c r="D53" s="11" t="str">
        <f>"付万蕾"</f>
        <v>付万蕾</v>
      </c>
    </row>
    <row r="54" s="3" customFormat="1" ht="26" customHeight="1" spans="1:4">
      <c r="A54" s="11">
        <v>51</v>
      </c>
      <c r="B54" s="11" t="str">
        <f t="shared" si="3"/>
        <v>SZ22010</v>
      </c>
      <c r="C54" s="11" t="s">
        <v>8</v>
      </c>
      <c r="D54" s="11" t="str">
        <f>"袁媛"</f>
        <v>袁媛</v>
      </c>
    </row>
    <row r="55" s="3" customFormat="1" ht="26" customHeight="1" spans="1:4">
      <c r="A55" s="11">
        <v>52</v>
      </c>
      <c r="B55" s="11" t="str">
        <f t="shared" si="3"/>
        <v>SZ22010</v>
      </c>
      <c r="C55" s="11" t="s">
        <v>8</v>
      </c>
      <c r="D55" s="11" t="str">
        <f>"镇英布谷"</f>
        <v>镇英布谷</v>
      </c>
    </row>
    <row r="56" s="3" customFormat="1" ht="26" customHeight="1" spans="1:4">
      <c r="A56" s="11">
        <v>53</v>
      </c>
      <c r="B56" s="11" t="str">
        <f t="shared" ref="B56:B60" si="4">"SZ22011"</f>
        <v>SZ22011</v>
      </c>
      <c r="C56" s="11" t="s">
        <v>9</v>
      </c>
      <c r="D56" s="11" t="str">
        <f>"薛源"</f>
        <v>薛源</v>
      </c>
    </row>
    <row r="57" s="3" customFormat="1" ht="26" customHeight="1" spans="1:4">
      <c r="A57" s="11">
        <v>54</v>
      </c>
      <c r="B57" s="11" t="str">
        <f t="shared" si="4"/>
        <v>SZ22011</v>
      </c>
      <c r="C57" s="11" t="s">
        <v>9</v>
      </c>
      <c r="D57" s="11" t="str">
        <f>"刘兴"</f>
        <v>刘兴</v>
      </c>
    </row>
    <row r="58" s="3" customFormat="1" ht="26" customHeight="1" spans="1:4">
      <c r="A58" s="11">
        <v>55</v>
      </c>
      <c r="B58" s="11" t="str">
        <f t="shared" si="4"/>
        <v>SZ22011</v>
      </c>
      <c r="C58" s="11" t="s">
        <v>9</v>
      </c>
      <c r="D58" s="11" t="str">
        <f>"周晓曦"</f>
        <v>周晓曦</v>
      </c>
    </row>
    <row r="59" s="3" customFormat="1" ht="26" customHeight="1" spans="1:4">
      <c r="A59" s="11">
        <v>56</v>
      </c>
      <c r="B59" s="11" t="str">
        <f t="shared" si="4"/>
        <v>SZ22011</v>
      </c>
      <c r="C59" s="11" t="s">
        <v>9</v>
      </c>
      <c r="D59" s="11" t="str">
        <f>"董银双"</f>
        <v>董银双</v>
      </c>
    </row>
    <row r="60" s="3" customFormat="1" ht="26" customHeight="1" spans="1:4">
      <c r="A60" s="11">
        <v>57</v>
      </c>
      <c r="B60" s="11" t="str">
        <f t="shared" si="4"/>
        <v>SZ22011</v>
      </c>
      <c r="C60" s="11" t="s">
        <v>9</v>
      </c>
      <c r="D60" s="11" t="str">
        <f>"刘佳俊"</f>
        <v>刘佳俊</v>
      </c>
    </row>
    <row r="61" s="3" customFormat="1" ht="26" customHeight="1" spans="1:4">
      <c r="A61" s="11">
        <v>58</v>
      </c>
      <c r="B61" s="11" t="str">
        <f t="shared" ref="B61:B68" si="5">"SZ22012"</f>
        <v>SZ22012</v>
      </c>
      <c r="C61" s="11" t="s">
        <v>10</v>
      </c>
      <c r="D61" s="11" t="str">
        <f>"贾诗清"</f>
        <v>贾诗清</v>
      </c>
    </row>
    <row r="62" s="3" customFormat="1" ht="26" customHeight="1" spans="1:4">
      <c r="A62" s="11">
        <v>59</v>
      </c>
      <c r="B62" s="11" t="str">
        <f t="shared" si="5"/>
        <v>SZ22012</v>
      </c>
      <c r="C62" s="11" t="s">
        <v>10</v>
      </c>
      <c r="D62" s="11" t="str">
        <f>"曾祥伟"</f>
        <v>曾祥伟</v>
      </c>
    </row>
    <row r="63" s="3" customFormat="1" ht="26" customHeight="1" spans="1:4">
      <c r="A63" s="11">
        <v>60</v>
      </c>
      <c r="B63" s="11" t="str">
        <f t="shared" si="5"/>
        <v>SZ22012</v>
      </c>
      <c r="C63" s="11" t="s">
        <v>10</v>
      </c>
      <c r="D63" s="11" t="str">
        <f>"黎晓荣"</f>
        <v>黎晓荣</v>
      </c>
    </row>
    <row r="64" s="3" customFormat="1" ht="26" customHeight="1" spans="1:4">
      <c r="A64" s="11">
        <v>61</v>
      </c>
      <c r="B64" s="11" t="str">
        <f t="shared" si="5"/>
        <v>SZ22012</v>
      </c>
      <c r="C64" s="11" t="s">
        <v>10</v>
      </c>
      <c r="D64" s="11" t="str">
        <f>"郑思怡"</f>
        <v>郑思怡</v>
      </c>
    </row>
    <row r="65" s="3" customFormat="1" ht="26" customHeight="1" spans="1:4">
      <c r="A65" s="11">
        <v>62</v>
      </c>
      <c r="B65" s="11" t="str">
        <f t="shared" si="5"/>
        <v>SZ22012</v>
      </c>
      <c r="C65" s="11" t="s">
        <v>10</v>
      </c>
      <c r="D65" s="11" t="str">
        <f>"钟紫蔓"</f>
        <v>钟紫蔓</v>
      </c>
    </row>
    <row r="66" s="3" customFormat="1" ht="26" customHeight="1" spans="1:4">
      <c r="A66" s="11">
        <v>63</v>
      </c>
      <c r="B66" s="11" t="str">
        <f t="shared" si="5"/>
        <v>SZ22012</v>
      </c>
      <c r="C66" s="11" t="s">
        <v>10</v>
      </c>
      <c r="D66" s="11" t="str">
        <f>"陶黎丽"</f>
        <v>陶黎丽</v>
      </c>
    </row>
    <row r="67" s="3" customFormat="1" ht="26" customHeight="1" spans="1:4">
      <c r="A67" s="11">
        <v>64</v>
      </c>
      <c r="B67" s="11" t="str">
        <f t="shared" si="5"/>
        <v>SZ22012</v>
      </c>
      <c r="C67" s="11" t="s">
        <v>10</v>
      </c>
      <c r="D67" s="11" t="str">
        <f>"胡双双"</f>
        <v>胡双双</v>
      </c>
    </row>
    <row r="68" s="3" customFormat="1" ht="26" customHeight="1" spans="1:4">
      <c r="A68" s="11">
        <v>65</v>
      </c>
      <c r="B68" s="11" t="str">
        <f t="shared" si="5"/>
        <v>SZ22012</v>
      </c>
      <c r="C68" s="11" t="s">
        <v>10</v>
      </c>
      <c r="D68" s="11" t="str">
        <f>"汪曼"</f>
        <v>汪曼</v>
      </c>
    </row>
    <row r="69" s="3" customFormat="1" ht="26" customHeight="1" spans="1:4">
      <c r="A69" s="11">
        <v>66</v>
      </c>
      <c r="B69" s="11" t="str">
        <f t="shared" ref="B69:B78" si="6">"SZ22013"</f>
        <v>SZ22013</v>
      </c>
      <c r="C69" s="11" t="s">
        <v>11</v>
      </c>
      <c r="D69" s="11" t="str">
        <f>"夏理海"</f>
        <v>夏理海</v>
      </c>
    </row>
    <row r="70" s="3" customFormat="1" ht="26" customHeight="1" spans="1:4">
      <c r="A70" s="11">
        <v>67</v>
      </c>
      <c r="B70" s="11" t="str">
        <f t="shared" si="6"/>
        <v>SZ22013</v>
      </c>
      <c r="C70" s="11" t="s">
        <v>11</v>
      </c>
      <c r="D70" s="11" t="str">
        <f>"薛士其"</f>
        <v>薛士其</v>
      </c>
    </row>
    <row r="71" s="3" customFormat="1" ht="26" customHeight="1" spans="1:4">
      <c r="A71" s="11">
        <v>68</v>
      </c>
      <c r="B71" s="11" t="str">
        <f t="shared" si="6"/>
        <v>SZ22013</v>
      </c>
      <c r="C71" s="11" t="s">
        <v>11</v>
      </c>
      <c r="D71" s="11" t="str">
        <f>"吴明波"</f>
        <v>吴明波</v>
      </c>
    </row>
    <row r="72" s="3" customFormat="1" ht="26" customHeight="1" spans="1:4">
      <c r="A72" s="11">
        <v>69</v>
      </c>
      <c r="B72" s="11" t="str">
        <f t="shared" si="6"/>
        <v>SZ22013</v>
      </c>
      <c r="C72" s="11" t="s">
        <v>11</v>
      </c>
      <c r="D72" s="11" t="str">
        <f>"甘子衡"</f>
        <v>甘子衡</v>
      </c>
    </row>
    <row r="73" s="3" customFormat="1" ht="26" customHeight="1" spans="1:4">
      <c r="A73" s="11">
        <v>70</v>
      </c>
      <c r="B73" s="11" t="str">
        <f t="shared" si="6"/>
        <v>SZ22013</v>
      </c>
      <c r="C73" s="11" t="s">
        <v>11</v>
      </c>
      <c r="D73" s="11" t="str">
        <f>"裴扳"</f>
        <v>裴扳</v>
      </c>
    </row>
    <row r="74" s="3" customFormat="1" ht="26" customHeight="1" spans="1:4">
      <c r="A74" s="11">
        <v>71</v>
      </c>
      <c r="B74" s="11" t="str">
        <f t="shared" si="6"/>
        <v>SZ22013</v>
      </c>
      <c r="C74" s="11" t="s">
        <v>11</v>
      </c>
      <c r="D74" s="11" t="str">
        <f>"宁为民"</f>
        <v>宁为民</v>
      </c>
    </row>
    <row r="75" s="3" customFormat="1" ht="26" customHeight="1" spans="1:4">
      <c r="A75" s="11">
        <v>72</v>
      </c>
      <c r="B75" s="11" t="str">
        <f t="shared" si="6"/>
        <v>SZ22013</v>
      </c>
      <c r="C75" s="11" t="s">
        <v>11</v>
      </c>
      <c r="D75" s="11" t="str">
        <f>"马利"</f>
        <v>马利</v>
      </c>
    </row>
    <row r="76" s="3" customFormat="1" ht="26" customHeight="1" spans="1:4">
      <c r="A76" s="11">
        <v>73</v>
      </c>
      <c r="B76" s="11" t="str">
        <f t="shared" si="6"/>
        <v>SZ22013</v>
      </c>
      <c r="C76" s="11" t="s">
        <v>11</v>
      </c>
      <c r="D76" s="11" t="str">
        <f>"邓泰来"</f>
        <v>邓泰来</v>
      </c>
    </row>
    <row r="77" s="3" customFormat="1" ht="26" customHeight="1" spans="1:4">
      <c r="A77" s="11">
        <v>74</v>
      </c>
      <c r="B77" s="11" t="str">
        <f t="shared" si="6"/>
        <v>SZ22013</v>
      </c>
      <c r="C77" s="11" t="s">
        <v>11</v>
      </c>
      <c r="D77" s="11" t="str">
        <f>"凡华"</f>
        <v>凡华</v>
      </c>
    </row>
    <row r="78" s="3" customFormat="1" ht="26" customHeight="1" spans="1:4">
      <c r="A78" s="11">
        <v>75</v>
      </c>
      <c r="B78" s="11" t="str">
        <f t="shared" si="6"/>
        <v>SZ22013</v>
      </c>
      <c r="C78" s="11" t="s">
        <v>11</v>
      </c>
      <c r="D78" s="11" t="str">
        <f>"向炬富"</f>
        <v>向炬富</v>
      </c>
    </row>
    <row r="79" s="3" customFormat="1" ht="26" customHeight="1" spans="1:4">
      <c r="A79" s="11">
        <v>76</v>
      </c>
      <c r="B79" s="11" t="str">
        <f t="shared" ref="B79:B81" si="7">"SZ22014"</f>
        <v>SZ22014</v>
      </c>
      <c r="C79" s="11" t="s">
        <v>12</v>
      </c>
      <c r="D79" s="11" t="str">
        <f>"邹先钧"</f>
        <v>邹先钧</v>
      </c>
    </row>
    <row r="80" s="3" customFormat="1" ht="26" customHeight="1" spans="1:4">
      <c r="A80" s="11">
        <v>77</v>
      </c>
      <c r="B80" s="11" t="str">
        <f t="shared" si="7"/>
        <v>SZ22014</v>
      </c>
      <c r="C80" s="11" t="s">
        <v>12</v>
      </c>
      <c r="D80" s="11" t="str">
        <f>"王相前"</f>
        <v>王相前</v>
      </c>
    </row>
    <row r="81" s="3" customFormat="1" ht="26" customHeight="1" spans="1:4">
      <c r="A81" s="11">
        <v>78</v>
      </c>
      <c r="B81" s="11" t="str">
        <f t="shared" si="7"/>
        <v>SZ22014</v>
      </c>
      <c r="C81" s="11" t="s">
        <v>12</v>
      </c>
      <c r="D81" s="11" t="str">
        <f>"谭德露"</f>
        <v>谭德露</v>
      </c>
    </row>
    <row r="82" s="3" customFormat="1" ht="26" customHeight="1" spans="1:4">
      <c r="A82" s="11">
        <v>79</v>
      </c>
      <c r="B82" s="11" t="str">
        <f t="shared" ref="B82:B87" si="8">"SZ22015"</f>
        <v>SZ22015</v>
      </c>
      <c r="C82" s="11" t="s">
        <v>13</v>
      </c>
      <c r="D82" s="11" t="str">
        <f>"邓宏"</f>
        <v>邓宏</v>
      </c>
    </row>
    <row r="83" s="3" customFormat="1" ht="26" customHeight="1" spans="1:4">
      <c r="A83" s="11">
        <v>80</v>
      </c>
      <c r="B83" s="11" t="str">
        <f t="shared" si="8"/>
        <v>SZ22015</v>
      </c>
      <c r="C83" s="11" t="s">
        <v>13</v>
      </c>
      <c r="D83" s="11" t="str">
        <f>"易成舟"</f>
        <v>易成舟</v>
      </c>
    </row>
    <row r="84" s="3" customFormat="1" ht="26" customHeight="1" spans="1:4">
      <c r="A84" s="11">
        <v>81</v>
      </c>
      <c r="B84" s="11" t="str">
        <f t="shared" si="8"/>
        <v>SZ22015</v>
      </c>
      <c r="C84" s="11" t="s">
        <v>13</v>
      </c>
      <c r="D84" s="11" t="str">
        <f>"何芷璇"</f>
        <v>何芷璇</v>
      </c>
    </row>
    <row r="85" s="3" customFormat="1" ht="26" customHeight="1" spans="1:4">
      <c r="A85" s="11">
        <v>82</v>
      </c>
      <c r="B85" s="11" t="str">
        <f t="shared" si="8"/>
        <v>SZ22015</v>
      </c>
      <c r="C85" s="11" t="s">
        <v>13</v>
      </c>
      <c r="D85" s="11" t="str">
        <f>"刘玉兰"</f>
        <v>刘玉兰</v>
      </c>
    </row>
    <row r="86" s="3" customFormat="1" ht="26" customHeight="1" spans="1:4">
      <c r="A86" s="11">
        <v>83</v>
      </c>
      <c r="B86" s="11" t="str">
        <f t="shared" si="8"/>
        <v>SZ22015</v>
      </c>
      <c r="C86" s="11" t="s">
        <v>13</v>
      </c>
      <c r="D86" s="11" t="str">
        <f>"孙露晏"</f>
        <v>孙露晏</v>
      </c>
    </row>
    <row r="87" s="3" customFormat="1" ht="26" customHeight="1" spans="1:4">
      <c r="A87" s="11">
        <v>84</v>
      </c>
      <c r="B87" s="11" t="str">
        <f t="shared" si="8"/>
        <v>SZ22015</v>
      </c>
      <c r="C87" s="11" t="s">
        <v>13</v>
      </c>
      <c r="D87" s="11" t="str">
        <f>"秦广"</f>
        <v>秦广</v>
      </c>
    </row>
    <row r="88" s="3" customFormat="1" ht="26" customHeight="1" spans="1:4">
      <c r="A88" s="11">
        <v>85</v>
      </c>
      <c r="B88" s="11" t="str">
        <f t="shared" ref="B88:B92" si="9">"SZ22016"</f>
        <v>SZ22016</v>
      </c>
      <c r="C88" s="11" t="s">
        <v>14</v>
      </c>
      <c r="D88" s="11" t="str">
        <f>"兰培培"</f>
        <v>兰培培</v>
      </c>
    </row>
    <row r="89" s="3" customFormat="1" ht="26" customHeight="1" spans="1:4">
      <c r="A89" s="11">
        <v>86</v>
      </c>
      <c r="B89" s="11" t="str">
        <f t="shared" si="9"/>
        <v>SZ22016</v>
      </c>
      <c r="C89" s="11" t="s">
        <v>14</v>
      </c>
      <c r="D89" s="11" t="str">
        <f>"方诺亚"</f>
        <v>方诺亚</v>
      </c>
    </row>
    <row r="90" s="3" customFormat="1" ht="26" customHeight="1" spans="1:4">
      <c r="A90" s="11">
        <v>87</v>
      </c>
      <c r="B90" s="11" t="str">
        <f t="shared" si="9"/>
        <v>SZ22016</v>
      </c>
      <c r="C90" s="11" t="s">
        <v>14</v>
      </c>
      <c r="D90" s="11" t="str">
        <f>"闻艺"</f>
        <v>闻艺</v>
      </c>
    </row>
    <row r="91" s="3" customFormat="1" ht="26" customHeight="1" spans="1:4">
      <c r="A91" s="11">
        <v>88</v>
      </c>
      <c r="B91" s="11" t="str">
        <f t="shared" si="9"/>
        <v>SZ22016</v>
      </c>
      <c r="C91" s="11" t="s">
        <v>14</v>
      </c>
      <c r="D91" s="11" t="str">
        <f>"覃依颖"</f>
        <v>覃依颖</v>
      </c>
    </row>
    <row r="92" s="3" customFormat="1" ht="26" customHeight="1" spans="1:4">
      <c r="A92" s="11">
        <v>89</v>
      </c>
      <c r="B92" s="11" t="str">
        <f t="shared" si="9"/>
        <v>SZ22016</v>
      </c>
      <c r="C92" s="11" t="s">
        <v>14</v>
      </c>
      <c r="D92" s="11" t="str">
        <f>"熊俊发"</f>
        <v>熊俊发</v>
      </c>
    </row>
    <row r="93" s="3" customFormat="1" ht="26" customHeight="1" spans="1:4">
      <c r="A93" s="11">
        <v>90</v>
      </c>
      <c r="B93" s="11" t="str">
        <f t="shared" ref="B93:B95" si="10">"SZ22017"</f>
        <v>SZ22017</v>
      </c>
      <c r="C93" s="11" t="s">
        <v>15</v>
      </c>
      <c r="D93" s="11" t="str">
        <f>"吴思娴"</f>
        <v>吴思娴</v>
      </c>
    </row>
    <row r="94" s="3" customFormat="1" ht="26" customHeight="1" spans="1:4">
      <c r="A94" s="11">
        <v>91</v>
      </c>
      <c r="B94" s="11" t="str">
        <f t="shared" si="10"/>
        <v>SZ22017</v>
      </c>
      <c r="C94" s="11" t="s">
        <v>15</v>
      </c>
      <c r="D94" s="11" t="str">
        <f>"杨宛昱"</f>
        <v>杨宛昱</v>
      </c>
    </row>
    <row r="95" s="3" customFormat="1" ht="26" customHeight="1" spans="1:4">
      <c r="A95" s="11">
        <v>92</v>
      </c>
      <c r="B95" s="11" t="str">
        <f t="shared" si="10"/>
        <v>SZ22017</v>
      </c>
      <c r="C95" s="11" t="s">
        <v>15</v>
      </c>
      <c r="D95" s="11" t="str">
        <f>"周肖丽"</f>
        <v>周肖丽</v>
      </c>
    </row>
    <row r="96" s="3" customFormat="1" ht="26" customHeight="1" spans="1:4">
      <c r="A96" s="11">
        <v>93</v>
      </c>
      <c r="B96" s="11" t="str">
        <f t="shared" ref="B96:B99" si="11">"SZ22018"</f>
        <v>SZ22018</v>
      </c>
      <c r="C96" s="11" t="s">
        <v>16</v>
      </c>
      <c r="D96" s="11" t="str">
        <f>"曾思嘉"</f>
        <v>曾思嘉</v>
      </c>
    </row>
    <row r="97" s="3" customFormat="1" ht="26" customHeight="1" spans="1:4">
      <c r="A97" s="11">
        <v>94</v>
      </c>
      <c r="B97" s="11" t="str">
        <f t="shared" si="11"/>
        <v>SZ22018</v>
      </c>
      <c r="C97" s="11" t="s">
        <v>16</v>
      </c>
      <c r="D97" s="11" t="str">
        <f>"谭星宇"</f>
        <v>谭星宇</v>
      </c>
    </row>
    <row r="98" s="3" customFormat="1" ht="26" customHeight="1" spans="1:4">
      <c r="A98" s="11">
        <v>95</v>
      </c>
      <c r="B98" s="11" t="str">
        <f t="shared" si="11"/>
        <v>SZ22018</v>
      </c>
      <c r="C98" s="11" t="s">
        <v>16</v>
      </c>
      <c r="D98" s="11" t="str">
        <f>"高银"</f>
        <v>高银</v>
      </c>
    </row>
    <row r="99" s="3" customFormat="1" ht="26" customHeight="1" spans="1:4">
      <c r="A99" s="11">
        <v>96</v>
      </c>
      <c r="B99" s="11" t="str">
        <f t="shared" si="11"/>
        <v>SZ22018</v>
      </c>
      <c r="C99" s="11" t="s">
        <v>16</v>
      </c>
      <c r="D99" s="11" t="str">
        <f>"廖智单"</f>
        <v>廖智单</v>
      </c>
    </row>
    <row r="100" s="3" customFormat="1" ht="26" customHeight="1" spans="1:4">
      <c r="A100" s="11">
        <v>97</v>
      </c>
      <c r="B100" s="11" t="str">
        <f>"SZ22019"</f>
        <v>SZ22019</v>
      </c>
      <c r="C100" s="11" t="s">
        <v>16</v>
      </c>
      <c r="D100" s="11" t="str">
        <f>"董策"</f>
        <v>董策</v>
      </c>
    </row>
    <row r="101" s="3" customFormat="1" ht="26" customHeight="1" spans="1:4">
      <c r="A101" s="11">
        <v>98</v>
      </c>
      <c r="B101" s="11" t="str">
        <f>"SZ22019"</f>
        <v>SZ22019</v>
      </c>
      <c r="C101" s="11" t="s">
        <v>16</v>
      </c>
      <c r="D101" s="11" t="str">
        <f>"张琬昕"</f>
        <v>张琬昕</v>
      </c>
    </row>
    <row r="102" s="3" customFormat="1" ht="26" customHeight="1" spans="1:4">
      <c r="A102" s="11">
        <v>99</v>
      </c>
      <c r="B102" s="11" t="str">
        <f t="shared" ref="B102:B106" si="12">"SZ22020"</f>
        <v>SZ22020</v>
      </c>
      <c r="C102" s="11" t="s">
        <v>17</v>
      </c>
      <c r="D102" s="11" t="str">
        <f>"向宇琪"</f>
        <v>向宇琪</v>
      </c>
    </row>
    <row r="103" s="3" customFormat="1" ht="26" customHeight="1" spans="1:4">
      <c r="A103" s="11">
        <v>100</v>
      </c>
      <c r="B103" s="11" t="str">
        <f t="shared" si="12"/>
        <v>SZ22020</v>
      </c>
      <c r="C103" s="11" t="s">
        <v>17</v>
      </c>
      <c r="D103" s="11" t="str">
        <f>"朱小松"</f>
        <v>朱小松</v>
      </c>
    </row>
    <row r="104" s="3" customFormat="1" ht="26" customHeight="1" spans="1:4">
      <c r="A104" s="11">
        <v>101</v>
      </c>
      <c r="B104" s="11" t="str">
        <f t="shared" si="12"/>
        <v>SZ22020</v>
      </c>
      <c r="C104" s="11" t="s">
        <v>17</v>
      </c>
      <c r="D104" s="11" t="str">
        <f>"余子翔"</f>
        <v>余子翔</v>
      </c>
    </row>
    <row r="105" s="3" customFormat="1" ht="26" customHeight="1" spans="1:4">
      <c r="A105" s="11">
        <v>102</v>
      </c>
      <c r="B105" s="11" t="str">
        <f t="shared" si="12"/>
        <v>SZ22020</v>
      </c>
      <c r="C105" s="11" t="s">
        <v>17</v>
      </c>
      <c r="D105" s="11" t="str">
        <f>"潘华阳"</f>
        <v>潘华阳</v>
      </c>
    </row>
    <row r="106" s="3" customFormat="1" ht="26" customHeight="1" spans="1:4">
      <c r="A106" s="11">
        <v>103</v>
      </c>
      <c r="B106" s="11" t="str">
        <f t="shared" si="12"/>
        <v>SZ22020</v>
      </c>
      <c r="C106" s="11" t="s">
        <v>17</v>
      </c>
      <c r="D106" s="11" t="str">
        <f>"黄健成"</f>
        <v>黄健成</v>
      </c>
    </row>
    <row r="107" s="3" customFormat="1" ht="26" customHeight="1" spans="1:4">
      <c r="A107" s="11">
        <v>104</v>
      </c>
      <c r="B107" s="11" t="str">
        <f t="shared" ref="B107:B110" si="13">"SZ22021"</f>
        <v>SZ22021</v>
      </c>
      <c r="C107" s="11" t="s">
        <v>17</v>
      </c>
      <c r="D107" s="11" t="str">
        <f>"胡闻欣"</f>
        <v>胡闻欣</v>
      </c>
    </row>
    <row r="108" s="3" customFormat="1" ht="26" customHeight="1" spans="1:4">
      <c r="A108" s="11">
        <v>105</v>
      </c>
      <c r="B108" s="11" t="str">
        <f t="shared" si="13"/>
        <v>SZ22021</v>
      </c>
      <c r="C108" s="11" t="s">
        <v>17</v>
      </c>
      <c r="D108" s="11" t="str">
        <f>"国琴"</f>
        <v>国琴</v>
      </c>
    </row>
    <row r="109" s="3" customFormat="1" ht="26" customHeight="1" spans="1:4">
      <c r="A109" s="11">
        <v>106</v>
      </c>
      <c r="B109" s="11" t="str">
        <f t="shared" si="13"/>
        <v>SZ22021</v>
      </c>
      <c r="C109" s="11" t="s">
        <v>17</v>
      </c>
      <c r="D109" s="11" t="str">
        <f>"夏彩君"</f>
        <v>夏彩君</v>
      </c>
    </row>
    <row r="110" s="3" customFormat="1" ht="26" customHeight="1" spans="1:4">
      <c r="A110" s="11">
        <v>107</v>
      </c>
      <c r="B110" s="11" t="str">
        <f t="shared" si="13"/>
        <v>SZ22021</v>
      </c>
      <c r="C110" s="11" t="s">
        <v>17</v>
      </c>
      <c r="D110" s="11" t="str">
        <f>"李钟鸣"</f>
        <v>李钟鸣</v>
      </c>
    </row>
    <row r="111" s="3" customFormat="1" ht="26" customHeight="1" spans="1:4">
      <c r="A111" s="11">
        <v>108</v>
      </c>
      <c r="B111" s="11" t="str">
        <f t="shared" ref="B111:B115" si="14">"SZ22022"</f>
        <v>SZ22022</v>
      </c>
      <c r="C111" s="11" t="s">
        <v>18</v>
      </c>
      <c r="D111" s="11" t="str">
        <f>"杨吉源"</f>
        <v>杨吉源</v>
      </c>
    </row>
    <row r="112" s="3" customFormat="1" ht="26" customHeight="1" spans="1:4">
      <c r="A112" s="11">
        <v>109</v>
      </c>
      <c r="B112" s="11" t="str">
        <f t="shared" si="14"/>
        <v>SZ22022</v>
      </c>
      <c r="C112" s="11" t="s">
        <v>18</v>
      </c>
      <c r="D112" s="11" t="str">
        <f>"张冬"</f>
        <v>张冬</v>
      </c>
    </row>
    <row r="113" s="3" customFormat="1" ht="26" customHeight="1" spans="1:4">
      <c r="A113" s="11">
        <v>110</v>
      </c>
      <c r="B113" s="11" t="str">
        <f t="shared" si="14"/>
        <v>SZ22022</v>
      </c>
      <c r="C113" s="11" t="s">
        <v>18</v>
      </c>
      <c r="D113" s="11" t="str">
        <f>"涂梦雪"</f>
        <v>涂梦雪</v>
      </c>
    </row>
    <row r="114" s="3" customFormat="1" ht="26" customHeight="1" spans="1:4">
      <c r="A114" s="11">
        <v>111</v>
      </c>
      <c r="B114" s="11" t="str">
        <f t="shared" si="14"/>
        <v>SZ22022</v>
      </c>
      <c r="C114" s="11" t="s">
        <v>18</v>
      </c>
      <c r="D114" s="11" t="str">
        <f>"朱清山"</f>
        <v>朱清山</v>
      </c>
    </row>
    <row r="115" s="3" customFormat="1" ht="26" customHeight="1" spans="1:4">
      <c r="A115" s="11">
        <v>112</v>
      </c>
      <c r="B115" s="11" t="str">
        <f t="shared" si="14"/>
        <v>SZ22022</v>
      </c>
      <c r="C115" s="11" t="s">
        <v>18</v>
      </c>
      <c r="D115" s="11" t="str">
        <f>"陈浩川"</f>
        <v>陈浩川</v>
      </c>
    </row>
    <row r="116" s="3" customFormat="1" ht="26" customHeight="1" spans="1:4">
      <c r="A116" s="11">
        <v>113</v>
      </c>
      <c r="B116" s="11" t="str">
        <f>"SZ22023"</f>
        <v>SZ22023</v>
      </c>
      <c r="C116" s="11" t="s">
        <v>19</v>
      </c>
      <c r="D116" s="11" t="str">
        <f>"刘太奇"</f>
        <v>刘太奇</v>
      </c>
    </row>
    <row r="117" s="3" customFormat="1" ht="26" customHeight="1" spans="1:4">
      <c r="A117" s="11">
        <v>114</v>
      </c>
      <c r="B117" s="11" t="str">
        <f>"SZ22023"</f>
        <v>SZ22023</v>
      </c>
      <c r="C117" s="11" t="s">
        <v>19</v>
      </c>
      <c r="D117" s="11" t="str">
        <f>"吴仲稀"</f>
        <v>吴仲稀</v>
      </c>
    </row>
    <row r="118" s="3" customFormat="1" ht="26" customHeight="1" spans="1:4">
      <c r="A118" s="11">
        <v>115</v>
      </c>
      <c r="B118" s="11" t="str">
        <f>"SZ22023"</f>
        <v>SZ22023</v>
      </c>
      <c r="C118" s="11" t="s">
        <v>19</v>
      </c>
      <c r="D118" s="11" t="str">
        <f>"杨甜甜"</f>
        <v>杨甜甜</v>
      </c>
    </row>
    <row r="119" s="3" customFormat="1" ht="26" customHeight="1" spans="1:4">
      <c r="A119" s="11">
        <v>116</v>
      </c>
      <c r="B119" s="11" t="str">
        <f>"SZ22023"</f>
        <v>SZ22023</v>
      </c>
      <c r="C119" s="11" t="s">
        <v>19</v>
      </c>
      <c r="D119" s="11" t="str">
        <f>"周婧涵"</f>
        <v>周婧涵</v>
      </c>
    </row>
    <row r="120" s="3" customFormat="1" ht="26" customHeight="1" spans="1:4">
      <c r="A120" s="11">
        <v>117</v>
      </c>
      <c r="B120" s="11" t="str">
        <f>"SZ22023"</f>
        <v>SZ22023</v>
      </c>
      <c r="C120" s="11" t="s">
        <v>19</v>
      </c>
      <c r="D120" s="11" t="str">
        <f>"柳丽丹"</f>
        <v>柳丽丹</v>
      </c>
    </row>
    <row r="121" s="3" customFormat="1" ht="26" customHeight="1" spans="1:4">
      <c r="A121" s="11">
        <v>118</v>
      </c>
      <c r="B121" s="11" t="str">
        <f t="shared" ref="B121:B126" si="15">"SZ22024"</f>
        <v>SZ22024</v>
      </c>
      <c r="C121" s="11" t="s">
        <v>20</v>
      </c>
      <c r="D121" s="11" t="str">
        <f>"危旦"</f>
        <v>危旦</v>
      </c>
    </row>
    <row r="122" s="3" customFormat="1" ht="26" customHeight="1" spans="1:4">
      <c r="A122" s="11">
        <v>119</v>
      </c>
      <c r="B122" s="11" t="str">
        <f t="shared" si="15"/>
        <v>SZ22024</v>
      </c>
      <c r="C122" s="11" t="s">
        <v>20</v>
      </c>
      <c r="D122" s="11" t="str">
        <f>"唐小航"</f>
        <v>唐小航</v>
      </c>
    </row>
    <row r="123" s="3" customFormat="1" ht="26" customHeight="1" spans="1:4">
      <c r="A123" s="11">
        <v>120</v>
      </c>
      <c r="B123" s="11" t="str">
        <f t="shared" si="15"/>
        <v>SZ22024</v>
      </c>
      <c r="C123" s="11" t="s">
        <v>20</v>
      </c>
      <c r="D123" s="11" t="str">
        <f>"裘少磊"</f>
        <v>裘少磊</v>
      </c>
    </row>
    <row r="124" s="3" customFormat="1" ht="26" customHeight="1" spans="1:4">
      <c r="A124" s="11">
        <v>121</v>
      </c>
      <c r="B124" s="11" t="str">
        <f t="shared" si="15"/>
        <v>SZ22024</v>
      </c>
      <c r="C124" s="11" t="s">
        <v>20</v>
      </c>
      <c r="D124" s="11" t="str">
        <f>"任维维"</f>
        <v>任维维</v>
      </c>
    </row>
    <row r="125" s="3" customFormat="1" ht="26" customHeight="1" spans="1:4">
      <c r="A125" s="11">
        <v>122</v>
      </c>
      <c r="B125" s="11" t="str">
        <f t="shared" si="15"/>
        <v>SZ22024</v>
      </c>
      <c r="C125" s="11" t="s">
        <v>20</v>
      </c>
      <c r="D125" s="11" t="str">
        <f>"陶宇晴"</f>
        <v>陶宇晴</v>
      </c>
    </row>
    <row r="126" s="3" customFormat="1" ht="26" customHeight="1" spans="1:4">
      <c r="A126" s="11">
        <v>123</v>
      </c>
      <c r="B126" s="11" t="str">
        <f t="shared" si="15"/>
        <v>SZ22024</v>
      </c>
      <c r="C126" s="11" t="s">
        <v>20</v>
      </c>
      <c r="D126" s="11" t="str">
        <f>"刘炜妍"</f>
        <v>刘炜妍</v>
      </c>
    </row>
    <row r="127" s="3" customFormat="1" ht="26" customHeight="1" spans="1:4">
      <c r="A127" s="11">
        <v>124</v>
      </c>
      <c r="B127" s="11" t="str">
        <f t="shared" ref="B127:B134" si="16">"SZ22025"</f>
        <v>SZ22025</v>
      </c>
      <c r="C127" s="11" t="s">
        <v>21</v>
      </c>
      <c r="D127" s="11" t="str">
        <f>"王一帆"</f>
        <v>王一帆</v>
      </c>
    </row>
    <row r="128" s="3" customFormat="1" ht="26" customHeight="1" spans="1:4">
      <c r="A128" s="11">
        <v>125</v>
      </c>
      <c r="B128" s="11" t="str">
        <f t="shared" si="16"/>
        <v>SZ22025</v>
      </c>
      <c r="C128" s="11" t="s">
        <v>21</v>
      </c>
      <c r="D128" s="11" t="str">
        <f>"杨春晖"</f>
        <v>杨春晖</v>
      </c>
    </row>
    <row r="129" s="3" customFormat="1" ht="26" customHeight="1" spans="1:4">
      <c r="A129" s="11">
        <v>126</v>
      </c>
      <c r="B129" s="11" t="str">
        <f t="shared" si="16"/>
        <v>SZ22025</v>
      </c>
      <c r="C129" s="11" t="s">
        <v>21</v>
      </c>
      <c r="D129" s="11" t="str">
        <f>"何绪恒"</f>
        <v>何绪恒</v>
      </c>
    </row>
    <row r="130" s="3" customFormat="1" ht="26" customHeight="1" spans="1:4">
      <c r="A130" s="11">
        <v>127</v>
      </c>
      <c r="B130" s="11" t="str">
        <f t="shared" si="16"/>
        <v>SZ22025</v>
      </c>
      <c r="C130" s="11" t="s">
        <v>21</v>
      </c>
      <c r="D130" s="11" t="str">
        <f>"付疆花"</f>
        <v>付疆花</v>
      </c>
    </row>
    <row r="131" s="3" customFormat="1" ht="26" customHeight="1" spans="1:4">
      <c r="A131" s="11">
        <v>128</v>
      </c>
      <c r="B131" s="11" t="str">
        <f t="shared" si="16"/>
        <v>SZ22025</v>
      </c>
      <c r="C131" s="11" t="s">
        <v>21</v>
      </c>
      <c r="D131" s="11" t="str">
        <f>"肖刘叶"</f>
        <v>肖刘叶</v>
      </c>
    </row>
    <row r="132" s="3" customFormat="1" ht="26" customHeight="1" spans="1:4">
      <c r="A132" s="11">
        <v>129</v>
      </c>
      <c r="B132" s="11" t="str">
        <f t="shared" si="16"/>
        <v>SZ22025</v>
      </c>
      <c r="C132" s="11" t="s">
        <v>21</v>
      </c>
      <c r="D132" s="11" t="str">
        <f>"李瑾"</f>
        <v>李瑾</v>
      </c>
    </row>
    <row r="133" s="3" customFormat="1" ht="26" customHeight="1" spans="1:4">
      <c r="A133" s="11">
        <v>130</v>
      </c>
      <c r="B133" s="11" t="str">
        <f t="shared" si="16"/>
        <v>SZ22025</v>
      </c>
      <c r="C133" s="11" t="s">
        <v>21</v>
      </c>
      <c r="D133" s="11" t="str">
        <f>"单双月"</f>
        <v>单双月</v>
      </c>
    </row>
    <row r="134" s="3" customFormat="1" ht="26" customHeight="1" spans="1:4">
      <c r="A134" s="11">
        <v>131</v>
      </c>
      <c r="B134" s="11" t="str">
        <f t="shared" si="16"/>
        <v>SZ22025</v>
      </c>
      <c r="C134" s="11" t="s">
        <v>21</v>
      </c>
      <c r="D134" s="11" t="str">
        <f>"杨艺"</f>
        <v>杨艺</v>
      </c>
    </row>
    <row r="135" s="3" customFormat="1" ht="26" customHeight="1" spans="1:4">
      <c r="A135" s="11">
        <v>132</v>
      </c>
      <c r="B135" s="11" t="str">
        <f t="shared" ref="B135:B142" si="17">"SZ22026"</f>
        <v>SZ22026</v>
      </c>
      <c r="C135" s="11" t="s">
        <v>22</v>
      </c>
      <c r="D135" s="11" t="str">
        <f>"刘博"</f>
        <v>刘博</v>
      </c>
    </row>
    <row r="136" s="3" customFormat="1" ht="26" customHeight="1" spans="1:4">
      <c r="A136" s="11">
        <v>133</v>
      </c>
      <c r="B136" s="11" t="str">
        <f t="shared" si="17"/>
        <v>SZ22026</v>
      </c>
      <c r="C136" s="11" t="s">
        <v>22</v>
      </c>
      <c r="D136" s="11" t="str">
        <f>"彭中花"</f>
        <v>彭中花</v>
      </c>
    </row>
    <row r="137" s="3" customFormat="1" ht="26" customHeight="1" spans="1:4">
      <c r="A137" s="11">
        <v>134</v>
      </c>
      <c r="B137" s="11" t="str">
        <f t="shared" si="17"/>
        <v>SZ22026</v>
      </c>
      <c r="C137" s="11" t="s">
        <v>22</v>
      </c>
      <c r="D137" s="11" t="str">
        <f>"余鹏飞"</f>
        <v>余鹏飞</v>
      </c>
    </row>
    <row r="138" s="3" customFormat="1" ht="26" customHeight="1" spans="1:4">
      <c r="A138" s="11">
        <v>135</v>
      </c>
      <c r="B138" s="11" t="str">
        <f t="shared" si="17"/>
        <v>SZ22026</v>
      </c>
      <c r="C138" s="11" t="s">
        <v>22</v>
      </c>
      <c r="D138" s="11" t="str">
        <f>"李争明"</f>
        <v>李争明</v>
      </c>
    </row>
    <row r="139" s="3" customFormat="1" ht="26" customHeight="1" spans="1:4">
      <c r="A139" s="11">
        <v>136</v>
      </c>
      <c r="B139" s="11" t="str">
        <f t="shared" si="17"/>
        <v>SZ22026</v>
      </c>
      <c r="C139" s="11" t="s">
        <v>22</v>
      </c>
      <c r="D139" s="11" t="str">
        <f>"颜慧"</f>
        <v>颜慧</v>
      </c>
    </row>
    <row r="140" s="3" customFormat="1" ht="26" customHeight="1" spans="1:4">
      <c r="A140" s="11">
        <v>137</v>
      </c>
      <c r="B140" s="11" t="str">
        <f t="shared" si="17"/>
        <v>SZ22026</v>
      </c>
      <c r="C140" s="11" t="s">
        <v>22</v>
      </c>
      <c r="D140" s="11" t="str">
        <f>"郑越男"</f>
        <v>郑越男</v>
      </c>
    </row>
    <row r="141" s="3" customFormat="1" ht="26" customHeight="1" spans="1:4">
      <c r="A141" s="11">
        <v>138</v>
      </c>
      <c r="B141" s="11" t="str">
        <f t="shared" si="17"/>
        <v>SZ22026</v>
      </c>
      <c r="C141" s="11" t="s">
        <v>22</v>
      </c>
      <c r="D141" s="11" t="str">
        <f>"周继慧"</f>
        <v>周继慧</v>
      </c>
    </row>
    <row r="142" s="3" customFormat="1" ht="26" customHeight="1" spans="1:4">
      <c r="A142" s="11">
        <v>139</v>
      </c>
      <c r="B142" s="11" t="str">
        <f t="shared" si="17"/>
        <v>SZ22026</v>
      </c>
      <c r="C142" s="11" t="s">
        <v>22</v>
      </c>
      <c r="D142" s="11" t="str">
        <f>"袁月"</f>
        <v>袁月</v>
      </c>
    </row>
    <row r="143" s="3" customFormat="1" ht="26" customHeight="1" spans="1:4">
      <c r="A143" s="11">
        <v>140</v>
      </c>
      <c r="B143" s="11" t="str">
        <f t="shared" ref="B143:B148" si="18">"SZ22026"</f>
        <v>SZ22026</v>
      </c>
      <c r="C143" s="11" t="s">
        <v>22</v>
      </c>
      <c r="D143" s="11" t="str">
        <f>"刘学云"</f>
        <v>刘学云</v>
      </c>
    </row>
    <row r="144" s="3" customFormat="1" ht="26" customHeight="1" spans="1:4">
      <c r="A144" s="11">
        <v>141</v>
      </c>
      <c r="B144" s="11" t="str">
        <f t="shared" si="18"/>
        <v>SZ22026</v>
      </c>
      <c r="C144" s="11" t="s">
        <v>22</v>
      </c>
      <c r="D144" s="11" t="str">
        <f>"王晓晓"</f>
        <v>王晓晓</v>
      </c>
    </row>
    <row r="145" s="3" customFormat="1" ht="26" customHeight="1" spans="1:4">
      <c r="A145" s="11">
        <v>142</v>
      </c>
      <c r="B145" s="11" t="str">
        <f t="shared" si="18"/>
        <v>SZ22026</v>
      </c>
      <c r="C145" s="11" t="s">
        <v>22</v>
      </c>
      <c r="D145" s="11" t="str">
        <f>"王小龙"</f>
        <v>王小龙</v>
      </c>
    </row>
    <row r="146" s="3" customFormat="1" ht="26" customHeight="1" spans="1:4">
      <c r="A146" s="11">
        <v>143</v>
      </c>
      <c r="B146" s="11" t="str">
        <f t="shared" si="18"/>
        <v>SZ22026</v>
      </c>
      <c r="C146" s="11" t="s">
        <v>22</v>
      </c>
      <c r="D146" s="11" t="str">
        <f>"龙顺东"</f>
        <v>龙顺东</v>
      </c>
    </row>
    <row r="147" s="3" customFormat="1" ht="26" customHeight="1" spans="1:4">
      <c r="A147" s="11">
        <v>144</v>
      </c>
      <c r="B147" s="11" t="str">
        <f t="shared" si="18"/>
        <v>SZ22026</v>
      </c>
      <c r="C147" s="11" t="s">
        <v>22</v>
      </c>
      <c r="D147" s="11" t="str">
        <f>"唐一鸣"</f>
        <v>唐一鸣</v>
      </c>
    </row>
    <row r="148" s="3" customFormat="1" ht="26" customHeight="1" spans="1:4">
      <c r="A148" s="11">
        <v>145</v>
      </c>
      <c r="B148" s="11" t="str">
        <f t="shared" si="18"/>
        <v>SZ22026</v>
      </c>
      <c r="C148" s="11" t="s">
        <v>22</v>
      </c>
      <c r="D148" s="11" t="str">
        <f>"刘锐"</f>
        <v>刘锐</v>
      </c>
    </row>
    <row r="149" s="3" customFormat="1" ht="26" customHeight="1" spans="1:4">
      <c r="A149" s="11">
        <v>146</v>
      </c>
      <c r="B149" s="11" t="str">
        <f>"SZ22027"</f>
        <v>SZ22027</v>
      </c>
      <c r="C149" s="11" t="s">
        <v>23</v>
      </c>
      <c r="D149" s="11" t="str">
        <f>"李万林"</f>
        <v>李万林</v>
      </c>
    </row>
    <row r="150" s="3" customFormat="1" ht="26" customHeight="1" spans="1:4">
      <c r="A150" s="11">
        <v>147</v>
      </c>
      <c r="B150" s="11" t="str">
        <f>"SZ22028"</f>
        <v>SZ22028</v>
      </c>
      <c r="C150" s="11" t="s">
        <v>24</v>
      </c>
      <c r="D150" s="11" t="str">
        <f>"张克"</f>
        <v>张克</v>
      </c>
    </row>
    <row r="151" s="3" customFormat="1" ht="26" customHeight="1" spans="1:4">
      <c r="A151" s="11">
        <v>148</v>
      </c>
      <c r="B151" s="11" t="str">
        <f>"SZ22028"</f>
        <v>SZ22028</v>
      </c>
      <c r="C151" s="11" t="s">
        <v>24</v>
      </c>
      <c r="D151" s="11" t="str">
        <f>"周海涛"</f>
        <v>周海涛</v>
      </c>
    </row>
    <row r="152" s="3" customFormat="1" ht="26" customHeight="1" spans="1:4">
      <c r="A152" s="11">
        <v>149</v>
      </c>
      <c r="B152" s="11" t="str">
        <f>"SZ22028"</f>
        <v>SZ22028</v>
      </c>
      <c r="C152" s="11" t="s">
        <v>24</v>
      </c>
      <c r="D152" s="11" t="str">
        <f>"徐馨宇"</f>
        <v>徐馨宇</v>
      </c>
    </row>
    <row r="153" s="3" customFormat="1" ht="26" customHeight="1" spans="1:4">
      <c r="A153" s="11">
        <v>150</v>
      </c>
      <c r="B153" s="11" t="str">
        <f>"SZ22028"</f>
        <v>SZ22028</v>
      </c>
      <c r="C153" s="11" t="s">
        <v>24</v>
      </c>
      <c r="D153" s="11" t="str">
        <f>"王伟刚"</f>
        <v>王伟刚</v>
      </c>
    </row>
    <row r="154" s="3" customFormat="1" ht="26" customHeight="1" spans="1:4">
      <c r="A154" s="11">
        <v>151</v>
      </c>
      <c r="B154" s="11" t="str">
        <f t="shared" ref="B154:B159" si="19">"SZ22029"</f>
        <v>SZ22029</v>
      </c>
      <c r="C154" s="11" t="s">
        <v>25</v>
      </c>
      <c r="D154" s="11" t="str">
        <f>"陈昊明"</f>
        <v>陈昊明</v>
      </c>
    </row>
    <row r="155" s="3" customFormat="1" ht="26" customHeight="1" spans="1:4">
      <c r="A155" s="11">
        <v>152</v>
      </c>
      <c r="B155" s="11" t="str">
        <f t="shared" si="19"/>
        <v>SZ22029</v>
      </c>
      <c r="C155" s="11" t="s">
        <v>25</v>
      </c>
      <c r="D155" s="11" t="str">
        <f>"周明强"</f>
        <v>周明强</v>
      </c>
    </row>
    <row r="156" s="3" customFormat="1" ht="26" customHeight="1" spans="1:4">
      <c r="A156" s="11">
        <v>153</v>
      </c>
      <c r="B156" s="11" t="str">
        <f t="shared" si="19"/>
        <v>SZ22029</v>
      </c>
      <c r="C156" s="11" t="s">
        <v>25</v>
      </c>
      <c r="D156" s="11" t="str">
        <f>"何子仁"</f>
        <v>何子仁</v>
      </c>
    </row>
    <row r="157" s="3" customFormat="1" ht="26" customHeight="1" spans="1:4">
      <c r="A157" s="11">
        <v>154</v>
      </c>
      <c r="B157" s="11" t="str">
        <f t="shared" si="19"/>
        <v>SZ22029</v>
      </c>
      <c r="C157" s="11" t="s">
        <v>25</v>
      </c>
      <c r="D157" s="11" t="str">
        <f>"徐定一"</f>
        <v>徐定一</v>
      </c>
    </row>
    <row r="158" s="3" customFormat="1" ht="26" customHeight="1" spans="1:4">
      <c r="A158" s="11">
        <v>155</v>
      </c>
      <c r="B158" s="11" t="str">
        <f t="shared" si="19"/>
        <v>SZ22029</v>
      </c>
      <c r="C158" s="11" t="s">
        <v>25</v>
      </c>
      <c r="D158" s="11" t="str">
        <f>"孙文涛"</f>
        <v>孙文涛</v>
      </c>
    </row>
    <row r="159" s="3" customFormat="1" ht="26" customHeight="1" spans="1:4">
      <c r="A159" s="11">
        <v>156</v>
      </c>
      <c r="B159" s="11" t="str">
        <f t="shared" si="19"/>
        <v>SZ22029</v>
      </c>
      <c r="C159" s="11" t="s">
        <v>25</v>
      </c>
      <c r="D159" s="11" t="str">
        <f>"雷杰铭"</f>
        <v>雷杰铭</v>
      </c>
    </row>
    <row r="160" s="3" customFormat="1" ht="26" customHeight="1" spans="1:4">
      <c r="A160" s="11">
        <v>157</v>
      </c>
      <c r="B160" s="11" t="str">
        <f t="shared" ref="B160:B167" si="20">"SZ22030"</f>
        <v>SZ22030</v>
      </c>
      <c r="C160" s="11" t="s">
        <v>25</v>
      </c>
      <c r="D160" s="11" t="str">
        <f>"曹思源"</f>
        <v>曹思源</v>
      </c>
    </row>
    <row r="161" s="3" customFormat="1" ht="26" customHeight="1" spans="1:4">
      <c r="A161" s="11">
        <v>158</v>
      </c>
      <c r="B161" s="11" t="str">
        <f t="shared" si="20"/>
        <v>SZ22030</v>
      </c>
      <c r="C161" s="11" t="s">
        <v>25</v>
      </c>
      <c r="D161" s="11" t="str">
        <f>"刘欣欣"</f>
        <v>刘欣欣</v>
      </c>
    </row>
    <row r="162" s="3" customFormat="1" ht="26" customHeight="1" spans="1:4">
      <c r="A162" s="11">
        <v>159</v>
      </c>
      <c r="B162" s="11" t="str">
        <f t="shared" si="20"/>
        <v>SZ22030</v>
      </c>
      <c r="C162" s="11" t="s">
        <v>25</v>
      </c>
      <c r="D162" s="11" t="str">
        <f>"董翌文"</f>
        <v>董翌文</v>
      </c>
    </row>
    <row r="163" s="3" customFormat="1" ht="26" customHeight="1" spans="1:4">
      <c r="A163" s="11">
        <v>160</v>
      </c>
      <c r="B163" s="11" t="str">
        <f t="shared" si="20"/>
        <v>SZ22030</v>
      </c>
      <c r="C163" s="11" t="s">
        <v>25</v>
      </c>
      <c r="D163" s="11" t="str">
        <f>"赵雨薇"</f>
        <v>赵雨薇</v>
      </c>
    </row>
    <row r="164" s="3" customFormat="1" ht="26" customHeight="1" spans="1:4">
      <c r="A164" s="11">
        <v>161</v>
      </c>
      <c r="B164" s="11" t="str">
        <f t="shared" si="20"/>
        <v>SZ22030</v>
      </c>
      <c r="C164" s="11" t="s">
        <v>25</v>
      </c>
      <c r="D164" s="11" t="str">
        <f>"金艳明"</f>
        <v>金艳明</v>
      </c>
    </row>
    <row r="165" s="3" customFormat="1" ht="26" customHeight="1" spans="1:4">
      <c r="A165" s="11">
        <v>162</v>
      </c>
      <c r="B165" s="11" t="str">
        <f t="shared" si="20"/>
        <v>SZ22030</v>
      </c>
      <c r="C165" s="11" t="s">
        <v>25</v>
      </c>
      <c r="D165" s="11" t="str">
        <f>"袁秋洁"</f>
        <v>袁秋洁</v>
      </c>
    </row>
    <row r="166" s="3" customFormat="1" ht="26" customHeight="1" spans="1:4">
      <c r="A166" s="11">
        <v>163</v>
      </c>
      <c r="B166" s="11" t="str">
        <f t="shared" si="20"/>
        <v>SZ22030</v>
      </c>
      <c r="C166" s="11" t="s">
        <v>25</v>
      </c>
      <c r="D166" s="11" t="str">
        <f>"周旋"</f>
        <v>周旋</v>
      </c>
    </row>
    <row r="167" s="3" customFormat="1" ht="26" customHeight="1" spans="1:4">
      <c r="A167" s="11">
        <v>164</v>
      </c>
      <c r="B167" s="11" t="str">
        <f t="shared" si="20"/>
        <v>SZ22030</v>
      </c>
      <c r="C167" s="11" t="s">
        <v>25</v>
      </c>
      <c r="D167" s="11" t="str">
        <f>"伍晓婉"</f>
        <v>伍晓婉</v>
      </c>
    </row>
    <row r="168" s="3" customFormat="1" ht="26" customHeight="1" spans="1:4">
      <c r="A168" s="11">
        <v>165</v>
      </c>
      <c r="B168" s="11" t="str">
        <f t="shared" ref="B168:B182" si="21">"SZ22030"</f>
        <v>SZ22030</v>
      </c>
      <c r="C168" s="11" t="s">
        <v>25</v>
      </c>
      <c r="D168" s="11" t="str">
        <f>"肖曼"</f>
        <v>肖曼</v>
      </c>
    </row>
    <row r="169" s="3" customFormat="1" ht="26" customHeight="1" spans="1:4">
      <c r="A169" s="11">
        <v>166</v>
      </c>
      <c r="B169" s="11" t="str">
        <f t="shared" si="21"/>
        <v>SZ22030</v>
      </c>
      <c r="C169" s="11" t="s">
        <v>25</v>
      </c>
      <c r="D169" s="11" t="str">
        <f>"骆润淇"</f>
        <v>骆润淇</v>
      </c>
    </row>
    <row r="170" s="3" customFormat="1" ht="26" customHeight="1" spans="1:4">
      <c r="A170" s="11">
        <v>167</v>
      </c>
      <c r="B170" s="11" t="str">
        <f t="shared" si="21"/>
        <v>SZ22030</v>
      </c>
      <c r="C170" s="11" t="s">
        <v>25</v>
      </c>
      <c r="D170" s="11" t="str">
        <f>"朱玉"</f>
        <v>朱玉</v>
      </c>
    </row>
    <row r="171" s="3" customFormat="1" ht="26" customHeight="1" spans="1:4">
      <c r="A171" s="11">
        <v>168</v>
      </c>
      <c r="B171" s="11" t="str">
        <f t="shared" si="21"/>
        <v>SZ22030</v>
      </c>
      <c r="C171" s="11" t="s">
        <v>25</v>
      </c>
      <c r="D171" s="11" t="str">
        <f>"刘雅文"</f>
        <v>刘雅文</v>
      </c>
    </row>
    <row r="172" s="3" customFormat="1" ht="26" customHeight="1" spans="1:4">
      <c r="A172" s="11">
        <v>169</v>
      </c>
      <c r="B172" s="11" t="str">
        <f t="shared" si="21"/>
        <v>SZ22030</v>
      </c>
      <c r="C172" s="11" t="s">
        <v>25</v>
      </c>
      <c r="D172" s="11" t="str">
        <f>"伍梦含"</f>
        <v>伍梦含</v>
      </c>
    </row>
    <row r="173" s="3" customFormat="1" ht="26" customHeight="1" spans="1:4">
      <c r="A173" s="11">
        <v>170</v>
      </c>
      <c r="B173" s="11" t="str">
        <f t="shared" si="21"/>
        <v>SZ22030</v>
      </c>
      <c r="C173" s="11" t="s">
        <v>25</v>
      </c>
      <c r="D173" s="11" t="str">
        <f>"程圆"</f>
        <v>程圆</v>
      </c>
    </row>
    <row r="174" s="3" customFormat="1" ht="26" customHeight="1" spans="1:4">
      <c r="A174" s="11">
        <v>171</v>
      </c>
      <c r="B174" s="11" t="str">
        <f t="shared" si="21"/>
        <v>SZ22030</v>
      </c>
      <c r="C174" s="11" t="s">
        <v>25</v>
      </c>
      <c r="D174" s="11" t="str">
        <f>"向晓语"</f>
        <v>向晓语</v>
      </c>
    </row>
    <row r="175" s="3" customFormat="1" ht="26" customHeight="1" spans="1:4">
      <c r="A175" s="11">
        <v>172</v>
      </c>
      <c r="B175" s="11" t="str">
        <f t="shared" si="21"/>
        <v>SZ22030</v>
      </c>
      <c r="C175" s="11" t="s">
        <v>25</v>
      </c>
      <c r="D175" s="11" t="str">
        <f>"赵梦格"</f>
        <v>赵梦格</v>
      </c>
    </row>
    <row r="176" s="3" customFormat="1" ht="26" customHeight="1" spans="1:4">
      <c r="A176" s="11">
        <v>173</v>
      </c>
      <c r="B176" s="11" t="str">
        <f t="shared" si="21"/>
        <v>SZ22030</v>
      </c>
      <c r="C176" s="11" t="s">
        <v>25</v>
      </c>
      <c r="D176" s="11" t="str">
        <f>"朱君仪"</f>
        <v>朱君仪</v>
      </c>
    </row>
    <row r="177" s="3" customFormat="1" ht="26" customHeight="1" spans="1:4">
      <c r="A177" s="11">
        <v>174</v>
      </c>
      <c r="B177" s="11" t="str">
        <f t="shared" si="21"/>
        <v>SZ22030</v>
      </c>
      <c r="C177" s="11" t="s">
        <v>25</v>
      </c>
      <c r="D177" s="11" t="str">
        <f>"马飞龙"</f>
        <v>马飞龙</v>
      </c>
    </row>
    <row r="178" s="3" customFormat="1" ht="26" customHeight="1" spans="1:4">
      <c r="A178" s="11">
        <v>175</v>
      </c>
      <c r="B178" s="11" t="str">
        <f t="shared" si="21"/>
        <v>SZ22030</v>
      </c>
      <c r="C178" s="11" t="s">
        <v>25</v>
      </c>
      <c r="D178" s="11" t="str">
        <f>"熊淑田"</f>
        <v>熊淑田</v>
      </c>
    </row>
    <row r="179" s="3" customFormat="1" ht="26" customHeight="1" spans="1:4">
      <c r="A179" s="11">
        <v>176</v>
      </c>
      <c r="B179" s="11" t="str">
        <f t="shared" si="21"/>
        <v>SZ22030</v>
      </c>
      <c r="C179" s="11" t="s">
        <v>25</v>
      </c>
      <c r="D179" s="11" t="str">
        <f>"余梦雪"</f>
        <v>余梦雪</v>
      </c>
    </row>
    <row r="180" s="3" customFormat="1" ht="26" customHeight="1" spans="1:4">
      <c r="A180" s="11">
        <v>177</v>
      </c>
      <c r="B180" s="11" t="str">
        <f t="shared" si="21"/>
        <v>SZ22030</v>
      </c>
      <c r="C180" s="11" t="s">
        <v>25</v>
      </c>
      <c r="D180" s="11" t="str">
        <f>"朱林"</f>
        <v>朱林</v>
      </c>
    </row>
    <row r="181" s="3" customFormat="1" ht="26" customHeight="1" spans="1:4">
      <c r="A181" s="11">
        <v>178</v>
      </c>
      <c r="B181" s="11" t="str">
        <f t="shared" si="21"/>
        <v>SZ22030</v>
      </c>
      <c r="C181" s="11" t="s">
        <v>25</v>
      </c>
      <c r="D181" s="11" t="str">
        <f>"杨雅涵"</f>
        <v>杨雅涵</v>
      </c>
    </row>
    <row r="182" s="3" customFormat="1" ht="26" customHeight="1" spans="1:4">
      <c r="A182" s="11">
        <v>179</v>
      </c>
      <c r="B182" s="11" t="str">
        <f t="shared" si="21"/>
        <v>SZ22030</v>
      </c>
      <c r="C182" s="11" t="s">
        <v>25</v>
      </c>
      <c r="D182" s="11" t="str">
        <f>"谭芳艳"</f>
        <v>谭芳艳</v>
      </c>
    </row>
    <row r="183" s="3" customFormat="1" ht="26" customHeight="1" spans="1:4">
      <c r="A183" s="11">
        <v>180</v>
      </c>
      <c r="B183" s="11" t="str">
        <f>"SZ22031"</f>
        <v>SZ22031</v>
      </c>
      <c r="C183" s="11" t="s">
        <v>26</v>
      </c>
      <c r="D183" s="11" t="str">
        <f>"周顺"</f>
        <v>周顺</v>
      </c>
    </row>
    <row r="184" s="3" customFormat="1" ht="26" customHeight="1" spans="1:4">
      <c r="A184" s="11">
        <v>181</v>
      </c>
      <c r="B184" s="11" t="str">
        <f>"SZ22031"</f>
        <v>SZ22031</v>
      </c>
      <c r="C184" s="11" t="s">
        <v>26</v>
      </c>
      <c r="D184" s="11" t="str">
        <f>"王学"</f>
        <v>王学</v>
      </c>
    </row>
    <row r="185" s="3" customFormat="1" ht="26" customHeight="1" spans="1:4">
      <c r="A185" s="11">
        <v>182</v>
      </c>
      <c r="B185" s="11" t="str">
        <f>"SZ22032"</f>
        <v>SZ22032</v>
      </c>
      <c r="C185" s="11" t="s">
        <v>27</v>
      </c>
      <c r="D185" s="11" t="str">
        <f>"陈诗怡"</f>
        <v>陈诗怡</v>
      </c>
    </row>
    <row r="186" s="3" customFormat="1" ht="26" customHeight="1" spans="1:4">
      <c r="A186" s="11">
        <v>183</v>
      </c>
      <c r="B186" s="11" t="str">
        <f>"SZ22032"</f>
        <v>SZ22032</v>
      </c>
      <c r="C186" s="11" t="s">
        <v>27</v>
      </c>
      <c r="D186" s="11" t="str">
        <f>"何良森"</f>
        <v>何良森</v>
      </c>
    </row>
    <row r="187" s="3" customFormat="1" ht="26" customHeight="1" spans="1:4">
      <c r="A187" s="11">
        <v>184</v>
      </c>
      <c r="B187" s="11" t="str">
        <f t="shared" ref="B187:B189" si="22">"SZ22033"</f>
        <v>SZ22033</v>
      </c>
      <c r="C187" s="11" t="s">
        <v>27</v>
      </c>
      <c r="D187" s="11" t="str">
        <f>"陈晨"</f>
        <v>陈晨</v>
      </c>
    </row>
    <row r="188" s="3" customFormat="1" ht="26" customHeight="1" spans="1:4">
      <c r="A188" s="11">
        <v>185</v>
      </c>
      <c r="B188" s="11" t="str">
        <f t="shared" si="22"/>
        <v>SZ22033</v>
      </c>
      <c r="C188" s="11" t="s">
        <v>27</v>
      </c>
      <c r="D188" s="11" t="str">
        <f>"王涛"</f>
        <v>王涛</v>
      </c>
    </row>
    <row r="189" s="3" customFormat="1" ht="26" customHeight="1" spans="1:4">
      <c r="A189" s="11">
        <v>186</v>
      </c>
      <c r="B189" s="11" t="str">
        <f t="shared" si="22"/>
        <v>SZ22033</v>
      </c>
      <c r="C189" s="11" t="s">
        <v>27</v>
      </c>
      <c r="D189" s="11" t="str">
        <f>"王彪"</f>
        <v>王彪</v>
      </c>
    </row>
    <row r="190" s="3" customFormat="1" ht="26" customHeight="1" spans="1:4">
      <c r="A190" s="11">
        <v>187</v>
      </c>
      <c r="B190" s="11" t="str">
        <f t="shared" ref="B190:B202" si="23">"SZ22034"</f>
        <v>SZ22034</v>
      </c>
      <c r="C190" s="11" t="s">
        <v>28</v>
      </c>
      <c r="D190" s="11" t="str">
        <f>"柯阳阳"</f>
        <v>柯阳阳</v>
      </c>
    </row>
    <row r="191" s="3" customFormat="1" ht="26" customHeight="1" spans="1:4">
      <c r="A191" s="11">
        <v>188</v>
      </c>
      <c r="B191" s="11" t="str">
        <f t="shared" si="23"/>
        <v>SZ22034</v>
      </c>
      <c r="C191" s="11" t="s">
        <v>28</v>
      </c>
      <c r="D191" s="11" t="str">
        <f>"胡娟"</f>
        <v>胡娟</v>
      </c>
    </row>
    <row r="192" s="3" customFormat="1" ht="26" customHeight="1" spans="1:4">
      <c r="A192" s="11">
        <v>189</v>
      </c>
      <c r="B192" s="11" t="str">
        <f t="shared" si="23"/>
        <v>SZ22034</v>
      </c>
      <c r="C192" s="11" t="s">
        <v>28</v>
      </c>
      <c r="D192" s="11" t="str">
        <f>"孙立仁"</f>
        <v>孙立仁</v>
      </c>
    </row>
    <row r="193" s="3" customFormat="1" ht="26" customHeight="1" spans="1:4">
      <c r="A193" s="11">
        <v>190</v>
      </c>
      <c r="B193" s="11" t="str">
        <f t="shared" si="23"/>
        <v>SZ22034</v>
      </c>
      <c r="C193" s="11" t="s">
        <v>28</v>
      </c>
      <c r="D193" s="11" t="str">
        <f>"李晚成"</f>
        <v>李晚成</v>
      </c>
    </row>
    <row r="194" s="3" customFormat="1" ht="26" customHeight="1" spans="1:4">
      <c r="A194" s="11">
        <v>191</v>
      </c>
      <c r="B194" s="11" t="str">
        <f t="shared" si="23"/>
        <v>SZ22034</v>
      </c>
      <c r="C194" s="11" t="s">
        <v>28</v>
      </c>
      <c r="D194" s="11" t="str">
        <f>"杨资冬"</f>
        <v>杨资冬</v>
      </c>
    </row>
    <row r="195" s="3" customFormat="1" ht="26" customHeight="1" spans="1:4">
      <c r="A195" s="11">
        <v>192</v>
      </c>
      <c r="B195" s="11" t="str">
        <f t="shared" si="23"/>
        <v>SZ22034</v>
      </c>
      <c r="C195" s="11" t="s">
        <v>28</v>
      </c>
      <c r="D195" s="11" t="str">
        <f>"罗南希"</f>
        <v>罗南希</v>
      </c>
    </row>
    <row r="196" s="3" customFormat="1" ht="26" customHeight="1" spans="1:4">
      <c r="A196" s="11">
        <v>193</v>
      </c>
      <c r="B196" s="11" t="str">
        <f t="shared" si="23"/>
        <v>SZ22034</v>
      </c>
      <c r="C196" s="11" t="s">
        <v>28</v>
      </c>
      <c r="D196" s="11" t="str">
        <f>"胡俊"</f>
        <v>胡俊</v>
      </c>
    </row>
    <row r="197" s="3" customFormat="1" ht="26" customHeight="1" spans="1:4">
      <c r="A197" s="11">
        <v>194</v>
      </c>
      <c r="B197" s="11" t="str">
        <f t="shared" si="23"/>
        <v>SZ22034</v>
      </c>
      <c r="C197" s="11" t="s">
        <v>28</v>
      </c>
      <c r="D197" s="11" t="str">
        <f>"刘璐璐"</f>
        <v>刘璐璐</v>
      </c>
    </row>
    <row r="198" s="3" customFormat="1" ht="26" customHeight="1" spans="1:4">
      <c r="A198" s="11">
        <v>195</v>
      </c>
      <c r="B198" s="11" t="str">
        <f t="shared" si="23"/>
        <v>SZ22034</v>
      </c>
      <c r="C198" s="11" t="s">
        <v>28</v>
      </c>
      <c r="D198" s="11" t="str">
        <f>"王聪"</f>
        <v>王聪</v>
      </c>
    </row>
    <row r="199" s="3" customFormat="1" ht="26" customHeight="1" spans="1:4">
      <c r="A199" s="11">
        <v>196</v>
      </c>
      <c r="B199" s="11" t="str">
        <f t="shared" si="23"/>
        <v>SZ22034</v>
      </c>
      <c r="C199" s="11" t="s">
        <v>28</v>
      </c>
      <c r="D199" s="11" t="str">
        <f>"张玉杰"</f>
        <v>张玉杰</v>
      </c>
    </row>
    <row r="200" s="3" customFormat="1" ht="26" customHeight="1" spans="1:4">
      <c r="A200" s="11">
        <v>197</v>
      </c>
      <c r="B200" s="11" t="str">
        <f t="shared" si="23"/>
        <v>SZ22034</v>
      </c>
      <c r="C200" s="11" t="s">
        <v>28</v>
      </c>
      <c r="D200" s="11" t="str">
        <f>"杨文"</f>
        <v>杨文</v>
      </c>
    </row>
    <row r="201" s="3" customFormat="1" ht="26" customHeight="1" spans="1:4">
      <c r="A201" s="11">
        <v>198</v>
      </c>
      <c r="B201" s="11" t="str">
        <f t="shared" si="23"/>
        <v>SZ22034</v>
      </c>
      <c r="C201" s="11" t="s">
        <v>28</v>
      </c>
      <c r="D201" s="11" t="str">
        <f>"朱玉"</f>
        <v>朱玉</v>
      </c>
    </row>
    <row r="202" s="3" customFormat="1" ht="26" customHeight="1" spans="1:4">
      <c r="A202" s="11">
        <v>199</v>
      </c>
      <c r="B202" s="11" t="str">
        <f t="shared" si="23"/>
        <v>SZ22034</v>
      </c>
      <c r="C202" s="11" t="s">
        <v>28</v>
      </c>
      <c r="D202" s="11" t="str">
        <f>"袁聪"</f>
        <v>袁聪</v>
      </c>
    </row>
    <row r="203" s="3" customFormat="1" ht="26" customHeight="1" spans="1:4">
      <c r="A203" s="11">
        <v>200</v>
      </c>
      <c r="B203" s="11" t="str">
        <f t="shared" ref="B203:B215" si="24">"SZ22035"</f>
        <v>SZ22035</v>
      </c>
      <c r="C203" s="11" t="s">
        <v>28</v>
      </c>
      <c r="D203" s="11" t="str">
        <f>"胡远航"</f>
        <v>胡远航</v>
      </c>
    </row>
    <row r="204" s="3" customFormat="1" ht="26" customHeight="1" spans="1:4">
      <c r="A204" s="11">
        <v>201</v>
      </c>
      <c r="B204" s="11" t="str">
        <f t="shared" si="24"/>
        <v>SZ22035</v>
      </c>
      <c r="C204" s="11" t="s">
        <v>28</v>
      </c>
      <c r="D204" s="11" t="str">
        <f>"高君丹瑒"</f>
        <v>高君丹瑒</v>
      </c>
    </row>
    <row r="205" s="3" customFormat="1" ht="26" customHeight="1" spans="1:4">
      <c r="A205" s="11">
        <v>202</v>
      </c>
      <c r="B205" s="11" t="str">
        <f t="shared" si="24"/>
        <v>SZ22035</v>
      </c>
      <c r="C205" s="11" t="s">
        <v>28</v>
      </c>
      <c r="D205" s="11" t="str">
        <f>"吴强"</f>
        <v>吴强</v>
      </c>
    </row>
    <row r="206" s="3" customFormat="1" ht="26" customHeight="1" spans="1:4">
      <c r="A206" s="11">
        <v>203</v>
      </c>
      <c r="B206" s="11" t="str">
        <f t="shared" si="24"/>
        <v>SZ22035</v>
      </c>
      <c r="C206" s="11" t="s">
        <v>28</v>
      </c>
      <c r="D206" s="11" t="str">
        <f>"张创"</f>
        <v>张创</v>
      </c>
    </row>
    <row r="207" s="3" customFormat="1" ht="26" customHeight="1" spans="1:4">
      <c r="A207" s="11">
        <v>204</v>
      </c>
      <c r="B207" s="11" t="str">
        <f t="shared" si="24"/>
        <v>SZ22035</v>
      </c>
      <c r="C207" s="11" t="s">
        <v>28</v>
      </c>
      <c r="D207" s="11" t="str">
        <f>"王浩"</f>
        <v>王浩</v>
      </c>
    </row>
    <row r="208" s="3" customFormat="1" ht="26" customHeight="1" spans="1:4">
      <c r="A208" s="11">
        <v>205</v>
      </c>
      <c r="B208" s="11" t="str">
        <f t="shared" si="24"/>
        <v>SZ22035</v>
      </c>
      <c r="C208" s="11" t="s">
        <v>28</v>
      </c>
      <c r="D208" s="11" t="str">
        <f>"许顺贵"</f>
        <v>许顺贵</v>
      </c>
    </row>
    <row r="209" s="3" customFormat="1" ht="26" customHeight="1" spans="1:4">
      <c r="A209" s="11">
        <v>206</v>
      </c>
      <c r="B209" s="11" t="str">
        <f t="shared" si="24"/>
        <v>SZ22035</v>
      </c>
      <c r="C209" s="11" t="s">
        <v>28</v>
      </c>
      <c r="D209" s="11" t="str">
        <f>"冉瑞"</f>
        <v>冉瑞</v>
      </c>
    </row>
    <row r="210" s="3" customFormat="1" ht="26" customHeight="1" spans="1:4">
      <c r="A210" s="11">
        <v>207</v>
      </c>
      <c r="B210" s="11" t="str">
        <f t="shared" si="24"/>
        <v>SZ22035</v>
      </c>
      <c r="C210" s="11" t="s">
        <v>28</v>
      </c>
      <c r="D210" s="11" t="str">
        <f>"秦莉"</f>
        <v>秦莉</v>
      </c>
    </row>
    <row r="211" s="3" customFormat="1" ht="26" customHeight="1" spans="1:4">
      <c r="A211" s="11">
        <v>208</v>
      </c>
      <c r="B211" s="11" t="str">
        <f t="shared" si="24"/>
        <v>SZ22035</v>
      </c>
      <c r="C211" s="11" t="s">
        <v>28</v>
      </c>
      <c r="D211" s="11" t="str">
        <f>"袁惠民"</f>
        <v>袁惠民</v>
      </c>
    </row>
    <row r="212" s="3" customFormat="1" ht="26" customHeight="1" spans="1:4">
      <c r="A212" s="11">
        <v>209</v>
      </c>
      <c r="B212" s="11" t="str">
        <f t="shared" si="24"/>
        <v>SZ22035</v>
      </c>
      <c r="C212" s="11" t="s">
        <v>28</v>
      </c>
      <c r="D212" s="11" t="str">
        <f>"刘琥铖"</f>
        <v>刘琥铖</v>
      </c>
    </row>
    <row r="213" s="3" customFormat="1" ht="26" customHeight="1" spans="1:4">
      <c r="A213" s="11">
        <v>210</v>
      </c>
      <c r="B213" s="11" t="str">
        <f t="shared" si="24"/>
        <v>SZ22035</v>
      </c>
      <c r="C213" s="11" t="s">
        <v>28</v>
      </c>
      <c r="D213" s="11" t="str">
        <f>"梅军"</f>
        <v>梅军</v>
      </c>
    </row>
    <row r="214" s="3" customFormat="1" ht="26" customHeight="1" spans="1:4">
      <c r="A214" s="11">
        <v>211</v>
      </c>
      <c r="B214" s="11" t="str">
        <f t="shared" si="24"/>
        <v>SZ22035</v>
      </c>
      <c r="C214" s="11" t="s">
        <v>28</v>
      </c>
      <c r="D214" s="11" t="str">
        <f>"覃宝鑫"</f>
        <v>覃宝鑫</v>
      </c>
    </row>
    <row r="215" s="3" customFormat="1" ht="26" customHeight="1" spans="1:4">
      <c r="A215" s="11">
        <v>212</v>
      </c>
      <c r="B215" s="11" t="str">
        <f t="shared" si="24"/>
        <v>SZ22035</v>
      </c>
      <c r="C215" s="11" t="s">
        <v>28</v>
      </c>
      <c r="D215" s="11" t="str">
        <f>"陈金山"</f>
        <v>陈金山</v>
      </c>
    </row>
    <row r="216" s="3" customFormat="1" ht="26" customHeight="1" spans="1:4">
      <c r="A216" s="11">
        <v>213</v>
      </c>
      <c r="B216" s="11" t="str">
        <f t="shared" ref="B216:B228" si="25">"SZ22036"</f>
        <v>SZ22036</v>
      </c>
      <c r="C216" s="11" t="s">
        <v>28</v>
      </c>
      <c r="D216" s="11" t="str">
        <f>"严艺飞"</f>
        <v>严艺飞</v>
      </c>
    </row>
    <row r="217" s="3" customFormat="1" ht="26" customHeight="1" spans="1:4">
      <c r="A217" s="11">
        <v>214</v>
      </c>
      <c r="B217" s="11" t="str">
        <f t="shared" si="25"/>
        <v>SZ22036</v>
      </c>
      <c r="C217" s="11" t="s">
        <v>28</v>
      </c>
      <c r="D217" s="11" t="str">
        <f>"冯远威"</f>
        <v>冯远威</v>
      </c>
    </row>
    <row r="218" s="3" customFormat="1" ht="26" customHeight="1" spans="1:4">
      <c r="A218" s="11">
        <v>215</v>
      </c>
      <c r="B218" s="11" t="str">
        <f t="shared" si="25"/>
        <v>SZ22036</v>
      </c>
      <c r="C218" s="11" t="s">
        <v>28</v>
      </c>
      <c r="D218" s="11" t="str">
        <f>"蒋若帆"</f>
        <v>蒋若帆</v>
      </c>
    </row>
    <row r="219" s="3" customFormat="1" ht="26" customHeight="1" spans="1:4">
      <c r="A219" s="11">
        <v>216</v>
      </c>
      <c r="B219" s="11" t="str">
        <f t="shared" si="25"/>
        <v>SZ22036</v>
      </c>
      <c r="C219" s="11" t="s">
        <v>28</v>
      </c>
      <c r="D219" s="11" t="str">
        <f>"叶智敏"</f>
        <v>叶智敏</v>
      </c>
    </row>
    <row r="220" s="3" customFormat="1" ht="26" customHeight="1" spans="1:4">
      <c r="A220" s="11">
        <v>217</v>
      </c>
      <c r="B220" s="11" t="str">
        <f t="shared" si="25"/>
        <v>SZ22036</v>
      </c>
      <c r="C220" s="11" t="s">
        <v>28</v>
      </c>
      <c r="D220" s="11" t="str">
        <f>"冯以清"</f>
        <v>冯以清</v>
      </c>
    </row>
    <row r="221" s="3" customFormat="1" ht="26" customHeight="1" spans="1:4">
      <c r="A221" s="11">
        <v>218</v>
      </c>
      <c r="B221" s="11" t="str">
        <f t="shared" si="25"/>
        <v>SZ22036</v>
      </c>
      <c r="C221" s="11" t="s">
        <v>28</v>
      </c>
      <c r="D221" s="11" t="str">
        <f>"胡绪满"</f>
        <v>胡绪满</v>
      </c>
    </row>
    <row r="222" s="3" customFormat="1" ht="26" customHeight="1" spans="1:4">
      <c r="A222" s="11">
        <v>219</v>
      </c>
      <c r="B222" s="11" t="str">
        <f t="shared" si="25"/>
        <v>SZ22036</v>
      </c>
      <c r="C222" s="11" t="s">
        <v>28</v>
      </c>
      <c r="D222" s="11" t="str">
        <f>"梁媛睿"</f>
        <v>梁媛睿</v>
      </c>
    </row>
    <row r="223" s="3" customFormat="1" ht="26" customHeight="1" spans="1:4">
      <c r="A223" s="11">
        <v>220</v>
      </c>
      <c r="B223" s="11" t="str">
        <f t="shared" si="25"/>
        <v>SZ22036</v>
      </c>
      <c r="C223" s="11" t="s">
        <v>28</v>
      </c>
      <c r="D223" s="11" t="str">
        <f>"刘张勋"</f>
        <v>刘张勋</v>
      </c>
    </row>
    <row r="224" s="3" customFormat="1" ht="26" customHeight="1" spans="1:4">
      <c r="A224" s="11">
        <v>221</v>
      </c>
      <c r="B224" s="11" t="str">
        <f t="shared" si="25"/>
        <v>SZ22036</v>
      </c>
      <c r="C224" s="11" t="s">
        <v>28</v>
      </c>
      <c r="D224" s="11" t="str">
        <f>"周立军"</f>
        <v>周立军</v>
      </c>
    </row>
    <row r="225" s="3" customFormat="1" ht="26" customHeight="1" spans="1:4">
      <c r="A225" s="11">
        <v>222</v>
      </c>
      <c r="B225" s="11" t="str">
        <f t="shared" si="25"/>
        <v>SZ22036</v>
      </c>
      <c r="C225" s="11" t="s">
        <v>28</v>
      </c>
      <c r="D225" s="11" t="str">
        <f>"蔡禛"</f>
        <v>蔡禛</v>
      </c>
    </row>
    <row r="226" s="3" customFormat="1" ht="26" customHeight="1" spans="1:4">
      <c r="A226" s="11">
        <v>223</v>
      </c>
      <c r="B226" s="11" t="str">
        <f t="shared" si="25"/>
        <v>SZ22036</v>
      </c>
      <c r="C226" s="11" t="s">
        <v>28</v>
      </c>
      <c r="D226" s="11" t="str">
        <f>"王威威"</f>
        <v>王威威</v>
      </c>
    </row>
    <row r="227" s="3" customFormat="1" ht="26" customHeight="1" spans="1:4">
      <c r="A227" s="11">
        <v>224</v>
      </c>
      <c r="B227" s="11" t="str">
        <f t="shared" si="25"/>
        <v>SZ22036</v>
      </c>
      <c r="C227" s="11" t="s">
        <v>28</v>
      </c>
      <c r="D227" s="11" t="str">
        <f>"姜敏"</f>
        <v>姜敏</v>
      </c>
    </row>
    <row r="228" s="3" customFormat="1" ht="26" customHeight="1" spans="1:4">
      <c r="A228" s="11">
        <v>225</v>
      </c>
      <c r="B228" s="11" t="str">
        <f t="shared" si="25"/>
        <v>SZ22036</v>
      </c>
      <c r="C228" s="11" t="s">
        <v>28</v>
      </c>
      <c r="D228" s="11" t="str">
        <f>"李梦双"</f>
        <v>李梦双</v>
      </c>
    </row>
    <row r="229" s="3" customFormat="1" ht="26" customHeight="1" spans="1:4">
      <c r="A229" s="11">
        <v>226</v>
      </c>
      <c r="B229" s="11" t="str">
        <f t="shared" ref="B229:B236" si="26">"SZ22037"</f>
        <v>SZ22037</v>
      </c>
      <c r="C229" s="11" t="s">
        <v>28</v>
      </c>
      <c r="D229" s="11" t="str">
        <f>"蒋松廷"</f>
        <v>蒋松廷</v>
      </c>
    </row>
    <row r="230" s="3" customFormat="1" ht="26" customHeight="1" spans="1:4">
      <c r="A230" s="11">
        <v>227</v>
      </c>
      <c r="B230" s="11" t="str">
        <f t="shared" si="26"/>
        <v>SZ22037</v>
      </c>
      <c r="C230" s="11" t="s">
        <v>28</v>
      </c>
      <c r="D230" s="11" t="str">
        <f>"景然"</f>
        <v>景然</v>
      </c>
    </row>
    <row r="231" s="3" customFormat="1" ht="26" customHeight="1" spans="1:4">
      <c r="A231" s="11">
        <v>228</v>
      </c>
      <c r="B231" s="11" t="str">
        <f t="shared" si="26"/>
        <v>SZ22037</v>
      </c>
      <c r="C231" s="11" t="s">
        <v>28</v>
      </c>
      <c r="D231" s="11" t="str">
        <f>"张志宇"</f>
        <v>张志宇</v>
      </c>
    </row>
    <row r="232" s="3" customFormat="1" ht="26" customHeight="1" spans="1:4">
      <c r="A232" s="11">
        <v>229</v>
      </c>
      <c r="B232" s="11" t="str">
        <f t="shared" si="26"/>
        <v>SZ22037</v>
      </c>
      <c r="C232" s="11" t="s">
        <v>28</v>
      </c>
      <c r="D232" s="11" t="str">
        <f>"梅聪"</f>
        <v>梅聪</v>
      </c>
    </row>
    <row r="233" s="3" customFormat="1" ht="26" customHeight="1" spans="1:4">
      <c r="A233" s="11">
        <v>230</v>
      </c>
      <c r="B233" s="11" t="str">
        <f t="shared" si="26"/>
        <v>SZ22037</v>
      </c>
      <c r="C233" s="11" t="s">
        <v>28</v>
      </c>
      <c r="D233" s="11" t="str">
        <f>"蒋策"</f>
        <v>蒋策</v>
      </c>
    </row>
    <row r="234" s="3" customFormat="1" ht="26" customHeight="1" spans="1:4">
      <c r="A234" s="11">
        <v>231</v>
      </c>
      <c r="B234" s="11" t="str">
        <f t="shared" si="26"/>
        <v>SZ22037</v>
      </c>
      <c r="C234" s="11" t="s">
        <v>28</v>
      </c>
      <c r="D234" s="11" t="str">
        <f>"肖青青"</f>
        <v>肖青青</v>
      </c>
    </row>
    <row r="235" s="3" customFormat="1" ht="26" customHeight="1" spans="1:4">
      <c r="A235" s="11">
        <v>232</v>
      </c>
      <c r="B235" s="11" t="str">
        <f t="shared" si="26"/>
        <v>SZ22037</v>
      </c>
      <c r="C235" s="11" t="s">
        <v>28</v>
      </c>
      <c r="D235" s="11" t="str">
        <f>"周斌"</f>
        <v>周斌</v>
      </c>
    </row>
    <row r="236" s="3" customFormat="1" ht="26" customHeight="1" spans="1:4">
      <c r="A236" s="11">
        <v>233</v>
      </c>
      <c r="B236" s="11" t="str">
        <f t="shared" si="26"/>
        <v>SZ22037</v>
      </c>
      <c r="C236" s="11" t="s">
        <v>28</v>
      </c>
      <c r="D236" s="11" t="str">
        <f>"许行"</f>
        <v>许行</v>
      </c>
    </row>
    <row r="237" s="3" customFormat="1" ht="26" customHeight="1" spans="1:4">
      <c r="A237" s="11">
        <v>234</v>
      </c>
      <c r="B237" s="11" t="str">
        <f t="shared" ref="B237:B246" si="27">"SZ22038"</f>
        <v>SZ22038</v>
      </c>
      <c r="C237" s="11" t="s">
        <v>28</v>
      </c>
      <c r="D237" s="11" t="str">
        <f>"王霞"</f>
        <v>王霞</v>
      </c>
    </row>
    <row r="238" s="3" customFormat="1" ht="26" customHeight="1" spans="1:4">
      <c r="A238" s="11">
        <v>235</v>
      </c>
      <c r="B238" s="11" t="str">
        <f t="shared" si="27"/>
        <v>SZ22038</v>
      </c>
      <c r="C238" s="11" t="s">
        <v>28</v>
      </c>
      <c r="D238" s="11" t="str">
        <f>"周郑琪"</f>
        <v>周郑琪</v>
      </c>
    </row>
    <row r="239" s="3" customFormat="1" ht="26" customHeight="1" spans="1:4">
      <c r="A239" s="11">
        <v>236</v>
      </c>
      <c r="B239" s="11" t="str">
        <f t="shared" si="27"/>
        <v>SZ22038</v>
      </c>
      <c r="C239" s="11" t="s">
        <v>28</v>
      </c>
      <c r="D239" s="11" t="str">
        <f>"张汇"</f>
        <v>张汇</v>
      </c>
    </row>
    <row r="240" s="3" customFormat="1" ht="26" customHeight="1" spans="1:4">
      <c r="A240" s="11">
        <v>237</v>
      </c>
      <c r="B240" s="11" t="str">
        <f t="shared" si="27"/>
        <v>SZ22038</v>
      </c>
      <c r="C240" s="11" t="s">
        <v>28</v>
      </c>
      <c r="D240" s="11" t="str">
        <f>"邹沁杉"</f>
        <v>邹沁杉</v>
      </c>
    </row>
    <row r="241" s="3" customFormat="1" ht="26" customHeight="1" spans="1:4">
      <c r="A241" s="11">
        <v>238</v>
      </c>
      <c r="B241" s="11" t="str">
        <f t="shared" si="27"/>
        <v>SZ22038</v>
      </c>
      <c r="C241" s="11" t="s">
        <v>28</v>
      </c>
      <c r="D241" s="11" t="str">
        <f>"徐寒玥"</f>
        <v>徐寒玥</v>
      </c>
    </row>
    <row r="242" s="3" customFormat="1" ht="26" customHeight="1" spans="1:4">
      <c r="A242" s="11">
        <v>239</v>
      </c>
      <c r="B242" s="11" t="str">
        <f t="shared" si="27"/>
        <v>SZ22038</v>
      </c>
      <c r="C242" s="11" t="s">
        <v>28</v>
      </c>
      <c r="D242" s="11" t="str">
        <f>"钟雨晗"</f>
        <v>钟雨晗</v>
      </c>
    </row>
    <row r="243" s="3" customFormat="1" ht="26" customHeight="1" spans="1:4">
      <c r="A243" s="11">
        <v>240</v>
      </c>
      <c r="B243" s="11" t="str">
        <f t="shared" si="27"/>
        <v>SZ22038</v>
      </c>
      <c r="C243" s="11" t="s">
        <v>28</v>
      </c>
      <c r="D243" s="11" t="str">
        <f>"李伟华"</f>
        <v>李伟华</v>
      </c>
    </row>
    <row r="244" s="3" customFormat="1" ht="26" customHeight="1" spans="1:4">
      <c r="A244" s="11">
        <v>241</v>
      </c>
      <c r="B244" s="11" t="str">
        <f t="shared" si="27"/>
        <v>SZ22038</v>
      </c>
      <c r="C244" s="11" t="s">
        <v>28</v>
      </c>
      <c r="D244" s="11" t="str">
        <f>"胡新宇"</f>
        <v>胡新宇</v>
      </c>
    </row>
    <row r="245" s="3" customFormat="1" ht="26" customHeight="1" spans="1:4">
      <c r="A245" s="11">
        <v>242</v>
      </c>
      <c r="B245" s="11" t="str">
        <f t="shared" si="27"/>
        <v>SZ22038</v>
      </c>
      <c r="C245" s="11" t="s">
        <v>28</v>
      </c>
      <c r="D245" s="11" t="str">
        <f>"王雪梅"</f>
        <v>王雪梅</v>
      </c>
    </row>
    <row r="246" s="3" customFormat="1" ht="26" customHeight="1" spans="1:4">
      <c r="A246" s="11">
        <v>243</v>
      </c>
      <c r="B246" s="11" t="str">
        <f t="shared" si="27"/>
        <v>SZ22038</v>
      </c>
      <c r="C246" s="11" t="s">
        <v>28</v>
      </c>
      <c r="D246" s="11" t="str">
        <f>"张玉"</f>
        <v>张玉</v>
      </c>
    </row>
    <row r="247" s="3" customFormat="1" ht="26" customHeight="1" spans="1:4">
      <c r="A247" s="11">
        <v>244</v>
      </c>
      <c r="B247" s="11" t="str">
        <f t="shared" ref="B247:B254" si="28">"SZ22039"</f>
        <v>SZ22039</v>
      </c>
      <c r="C247" s="11" t="s">
        <v>28</v>
      </c>
      <c r="D247" s="11" t="str">
        <f>"林云飞"</f>
        <v>林云飞</v>
      </c>
    </row>
    <row r="248" s="3" customFormat="1" ht="26" customHeight="1" spans="1:4">
      <c r="A248" s="11">
        <v>245</v>
      </c>
      <c r="B248" s="11" t="str">
        <f t="shared" si="28"/>
        <v>SZ22039</v>
      </c>
      <c r="C248" s="11" t="s">
        <v>28</v>
      </c>
      <c r="D248" s="11" t="str">
        <f>"张一丹"</f>
        <v>张一丹</v>
      </c>
    </row>
    <row r="249" s="3" customFormat="1" ht="26" customHeight="1" spans="1:4">
      <c r="A249" s="11">
        <v>246</v>
      </c>
      <c r="B249" s="11" t="str">
        <f t="shared" si="28"/>
        <v>SZ22039</v>
      </c>
      <c r="C249" s="11" t="s">
        <v>28</v>
      </c>
      <c r="D249" s="11" t="str">
        <f>"李琼"</f>
        <v>李琼</v>
      </c>
    </row>
    <row r="250" s="3" customFormat="1" ht="26" customHeight="1" spans="1:4">
      <c r="A250" s="11">
        <v>247</v>
      </c>
      <c r="B250" s="11" t="str">
        <f t="shared" si="28"/>
        <v>SZ22039</v>
      </c>
      <c r="C250" s="11" t="s">
        <v>28</v>
      </c>
      <c r="D250" s="11" t="str">
        <f>"吕海风"</f>
        <v>吕海风</v>
      </c>
    </row>
    <row r="251" s="3" customFormat="1" ht="26" customHeight="1" spans="1:4">
      <c r="A251" s="11">
        <v>248</v>
      </c>
      <c r="B251" s="11" t="str">
        <f t="shared" si="28"/>
        <v>SZ22039</v>
      </c>
      <c r="C251" s="11" t="s">
        <v>28</v>
      </c>
      <c r="D251" s="11" t="str">
        <f>"吴肖"</f>
        <v>吴肖</v>
      </c>
    </row>
    <row r="252" s="3" customFormat="1" ht="26" customHeight="1" spans="1:4">
      <c r="A252" s="11">
        <v>249</v>
      </c>
      <c r="B252" s="11" t="str">
        <f t="shared" si="28"/>
        <v>SZ22039</v>
      </c>
      <c r="C252" s="11" t="s">
        <v>28</v>
      </c>
      <c r="D252" s="11" t="str">
        <f>"周俊"</f>
        <v>周俊</v>
      </c>
    </row>
    <row r="253" s="3" customFormat="1" ht="26" customHeight="1" spans="1:4">
      <c r="A253" s="11">
        <v>250</v>
      </c>
      <c r="B253" s="11" t="str">
        <f t="shared" si="28"/>
        <v>SZ22039</v>
      </c>
      <c r="C253" s="11" t="s">
        <v>28</v>
      </c>
      <c r="D253" s="11" t="str">
        <f>"黄克俭"</f>
        <v>黄克俭</v>
      </c>
    </row>
    <row r="254" s="3" customFormat="1" ht="26" customHeight="1" spans="1:4">
      <c r="A254" s="11">
        <v>251</v>
      </c>
      <c r="B254" s="11" t="str">
        <f t="shared" si="28"/>
        <v>SZ22039</v>
      </c>
      <c r="C254" s="11" t="s">
        <v>28</v>
      </c>
      <c r="D254" s="11" t="str">
        <f>"杨黎昭"</f>
        <v>杨黎昭</v>
      </c>
    </row>
    <row r="255" s="3" customFormat="1" ht="26" customHeight="1" spans="1:4">
      <c r="A255" s="11">
        <v>252</v>
      </c>
      <c r="B255" s="11" t="str">
        <f t="shared" ref="B255:B269" si="29">"SZ22040"</f>
        <v>SZ22040</v>
      </c>
      <c r="C255" s="11" t="s">
        <v>28</v>
      </c>
      <c r="D255" s="11" t="str">
        <f>"朱晨东"</f>
        <v>朱晨东</v>
      </c>
    </row>
    <row r="256" s="3" customFormat="1" ht="26" customHeight="1" spans="1:4">
      <c r="A256" s="11">
        <v>253</v>
      </c>
      <c r="B256" s="11" t="str">
        <f t="shared" si="29"/>
        <v>SZ22040</v>
      </c>
      <c r="C256" s="11" t="s">
        <v>28</v>
      </c>
      <c r="D256" s="11" t="str">
        <f>"蔺心怡"</f>
        <v>蔺心怡</v>
      </c>
    </row>
    <row r="257" s="3" customFormat="1" ht="26" customHeight="1" spans="1:4">
      <c r="A257" s="11">
        <v>254</v>
      </c>
      <c r="B257" s="11" t="str">
        <f t="shared" si="29"/>
        <v>SZ22040</v>
      </c>
      <c r="C257" s="11" t="s">
        <v>28</v>
      </c>
      <c r="D257" s="11" t="str">
        <f>"孙娴静"</f>
        <v>孙娴静</v>
      </c>
    </row>
    <row r="258" s="3" customFormat="1" ht="26" customHeight="1" spans="1:4">
      <c r="A258" s="11">
        <v>255</v>
      </c>
      <c r="B258" s="11" t="str">
        <f t="shared" si="29"/>
        <v>SZ22040</v>
      </c>
      <c r="C258" s="11" t="s">
        <v>28</v>
      </c>
      <c r="D258" s="11" t="str">
        <f>"王梓岩"</f>
        <v>王梓岩</v>
      </c>
    </row>
    <row r="259" s="3" customFormat="1" ht="26" customHeight="1" spans="1:4">
      <c r="A259" s="11">
        <v>256</v>
      </c>
      <c r="B259" s="11" t="str">
        <f t="shared" si="29"/>
        <v>SZ22040</v>
      </c>
      <c r="C259" s="11" t="s">
        <v>28</v>
      </c>
      <c r="D259" s="11" t="str">
        <f>"赵丽霞"</f>
        <v>赵丽霞</v>
      </c>
    </row>
    <row r="260" s="3" customFormat="1" ht="26" customHeight="1" spans="1:4">
      <c r="A260" s="11">
        <v>257</v>
      </c>
      <c r="B260" s="11" t="str">
        <f t="shared" si="29"/>
        <v>SZ22040</v>
      </c>
      <c r="C260" s="11" t="s">
        <v>28</v>
      </c>
      <c r="D260" s="11" t="str">
        <f>"毛翠勇"</f>
        <v>毛翠勇</v>
      </c>
    </row>
    <row r="261" s="3" customFormat="1" ht="26" customHeight="1" spans="1:4">
      <c r="A261" s="11">
        <v>258</v>
      </c>
      <c r="B261" s="11" t="str">
        <f t="shared" si="29"/>
        <v>SZ22040</v>
      </c>
      <c r="C261" s="11" t="s">
        <v>28</v>
      </c>
      <c r="D261" s="11" t="str">
        <f>"杜凡"</f>
        <v>杜凡</v>
      </c>
    </row>
    <row r="262" s="3" customFormat="1" ht="26" customHeight="1" spans="1:4">
      <c r="A262" s="11">
        <v>259</v>
      </c>
      <c r="B262" s="11" t="str">
        <f t="shared" si="29"/>
        <v>SZ22040</v>
      </c>
      <c r="C262" s="11" t="s">
        <v>28</v>
      </c>
      <c r="D262" s="11" t="str">
        <f>"黄岚泽"</f>
        <v>黄岚泽</v>
      </c>
    </row>
    <row r="263" s="3" customFormat="1" ht="26" customHeight="1" spans="1:4">
      <c r="A263" s="11">
        <v>260</v>
      </c>
      <c r="B263" s="11" t="str">
        <f t="shared" si="29"/>
        <v>SZ22040</v>
      </c>
      <c r="C263" s="11" t="s">
        <v>28</v>
      </c>
      <c r="D263" s="11" t="str">
        <f>"秦德林"</f>
        <v>秦德林</v>
      </c>
    </row>
    <row r="264" s="3" customFormat="1" ht="26" customHeight="1" spans="1:4">
      <c r="A264" s="11">
        <v>261</v>
      </c>
      <c r="B264" s="11" t="str">
        <f t="shared" si="29"/>
        <v>SZ22040</v>
      </c>
      <c r="C264" s="11" t="s">
        <v>28</v>
      </c>
      <c r="D264" s="11" t="str">
        <f>"崔江维"</f>
        <v>崔江维</v>
      </c>
    </row>
    <row r="265" s="3" customFormat="1" ht="26" customHeight="1" spans="1:4">
      <c r="A265" s="11">
        <v>262</v>
      </c>
      <c r="B265" s="11" t="str">
        <f t="shared" si="29"/>
        <v>SZ22040</v>
      </c>
      <c r="C265" s="11" t="s">
        <v>28</v>
      </c>
      <c r="D265" s="11" t="str">
        <f>"杨宇嘉"</f>
        <v>杨宇嘉</v>
      </c>
    </row>
    <row r="266" s="3" customFormat="1" ht="26" customHeight="1" spans="1:4">
      <c r="A266" s="11">
        <v>263</v>
      </c>
      <c r="B266" s="11" t="str">
        <f t="shared" si="29"/>
        <v>SZ22040</v>
      </c>
      <c r="C266" s="11" t="s">
        <v>28</v>
      </c>
      <c r="D266" s="11" t="str">
        <f>"胡丹"</f>
        <v>胡丹</v>
      </c>
    </row>
    <row r="267" s="3" customFormat="1" ht="26" customHeight="1" spans="1:4">
      <c r="A267" s="11">
        <v>264</v>
      </c>
      <c r="B267" s="11" t="str">
        <f t="shared" si="29"/>
        <v>SZ22040</v>
      </c>
      <c r="C267" s="11" t="s">
        <v>28</v>
      </c>
      <c r="D267" s="11" t="str">
        <f>"胡洋"</f>
        <v>胡洋</v>
      </c>
    </row>
    <row r="268" s="3" customFormat="1" ht="26" customHeight="1" spans="1:4">
      <c r="A268" s="11">
        <v>265</v>
      </c>
      <c r="B268" s="11" t="str">
        <f t="shared" si="29"/>
        <v>SZ22040</v>
      </c>
      <c r="C268" s="11" t="s">
        <v>28</v>
      </c>
      <c r="D268" s="11" t="str">
        <f>"王嵩"</f>
        <v>王嵩</v>
      </c>
    </row>
    <row r="269" s="3" customFormat="1" ht="26" customHeight="1" spans="1:4">
      <c r="A269" s="11">
        <v>266</v>
      </c>
      <c r="B269" s="11" t="str">
        <f t="shared" si="29"/>
        <v>SZ22040</v>
      </c>
      <c r="C269" s="11" t="s">
        <v>28</v>
      </c>
      <c r="D269" s="11" t="str">
        <f>"李晓晨"</f>
        <v>李晓晨</v>
      </c>
    </row>
    <row r="270" s="3" customFormat="1" ht="26" customHeight="1" spans="1:4">
      <c r="A270" s="11">
        <v>267</v>
      </c>
      <c r="B270" s="11" t="str">
        <f>"SZ22041"</f>
        <v>SZ22041</v>
      </c>
      <c r="C270" s="11" t="s">
        <v>28</v>
      </c>
      <c r="D270" s="11" t="str">
        <f>"向孟天"</f>
        <v>向孟天</v>
      </c>
    </row>
    <row r="271" s="3" customFormat="1" ht="26" customHeight="1" spans="1:4">
      <c r="A271" s="11">
        <v>268</v>
      </c>
      <c r="B271" s="11" t="str">
        <f t="shared" ref="B271:B277" si="30">"SZ22042"</f>
        <v>SZ22042</v>
      </c>
      <c r="C271" s="11" t="s">
        <v>28</v>
      </c>
      <c r="D271" s="11" t="str">
        <f>"成晓分"</f>
        <v>成晓分</v>
      </c>
    </row>
    <row r="272" s="3" customFormat="1" ht="26" customHeight="1" spans="1:4">
      <c r="A272" s="11">
        <v>269</v>
      </c>
      <c r="B272" s="11" t="str">
        <f t="shared" si="30"/>
        <v>SZ22042</v>
      </c>
      <c r="C272" s="11" t="s">
        <v>28</v>
      </c>
      <c r="D272" s="11" t="str">
        <f>"王容昊"</f>
        <v>王容昊</v>
      </c>
    </row>
    <row r="273" s="3" customFormat="1" ht="26" customHeight="1" spans="1:4">
      <c r="A273" s="11">
        <v>270</v>
      </c>
      <c r="B273" s="11" t="str">
        <f t="shared" si="30"/>
        <v>SZ22042</v>
      </c>
      <c r="C273" s="11" t="s">
        <v>28</v>
      </c>
      <c r="D273" s="11" t="str">
        <f>"方树涵"</f>
        <v>方树涵</v>
      </c>
    </row>
    <row r="274" s="3" customFormat="1" ht="26" customHeight="1" spans="1:4">
      <c r="A274" s="11">
        <v>271</v>
      </c>
      <c r="B274" s="11" t="str">
        <f t="shared" si="30"/>
        <v>SZ22042</v>
      </c>
      <c r="C274" s="11" t="s">
        <v>28</v>
      </c>
      <c r="D274" s="11" t="str">
        <f>"梅超"</f>
        <v>梅超</v>
      </c>
    </row>
    <row r="275" s="3" customFormat="1" ht="26" customHeight="1" spans="1:4">
      <c r="A275" s="11">
        <v>272</v>
      </c>
      <c r="B275" s="11" t="str">
        <f t="shared" si="30"/>
        <v>SZ22042</v>
      </c>
      <c r="C275" s="11" t="s">
        <v>28</v>
      </c>
      <c r="D275" s="11" t="str">
        <f>"姚欣怡"</f>
        <v>姚欣怡</v>
      </c>
    </row>
    <row r="276" s="3" customFormat="1" ht="26" customHeight="1" spans="1:4">
      <c r="A276" s="11">
        <v>273</v>
      </c>
      <c r="B276" s="11" t="str">
        <f t="shared" si="30"/>
        <v>SZ22042</v>
      </c>
      <c r="C276" s="11" t="s">
        <v>28</v>
      </c>
      <c r="D276" s="11" t="str">
        <f>"王展辉"</f>
        <v>王展辉</v>
      </c>
    </row>
    <row r="277" s="3" customFormat="1" ht="26" customHeight="1" spans="1:4">
      <c r="A277" s="11">
        <v>274</v>
      </c>
      <c r="B277" s="11" t="str">
        <f t="shared" si="30"/>
        <v>SZ22042</v>
      </c>
      <c r="C277" s="11" t="s">
        <v>28</v>
      </c>
      <c r="D277" s="11" t="str">
        <f>"刘铮"</f>
        <v>刘铮</v>
      </c>
    </row>
    <row r="278" s="3" customFormat="1" ht="26" customHeight="1" spans="1:4">
      <c r="A278" s="11">
        <v>275</v>
      </c>
      <c r="B278" s="11" t="str">
        <f>"SZ22043"</f>
        <v>SZ22043</v>
      </c>
      <c r="C278" s="11" t="s">
        <v>28</v>
      </c>
      <c r="D278" s="11" t="str">
        <f>"王琪琪"</f>
        <v>王琪琪</v>
      </c>
    </row>
    <row r="279" s="3" customFormat="1" ht="26" customHeight="1" spans="1:4">
      <c r="A279" s="11">
        <v>276</v>
      </c>
      <c r="B279" s="11" t="str">
        <f t="shared" ref="B279:B284" si="31">"SZ22043"</f>
        <v>SZ22043</v>
      </c>
      <c r="C279" s="11" t="s">
        <v>28</v>
      </c>
      <c r="D279" s="11" t="str">
        <f>"雷慧中"</f>
        <v>雷慧中</v>
      </c>
    </row>
    <row r="280" s="3" customFormat="1" ht="26" customHeight="1" spans="1:4">
      <c r="A280" s="11">
        <v>277</v>
      </c>
      <c r="B280" s="11" t="str">
        <f t="shared" si="31"/>
        <v>SZ22043</v>
      </c>
      <c r="C280" s="11" t="s">
        <v>28</v>
      </c>
      <c r="D280" s="11" t="str">
        <f>"王卫东"</f>
        <v>王卫东</v>
      </c>
    </row>
    <row r="281" s="3" customFormat="1" ht="26" customHeight="1" spans="1:4">
      <c r="A281" s="11">
        <v>278</v>
      </c>
      <c r="B281" s="11" t="str">
        <f t="shared" si="31"/>
        <v>SZ22043</v>
      </c>
      <c r="C281" s="11" t="s">
        <v>28</v>
      </c>
      <c r="D281" s="11" t="str">
        <f>"向剑桥"</f>
        <v>向剑桥</v>
      </c>
    </row>
    <row r="282" s="3" customFormat="1" ht="26" customHeight="1" spans="1:4">
      <c r="A282" s="11">
        <v>279</v>
      </c>
      <c r="B282" s="11" t="str">
        <f t="shared" si="31"/>
        <v>SZ22043</v>
      </c>
      <c r="C282" s="11" t="s">
        <v>28</v>
      </c>
      <c r="D282" s="11" t="str">
        <f>"乔梁"</f>
        <v>乔梁</v>
      </c>
    </row>
    <row r="283" s="3" customFormat="1" ht="26" customHeight="1" spans="1:4">
      <c r="A283" s="11">
        <v>280</v>
      </c>
      <c r="B283" s="11" t="str">
        <f t="shared" si="31"/>
        <v>SZ22043</v>
      </c>
      <c r="C283" s="11" t="s">
        <v>28</v>
      </c>
      <c r="D283" s="11" t="str">
        <f>"王东东"</f>
        <v>王东东</v>
      </c>
    </row>
    <row r="284" s="3" customFormat="1" ht="26" customHeight="1" spans="1:4">
      <c r="A284" s="11">
        <v>281</v>
      </c>
      <c r="B284" s="11" t="str">
        <f t="shared" si="31"/>
        <v>SZ22043</v>
      </c>
      <c r="C284" s="11" t="s">
        <v>28</v>
      </c>
      <c r="D284" s="11" t="str">
        <f>"许福迪"</f>
        <v>许福迪</v>
      </c>
    </row>
    <row r="285" s="3" customFormat="1" ht="26" customHeight="1" spans="1:4">
      <c r="A285" s="11">
        <v>282</v>
      </c>
      <c r="B285" s="11" t="str">
        <f>"SZ22044"</f>
        <v>SZ22044</v>
      </c>
      <c r="C285" s="11" t="s">
        <v>28</v>
      </c>
      <c r="D285" s="11" t="str">
        <f>"张聪"</f>
        <v>张聪</v>
      </c>
    </row>
    <row r="286" s="3" customFormat="1" ht="26" customHeight="1" spans="1:4">
      <c r="A286" s="11">
        <v>283</v>
      </c>
      <c r="B286" s="11" t="str">
        <f>"SZ22044"</f>
        <v>SZ22044</v>
      </c>
      <c r="C286" s="11" t="s">
        <v>28</v>
      </c>
      <c r="D286" s="11" t="str">
        <f>"黄成"</f>
        <v>黄成</v>
      </c>
    </row>
    <row r="287" s="3" customFormat="1" ht="26" customHeight="1" spans="1:4">
      <c r="A287" s="11">
        <v>284</v>
      </c>
      <c r="B287" s="11" t="str">
        <f>"SZ22044"</f>
        <v>SZ22044</v>
      </c>
      <c r="C287" s="11" t="s">
        <v>28</v>
      </c>
      <c r="D287" s="11" t="str">
        <f>"李徐莹"</f>
        <v>李徐莹</v>
      </c>
    </row>
    <row r="288" s="3" customFormat="1" ht="26" customHeight="1" spans="1:4">
      <c r="A288" s="11">
        <v>285</v>
      </c>
      <c r="B288" s="11" t="str">
        <f t="shared" ref="B288:B297" si="32">"SZ22044"</f>
        <v>SZ22044</v>
      </c>
      <c r="C288" s="11" t="s">
        <v>28</v>
      </c>
      <c r="D288" s="11" t="str">
        <f>"石佳佳"</f>
        <v>石佳佳</v>
      </c>
    </row>
    <row r="289" s="3" customFormat="1" ht="26" customHeight="1" spans="1:4">
      <c r="A289" s="11">
        <v>286</v>
      </c>
      <c r="B289" s="11" t="str">
        <f t="shared" si="32"/>
        <v>SZ22044</v>
      </c>
      <c r="C289" s="11" t="s">
        <v>28</v>
      </c>
      <c r="D289" s="11" t="str">
        <f>"付正刚"</f>
        <v>付正刚</v>
      </c>
    </row>
    <row r="290" s="3" customFormat="1" ht="26" customHeight="1" spans="1:4">
      <c r="A290" s="11">
        <v>287</v>
      </c>
      <c r="B290" s="11" t="str">
        <f t="shared" si="32"/>
        <v>SZ22044</v>
      </c>
      <c r="C290" s="11" t="s">
        <v>28</v>
      </c>
      <c r="D290" s="11" t="str">
        <f>"王波"</f>
        <v>王波</v>
      </c>
    </row>
    <row r="291" s="3" customFormat="1" ht="26" customHeight="1" spans="1:4">
      <c r="A291" s="11">
        <v>288</v>
      </c>
      <c r="B291" s="11" t="str">
        <f t="shared" si="32"/>
        <v>SZ22044</v>
      </c>
      <c r="C291" s="11" t="s">
        <v>28</v>
      </c>
      <c r="D291" s="11" t="str">
        <f>"刘浩"</f>
        <v>刘浩</v>
      </c>
    </row>
    <row r="292" s="3" customFormat="1" ht="26" customHeight="1" spans="1:4">
      <c r="A292" s="11">
        <v>289</v>
      </c>
      <c r="B292" s="11" t="str">
        <f t="shared" si="32"/>
        <v>SZ22044</v>
      </c>
      <c r="C292" s="11" t="s">
        <v>28</v>
      </c>
      <c r="D292" s="11" t="str">
        <f>"李明"</f>
        <v>李明</v>
      </c>
    </row>
    <row r="293" s="3" customFormat="1" ht="26" customHeight="1" spans="1:4">
      <c r="A293" s="11">
        <v>290</v>
      </c>
      <c r="B293" s="11" t="str">
        <f t="shared" si="32"/>
        <v>SZ22044</v>
      </c>
      <c r="C293" s="11" t="s">
        <v>28</v>
      </c>
      <c r="D293" s="11" t="str">
        <f>"方强"</f>
        <v>方强</v>
      </c>
    </row>
    <row r="294" s="3" customFormat="1" ht="26" customHeight="1" spans="1:4">
      <c r="A294" s="11">
        <v>291</v>
      </c>
      <c r="B294" s="11" t="str">
        <f t="shared" si="32"/>
        <v>SZ22044</v>
      </c>
      <c r="C294" s="11" t="s">
        <v>28</v>
      </c>
      <c r="D294" s="11" t="str">
        <f>"闫鹤飞"</f>
        <v>闫鹤飞</v>
      </c>
    </row>
    <row r="295" s="3" customFormat="1" ht="26" customHeight="1" spans="1:4">
      <c r="A295" s="11">
        <v>292</v>
      </c>
      <c r="B295" s="11" t="str">
        <f t="shared" si="32"/>
        <v>SZ22044</v>
      </c>
      <c r="C295" s="11" t="s">
        <v>28</v>
      </c>
      <c r="D295" s="11" t="str">
        <f>"朱江"</f>
        <v>朱江</v>
      </c>
    </row>
    <row r="296" s="3" customFormat="1" ht="26" customHeight="1" spans="1:4">
      <c r="A296" s="11">
        <v>293</v>
      </c>
      <c r="B296" s="11" t="str">
        <f t="shared" si="32"/>
        <v>SZ22044</v>
      </c>
      <c r="C296" s="11" t="s">
        <v>28</v>
      </c>
      <c r="D296" s="11" t="str">
        <f>"蒋天明"</f>
        <v>蒋天明</v>
      </c>
    </row>
    <row r="297" s="3" customFormat="1" ht="26" customHeight="1" spans="1:4">
      <c r="A297" s="11">
        <v>294</v>
      </c>
      <c r="B297" s="11" t="str">
        <f t="shared" si="32"/>
        <v>SZ22044</v>
      </c>
      <c r="C297" s="11" t="s">
        <v>28</v>
      </c>
      <c r="D297" s="11" t="str">
        <f>"黄圣"</f>
        <v>黄圣</v>
      </c>
    </row>
    <row r="298" s="3" customFormat="1" ht="26" customHeight="1" spans="1:4">
      <c r="A298" s="11">
        <v>295</v>
      </c>
      <c r="B298" s="11" t="str">
        <f t="shared" ref="B298:B308" si="33">"SZ22045"</f>
        <v>SZ22045</v>
      </c>
      <c r="C298" s="11" t="s">
        <v>28</v>
      </c>
      <c r="D298" s="11" t="str">
        <f>"闾敏"</f>
        <v>闾敏</v>
      </c>
    </row>
    <row r="299" s="3" customFormat="1" ht="26" customHeight="1" spans="1:4">
      <c r="A299" s="11">
        <v>296</v>
      </c>
      <c r="B299" s="11" t="str">
        <f t="shared" si="33"/>
        <v>SZ22045</v>
      </c>
      <c r="C299" s="11" t="s">
        <v>28</v>
      </c>
      <c r="D299" s="11" t="str">
        <f>"王军"</f>
        <v>王军</v>
      </c>
    </row>
    <row r="300" s="3" customFormat="1" ht="26" customHeight="1" spans="1:4">
      <c r="A300" s="11">
        <v>297</v>
      </c>
      <c r="B300" s="11" t="str">
        <f t="shared" si="33"/>
        <v>SZ22045</v>
      </c>
      <c r="C300" s="11" t="s">
        <v>28</v>
      </c>
      <c r="D300" s="11" t="str">
        <f>"吴虑"</f>
        <v>吴虑</v>
      </c>
    </row>
    <row r="301" s="3" customFormat="1" ht="26" customHeight="1" spans="1:4">
      <c r="A301" s="11">
        <v>298</v>
      </c>
      <c r="B301" s="11" t="str">
        <f t="shared" si="33"/>
        <v>SZ22045</v>
      </c>
      <c r="C301" s="11" t="s">
        <v>28</v>
      </c>
      <c r="D301" s="11" t="str">
        <f>"董小羽"</f>
        <v>董小羽</v>
      </c>
    </row>
    <row r="302" s="3" customFormat="1" ht="26" customHeight="1" spans="1:4">
      <c r="A302" s="11">
        <v>299</v>
      </c>
      <c r="B302" s="11" t="str">
        <f t="shared" si="33"/>
        <v>SZ22045</v>
      </c>
      <c r="C302" s="11" t="s">
        <v>28</v>
      </c>
      <c r="D302" s="11" t="str">
        <f>"袁立文"</f>
        <v>袁立文</v>
      </c>
    </row>
    <row r="303" s="3" customFormat="1" ht="26" customHeight="1" spans="1:4">
      <c r="A303" s="11">
        <v>300</v>
      </c>
      <c r="B303" s="11" t="str">
        <f t="shared" si="33"/>
        <v>SZ22045</v>
      </c>
      <c r="C303" s="11" t="s">
        <v>28</v>
      </c>
      <c r="D303" s="11" t="str">
        <f>"阚之烨"</f>
        <v>阚之烨</v>
      </c>
    </row>
    <row r="304" s="3" customFormat="1" ht="26" customHeight="1" spans="1:4">
      <c r="A304" s="11">
        <v>301</v>
      </c>
      <c r="B304" s="11" t="str">
        <f t="shared" si="33"/>
        <v>SZ22045</v>
      </c>
      <c r="C304" s="11" t="s">
        <v>28</v>
      </c>
      <c r="D304" s="11" t="str">
        <f>"吴漫玲"</f>
        <v>吴漫玲</v>
      </c>
    </row>
    <row r="305" s="3" customFormat="1" ht="26" customHeight="1" spans="1:4">
      <c r="A305" s="11">
        <v>302</v>
      </c>
      <c r="B305" s="11" t="str">
        <f t="shared" si="33"/>
        <v>SZ22045</v>
      </c>
      <c r="C305" s="11" t="s">
        <v>28</v>
      </c>
      <c r="D305" s="11" t="str">
        <f>"杨泽胜"</f>
        <v>杨泽胜</v>
      </c>
    </row>
    <row r="306" s="3" customFormat="1" ht="26" customHeight="1" spans="1:4">
      <c r="A306" s="11">
        <v>303</v>
      </c>
      <c r="B306" s="11" t="str">
        <f t="shared" si="33"/>
        <v>SZ22045</v>
      </c>
      <c r="C306" s="11" t="s">
        <v>28</v>
      </c>
      <c r="D306" s="11" t="str">
        <f>"张佳威"</f>
        <v>张佳威</v>
      </c>
    </row>
    <row r="307" s="3" customFormat="1" ht="26" customHeight="1" spans="1:4">
      <c r="A307" s="11">
        <v>304</v>
      </c>
      <c r="B307" s="11" t="str">
        <f t="shared" si="33"/>
        <v>SZ22045</v>
      </c>
      <c r="C307" s="11" t="s">
        <v>28</v>
      </c>
      <c r="D307" s="11" t="str">
        <f>"童枭"</f>
        <v>童枭</v>
      </c>
    </row>
    <row r="308" s="3" customFormat="1" ht="26" customHeight="1" spans="1:4">
      <c r="A308" s="11">
        <v>305</v>
      </c>
      <c r="B308" s="11" t="str">
        <f t="shared" si="33"/>
        <v>SZ22045</v>
      </c>
      <c r="C308" s="11" t="s">
        <v>28</v>
      </c>
      <c r="D308" s="11" t="str">
        <f>"余宝"</f>
        <v>余宝</v>
      </c>
    </row>
    <row r="309" s="3" customFormat="1" ht="26" customHeight="1" spans="1:4">
      <c r="A309" s="11">
        <v>306</v>
      </c>
      <c r="B309" s="11" t="str">
        <f t="shared" ref="B309:B321" si="34">"SZ22046"</f>
        <v>SZ22046</v>
      </c>
      <c r="C309" s="11" t="s">
        <v>28</v>
      </c>
      <c r="D309" s="11" t="str">
        <f>"冯丹"</f>
        <v>冯丹</v>
      </c>
    </row>
    <row r="310" s="3" customFormat="1" ht="26" customHeight="1" spans="1:4">
      <c r="A310" s="11">
        <v>307</v>
      </c>
      <c r="B310" s="11" t="str">
        <f t="shared" si="34"/>
        <v>SZ22046</v>
      </c>
      <c r="C310" s="11" t="s">
        <v>28</v>
      </c>
      <c r="D310" s="11" t="str">
        <f>"王子铭"</f>
        <v>王子铭</v>
      </c>
    </row>
    <row r="311" s="3" customFormat="1" ht="26" customHeight="1" spans="1:4">
      <c r="A311" s="11">
        <v>308</v>
      </c>
      <c r="B311" s="11" t="str">
        <f t="shared" si="34"/>
        <v>SZ22046</v>
      </c>
      <c r="C311" s="11" t="s">
        <v>28</v>
      </c>
      <c r="D311" s="11" t="str">
        <f>"靳赟"</f>
        <v>靳赟</v>
      </c>
    </row>
    <row r="312" s="3" customFormat="1" ht="26" customHeight="1" spans="1:4">
      <c r="A312" s="11">
        <v>309</v>
      </c>
      <c r="B312" s="11" t="str">
        <f t="shared" si="34"/>
        <v>SZ22046</v>
      </c>
      <c r="C312" s="11" t="s">
        <v>28</v>
      </c>
      <c r="D312" s="11" t="str">
        <f>"毕怡"</f>
        <v>毕怡</v>
      </c>
    </row>
    <row r="313" s="3" customFormat="1" ht="26" customHeight="1" spans="1:4">
      <c r="A313" s="11">
        <v>310</v>
      </c>
      <c r="B313" s="11" t="str">
        <f t="shared" si="34"/>
        <v>SZ22046</v>
      </c>
      <c r="C313" s="11" t="s">
        <v>28</v>
      </c>
      <c r="D313" s="11" t="str">
        <f>"谭芳"</f>
        <v>谭芳</v>
      </c>
    </row>
    <row r="314" s="3" customFormat="1" ht="26" customHeight="1" spans="1:4">
      <c r="A314" s="11">
        <v>311</v>
      </c>
      <c r="B314" s="11" t="str">
        <f t="shared" si="34"/>
        <v>SZ22046</v>
      </c>
      <c r="C314" s="11" t="s">
        <v>28</v>
      </c>
      <c r="D314" s="11" t="str">
        <f>"王满"</f>
        <v>王满</v>
      </c>
    </row>
    <row r="315" s="3" customFormat="1" ht="26" customHeight="1" spans="1:4">
      <c r="A315" s="11">
        <v>312</v>
      </c>
      <c r="B315" s="11" t="str">
        <f t="shared" si="34"/>
        <v>SZ22046</v>
      </c>
      <c r="C315" s="11" t="s">
        <v>28</v>
      </c>
      <c r="D315" s="11" t="str">
        <f>"刘娇"</f>
        <v>刘娇</v>
      </c>
    </row>
    <row r="316" s="3" customFormat="1" ht="26" customHeight="1" spans="1:4">
      <c r="A316" s="11">
        <v>313</v>
      </c>
      <c r="B316" s="11" t="str">
        <f t="shared" si="34"/>
        <v>SZ22046</v>
      </c>
      <c r="C316" s="11" t="s">
        <v>28</v>
      </c>
      <c r="D316" s="11" t="str">
        <f>"刘佳爽"</f>
        <v>刘佳爽</v>
      </c>
    </row>
    <row r="317" s="3" customFormat="1" ht="26" customHeight="1" spans="1:4">
      <c r="A317" s="11">
        <v>314</v>
      </c>
      <c r="B317" s="11" t="str">
        <f t="shared" si="34"/>
        <v>SZ22046</v>
      </c>
      <c r="C317" s="11" t="s">
        <v>28</v>
      </c>
      <c r="D317" s="11" t="str">
        <f>"王主军"</f>
        <v>王主军</v>
      </c>
    </row>
    <row r="318" s="3" customFormat="1" ht="26" customHeight="1" spans="1:4">
      <c r="A318" s="11">
        <v>315</v>
      </c>
      <c r="B318" s="11" t="str">
        <f t="shared" si="34"/>
        <v>SZ22046</v>
      </c>
      <c r="C318" s="11" t="s">
        <v>28</v>
      </c>
      <c r="D318" s="11" t="str">
        <f>"孙垭林"</f>
        <v>孙垭林</v>
      </c>
    </row>
    <row r="319" s="3" customFormat="1" ht="26" customHeight="1" spans="1:4">
      <c r="A319" s="11">
        <v>316</v>
      </c>
      <c r="B319" s="11" t="str">
        <f t="shared" si="34"/>
        <v>SZ22046</v>
      </c>
      <c r="C319" s="11" t="s">
        <v>28</v>
      </c>
      <c r="D319" s="11" t="str">
        <f>"黄欢"</f>
        <v>黄欢</v>
      </c>
    </row>
    <row r="320" s="3" customFormat="1" ht="26" customHeight="1" spans="1:4">
      <c r="A320" s="11">
        <v>317</v>
      </c>
      <c r="B320" s="11" t="str">
        <f t="shared" si="34"/>
        <v>SZ22046</v>
      </c>
      <c r="C320" s="11" t="s">
        <v>28</v>
      </c>
      <c r="D320" s="11" t="str">
        <f>"李艺寒"</f>
        <v>李艺寒</v>
      </c>
    </row>
    <row r="321" s="3" customFormat="1" ht="26" customHeight="1" spans="1:4">
      <c r="A321" s="11">
        <v>318</v>
      </c>
      <c r="B321" s="11" t="str">
        <f t="shared" si="34"/>
        <v>SZ22046</v>
      </c>
      <c r="C321" s="11" t="s">
        <v>28</v>
      </c>
      <c r="D321" s="11" t="str">
        <f>"张吉"</f>
        <v>张吉</v>
      </c>
    </row>
    <row r="322" s="3" customFormat="1" ht="26" customHeight="1" spans="1:4">
      <c r="A322" s="11">
        <v>319</v>
      </c>
      <c r="B322" s="11" t="str">
        <f>"SZ22047"</f>
        <v>SZ22047</v>
      </c>
      <c r="C322" s="11" t="s">
        <v>28</v>
      </c>
      <c r="D322" s="11" t="str">
        <f>"魏晶晶"</f>
        <v>魏晶晶</v>
      </c>
    </row>
    <row r="323" s="3" customFormat="1" ht="26" customHeight="1" spans="1:4">
      <c r="A323" s="11">
        <v>320</v>
      </c>
      <c r="B323" s="11" t="str">
        <f t="shared" ref="B323:B333" si="35">"SZ22047"</f>
        <v>SZ22047</v>
      </c>
      <c r="C323" s="11" t="s">
        <v>28</v>
      </c>
      <c r="D323" s="11" t="str">
        <f>"李忠婷"</f>
        <v>李忠婷</v>
      </c>
    </row>
    <row r="324" s="3" customFormat="1" ht="26" customHeight="1" spans="1:4">
      <c r="A324" s="11">
        <v>321</v>
      </c>
      <c r="B324" s="11" t="str">
        <f t="shared" si="35"/>
        <v>SZ22047</v>
      </c>
      <c r="C324" s="11" t="s">
        <v>28</v>
      </c>
      <c r="D324" s="11" t="str">
        <f>"易悠然"</f>
        <v>易悠然</v>
      </c>
    </row>
    <row r="325" s="3" customFormat="1" ht="26" customHeight="1" spans="1:4">
      <c r="A325" s="11">
        <v>322</v>
      </c>
      <c r="B325" s="11" t="str">
        <f t="shared" si="35"/>
        <v>SZ22047</v>
      </c>
      <c r="C325" s="11" t="s">
        <v>28</v>
      </c>
      <c r="D325" s="11" t="str">
        <f>"彭依妮"</f>
        <v>彭依妮</v>
      </c>
    </row>
    <row r="326" s="3" customFormat="1" ht="26" customHeight="1" spans="1:4">
      <c r="A326" s="11">
        <v>323</v>
      </c>
      <c r="B326" s="11" t="str">
        <f t="shared" si="35"/>
        <v>SZ22047</v>
      </c>
      <c r="C326" s="11" t="s">
        <v>28</v>
      </c>
      <c r="D326" s="11" t="str">
        <f>"唐雪"</f>
        <v>唐雪</v>
      </c>
    </row>
    <row r="327" s="3" customFormat="1" ht="26" customHeight="1" spans="1:4">
      <c r="A327" s="11">
        <v>324</v>
      </c>
      <c r="B327" s="11" t="str">
        <f t="shared" si="35"/>
        <v>SZ22047</v>
      </c>
      <c r="C327" s="11" t="s">
        <v>28</v>
      </c>
      <c r="D327" s="11" t="str">
        <f>"张文"</f>
        <v>张文</v>
      </c>
    </row>
    <row r="328" s="3" customFormat="1" ht="26" customHeight="1" spans="1:4">
      <c r="A328" s="11">
        <v>325</v>
      </c>
      <c r="B328" s="11" t="str">
        <f t="shared" si="35"/>
        <v>SZ22047</v>
      </c>
      <c r="C328" s="11" t="s">
        <v>28</v>
      </c>
      <c r="D328" s="11" t="str">
        <f>"谭林"</f>
        <v>谭林</v>
      </c>
    </row>
    <row r="329" s="3" customFormat="1" ht="26" customHeight="1" spans="1:4">
      <c r="A329" s="11">
        <v>326</v>
      </c>
      <c r="B329" s="11" t="str">
        <f t="shared" si="35"/>
        <v>SZ22047</v>
      </c>
      <c r="C329" s="11" t="s">
        <v>28</v>
      </c>
      <c r="D329" s="11" t="str">
        <f>"熊倩"</f>
        <v>熊倩</v>
      </c>
    </row>
    <row r="330" s="3" customFormat="1" ht="26" customHeight="1" spans="1:4">
      <c r="A330" s="11">
        <v>327</v>
      </c>
      <c r="B330" s="11" t="str">
        <f t="shared" si="35"/>
        <v>SZ22047</v>
      </c>
      <c r="C330" s="11" t="s">
        <v>28</v>
      </c>
      <c r="D330" s="11" t="str">
        <f>"郭雨虹"</f>
        <v>郭雨虹</v>
      </c>
    </row>
    <row r="331" s="3" customFormat="1" ht="26" customHeight="1" spans="1:4">
      <c r="A331" s="11">
        <v>328</v>
      </c>
      <c r="B331" s="11" t="str">
        <f t="shared" si="35"/>
        <v>SZ22047</v>
      </c>
      <c r="C331" s="11" t="s">
        <v>28</v>
      </c>
      <c r="D331" s="11" t="str">
        <f>"刘阳禾"</f>
        <v>刘阳禾</v>
      </c>
    </row>
    <row r="332" s="3" customFormat="1" ht="26" customHeight="1" spans="1:4">
      <c r="A332" s="11">
        <v>329</v>
      </c>
      <c r="B332" s="11" t="str">
        <f t="shared" si="35"/>
        <v>SZ22047</v>
      </c>
      <c r="C332" s="11" t="s">
        <v>28</v>
      </c>
      <c r="D332" s="11" t="str">
        <f>"文映"</f>
        <v>文映</v>
      </c>
    </row>
    <row r="333" s="3" customFormat="1" ht="26" customHeight="1" spans="1:4">
      <c r="A333" s="11">
        <v>330</v>
      </c>
      <c r="B333" s="11" t="str">
        <f t="shared" si="35"/>
        <v>SZ22047</v>
      </c>
      <c r="C333" s="11" t="s">
        <v>28</v>
      </c>
      <c r="D333" s="11" t="str">
        <f>"杨清洁"</f>
        <v>杨清洁</v>
      </c>
    </row>
    <row r="334" s="3" customFormat="1" ht="26" customHeight="1" spans="1:4">
      <c r="A334" s="11">
        <v>331</v>
      </c>
      <c r="B334" s="11" t="str">
        <f t="shared" ref="B334:B343" si="36">"SZ22048"</f>
        <v>SZ22048</v>
      </c>
      <c r="C334" s="11" t="s">
        <v>28</v>
      </c>
      <c r="D334" s="11" t="str">
        <f>"尹仲姝"</f>
        <v>尹仲姝</v>
      </c>
    </row>
    <row r="335" s="3" customFormat="1" ht="26" customHeight="1" spans="1:4">
      <c r="A335" s="11">
        <v>332</v>
      </c>
      <c r="B335" s="11" t="str">
        <f t="shared" si="36"/>
        <v>SZ22048</v>
      </c>
      <c r="C335" s="11" t="s">
        <v>28</v>
      </c>
      <c r="D335" s="11" t="str">
        <f>"向宇凌"</f>
        <v>向宇凌</v>
      </c>
    </row>
    <row r="336" s="3" customFormat="1" ht="26" customHeight="1" spans="1:4">
      <c r="A336" s="11">
        <v>333</v>
      </c>
      <c r="B336" s="11" t="str">
        <f t="shared" si="36"/>
        <v>SZ22048</v>
      </c>
      <c r="C336" s="11" t="s">
        <v>28</v>
      </c>
      <c r="D336" s="11" t="str">
        <f>"包梦圆"</f>
        <v>包梦圆</v>
      </c>
    </row>
    <row r="337" s="3" customFormat="1" ht="26" customHeight="1" spans="1:4">
      <c r="A337" s="11">
        <v>334</v>
      </c>
      <c r="B337" s="11" t="str">
        <f t="shared" si="36"/>
        <v>SZ22048</v>
      </c>
      <c r="C337" s="11" t="s">
        <v>28</v>
      </c>
      <c r="D337" s="11" t="str">
        <f>"叶斌斌"</f>
        <v>叶斌斌</v>
      </c>
    </row>
    <row r="338" s="3" customFormat="1" ht="26" customHeight="1" spans="1:4">
      <c r="A338" s="11">
        <v>335</v>
      </c>
      <c r="B338" s="11" t="str">
        <f t="shared" si="36"/>
        <v>SZ22048</v>
      </c>
      <c r="C338" s="11" t="s">
        <v>28</v>
      </c>
      <c r="D338" s="11" t="str">
        <f>"刘朋"</f>
        <v>刘朋</v>
      </c>
    </row>
    <row r="339" s="3" customFormat="1" ht="26" customHeight="1" spans="1:4">
      <c r="A339" s="11">
        <v>336</v>
      </c>
      <c r="B339" s="11" t="str">
        <f t="shared" si="36"/>
        <v>SZ22048</v>
      </c>
      <c r="C339" s="11" t="s">
        <v>28</v>
      </c>
      <c r="D339" s="11" t="str">
        <f>"王珂"</f>
        <v>王珂</v>
      </c>
    </row>
    <row r="340" s="3" customFormat="1" ht="26" customHeight="1" spans="1:4">
      <c r="A340" s="11">
        <v>337</v>
      </c>
      <c r="B340" s="11" t="str">
        <f t="shared" si="36"/>
        <v>SZ22048</v>
      </c>
      <c r="C340" s="11" t="s">
        <v>28</v>
      </c>
      <c r="D340" s="11" t="str">
        <f>"张涵"</f>
        <v>张涵</v>
      </c>
    </row>
    <row r="341" s="3" customFormat="1" ht="26" customHeight="1" spans="1:4">
      <c r="A341" s="11">
        <v>338</v>
      </c>
      <c r="B341" s="11" t="str">
        <f t="shared" si="36"/>
        <v>SZ22048</v>
      </c>
      <c r="C341" s="11" t="s">
        <v>28</v>
      </c>
      <c r="D341" s="11" t="str">
        <f>"李芷薇"</f>
        <v>李芷薇</v>
      </c>
    </row>
    <row r="342" s="3" customFormat="1" ht="26" customHeight="1" spans="1:4">
      <c r="A342" s="11">
        <v>339</v>
      </c>
      <c r="B342" s="11" t="str">
        <f t="shared" si="36"/>
        <v>SZ22048</v>
      </c>
      <c r="C342" s="11" t="s">
        <v>28</v>
      </c>
      <c r="D342" s="11" t="str">
        <f>"王志雄"</f>
        <v>王志雄</v>
      </c>
    </row>
    <row r="343" s="3" customFormat="1" ht="26" customHeight="1" spans="1:4">
      <c r="A343" s="11">
        <v>340</v>
      </c>
      <c r="B343" s="11" t="str">
        <f t="shared" si="36"/>
        <v>SZ22048</v>
      </c>
      <c r="C343" s="11" t="s">
        <v>28</v>
      </c>
      <c r="D343" s="11" t="str">
        <f>"卢钰"</f>
        <v>卢钰</v>
      </c>
    </row>
    <row r="344" s="3" customFormat="1" ht="26" customHeight="1" spans="1:4">
      <c r="A344" s="11">
        <v>341</v>
      </c>
      <c r="B344" s="11" t="str">
        <f t="shared" ref="B344:B350" si="37">"SZ22049"</f>
        <v>SZ22049</v>
      </c>
      <c r="C344" s="11" t="s">
        <v>28</v>
      </c>
      <c r="D344" s="11" t="str">
        <f>"杜国"</f>
        <v>杜国</v>
      </c>
    </row>
    <row r="345" s="3" customFormat="1" ht="26" customHeight="1" spans="1:4">
      <c r="A345" s="11">
        <v>342</v>
      </c>
      <c r="B345" s="11" t="str">
        <f t="shared" si="37"/>
        <v>SZ22049</v>
      </c>
      <c r="C345" s="11" t="s">
        <v>28</v>
      </c>
      <c r="D345" s="11" t="str">
        <f>"肖倩"</f>
        <v>肖倩</v>
      </c>
    </row>
    <row r="346" s="3" customFormat="1" ht="26" customHeight="1" spans="1:4">
      <c r="A346" s="11">
        <v>343</v>
      </c>
      <c r="B346" s="11" t="str">
        <f t="shared" si="37"/>
        <v>SZ22049</v>
      </c>
      <c r="C346" s="11" t="s">
        <v>28</v>
      </c>
      <c r="D346" s="11" t="str">
        <f>"高彩娟"</f>
        <v>高彩娟</v>
      </c>
    </row>
    <row r="347" s="3" customFormat="1" ht="26" customHeight="1" spans="1:4">
      <c r="A347" s="11">
        <v>344</v>
      </c>
      <c r="B347" s="11" t="str">
        <f t="shared" si="37"/>
        <v>SZ22049</v>
      </c>
      <c r="C347" s="11" t="s">
        <v>28</v>
      </c>
      <c r="D347" s="11" t="str">
        <f>"李欣桐"</f>
        <v>李欣桐</v>
      </c>
    </row>
    <row r="348" s="3" customFormat="1" ht="26" customHeight="1" spans="1:4">
      <c r="A348" s="11">
        <v>345</v>
      </c>
      <c r="B348" s="11" t="str">
        <f t="shared" si="37"/>
        <v>SZ22049</v>
      </c>
      <c r="C348" s="11" t="s">
        <v>28</v>
      </c>
      <c r="D348" s="11" t="str">
        <f>"李雨桐"</f>
        <v>李雨桐</v>
      </c>
    </row>
    <row r="349" s="3" customFormat="1" ht="26" customHeight="1" spans="1:4">
      <c r="A349" s="11">
        <v>346</v>
      </c>
      <c r="B349" s="11" t="str">
        <f t="shared" si="37"/>
        <v>SZ22049</v>
      </c>
      <c r="C349" s="11" t="s">
        <v>28</v>
      </c>
      <c r="D349" s="11" t="str">
        <f>"刘曼"</f>
        <v>刘曼</v>
      </c>
    </row>
    <row r="350" s="3" customFormat="1" ht="26" customHeight="1" spans="1:4">
      <c r="A350" s="11">
        <v>347</v>
      </c>
      <c r="B350" s="11" t="str">
        <f t="shared" si="37"/>
        <v>SZ22049</v>
      </c>
      <c r="C350" s="11" t="s">
        <v>28</v>
      </c>
      <c r="D350" s="11" t="str">
        <f>"徐龙飞"</f>
        <v>徐龙飞</v>
      </c>
    </row>
    <row r="351" s="3" customFormat="1" ht="26" customHeight="1" spans="1:4">
      <c r="A351" s="11">
        <v>348</v>
      </c>
      <c r="B351" s="11" t="str">
        <f t="shared" ref="B351:B363" si="38">"SZ22050"</f>
        <v>SZ22050</v>
      </c>
      <c r="C351" s="11" t="s">
        <v>28</v>
      </c>
      <c r="D351" s="11" t="str">
        <f>"熊子云"</f>
        <v>熊子云</v>
      </c>
    </row>
    <row r="352" s="3" customFormat="1" ht="26" customHeight="1" spans="1:4">
      <c r="A352" s="11">
        <v>349</v>
      </c>
      <c r="B352" s="11" t="str">
        <f t="shared" si="38"/>
        <v>SZ22050</v>
      </c>
      <c r="C352" s="11" t="s">
        <v>28</v>
      </c>
      <c r="D352" s="11" t="str">
        <f>"秦思齐"</f>
        <v>秦思齐</v>
      </c>
    </row>
    <row r="353" s="3" customFormat="1" ht="26" customHeight="1" spans="1:4">
      <c r="A353" s="11">
        <v>350</v>
      </c>
      <c r="B353" s="11" t="str">
        <f t="shared" si="38"/>
        <v>SZ22050</v>
      </c>
      <c r="C353" s="11" t="s">
        <v>28</v>
      </c>
      <c r="D353" s="11" t="str">
        <f>"刘晓丹"</f>
        <v>刘晓丹</v>
      </c>
    </row>
    <row r="354" s="3" customFormat="1" ht="26" customHeight="1" spans="1:4">
      <c r="A354" s="11">
        <v>351</v>
      </c>
      <c r="B354" s="11" t="str">
        <f t="shared" si="38"/>
        <v>SZ22050</v>
      </c>
      <c r="C354" s="11" t="s">
        <v>28</v>
      </c>
      <c r="D354" s="11" t="str">
        <f>"熊杨卫"</f>
        <v>熊杨卫</v>
      </c>
    </row>
    <row r="355" s="3" customFormat="1" ht="26" customHeight="1" spans="1:4">
      <c r="A355" s="11">
        <v>352</v>
      </c>
      <c r="B355" s="11" t="str">
        <f t="shared" si="38"/>
        <v>SZ22050</v>
      </c>
      <c r="C355" s="11" t="s">
        <v>28</v>
      </c>
      <c r="D355" s="11" t="str">
        <f>"孙健平"</f>
        <v>孙健平</v>
      </c>
    </row>
    <row r="356" s="3" customFormat="1" ht="26" customHeight="1" spans="1:4">
      <c r="A356" s="11">
        <v>353</v>
      </c>
      <c r="B356" s="11" t="str">
        <f t="shared" si="38"/>
        <v>SZ22050</v>
      </c>
      <c r="C356" s="11" t="s">
        <v>28</v>
      </c>
      <c r="D356" s="11" t="str">
        <f>"李旭刚"</f>
        <v>李旭刚</v>
      </c>
    </row>
    <row r="357" s="3" customFormat="1" ht="26" customHeight="1" spans="1:4">
      <c r="A357" s="11">
        <v>354</v>
      </c>
      <c r="B357" s="11" t="str">
        <f t="shared" si="38"/>
        <v>SZ22050</v>
      </c>
      <c r="C357" s="11" t="s">
        <v>28</v>
      </c>
      <c r="D357" s="11" t="str">
        <f>"陈果"</f>
        <v>陈果</v>
      </c>
    </row>
    <row r="358" s="3" customFormat="1" ht="26" customHeight="1" spans="1:4">
      <c r="A358" s="11">
        <v>355</v>
      </c>
      <c r="B358" s="11" t="str">
        <f t="shared" si="38"/>
        <v>SZ22050</v>
      </c>
      <c r="C358" s="11" t="s">
        <v>28</v>
      </c>
      <c r="D358" s="11" t="str">
        <f>"黄柯越"</f>
        <v>黄柯越</v>
      </c>
    </row>
    <row r="359" s="3" customFormat="1" ht="26" customHeight="1" spans="1:4">
      <c r="A359" s="11">
        <v>356</v>
      </c>
      <c r="B359" s="11" t="str">
        <f t="shared" si="38"/>
        <v>SZ22050</v>
      </c>
      <c r="C359" s="11" t="s">
        <v>28</v>
      </c>
      <c r="D359" s="11" t="str">
        <f>"李珂"</f>
        <v>李珂</v>
      </c>
    </row>
    <row r="360" s="3" customFormat="1" ht="26" customHeight="1" spans="1:4">
      <c r="A360" s="11">
        <v>357</v>
      </c>
      <c r="B360" s="11" t="str">
        <f t="shared" si="38"/>
        <v>SZ22050</v>
      </c>
      <c r="C360" s="11" t="s">
        <v>28</v>
      </c>
      <c r="D360" s="11" t="str">
        <f>"汪燕华"</f>
        <v>汪燕华</v>
      </c>
    </row>
    <row r="361" s="3" customFormat="1" ht="26" customHeight="1" spans="1:4">
      <c r="A361" s="11">
        <v>358</v>
      </c>
      <c r="B361" s="11" t="str">
        <f t="shared" si="38"/>
        <v>SZ22050</v>
      </c>
      <c r="C361" s="11" t="s">
        <v>28</v>
      </c>
      <c r="D361" s="11" t="str">
        <f>"邹玉睿"</f>
        <v>邹玉睿</v>
      </c>
    </row>
    <row r="362" s="3" customFormat="1" ht="26" customHeight="1" spans="1:4">
      <c r="A362" s="11">
        <v>359</v>
      </c>
      <c r="B362" s="11" t="str">
        <f t="shared" si="38"/>
        <v>SZ22050</v>
      </c>
      <c r="C362" s="11" t="s">
        <v>28</v>
      </c>
      <c r="D362" s="11" t="str">
        <f>"陈冰"</f>
        <v>陈冰</v>
      </c>
    </row>
    <row r="363" s="3" customFormat="1" ht="26" customHeight="1" spans="1:4">
      <c r="A363" s="11">
        <v>360</v>
      </c>
      <c r="B363" s="11" t="str">
        <f t="shared" si="38"/>
        <v>SZ22050</v>
      </c>
      <c r="C363" s="11" t="s">
        <v>28</v>
      </c>
      <c r="D363" s="11" t="str">
        <f>"权娟"</f>
        <v>权娟</v>
      </c>
    </row>
    <row r="364" s="3" customFormat="1" ht="26" customHeight="1" spans="1:4">
      <c r="A364" s="11">
        <v>361</v>
      </c>
      <c r="B364" s="11" t="str">
        <f t="shared" ref="B364:B395" si="39">"SZ22051"</f>
        <v>SZ22051</v>
      </c>
      <c r="C364" s="11" t="s">
        <v>28</v>
      </c>
      <c r="D364" s="11" t="str">
        <f>"石榴"</f>
        <v>石榴</v>
      </c>
    </row>
    <row r="365" s="3" customFormat="1" ht="26" customHeight="1" spans="1:4">
      <c r="A365" s="11">
        <v>362</v>
      </c>
      <c r="B365" s="11" t="str">
        <f t="shared" si="39"/>
        <v>SZ22051</v>
      </c>
      <c r="C365" s="11" t="s">
        <v>28</v>
      </c>
      <c r="D365" s="11" t="str">
        <f>"张亦安"</f>
        <v>张亦安</v>
      </c>
    </row>
    <row r="366" s="3" customFormat="1" ht="26" customHeight="1" spans="1:4">
      <c r="A366" s="11">
        <v>363</v>
      </c>
      <c r="B366" s="11" t="str">
        <f t="shared" si="39"/>
        <v>SZ22051</v>
      </c>
      <c r="C366" s="11" t="s">
        <v>28</v>
      </c>
      <c r="D366" s="11" t="str">
        <f>"方宇"</f>
        <v>方宇</v>
      </c>
    </row>
    <row r="367" s="3" customFormat="1" ht="26" customHeight="1" spans="1:4">
      <c r="A367" s="11">
        <v>364</v>
      </c>
      <c r="B367" s="11" t="str">
        <f t="shared" si="39"/>
        <v>SZ22051</v>
      </c>
      <c r="C367" s="11" t="s">
        <v>28</v>
      </c>
      <c r="D367" s="11" t="str">
        <f>"田文利"</f>
        <v>田文利</v>
      </c>
    </row>
    <row r="368" s="3" customFormat="1" ht="26" customHeight="1" spans="1:4">
      <c r="A368" s="11">
        <v>365</v>
      </c>
      <c r="B368" s="11" t="str">
        <f t="shared" si="39"/>
        <v>SZ22051</v>
      </c>
      <c r="C368" s="11" t="s">
        <v>28</v>
      </c>
      <c r="D368" s="11" t="str">
        <f>"朱月颖"</f>
        <v>朱月颖</v>
      </c>
    </row>
    <row r="369" s="3" customFormat="1" ht="26" customHeight="1" spans="1:4">
      <c r="A369" s="11">
        <v>366</v>
      </c>
      <c r="B369" s="11" t="str">
        <f t="shared" si="39"/>
        <v>SZ22051</v>
      </c>
      <c r="C369" s="11" t="s">
        <v>28</v>
      </c>
      <c r="D369" s="11" t="str">
        <f>"董自强"</f>
        <v>董自强</v>
      </c>
    </row>
    <row r="370" s="3" customFormat="1" ht="26" customHeight="1" spans="1:4">
      <c r="A370" s="11">
        <v>367</v>
      </c>
      <c r="B370" s="11" t="str">
        <f t="shared" si="39"/>
        <v>SZ22051</v>
      </c>
      <c r="C370" s="11" t="s">
        <v>28</v>
      </c>
      <c r="D370" s="11" t="str">
        <f>"彭鸿杰"</f>
        <v>彭鸿杰</v>
      </c>
    </row>
    <row r="371" s="3" customFormat="1" ht="26" customHeight="1" spans="1:4">
      <c r="A371" s="11">
        <v>368</v>
      </c>
      <c r="B371" s="11" t="str">
        <f t="shared" si="39"/>
        <v>SZ22051</v>
      </c>
      <c r="C371" s="11" t="s">
        <v>28</v>
      </c>
      <c r="D371" s="11" t="str">
        <f>"杨春宇"</f>
        <v>杨春宇</v>
      </c>
    </row>
    <row r="372" s="3" customFormat="1" ht="26" customHeight="1" spans="1:4">
      <c r="A372" s="11">
        <v>369</v>
      </c>
      <c r="B372" s="11" t="str">
        <f t="shared" si="39"/>
        <v>SZ22051</v>
      </c>
      <c r="C372" s="11" t="s">
        <v>28</v>
      </c>
      <c r="D372" s="11" t="str">
        <f>"郑田"</f>
        <v>郑田</v>
      </c>
    </row>
    <row r="373" s="3" customFormat="1" ht="26" customHeight="1" spans="1:4">
      <c r="A373" s="11">
        <v>370</v>
      </c>
      <c r="B373" s="11" t="str">
        <f t="shared" si="39"/>
        <v>SZ22051</v>
      </c>
      <c r="C373" s="11" t="s">
        <v>28</v>
      </c>
      <c r="D373" s="11" t="str">
        <f>"董铠锋"</f>
        <v>董铠锋</v>
      </c>
    </row>
    <row r="374" s="3" customFormat="1" ht="26" customHeight="1" spans="1:4">
      <c r="A374" s="11">
        <v>371</v>
      </c>
      <c r="B374" s="11" t="str">
        <f t="shared" si="39"/>
        <v>SZ22051</v>
      </c>
      <c r="C374" s="11" t="s">
        <v>28</v>
      </c>
      <c r="D374" s="11" t="str">
        <f>"付旭东"</f>
        <v>付旭东</v>
      </c>
    </row>
    <row r="375" s="3" customFormat="1" ht="26" customHeight="1" spans="1:4">
      <c r="A375" s="11">
        <v>372</v>
      </c>
      <c r="B375" s="11" t="str">
        <f t="shared" si="39"/>
        <v>SZ22051</v>
      </c>
      <c r="C375" s="11" t="s">
        <v>28</v>
      </c>
      <c r="D375" s="11" t="str">
        <f>"王修泽"</f>
        <v>王修泽</v>
      </c>
    </row>
    <row r="376" s="3" customFormat="1" ht="26" customHeight="1" spans="1:4">
      <c r="A376" s="11">
        <v>373</v>
      </c>
      <c r="B376" s="11" t="str">
        <f t="shared" si="39"/>
        <v>SZ22051</v>
      </c>
      <c r="C376" s="11" t="s">
        <v>28</v>
      </c>
      <c r="D376" s="11" t="str">
        <f>"宁明羽"</f>
        <v>宁明羽</v>
      </c>
    </row>
    <row r="377" s="3" customFormat="1" ht="26" customHeight="1" spans="1:4">
      <c r="A377" s="11">
        <v>374</v>
      </c>
      <c r="B377" s="11" t="str">
        <f t="shared" si="39"/>
        <v>SZ22051</v>
      </c>
      <c r="C377" s="11" t="s">
        <v>28</v>
      </c>
      <c r="D377" s="11" t="str">
        <f>"高嘉云"</f>
        <v>高嘉云</v>
      </c>
    </row>
    <row r="378" s="3" customFormat="1" ht="26" customHeight="1" spans="1:4">
      <c r="A378" s="11">
        <v>375</v>
      </c>
      <c r="B378" s="11" t="str">
        <f t="shared" si="39"/>
        <v>SZ22051</v>
      </c>
      <c r="C378" s="11" t="s">
        <v>28</v>
      </c>
      <c r="D378" s="11" t="str">
        <f>"郑之颖"</f>
        <v>郑之颖</v>
      </c>
    </row>
    <row r="379" s="3" customFormat="1" ht="26" customHeight="1" spans="1:4">
      <c r="A379" s="11">
        <v>376</v>
      </c>
      <c r="B379" s="11" t="str">
        <f t="shared" si="39"/>
        <v>SZ22051</v>
      </c>
      <c r="C379" s="11" t="s">
        <v>28</v>
      </c>
      <c r="D379" s="11" t="str">
        <f>"徐洪涛"</f>
        <v>徐洪涛</v>
      </c>
    </row>
    <row r="380" s="3" customFormat="1" ht="26" customHeight="1" spans="1:4">
      <c r="A380" s="11">
        <v>377</v>
      </c>
      <c r="B380" s="11" t="str">
        <f t="shared" si="39"/>
        <v>SZ22051</v>
      </c>
      <c r="C380" s="11" t="s">
        <v>28</v>
      </c>
      <c r="D380" s="11" t="str">
        <f>"方卓凡"</f>
        <v>方卓凡</v>
      </c>
    </row>
    <row r="381" s="3" customFormat="1" ht="26" customHeight="1" spans="1:4">
      <c r="A381" s="11">
        <v>378</v>
      </c>
      <c r="B381" s="11" t="str">
        <f t="shared" si="39"/>
        <v>SZ22051</v>
      </c>
      <c r="C381" s="11" t="s">
        <v>28</v>
      </c>
      <c r="D381" s="11" t="str">
        <f>"杨斌丰"</f>
        <v>杨斌丰</v>
      </c>
    </row>
    <row r="382" s="3" customFormat="1" ht="26" customHeight="1" spans="1:4">
      <c r="A382" s="11">
        <v>379</v>
      </c>
      <c r="B382" s="11" t="str">
        <f t="shared" si="39"/>
        <v>SZ22051</v>
      </c>
      <c r="C382" s="11" t="s">
        <v>28</v>
      </c>
      <c r="D382" s="11" t="str">
        <f>"冉晓明"</f>
        <v>冉晓明</v>
      </c>
    </row>
    <row r="383" s="3" customFormat="1" ht="26" customHeight="1" spans="1:4">
      <c r="A383" s="11">
        <v>380</v>
      </c>
      <c r="B383" s="11" t="str">
        <f t="shared" si="39"/>
        <v>SZ22051</v>
      </c>
      <c r="C383" s="11" t="s">
        <v>28</v>
      </c>
      <c r="D383" s="11" t="str">
        <f>"周岸曼"</f>
        <v>周岸曼</v>
      </c>
    </row>
    <row r="384" s="3" customFormat="1" ht="26" customHeight="1" spans="1:4">
      <c r="A384" s="11">
        <v>381</v>
      </c>
      <c r="B384" s="11" t="str">
        <f t="shared" si="39"/>
        <v>SZ22051</v>
      </c>
      <c r="C384" s="11" t="s">
        <v>28</v>
      </c>
      <c r="D384" s="11" t="str">
        <f>"杨镐源"</f>
        <v>杨镐源</v>
      </c>
    </row>
    <row r="385" s="3" customFormat="1" ht="26" customHeight="1" spans="1:4">
      <c r="A385" s="11">
        <v>382</v>
      </c>
      <c r="B385" s="11" t="str">
        <f t="shared" si="39"/>
        <v>SZ22051</v>
      </c>
      <c r="C385" s="11" t="s">
        <v>28</v>
      </c>
      <c r="D385" s="11" t="str">
        <f>"张楠"</f>
        <v>张楠</v>
      </c>
    </row>
    <row r="386" s="3" customFormat="1" ht="26" customHeight="1" spans="1:4">
      <c r="A386" s="11">
        <v>383</v>
      </c>
      <c r="B386" s="11" t="str">
        <f t="shared" si="39"/>
        <v>SZ22051</v>
      </c>
      <c r="C386" s="11" t="s">
        <v>28</v>
      </c>
      <c r="D386" s="11" t="str">
        <f>"程文杰"</f>
        <v>程文杰</v>
      </c>
    </row>
    <row r="387" s="3" customFormat="1" ht="26" customHeight="1" spans="1:4">
      <c r="A387" s="11">
        <v>384</v>
      </c>
      <c r="B387" s="11" t="str">
        <f t="shared" si="39"/>
        <v>SZ22051</v>
      </c>
      <c r="C387" s="11" t="s">
        <v>28</v>
      </c>
      <c r="D387" s="11" t="str">
        <f>"李力"</f>
        <v>李力</v>
      </c>
    </row>
    <row r="388" s="3" customFormat="1" ht="26" customHeight="1" spans="1:4">
      <c r="A388" s="11">
        <v>385</v>
      </c>
      <c r="B388" s="11" t="str">
        <f t="shared" si="39"/>
        <v>SZ22051</v>
      </c>
      <c r="C388" s="11" t="s">
        <v>28</v>
      </c>
      <c r="D388" s="11" t="str">
        <f>"汤学敏"</f>
        <v>汤学敏</v>
      </c>
    </row>
    <row r="389" s="3" customFormat="1" ht="26" customHeight="1" spans="1:4">
      <c r="A389" s="11">
        <v>386</v>
      </c>
      <c r="B389" s="11" t="str">
        <f t="shared" si="39"/>
        <v>SZ22051</v>
      </c>
      <c r="C389" s="11" t="s">
        <v>28</v>
      </c>
      <c r="D389" s="11" t="str">
        <f>"曾莉"</f>
        <v>曾莉</v>
      </c>
    </row>
    <row r="390" s="3" customFormat="1" ht="26" customHeight="1" spans="1:4">
      <c r="A390" s="11">
        <v>387</v>
      </c>
      <c r="B390" s="11" t="str">
        <f t="shared" si="39"/>
        <v>SZ22051</v>
      </c>
      <c r="C390" s="11" t="s">
        <v>28</v>
      </c>
      <c r="D390" s="11" t="str">
        <f>"姜博仁"</f>
        <v>姜博仁</v>
      </c>
    </row>
    <row r="391" s="3" customFormat="1" ht="26" customHeight="1" spans="1:4">
      <c r="A391" s="11">
        <v>388</v>
      </c>
      <c r="B391" s="11" t="str">
        <f t="shared" si="39"/>
        <v>SZ22051</v>
      </c>
      <c r="C391" s="11" t="s">
        <v>28</v>
      </c>
      <c r="D391" s="11" t="str">
        <f>"何英洁"</f>
        <v>何英洁</v>
      </c>
    </row>
    <row r="392" s="3" customFormat="1" ht="26" customHeight="1" spans="1:4">
      <c r="A392" s="11">
        <v>389</v>
      </c>
      <c r="B392" s="11" t="str">
        <f t="shared" si="39"/>
        <v>SZ22051</v>
      </c>
      <c r="C392" s="11" t="s">
        <v>28</v>
      </c>
      <c r="D392" s="11" t="str">
        <f>"王宏"</f>
        <v>王宏</v>
      </c>
    </row>
    <row r="393" s="3" customFormat="1" ht="26" customHeight="1" spans="1:4">
      <c r="A393" s="11">
        <v>390</v>
      </c>
      <c r="B393" s="11" t="str">
        <f t="shared" si="39"/>
        <v>SZ22051</v>
      </c>
      <c r="C393" s="11" t="s">
        <v>28</v>
      </c>
      <c r="D393" s="11" t="str">
        <f>"程伟康"</f>
        <v>程伟康</v>
      </c>
    </row>
    <row r="394" s="3" customFormat="1" ht="26" customHeight="1" spans="1:4">
      <c r="A394" s="11">
        <v>391</v>
      </c>
      <c r="B394" s="11" t="str">
        <f t="shared" si="39"/>
        <v>SZ22051</v>
      </c>
      <c r="C394" s="11" t="s">
        <v>28</v>
      </c>
      <c r="D394" s="11" t="str">
        <f>"王池"</f>
        <v>王池</v>
      </c>
    </row>
    <row r="395" s="3" customFormat="1" ht="26" customHeight="1" spans="1:4">
      <c r="A395" s="11">
        <v>392</v>
      </c>
      <c r="B395" s="11" t="str">
        <f t="shared" si="39"/>
        <v>SZ22051</v>
      </c>
      <c r="C395" s="11" t="s">
        <v>28</v>
      </c>
      <c r="D395" s="11" t="str">
        <f>"张政"</f>
        <v>张政</v>
      </c>
    </row>
    <row r="396" s="3" customFormat="1" ht="26" customHeight="1" spans="1:4">
      <c r="A396" s="11">
        <v>393</v>
      </c>
      <c r="B396" s="11" t="str">
        <f t="shared" ref="B396:B402" si="40">"SZ22051"</f>
        <v>SZ22051</v>
      </c>
      <c r="C396" s="11" t="s">
        <v>28</v>
      </c>
      <c r="D396" s="11" t="str">
        <f>"易宇玲"</f>
        <v>易宇玲</v>
      </c>
    </row>
    <row r="397" s="3" customFormat="1" ht="26" customHeight="1" spans="1:4">
      <c r="A397" s="11">
        <v>394</v>
      </c>
      <c r="B397" s="11" t="str">
        <f t="shared" si="40"/>
        <v>SZ22051</v>
      </c>
      <c r="C397" s="11" t="s">
        <v>28</v>
      </c>
      <c r="D397" s="11" t="str">
        <f>"高紫霄"</f>
        <v>高紫霄</v>
      </c>
    </row>
    <row r="398" s="3" customFormat="1" ht="26" customHeight="1" spans="1:4">
      <c r="A398" s="11">
        <v>395</v>
      </c>
      <c r="B398" s="11" t="str">
        <f t="shared" si="40"/>
        <v>SZ22051</v>
      </c>
      <c r="C398" s="11" t="s">
        <v>28</v>
      </c>
      <c r="D398" s="11" t="str">
        <f>"张心舟"</f>
        <v>张心舟</v>
      </c>
    </row>
    <row r="399" s="3" customFormat="1" ht="26" customHeight="1" spans="1:4">
      <c r="A399" s="11">
        <v>396</v>
      </c>
      <c r="B399" s="11" t="str">
        <f t="shared" si="40"/>
        <v>SZ22051</v>
      </c>
      <c r="C399" s="11" t="s">
        <v>28</v>
      </c>
      <c r="D399" s="11" t="str">
        <f>"蔡楠楠"</f>
        <v>蔡楠楠</v>
      </c>
    </row>
    <row r="400" s="3" customFormat="1" ht="26" customHeight="1" spans="1:4">
      <c r="A400" s="11">
        <v>397</v>
      </c>
      <c r="B400" s="11" t="str">
        <f t="shared" si="40"/>
        <v>SZ22051</v>
      </c>
      <c r="C400" s="11" t="s">
        <v>28</v>
      </c>
      <c r="D400" s="11" t="str">
        <f>"周翰林"</f>
        <v>周翰林</v>
      </c>
    </row>
    <row r="401" s="3" customFormat="1" ht="26" customHeight="1" spans="1:4">
      <c r="A401" s="11">
        <v>398</v>
      </c>
      <c r="B401" s="11" t="str">
        <f t="shared" si="40"/>
        <v>SZ22051</v>
      </c>
      <c r="C401" s="11" t="s">
        <v>28</v>
      </c>
      <c r="D401" s="11" t="str">
        <f>"刘海艳"</f>
        <v>刘海艳</v>
      </c>
    </row>
    <row r="402" s="3" customFormat="1" ht="26" customHeight="1" spans="1:4">
      <c r="A402" s="11">
        <v>399</v>
      </c>
      <c r="B402" s="11" t="str">
        <f t="shared" si="40"/>
        <v>SZ22051</v>
      </c>
      <c r="C402" s="11" t="s">
        <v>28</v>
      </c>
      <c r="D402" s="11" t="str">
        <f>"陈晓锋"</f>
        <v>陈晓锋</v>
      </c>
    </row>
    <row r="403" ht="26" customHeight="1" spans="1:4">
      <c r="A403" s="8" t="s">
        <v>29</v>
      </c>
      <c r="B403" s="9"/>
      <c r="C403" s="9"/>
      <c r="D403" s="10"/>
    </row>
    <row r="404" ht="26" customHeight="1" spans="1:4">
      <c r="A404" s="11">
        <v>400</v>
      </c>
      <c r="B404" s="12" t="str">
        <f>"SZ22052"</f>
        <v>SZ22052</v>
      </c>
      <c r="C404" s="12" t="s">
        <v>30</v>
      </c>
      <c r="D404" s="11" t="str">
        <f>"张召"</f>
        <v>张召</v>
      </c>
    </row>
    <row r="405" ht="26" customHeight="1" spans="1:4">
      <c r="A405" s="11">
        <v>401</v>
      </c>
      <c r="B405" s="12" t="str">
        <f>"SZ22052"</f>
        <v>SZ22052</v>
      </c>
      <c r="C405" s="12" t="s">
        <v>30</v>
      </c>
      <c r="D405" s="11" t="str">
        <f>"吴昕宇"</f>
        <v>吴昕宇</v>
      </c>
    </row>
    <row r="406" ht="26" customHeight="1" spans="1:4">
      <c r="A406" s="11">
        <v>402</v>
      </c>
      <c r="B406" s="12" t="str">
        <f t="shared" ref="B406:B409" si="41">"SZ22053"</f>
        <v>SZ22053</v>
      </c>
      <c r="C406" s="12" t="s">
        <v>30</v>
      </c>
      <c r="D406" s="11" t="str">
        <f>"徐未"</f>
        <v>徐未</v>
      </c>
    </row>
    <row r="407" ht="26" customHeight="1" spans="1:4">
      <c r="A407" s="11">
        <v>403</v>
      </c>
      <c r="B407" s="12" t="str">
        <f t="shared" si="41"/>
        <v>SZ22053</v>
      </c>
      <c r="C407" s="12" t="s">
        <v>30</v>
      </c>
      <c r="D407" s="11" t="str">
        <f>"杨丽婷"</f>
        <v>杨丽婷</v>
      </c>
    </row>
    <row r="408" ht="26" customHeight="1" spans="1:4">
      <c r="A408" s="11">
        <v>404</v>
      </c>
      <c r="B408" s="12" t="str">
        <f t="shared" si="41"/>
        <v>SZ22053</v>
      </c>
      <c r="C408" s="12" t="s">
        <v>30</v>
      </c>
      <c r="D408" s="11" t="str">
        <f>"谭吴君"</f>
        <v>谭吴君</v>
      </c>
    </row>
    <row r="409" ht="26" customHeight="1" spans="1:4">
      <c r="A409" s="11">
        <v>405</v>
      </c>
      <c r="B409" s="12" t="str">
        <f t="shared" si="41"/>
        <v>SZ22053</v>
      </c>
      <c r="C409" s="12" t="s">
        <v>30</v>
      </c>
      <c r="D409" s="11" t="str">
        <f>"王福云"</f>
        <v>王福云</v>
      </c>
    </row>
    <row r="410" ht="26" customHeight="1" spans="1:4">
      <c r="A410" s="11">
        <v>406</v>
      </c>
      <c r="B410" s="12" t="str">
        <f t="shared" ref="B410:B414" si="42">"SZ22054"</f>
        <v>SZ22054</v>
      </c>
      <c r="C410" s="12" t="s">
        <v>30</v>
      </c>
      <c r="D410" s="11" t="str">
        <f>"熊丹华"</f>
        <v>熊丹华</v>
      </c>
    </row>
    <row r="411" ht="26" customHeight="1" spans="1:4">
      <c r="A411" s="11">
        <v>407</v>
      </c>
      <c r="B411" s="12" t="str">
        <f t="shared" si="42"/>
        <v>SZ22054</v>
      </c>
      <c r="C411" s="12" t="s">
        <v>30</v>
      </c>
      <c r="D411" s="11" t="str">
        <f>"覃金凤"</f>
        <v>覃金凤</v>
      </c>
    </row>
    <row r="412" ht="26" customHeight="1" spans="1:4">
      <c r="A412" s="11">
        <v>408</v>
      </c>
      <c r="B412" s="12" t="str">
        <f t="shared" si="42"/>
        <v>SZ22054</v>
      </c>
      <c r="C412" s="12" t="s">
        <v>30</v>
      </c>
      <c r="D412" s="11" t="str">
        <f>"孙艳彬"</f>
        <v>孙艳彬</v>
      </c>
    </row>
    <row r="413" ht="26" customHeight="1" spans="1:4">
      <c r="A413" s="11">
        <v>409</v>
      </c>
      <c r="B413" s="12" t="str">
        <f t="shared" si="42"/>
        <v>SZ22054</v>
      </c>
      <c r="C413" s="12" t="s">
        <v>30</v>
      </c>
      <c r="D413" s="11" t="str">
        <f>"柯玉芳"</f>
        <v>柯玉芳</v>
      </c>
    </row>
    <row r="414" ht="26" customHeight="1" spans="1:4">
      <c r="A414" s="11">
        <v>410</v>
      </c>
      <c r="B414" s="12" t="str">
        <f t="shared" si="42"/>
        <v>SZ22054</v>
      </c>
      <c r="C414" s="12" t="s">
        <v>30</v>
      </c>
      <c r="D414" s="11" t="str">
        <f>"向晓琼"</f>
        <v>向晓琼</v>
      </c>
    </row>
    <row r="415" ht="26" customHeight="1" spans="1:4">
      <c r="A415" s="11">
        <v>411</v>
      </c>
      <c r="B415" s="12" t="str">
        <f t="shared" ref="B415:B423" si="43">"SZ22055"</f>
        <v>SZ22055</v>
      </c>
      <c r="C415" s="12" t="s">
        <v>30</v>
      </c>
      <c r="D415" s="11" t="str">
        <f>"曾小琼"</f>
        <v>曾小琼</v>
      </c>
    </row>
    <row r="416" ht="26" customHeight="1" spans="1:4">
      <c r="A416" s="11">
        <v>412</v>
      </c>
      <c r="B416" s="12" t="str">
        <f t="shared" si="43"/>
        <v>SZ22055</v>
      </c>
      <c r="C416" s="12" t="s">
        <v>30</v>
      </c>
      <c r="D416" s="11" t="str">
        <f>"张林"</f>
        <v>张林</v>
      </c>
    </row>
    <row r="417" ht="26" customHeight="1" spans="1:4">
      <c r="A417" s="11">
        <v>413</v>
      </c>
      <c r="B417" s="12" t="str">
        <f t="shared" si="43"/>
        <v>SZ22055</v>
      </c>
      <c r="C417" s="12" t="s">
        <v>30</v>
      </c>
      <c r="D417" s="11" t="str">
        <f>"张静"</f>
        <v>张静</v>
      </c>
    </row>
    <row r="418" ht="26" customHeight="1" spans="1:4">
      <c r="A418" s="11">
        <v>414</v>
      </c>
      <c r="B418" s="12" t="str">
        <f t="shared" si="43"/>
        <v>SZ22055</v>
      </c>
      <c r="C418" s="12" t="s">
        <v>30</v>
      </c>
      <c r="D418" s="11" t="str">
        <f>"张君亚"</f>
        <v>张君亚</v>
      </c>
    </row>
    <row r="419" ht="26" customHeight="1" spans="1:4">
      <c r="A419" s="11">
        <v>415</v>
      </c>
      <c r="B419" s="12" t="str">
        <f t="shared" si="43"/>
        <v>SZ22055</v>
      </c>
      <c r="C419" s="12" t="s">
        <v>30</v>
      </c>
      <c r="D419" s="11" t="str">
        <f>"龙欣欣"</f>
        <v>龙欣欣</v>
      </c>
    </row>
    <row r="420" ht="26" customHeight="1" spans="1:4">
      <c r="A420" s="11">
        <v>416</v>
      </c>
      <c r="B420" s="12" t="str">
        <f t="shared" si="43"/>
        <v>SZ22055</v>
      </c>
      <c r="C420" s="12" t="s">
        <v>30</v>
      </c>
      <c r="D420" s="11" t="str">
        <f>"于杨"</f>
        <v>于杨</v>
      </c>
    </row>
    <row r="421" ht="26" customHeight="1" spans="1:4">
      <c r="A421" s="11">
        <v>417</v>
      </c>
      <c r="B421" s="12" t="str">
        <f t="shared" si="43"/>
        <v>SZ22055</v>
      </c>
      <c r="C421" s="12" t="s">
        <v>30</v>
      </c>
      <c r="D421" s="11" t="str">
        <f>"李原"</f>
        <v>李原</v>
      </c>
    </row>
    <row r="422" ht="26" customHeight="1" spans="1:4">
      <c r="A422" s="11">
        <v>418</v>
      </c>
      <c r="B422" s="12" t="str">
        <f t="shared" si="43"/>
        <v>SZ22055</v>
      </c>
      <c r="C422" s="12" t="s">
        <v>30</v>
      </c>
      <c r="D422" s="11" t="str">
        <f>"黄丽湘"</f>
        <v>黄丽湘</v>
      </c>
    </row>
    <row r="423" ht="26" customHeight="1" spans="1:4">
      <c r="A423" s="11">
        <v>419</v>
      </c>
      <c r="B423" s="12" t="str">
        <f t="shared" si="43"/>
        <v>SZ22055</v>
      </c>
      <c r="C423" s="12" t="s">
        <v>30</v>
      </c>
      <c r="D423" s="11" t="str">
        <f>"石玮玮"</f>
        <v>石玮玮</v>
      </c>
    </row>
    <row r="424" ht="26" customHeight="1" spans="1:4">
      <c r="A424" s="11">
        <v>420</v>
      </c>
      <c r="B424" s="12" t="str">
        <f t="shared" ref="B424:B457" si="44">"SZ22056"</f>
        <v>SZ22056</v>
      </c>
      <c r="C424" s="12" t="s">
        <v>31</v>
      </c>
      <c r="D424" s="11" t="str">
        <f>"罗禹婷"</f>
        <v>罗禹婷</v>
      </c>
    </row>
    <row r="425" ht="26" customHeight="1" spans="1:4">
      <c r="A425" s="11">
        <v>421</v>
      </c>
      <c r="B425" s="12" t="str">
        <f t="shared" si="44"/>
        <v>SZ22056</v>
      </c>
      <c r="C425" s="12" t="s">
        <v>31</v>
      </c>
      <c r="D425" s="11" t="str">
        <f>"杨珊"</f>
        <v>杨珊</v>
      </c>
    </row>
    <row r="426" ht="26" customHeight="1" spans="1:4">
      <c r="A426" s="11">
        <v>422</v>
      </c>
      <c r="B426" s="12" t="str">
        <f t="shared" si="44"/>
        <v>SZ22056</v>
      </c>
      <c r="C426" s="12" t="s">
        <v>31</v>
      </c>
      <c r="D426" s="11" t="str">
        <f>"马涛"</f>
        <v>马涛</v>
      </c>
    </row>
    <row r="427" ht="26" customHeight="1" spans="1:4">
      <c r="A427" s="11">
        <v>423</v>
      </c>
      <c r="B427" s="12" t="str">
        <f t="shared" si="44"/>
        <v>SZ22056</v>
      </c>
      <c r="C427" s="12" t="s">
        <v>31</v>
      </c>
      <c r="D427" s="11" t="str">
        <f>"阳鹏飞"</f>
        <v>阳鹏飞</v>
      </c>
    </row>
    <row r="428" ht="26" customHeight="1" spans="1:4">
      <c r="A428" s="11">
        <v>424</v>
      </c>
      <c r="B428" s="12" t="str">
        <f t="shared" si="44"/>
        <v>SZ22056</v>
      </c>
      <c r="C428" s="12" t="s">
        <v>31</v>
      </c>
      <c r="D428" s="11" t="str">
        <f>"陈雨"</f>
        <v>陈雨</v>
      </c>
    </row>
    <row r="429" ht="26" customHeight="1" spans="1:4">
      <c r="A429" s="11">
        <v>425</v>
      </c>
      <c r="B429" s="12" t="str">
        <f t="shared" si="44"/>
        <v>SZ22056</v>
      </c>
      <c r="C429" s="12" t="s">
        <v>31</v>
      </c>
      <c r="D429" s="11" t="str">
        <f>"赵杨"</f>
        <v>赵杨</v>
      </c>
    </row>
    <row r="430" ht="26" customHeight="1" spans="1:4">
      <c r="A430" s="11">
        <v>426</v>
      </c>
      <c r="B430" s="12" t="str">
        <f t="shared" si="44"/>
        <v>SZ22056</v>
      </c>
      <c r="C430" s="12" t="s">
        <v>31</v>
      </c>
      <c r="D430" s="11" t="str">
        <f>"付黄梅"</f>
        <v>付黄梅</v>
      </c>
    </row>
    <row r="431" ht="26" customHeight="1" spans="1:4">
      <c r="A431" s="11">
        <v>427</v>
      </c>
      <c r="B431" s="12" t="str">
        <f t="shared" si="44"/>
        <v>SZ22056</v>
      </c>
      <c r="C431" s="12" t="s">
        <v>31</v>
      </c>
      <c r="D431" s="11" t="str">
        <f>"何鑫"</f>
        <v>何鑫</v>
      </c>
    </row>
    <row r="432" ht="26" customHeight="1" spans="1:4">
      <c r="A432" s="11">
        <v>428</v>
      </c>
      <c r="B432" s="12" t="str">
        <f t="shared" si="44"/>
        <v>SZ22056</v>
      </c>
      <c r="C432" s="12" t="s">
        <v>31</v>
      </c>
      <c r="D432" s="11" t="str">
        <f>"邓冲"</f>
        <v>邓冲</v>
      </c>
    </row>
    <row r="433" ht="26" customHeight="1" spans="1:4">
      <c r="A433" s="11">
        <v>429</v>
      </c>
      <c r="B433" s="12" t="str">
        <f t="shared" si="44"/>
        <v>SZ22056</v>
      </c>
      <c r="C433" s="12" t="s">
        <v>31</v>
      </c>
      <c r="D433" s="11" t="str">
        <f>"鲍中澳"</f>
        <v>鲍中澳</v>
      </c>
    </row>
    <row r="434" ht="26" customHeight="1" spans="1:4">
      <c r="A434" s="11">
        <v>430</v>
      </c>
      <c r="B434" s="12" t="str">
        <f t="shared" si="44"/>
        <v>SZ22056</v>
      </c>
      <c r="C434" s="12" t="s">
        <v>31</v>
      </c>
      <c r="D434" s="11" t="str">
        <f>"邓振新"</f>
        <v>邓振新</v>
      </c>
    </row>
    <row r="435" ht="26" customHeight="1" spans="1:4">
      <c r="A435" s="11">
        <v>431</v>
      </c>
      <c r="B435" s="12" t="str">
        <f t="shared" si="44"/>
        <v>SZ22056</v>
      </c>
      <c r="C435" s="12" t="s">
        <v>31</v>
      </c>
      <c r="D435" s="11" t="str">
        <f>"雷秋琪"</f>
        <v>雷秋琪</v>
      </c>
    </row>
    <row r="436" ht="26" customHeight="1" spans="1:4">
      <c r="A436" s="11">
        <v>432</v>
      </c>
      <c r="B436" s="12" t="str">
        <f t="shared" si="44"/>
        <v>SZ22056</v>
      </c>
      <c r="C436" s="12" t="s">
        <v>31</v>
      </c>
      <c r="D436" s="11" t="str">
        <f>"邹尽龙"</f>
        <v>邹尽龙</v>
      </c>
    </row>
    <row r="437" ht="26" customHeight="1" spans="1:4">
      <c r="A437" s="11">
        <v>433</v>
      </c>
      <c r="B437" s="12" t="str">
        <f t="shared" si="44"/>
        <v>SZ22056</v>
      </c>
      <c r="C437" s="12" t="s">
        <v>31</v>
      </c>
      <c r="D437" s="11" t="str">
        <f>"欧明伟"</f>
        <v>欧明伟</v>
      </c>
    </row>
    <row r="438" ht="26" customHeight="1" spans="1:4">
      <c r="A438" s="11">
        <v>434</v>
      </c>
      <c r="B438" s="12" t="str">
        <f t="shared" si="44"/>
        <v>SZ22056</v>
      </c>
      <c r="C438" s="12" t="s">
        <v>31</v>
      </c>
      <c r="D438" s="11" t="str">
        <f>"吴凌波"</f>
        <v>吴凌波</v>
      </c>
    </row>
    <row r="439" ht="26" customHeight="1" spans="1:4">
      <c r="A439" s="11">
        <v>435</v>
      </c>
      <c r="B439" s="12" t="str">
        <f t="shared" si="44"/>
        <v>SZ22056</v>
      </c>
      <c r="C439" s="12" t="s">
        <v>31</v>
      </c>
      <c r="D439" s="11" t="str">
        <f>"胡博"</f>
        <v>胡博</v>
      </c>
    </row>
    <row r="440" ht="26" customHeight="1" spans="1:4">
      <c r="A440" s="11">
        <v>436</v>
      </c>
      <c r="B440" s="12" t="str">
        <f t="shared" si="44"/>
        <v>SZ22056</v>
      </c>
      <c r="C440" s="12" t="s">
        <v>31</v>
      </c>
      <c r="D440" s="11" t="str">
        <f>"柳阳"</f>
        <v>柳阳</v>
      </c>
    </row>
    <row r="441" ht="26" customHeight="1" spans="1:4">
      <c r="A441" s="11">
        <v>437</v>
      </c>
      <c r="B441" s="12" t="str">
        <f t="shared" si="44"/>
        <v>SZ22056</v>
      </c>
      <c r="C441" s="12" t="s">
        <v>31</v>
      </c>
      <c r="D441" s="11" t="str">
        <f>"田维娜"</f>
        <v>田维娜</v>
      </c>
    </row>
    <row r="442" ht="26" customHeight="1" spans="1:4">
      <c r="A442" s="11">
        <v>438</v>
      </c>
      <c r="B442" s="12" t="str">
        <f t="shared" si="44"/>
        <v>SZ22056</v>
      </c>
      <c r="C442" s="12" t="s">
        <v>31</v>
      </c>
      <c r="D442" s="11" t="str">
        <f>"陈章"</f>
        <v>陈章</v>
      </c>
    </row>
    <row r="443" ht="26" customHeight="1" spans="1:4">
      <c r="A443" s="11">
        <v>439</v>
      </c>
      <c r="B443" s="12" t="str">
        <f t="shared" si="44"/>
        <v>SZ22056</v>
      </c>
      <c r="C443" s="12" t="s">
        <v>31</v>
      </c>
      <c r="D443" s="11" t="str">
        <f>"向海青"</f>
        <v>向海青</v>
      </c>
    </row>
    <row r="444" ht="26" customHeight="1" spans="1:4">
      <c r="A444" s="11">
        <v>440</v>
      </c>
      <c r="B444" s="12" t="str">
        <f t="shared" si="44"/>
        <v>SZ22056</v>
      </c>
      <c r="C444" s="12" t="s">
        <v>31</v>
      </c>
      <c r="D444" s="11" t="str">
        <f>"向盼"</f>
        <v>向盼</v>
      </c>
    </row>
    <row r="445" ht="26" customHeight="1" spans="1:4">
      <c r="A445" s="11">
        <v>441</v>
      </c>
      <c r="B445" s="12" t="str">
        <f t="shared" si="44"/>
        <v>SZ22056</v>
      </c>
      <c r="C445" s="12" t="s">
        <v>31</v>
      </c>
      <c r="D445" s="11" t="str">
        <f>"龚婧"</f>
        <v>龚婧</v>
      </c>
    </row>
    <row r="446" ht="26" customHeight="1" spans="1:4">
      <c r="A446" s="11">
        <v>442</v>
      </c>
      <c r="B446" s="12" t="str">
        <f t="shared" si="44"/>
        <v>SZ22056</v>
      </c>
      <c r="C446" s="12" t="s">
        <v>31</v>
      </c>
      <c r="D446" s="11" t="str">
        <f>"朱凯旋"</f>
        <v>朱凯旋</v>
      </c>
    </row>
    <row r="447" ht="26" customHeight="1" spans="1:4">
      <c r="A447" s="11">
        <v>443</v>
      </c>
      <c r="B447" s="12" t="str">
        <f t="shared" si="44"/>
        <v>SZ22056</v>
      </c>
      <c r="C447" s="12" t="s">
        <v>31</v>
      </c>
      <c r="D447" s="11" t="str">
        <f>"喻楷"</f>
        <v>喻楷</v>
      </c>
    </row>
    <row r="448" ht="26" customHeight="1" spans="1:4">
      <c r="A448" s="11">
        <v>444</v>
      </c>
      <c r="B448" s="12" t="str">
        <f t="shared" si="44"/>
        <v>SZ22056</v>
      </c>
      <c r="C448" s="12" t="s">
        <v>31</v>
      </c>
      <c r="D448" s="11" t="str">
        <f>"吴艳萍"</f>
        <v>吴艳萍</v>
      </c>
    </row>
    <row r="449" ht="26" customHeight="1" spans="1:4">
      <c r="A449" s="11">
        <v>445</v>
      </c>
      <c r="B449" s="12" t="str">
        <f t="shared" si="44"/>
        <v>SZ22056</v>
      </c>
      <c r="C449" s="12" t="s">
        <v>31</v>
      </c>
      <c r="D449" s="11" t="str">
        <f>"雷牵正"</f>
        <v>雷牵正</v>
      </c>
    </row>
    <row r="450" ht="26" customHeight="1" spans="1:4">
      <c r="A450" s="11">
        <v>446</v>
      </c>
      <c r="B450" s="12" t="str">
        <f t="shared" si="44"/>
        <v>SZ22056</v>
      </c>
      <c r="C450" s="12" t="s">
        <v>31</v>
      </c>
      <c r="D450" s="11" t="str">
        <f>"魏誉非"</f>
        <v>魏誉非</v>
      </c>
    </row>
    <row r="451" ht="26" customHeight="1" spans="1:4">
      <c r="A451" s="11">
        <v>447</v>
      </c>
      <c r="B451" s="12" t="str">
        <f t="shared" si="44"/>
        <v>SZ22056</v>
      </c>
      <c r="C451" s="12" t="s">
        <v>31</v>
      </c>
      <c r="D451" s="11" t="str">
        <f>"刘宁"</f>
        <v>刘宁</v>
      </c>
    </row>
    <row r="452" ht="26" customHeight="1" spans="1:4">
      <c r="A452" s="11">
        <v>448</v>
      </c>
      <c r="B452" s="12" t="str">
        <f t="shared" si="44"/>
        <v>SZ22056</v>
      </c>
      <c r="C452" s="12" t="s">
        <v>31</v>
      </c>
      <c r="D452" s="11" t="str">
        <f>"胡志贵"</f>
        <v>胡志贵</v>
      </c>
    </row>
    <row r="453" ht="26" customHeight="1" spans="1:4">
      <c r="A453" s="11">
        <v>449</v>
      </c>
      <c r="B453" s="12" t="str">
        <f t="shared" si="44"/>
        <v>SZ22056</v>
      </c>
      <c r="C453" s="12" t="s">
        <v>31</v>
      </c>
      <c r="D453" s="11" t="str">
        <f>"郑紫淋"</f>
        <v>郑紫淋</v>
      </c>
    </row>
    <row r="454" ht="26" customHeight="1" spans="1:4">
      <c r="A454" s="11">
        <v>450</v>
      </c>
      <c r="B454" s="12" t="str">
        <f t="shared" si="44"/>
        <v>SZ22056</v>
      </c>
      <c r="C454" s="12" t="s">
        <v>31</v>
      </c>
      <c r="D454" s="11" t="str">
        <f>"樊真宏"</f>
        <v>樊真宏</v>
      </c>
    </row>
    <row r="455" ht="26" customHeight="1" spans="1:4">
      <c r="A455" s="11">
        <v>451</v>
      </c>
      <c r="B455" s="12" t="str">
        <f t="shared" si="44"/>
        <v>SZ22056</v>
      </c>
      <c r="C455" s="12" t="s">
        <v>31</v>
      </c>
      <c r="D455" s="11" t="str">
        <f>"丁光智"</f>
        <v>丁光智</v>
      </c>
    </row>
    <row r="456" ht="26" customHeight="1" spans="1:4">
      <c r="A456" s="11">
        <v>452</v>
      </c>
      <c r="B456" s="12" t="str">
        <f t="shared" si="44"/>
        <v>SZ22056</v>
      </c>
      <c r="C456" s="12" t="s">
        <v>31</v>
      </c>
      <c r="D456" s="11" t="str">
        <f>"胡玲"</f>
        <v>胡玲</v>
      </c>
    </row>
    <row r="457" ht="26" customHeight="1" spans="1:4">
      <c r="A457" s="11">
        <v>453</v>
      </c>
      <c r="B457" s="12" t="str">
        <f t="shared" si="44"/>
        <v>SZ22056</v>
      </c>
      <c r="C457" s="12" t="s">
        <v>31</v>
      </c>
      <c r="D457" s="11" t="str">
        <f>"马悦"</f>
        <v>马悦</v>
      </c>
    </row>
    <row r="458" ht="26" customHeight="1" spans="1:4">
      <c r="A458" s="11">
        <v>454</v>
      </c>
      <c r="B458" s="12" t="str">
        <f t="shared" ref="B458:B485" si="45">"SZ22057"</f>
        <v>SZ22057</v>
      </c>
      <c r="C458" s="12" t="s">
        <v>32</v>
      </c>
      <c r="D458" s="11" t="str">
        <f>"彭曼"</f>
        <v>彭曼</v>
      </c>
    </row>
    <row r="459" ht="26" customHeight="1" spans="1:4">
      <c r="A459" s="11">
        <v>455</v>
      </c>
      <c r="B459" s="12" t="str">
        <f t="shared" si="45"/>
        <v>SZ22057</v>
      </c>
      <c r="C459" s="12" t="s">
        <v>32</v>
      </c>
      <c r="D459" s="11" t="str">
        <f>"罗琳"</f>
        <v>罗琳</v>
      </c>
    </row>
    <row r="460" ht="26" customHeight="1" spans="1:4">
      <c r="A460" s="11">
        <v>456</v>
      </c>
      <c r="B460" s="12" t="str">
        <f t="shared" si="45"/>
        <v>SZ22057</v>
      </c>
      <c r="C460" s="12" t="s">
        <v>32</v>
      </c>
      <c r="D460" s="11" t="str">
        <f>"罗颖"</f>
        <v>罗颖</v>
      </c>
    </row>
    <row r="461" ht="26" customHeight="1" spans="1:4">
      <c r="A461" s="11">
        <v>457</v>
      </c>
      <c r="B461" s="12" t="str">
        <f t="shared" si="45"/>
        <v>SZ22057</v>
      </c>
      <c r="C461" s="12" t="s">
        <v>32</v>
      </c>
      <c r="D461" s="11" t="str">
        <f>"王周雷"</f>
        <v>王周雷</v>
      </c>
    </row>
    <row r="462" ht="26" customHeight="1" spans="1:4">
      <c r="A462" s="11">
        <v>458</v>
      </c>
      <c r="B462" s="12" t="str">
        <f t="shared" si="45"/>
        <v>SZ22057</v>
      </c>
      <c r="C462" s="12" t="s">
        <v>32</v>
      </c>
      <c r="D462" s="11" t="str">
        <f>"陶海林"</f>
        <v>陶海林</v>
      </c>
    </row>
    <row r="463" ht="26" customHeight="1" spans="1:4">
      <c r="A463" s="11">
        <v>459</v>
      </c>
      <c r="B463" s="12" t="str">
        <f t="shared" si="45"/>
        <v>SZ22057</v>
      </c>
      <c r="C463" s="12" t="s">
        <v>32</v>
      </c>
      <c r="D463" s="11" t="str">
        <f>"齐筱雨"</f>
        <v>齐筱雨</v>
      </c>
    </row>
    <row r="464" ht="26" customHeight="1" spans="1:4">
      <c r="A464" s="11">
        <v>460</v>
      </c>
      <c r="B464" s="12" t="str">
        <f t="shared" si="45"/>
        <v>SZ22057</v>
      </c>
      <c r="C464" s="12" t="s">
        <v>32</v>
      </c>
      <c r="D464" s="11" t="str">
        <f>"向晓萍"</f>
        <v>向晓萍</v>
      </c>
    </row>
    <row r="465" ht="26" customHeight="1" spans="1:4">
      <c r="A465" s="11">
        <v>461</v>
      </c>
      <c r="B465" s="12" t="str">
        <f t="shared" si="45"/>
        <v>SZ22057</v>
      </c>
      <c r="C465" s="12" t="s">
        <v>32</v>
      </c>
      <c r="D465" s="11" t="str">
        <f>"杨瑞婷"</f>
        <v>杨瑞婷</v>
      </c>
    </row>
    <row r="466" ht="26" customHeight="1" spans="1:4">
      <c r="A466" s="11">
        <v>462</v>
      </c>
      <c r="B466" s="12" t="str">
        <f t="shared" si="45"/>
        <v>SZ22057</v>
      </c>
      <c r="C466" s="12" t="s">
        <v>32</v>
      </c>
      <c r="D466" s="11" t="str">
        <f>"喻超颖"</f>
        <v>喻超颖</v>
      </c>
    </row>
    <row r="467" ht="26" customHeight="1" spans="1:4">
      <c r="A467" s="11">
        <v>463</v>
      </c>
      <c r="B467" s="12" t="str">
        <f t="shared" si="45"/>
        <v>SZ22057</v>
      </c>
      <c r="C467" s="12" t="s">
        <v>32</v>
      </c>
      <c r="D467" s="11" t="str">
        <f>"邓玉娇"</f>
        <v>邓玉娇</v>
      </c>
    </row>
    <row r="468" ht="26" customHeight="1" spans="1:4">
      <c r="A468" s="11">
        <v>464</v>
      </c>
      <c r="B468" s="12" t="str">
        <f t="shared" si="45"/>
        <v>SZ22057</v>
      </c>
      <c r="C468" s="12" t="s">
        <v>32</v>
      </c>
      <c r="D468" s="11" t="str">
        <f>"张晓康"</f>
        <v>张晓康</v>
      </c>
    </row>
    <row r="469" ht="26" customHeight="1" spans="1:4">
      <c r="A469" s="11">
        <v>465</v>
      </c>
      <c r="B469" s="12" t="str">
        <f t="shared" si="45"/>
        <v>SZ22057</v>
      </c>
      <c r="C469" s="12" t="s">
        <v>32</v>
      </c>
      <c r="D469" s="11" t="str">
        <f>"谭艳"</f>
        <v>谭艳</v>
      </c>
    </row>
    <row r="470" ht="26" customHeight="1" spans="1:4">
      <c r="A470" s="11">
        <v>466</v>
      </c>
      <c r="B470" s="12" t="str">
        <f t="shared" si="45"/>
        <v>SZ22057</v>
      </c>
      <c r="C470" s="12" t="s">
        <v>32</v>
      </c>
      <c r="D470" s="11" t="str">
        <f>"徐欣萌"</f>
        <v>徐欣萌</v>
      </c>
    </row>
    <row r="471" ht="26" customHeight="1" spans="1:4">
      <c r="A471" s="11">
        <v>467</v>
      </c>
      <c r="B471" s="12" t="str">
        <f t="shared" si="45"/>
        <v>SZ22057</v>
      </c>
      <c r="C471" s="12" t="s">
        <v>32</v>
      </c>
      <c r="D471" s="11" t="str">
        <f>"邹靖"</f>
        <v>邹靖</v>
      </c>
    </row>
    <row r="472" ht="26" customHeight="1" spans="1:4">
      <c r="A472" s="11">
        <v>468</v>
      </c>
      <c r="B472" s="12" t="str">
        <f t="shared" si="45"/>
        <v>SZ22057</v>
      </c>
      <c r="C472" s="12" t="s">
        <v>32</v>
      </c>
      <c r="D472" s="11" t="str">
        <f>"谢孟昊"</f>
        <v>谢孟昊</v>
      </c>
    </row>
    <row r="473" ht="26" customHeight="1" spans="1:4">
      <c r="A473" s="11">
        <v>469</v>
      </c>
      <c r="B473" s="12" t="str">
        <f t="shared" si="45"/>
        <v>SZ22057</v>
      </c>
      <c r="C473" s="12" t="s">
        <v>32</v>
      </c>
      <c r="D473" s="11" t="str">
        <f>"李美婷"</f>
        <v>李美婷</v>
      </c>
    </row>
    <row r="474" ht="26" customHeight="1" spans="1:4">
      <c r="A474" s="11">
        <v>470</v>
      </c>
      <c r="B474" s="12" t="str">
        <f t="shared" si="45"/>
        <v>SZ22057</v>
      </c>
      <c r="C474" s="12" t="s">
        <v>32</v>
      </c>
      <c r="D474" s="11" t="str">
        <f>"熊爱玲"</f>
        <v>熊爱玲</v>
      </c>
    </row>
    <row r="475" ht="26" customHeight="1" spans="1:4">
      <c r="A475" s="11">
        <v>471</v>
      </c>
      <c r="B475" s="12" t="str">
        <f t="shared" si="45"/>
        <v>SZ22057</v>
      </c>
      <c r="C475" s="12" t="s">
        <v>32</v>
      </c>
      <c r="D475" s="11" t="str">
        <f>"李元敏"</f>
        <v>李元敏</v>
      </c>
    </row>
    <row r="476" ht="26" customHeight="1" spans="1:4">
      <c r="A476" s="11">
        <v>472</v>
      </c>
      <c r="B476" s="12" t="str">
        <f t="shared" si="45"/>
        <v>SZ22057</v>
      </c>
      <c r="C476" s="12" t="s">
        <v>32</v>
      </c>
      <c r="D476" s="11" t="str">
        <f>"范红豆"</f>
        <v>范红豆</v>
      </c>
    </row>
    <row r="477" ht="26" customHeight="1" spans="1:4">
      <c r="A477" s="11">
        <v>473</v>
      </c>
      <c r="B477" s="12" t="str">
        <f t="shared" si="45"/>
        <v>SZ22057</v>
      </c>
      <c r="C477" s="12" t="s">
        <v>32</v>
      </c>
      <c r="D477" s="11" t="str">
        <f>"柳小龙"</f>
        <v>柳小龙</v>
      </c>
    </row>
    <row r="478" ht="26" customHeight="1" spans="1:4">
      <c r="A478" s="11">
        <v>474</v>
      </c>
      <c r="B478" s="12" t="str">
        <f t="shared" si="45"/>
        <v>SZ22057</v>
      </c>
      <c r="C478" s="12" t="s">
        <v>32</v>
      </c>
      <c r="D478" s="11" t="str">
        <f>"王凌萱"</f>
        <v>王凌萱</v>
      </c>
    </row>
    <row r="479" ht="26" customHeight="1" spans="1:4">
      <c r="A479" s="11">
        <v>475</v>
      </c>
      <c r="B479" s="12" t="str">
        <f t="shared" si="45"/>
        <v>SZ22057</v>
      </c>
      <c r="C479" s="12" t="s">
        <v>32</v>
      </c>
      <c r="D479" s="11" t="str">
        <f>"吴佳俊"</f>
        <v>吴佳俊</v>
      </c>
    </row>
    <row r="480" ht="26" customHeight="1" spans="1:4">
      <c r="A480" s="11">
        <v>476</v>
      </c>
      <c r="B480" s="12" t="str">
        <f t="shared" si="45"/>
        <v>SZ22057</v>
      </c>
      <c r="C480" s="12" t="s">
        <v>32</v>
      </c>
      <c r="D480" s="11" t="str">
        <f>"邵瑶"</f>
        <v>邵瑶</v>
      </c>
    </row>
    <row r="481" ht="26" customHeight="1" spans="1:4">
      <c r="A481" s="11">
        <v>477</v>
      </c>
      <c r="B481" s="12" t="str">
        <f t="shared" si="45"/>
        <v>SZ22057</v>
      </c>
      <c r="C481" s="12" t="s">
        <v>32</v>
      </c>
      <c r="D481" s="11" t="str">
        <f>"吴智超"</f>
        <v>吴智超</v>
      </c>
    </row>
    <row r="482" ht="26" customHeight="1" spans="1:4">
      <c r="A482" s="11">
        <v>478</v>
      </c>
      <c r="B482" s="12" t="str">
        <f t="shared" si="45"/>
        <v>SZ22057</v>
      </c>
      <c r="C482" s="12" t="s">
        <v>32</v>
      </c>
      <c r="D482" s="11" t="str">
        <f>"袁鑫"</f>
        <v>袁鑫</v>
      </c>
    </row>
    <row r="483" ht="26" customHeight="1" spans="1:4">
      <c r="A483" s="11">
        <v>479</v>
      </c>
      <c r="B483" s="12" t="str">
        <f t="shared" si="45"/>
        <v>SZ22057</v>
      </c>
      <c r="C483" s="12" t="s">
        <v>32</v>
      </c>
      <c r="D483" s="11" t="str">
        <f>"罗林康"</f>
        <v>罗林康</v>
      </c>
    </row>
    <row r="484" ht="26" customHeight="1" spans="1:4">
      <c r="A484" s="11">
        <v>480</v>
      </c>
      <c r="B484" s="12" t="str">
        <f t="shared" si="45"/>
        <v>SZ22057</v>
      </c>
      <c r="C484" s="12" t="s">
        <v>32</v>
      </c>
      <c r="D484" s="11" t="str">
        <f>"徐煜"</f>
        <v>徐煜</v>
      </c>
    </row>
    <row r="485" ht="26" customHeight="1" spans="1:4">
      <c r="A485" s="11">
        <v>481</v>
      </c>
      <c r="B485" s="12" t="str">
        <f t="shared" si="45"/>
        <v>SZ22057</v>
      </c>
      <c r="C485" s="12" t="s">
        <v>32</v>
      </c>
      <c r="D485" s="11" t="str">
        <f>"张漫雨"</f>
        <v>张漫雨</v>
      </c>
    </row>
    <row r="486" ht="26" customHeight="1" spans="1:4">
      <c r="A486" s="11">
        <v>482</v>
      </c>
      <c r="B486" s="12" t="str">
        <f t="shared" ref="B486:B494" si="46">"SZ22058"</f>
        <v>SZ22058</v>
      </c>
      <c r="C486" s="12" t="s">
        <v>33</v>
      </c>
      <c r="D486" s="11" t="str">
        <f>"朱磊"</f>
        <v>朱磊</v>
      </c>
    </row>
    <row r="487" ht="26" customHeight="1" spans="1:4">
      <c r="A487" s="11">
        <v>483</v>
      </c>
      <c r="B487" s="12" t="str">
        <f t="shared" si="46"/>
        <v>SZ22058</v>
      </c>
      <c r="C487" s="12" t="s">
        <v>33</v>
      </c>
      <c r="D487" s="11" t="str">
        <f>"呙沁"</f>
        <v>呙沁</v>
      </c>
    </row>
    <row r="488" ht="26" customHeight="1" spans="1:4">
      <c r="A488" s="11">
        <v>484</v>
      </c>
      <c r="B488" s="12" t="str">
        <f t="shared" si="46"/>
        <v>SZ22058</v>
      </c>
      <c r="C488" s="12" t="s">
        <v>33</v>
      </c>
      <c r="D488" s="11" t="str">
        <f>"司马易"</f>
        <v>司马易</v>
      </c>
    </row>
    <row r="489" ht="26" customHeight="1" spans="1:4">
      <c r="A489" s="11">
        <v>485</v>
      </c>
      <c r="B489" s="12" t="str">
        <f t="shared" si="46"/>
        <v>SZ22058</v>
      </c>
      <c r="C489" s="12" t="s">
        <v>33</v>
      </c>
      <c r="D489" s="11" t="str">
        <f>"董星"</f>
        <v>董星</v>
      </c>
    </row>
    <row r="490" ht="26" customHeight="1" spans="1:4">
      <c r="A490" s="11">
        <v>486</v>
      </c>
      <c r="B490" s="12" t="str">
        <f t="shared" si="46"/>
        <v>SZ22058</v>
      </c>
      <c r="C490" s="12" t="s">
        <v>33</v>
      </c>
      <c r="D490" s="11" t="str">
        <f>"吴玉玲"</f>
        <v>吴玉玲</v>
      </c>
    </row>
    <row r="491" ht="26" customHeight="1" spans="1:4">
      <c r="A491" s="11">
        <v>487</v>
      </c>
      <c r="B491" s="12" t="str">
        <f t="shared" si="46"/>
        <v>SZ22058</v>
      </c>
      <c r="C491" s="12" t="s">
        <v>33</v>
      </c>
      <c r="D491" s="11" t="str">
        <f>"聂帅"</f>
        <v>聂帅</v>
      </c>
    </row>
    <row r="492" ht="26" customHeight="1" spans="1:4">
      <c r="A492" s="11">
        <v>488</v>
      </c>
      <c r="B492" s="12" t="str">
        <f t="shared" si="46"/>
        <v>SZ22058</v>
      </c>
      <c r="C492" s="12" t="s">
        <v>33</v>
      </c>
      <c r="D492" s="11" t="str">
        <f>"洪远贤"</f>
        <v>洪远贤</v>
      </c>
    </row>
    <row r="493" ht="26" customHeight="1" spans="1:4">
      <c r="A493" s="11">
        <v>489</v>
      </c>
      <c r="B493" s="12" t="str">
        <f t="shared" si="46"/>
        <v>SZ22058</v>
      </c>
      <c r="C493" s="12" t="s">
        <v>33</v>
      </c>
      <c r="D493" s="11" t="str">
        <f>"宋明杨"</f>
        <v>宋明杨</v>
      </c>
    </row>
    <row r="494" ht="26" customHeight="1" spans="1:4">
      <c r="A494" s="11">
        <v>490</v>
      </c>
      <c r="B494" s="12" t="str">
        <f t="shared" si="46"/>
        <v>SZ22058</v>
      </c>
      <c r="C494" s="12" t="s">
        <v>33</v>
      </c>
      <c r="D494" s="11" t="str">
        <f>"谢珊"</f>
        <v>谢珊</v>
      </c>
    </row>
    <row r="495" ht="26" customHeight="1" spans="1:4">
      <c r="A495" s="11">
        <v>491</v>
      </c>
      <c r="B495" s="12" t="str">
        <f t="shared" ref="B495:B513" si="47">"SZ22059"</f>
        <v>SZ22059</v>
      </c>
      <c r="C495" s="12" t="s">
        <v>33</v>
      </c>
      <c r="D495" s="11" t="str">
        <f>"解子妍"</f>
        <v>解子妍</v>
      </c>
    </row>
    <row r="496" ht="26" customHeight="1" spans="1:4">
      <c r="A496" s="11">
        <v>492</v>
      </c>
      <c r="B496" s="12" t="str">
        <f t="shared" si="47"/>
        <v>SZ22059</v>
      </c>
      <c r="C496" s="12" t="s">
        <v>33</v>
      </c>
      <c r="D496" s="11" t="str">
        <f>"尹航"</f>
        <v>尹航</v>
      </c>
    </row>
    <row r="497" ht="26" customHeight="1" spans="1:4">
      <c r="A497" s="11">
        <v>493</v>
      </c>
      <c r="B497" s="12" t="str">
        <f t="shared" si="47"/>
        <v>SZ22059</v>
      </c>
      <c r="C497" s="12" t="s">
        <v>33</v>
      </c>
      <c r="D497" s="11" t="str">
        <f>"雷诺"</f>
        <v>雷诺</v>
      </c>
    </row>
    <row r="498" ht="26" customHeight="1" spans="1:4">
      <c r="A498" s="11">
        <v>494</v>
      </c>
      <c r="B498" s="12" t="str">
        <f t="shared" si="47"/>
        <v>SZ22059</v>
      </c>
      <c r="C498" s="12" t="s">
        <v>33</v>
      </c>
      <c r="D498" s="11" t="str">
        <f>"朱江桥"</f>
        <v>朱江桥</v>
      </c>
    </row>
    <row r="499" ht="26" customHeight="1" spans="1:4">
      <c r="A499" s="11">
        <v>495</v>
      </c>
      <c r="B499" s="12" t="str">
        <f t="shared" si="47"/>
        <v>SZ22059</v>
      </c>
      <c r="C499" s="12" t="s">
        <v>33</v>
      </c>
      <c r="D499" s="11" t="str">
        <f>"曹秋玉"</f>
        <v>曹秋玉</v>
      </c>
    </row>
    <row r="500" ht="26" customHeight="1" spans="1:4">
      <c r="A500" s="11">
        <v>496</v>
      </c>
      <c r="B500" s="12" t="str">
        <f t="shared" si="47"/>
        <v>SZ22059</v>
      </c>
      <c r="C500" s="12" t="s">
        <v>33</v>
      </c>
      <c r="D500" s="11" t="str">
        <f>"周向婧"</f>
        <v>周向婧</v>
      </c>
    </row>
    <row r="501" ht="26" customHeight="1" spans="1:4">
      <c r="A501" s="11">
        <v>497</v>
      </c>
      <c r="B501" s="12" t="str">
        <f t="shared" si="47"/>
        <v>SZ22059</v>
      </c>
      <c r="C501" s="12" t="s">
        <v>33</v>
      </c>
      <c r="D501" s="11" t="str">
        <f>"兰觅"</f>
        <v>兰觅</v>
      </c>
    </row>
    <row r="502" ht="26" customHeight="1" spans="1:4">
      <c r="A502" s="11">
        <v>498</v>
      </c>
      <c r="B502" s="12" t="str">
        <f t="shared" si="47"/>
        <v>SZ22059</v>
      </c>
      <c r="C502" s="12" t="s">
        <v>33</v>
      </c>
      <c r="D502" s="11" t="str">
        <f>"袁梦宇"</f>
        <v>袁梦宇</v>
      </c>
    </row>
    <row r="503" ht="26" customHeight="1" spans="1:4">
      <c r="A503" s="11">
        <v>499</v>
      </c>
      <c r="B503" s="12" t="str">
        <f t="shared" si="47"/>
        <v>SZ22059</v>
      </c>
      <c r="C503" s="12" t="s">
        <v>33</v>
      </c>
      <c r="D503" s="11" t="str">
        <f>"丁琴"</f>
        <v>丁琴</v>
      </c>
    </row>
    <row r="504" ht="26" customHeight="1" spans="1:4">
      <c r="A504" s="11">
        <v>500</v>
      </c>
      <c r="B504" s="12" t="str">
        <f t="shared" si="47"/>
        <v>SZ22059</v>
      </c>
      <c r="C504" s="12" t="s">
        <v>33</v>
      </c>
      <c r="D504" s="11" t="str">
        <f>"谭柳琼"</f>
        <v>谭柳琼</v>
      </c>
    </row>
    <row r="505" ht="26" customHeight="1" spans="1:4">
      <c r="A505" s="11">
        <v>501</v>
      </c>
      <c r="B505" s="12" t="str">
        <f t="shared" si="47"/>
        <v>SZ22059</v>
      </c>
      <c r="C505" s="12" t="s">
        <v>33</v>
      </c>
      <c r="D505" s="11" t="str">
        <f>"卓识"</f>
        <v>卓识</v>
      </c>
    </row>
    <row r="506" ht="26" customHeight="1" spans="1:4">
      <c r="A506" s="11">
        <v>502</v>
      </c>
      <c r="B506" s="12" t="str">
        <f t="shared" si="47"/>
        <v>SZ22059</v>
      </c>
      <c r="C506" s="12" t="s">
        <v>33</v>
      </c>
      <c r="D506" s="11" t="str">
        <f>"胡蓉"</f>
        <v>胡蓉</v>
      </c>
    </row>
    <row r="507" ht="26" customHeight="1" spans="1:4">
      <c r="A507" s="11">
        <v>503</v>
      </c>
      <c r="B507" s="12" t="str">
        <f t="shared" si="47"/>
        <v>SZ22059</v>
      </c>
      <c r="C507" s="12" t="s">
        <v>33</v>
      </c>
      <c r="D507" s="11" t="str">
        <f>"安喜"</f>
        <v>安喜</v>
      </c>
    </row>
    <row r="508" ht="26" customHeight="1" spans="1:4">
      <c r="A508" s="11">
        <v>504</v>
      </c>
      <c r="B508" s="12" t="str">
        <f t="shared" si="47"/>
        <v>SZ22059</v>
      </c>
      <c r="C508" s="12" t="s">
        <v>33</v>
      </c>
      <c r="D508" s="11" t="str">
        <f>"谭平"</f>
        <v>谭平</v>
      </c>
    </row>
    <row r="509" ht="26" customHeight="1" spans="1:4">
      <c r="A509" s="11">
        <v>505</v>
      </c>
      <c r="B509" s="12" t="str">
        <f t="shared" si="47"/>
        <v>SZ22059</v>
      </c>
      <c r="C509" s="12" t="s">
        <v>33</v>
      </c>
      <c r="D509" s="11" t="str">
        <f>"彭小康"</f>
        <v>彭小康</v>
      </c>
    </row>
    <row r="510" ht="26" customHeight="1" spans="1:4">
      <c r="A510" s="11">
        <v>506</v>
      </c>
      <c r="B510" s="12" t="str">
        <f t="shared" si="47"/>
        <v>SZ22059</v>
      </c>
      <c r="C510" s="12" t="s">
        <v>33</v>
      </c>
      <c r="D510" s="11" t="str">
        <f>"罗琦"</f>
        <v>罗琦</v>
      </c>
    </row>
    <row r="511" ht="26" customHeight="1" spans="1:4">
      <c r="A511" s="11">
        <v>507</v>
      </c>
      <c r="B511" s="12" t="str">
        <f t="shared" si="47"/>
        <v>SZ22059</v>
      </c>
      <c r="C511" s="12" t="s">
        <v>33</v>
      </c>
      <c r="D511" s="11" t="str">
        <f>"雷帆"</f>
        <v>雷帆</v>
      </c>
    </row>
    <row r="512" ht="26" customHeight="1" spans="1:4">
      <c r="A512" s="11">
        <v>508</v>
      </c>
      <c r="B512" s="12" t="str">
        <f t="shared" si="47"/>
        <v>SZ22059</v>
      </c>
      <c r="C512" s="12" t="s">
        <v>33</v>
      </c>
      <c r="D512" s="11" t="str">
        <f>"贾思珩"</f>
        <v>贾思珩</v>
      </c>
    </row>
    <row r="513" ht="26" customHeight="1" spans="1:4">
      <c r="A513" s="11">
        <v>509</v>
      </c>
      <c r="B513" s="12" t="str">
        <f t="shared" si="47"/>
        <v>SZ22059</v>
      </c>
      <c r="C513" s="12" t="s">
        <v>33</v>
      </c>
      <c r="D513" s="11" t="str">
        <f>"陈欢"</f>
        <v>陈欢</v>
      </c>
    </row>
    <row r="514" ht="26" customHeight="1" spans="1:4">
      <c r="A514" s="11">
        <v>510</v>
      </c>
      <c r="B514" s="12" t="str">
        <f t="shared" ref="B514:B551" si="48">"SZ22060"</f>
        <v>SZ22060</v>
      </c>
      <c r="C514" s="12" t="s">
        <v>34</v>
      </c>
      <c r="D514" s="11" t="str">
        <f>"黄丹妮"</f>
        <v>黄丹妮</v>
      </c>
    </row>
    <row r="515" ht="26" customHeight="1" spans="1:4">
      <c r="A515" s="11">
        <v>511</v>
      </c>
      <c r="B515" s="12" t="str">
        <f t="shared" si="48"/>
        <v>SZ22060</v>
      </c>
      <c r="C515" s="12" t="s">
        <v>34</v>
      </c>
      <c r="D515" s="11" t="str">
        <f>"刘畅"</f>
        <v>刘畅</v>
      </c>
    </row>
    <row r="516" ht="26" customHeight="1" spans="1:4">
      <c r="A516" s="11">
        <v>512</v>
      </c>
      <c r="B516" s="12" t="str">
        <f t="shared" si="48"/>
        <v>SZ22060</v>
      </c>
      <c r="C516" s="12" t="s">
        <v>34</v>
      </c>
      <c r="D516" s="11" t="str">
        <f>"方玉立"</f>
        <v>方玉立</v>
      </c>
    </row>
    <row r="517" ht="26" customHeight="1" spans="1:4">
      <c r="A517" s="11">
        <v>513</v>
      </c>
      <c r="B517" s="12" t="str">
        <f t="shared" si="48"/>
        <v>SZ22060</v>
      </c>
      <c r="C517" s="12" t="s">
        <v>34</v>
      </c>
      <c r="D517" s="11" t="str">
        <f>"雷雨"</f>
        <v>雷雨</v>
      </c>
    </row>
    <row r="518" ht="26" customHeight="1" spans="1:4">
      <c r="A518" s="11">
        <v>514</v>
      </c>
      <c r="B518" s="12" t="str">
        <f t="shared" si="48"/>
        <v>SZ22060</v>
      </c>
      <c r="C518" s="12" t="s">
        <v>34</v>
      </c>
      <c r="D518" s="11" t="str">
        <f>"周维"</f>
        <v>周维</v>
      </c>
    </row>
    <row r="519" ht="26" customHeight="1" spans="1:4">
      <c r="A519" s="11">
        <v>515</v>
      </c>
      <c r="B519" s="12" t="str">
        <f t="shared" si="48"/>
        <v>SZ22060</v>
      </c>
      <c r="C519" s="12" t="s">
        <v>34</v>
      </c>
      <c r="D519" s="11" t="str">
        <f>"范欣荣"</f>
        <v>范欣荣</v>
      </c>
    </row>
    <row r="520" ht="26" customHeight="1" spans="1:4">
      <c r="A520" s="11">
        <v>516</v>
      </c>
      <c r="B520" s="12" t="str">
        <f t="shared" si="48"/>
        <v>SZ22060</v>
      </c>
      <c r="C520" s="12" t="s">
        <v>34</v>
      </c>
      <c r="D520" s="11" t="str">
        <f>"郑彩霞"</f>
        <v>郑彩霞</v>
      </c>
    </row>
    <row r="521" ht="26" customHeight="1" spans="1:4">
      <c r="A521" s="11">
        <v>517</v>
      </c>
      <c r="B521" s="12" t="str">
        <f t="shared" si="48"/>
        <v>SZ22060</v>
      </c>
      <c r="C521" s="12" t="s">
        <v>34</v>
      </c>
      <c r="D521" s="11" t="str">
        <f>"殷浩"</f>
        <v>殷浩</v>
      </c>
    </row>
    <row r="522" ht="26" customHeight="1" spans="1:4">
      <c r="A522" s="11">
        <v>518</v>
      </c>
      <c r="B522" s="12" t="str">
        <f t="shared" si="48"/>
        <v>SZ22060</v>
      </c>
      <c r="C522" s="12" t="s">
        <v>34</v>
      </c>
      <c r="D522" s="11" t="str">
        <f>"肖宝成"</f>
        <v>肖宝成</v>
      </c>
    </row>
    <row r="523" ht="26" customHeight="1" spans="1:4">
      <c r="A523" s="11">
        <v>519</v>
      </c>
      <c r="B523" s="12" t="str">
        <f t="shared" si="48"/>
        <v>SZ22060</v>
      </c>
      <c r="C523" s="12" t="s">
        <v>34</v>
      </c>
      <c r="D523" s="11" t="str">
        <f>"刘冰妮"</f>
        <v>刘冰妮</v>
      </c>
    </row>
    <row r="524" ht="26" customHeight="1" spans="1:4">
      <c r="A524" s="11">
        <v>520</v>
      </c>
      <c r="B524" s="12" t="str">
        <f t="shared" si="48"/>
        <v>SZ22060</v>
      </c>
      <c r="C524" s="12" t="s">
        <v>34</v>
      </c>
      <c r="D524" s="11" t="str">
        <f>"侯安琪"</f>
        <v>侯安琪</v>
      </c>
    </row>
    <row r="525" ht="26" customHeight="1" spans="1:4">
      <c r="A525" s="11">
        <v>521</v>
      </c>
      <c r="B525" s="12" t="str">
        <f t="shared" si="48"/>
        <v>SZ22060</v>
      </c>
      <c r="C525" s="12" t="s">
        <v>34</v>
      </c>
      <c r="D525" s="11" t="str">
        <f>"杨梦芸"</f>
        <v>杨梦芸</v>
      </c>
    </row>
    <row r="526" ht="26" customHeight="1" spans="1:4">
      <c r="A526" s="11">
        <v>522</v>
      </c>
      <c r="B526" s="12" t="str">
        <f t="shared" si="48"/>
        <v>SZ22060</v>
      </c>
      <c r="C526" s="12" t="s">
        <v>34</v>
      </c>
      <c r="D526" s="11" t="str">
        <f>"孙圣洁"</f>
        <v>孙圣洁</v>
      </c>
    </row>
    <row r="527" ht="26" customHeight="1" spans="1:4">
      <c r="A527" s="11">
        <v>523</v>
      </c>
      <c r="B527" s="12" t="str">
        <f t="shared" si="48"/>
        <v>SZ22060</v>
      </c>
      <c r="C527" s="12" t="s">
        <v>34</v>
      </c>
      <c r="D527" s="11" t="str">
        <f>"陈圆圆"</f>
        <v>陈圆圆</v>
      </c>
    </row>
    <row r="528" ht="26" customHeight="1" spans="1:4">
      <c r="A528" s="11">
        <v>524</v>
      </c>
      <c r="B528" s="12" t="str">
        <f t="shared" si="48"/>
        <v>SZ22060</v>
      </c>
      <c r="C528" s="12" t="s">
        <v>34</v>
      </c>
      <c r="D528" s="11" t="str">
        <f>"王欣"</f>
        <v>王欣</v>
      </c>
    </row>
    <row r="529" ht="26" customHeight="1" spans="1:4">
      <c r="A529" s="11">
        <v>525</v>
      </c>
      <c r="B529" s="12" t="str">
        <f t="shared" si="48"/>
        <v>SZ22060</v>
      </c>
      <c r="C529" s="12" t="s">
        <v>34</v>
      </c>
      <c r="D529" s="11" t="str">
        <f>"杨鑫妮"</f>
        <v>杨鑫妮</v>
      </c>
    </row>
    <row r="530" ht="26" customHeight="1" spans="1:4">
      <c r="A530" s="11">
        <v>526</v>
      </c>
      <c r="B530" s="12" t="str">
        <f t="shared" si="48"/>
        <v>SZ22060</v>
      </c>
      <c r="C530" s="12" t="s">
        <v>34</v>
      </c>
      <c r="D530" s="11" t="str">
        <f>"杨美娥"</f>
        <v>杨美娥</v>
      </c>
    </row>
    <row r="531" ht="26" customHeight="1" spans="1:4">
      <c r="A531" s="11">
        <v>527</v>
      </c>
      <c r="B531" s="12" t="str">
        <f t="shared" si="48"/>
        <v>SZ22060</v>
      </c>
      <c r="C531" s="12" t="s">
        <v>34</v>
      </c>
      <c r="D531" s="11" t="str">
        <f>"潘姣艳"</f>
        <v>潘姣艳</v>
      </c>
    </row>
    <row r="532" ht="26" customHeight="1" spans="1:4">
      <c r="A532" s="11">
        <v>528</v>
      </c>
      <c r="B532" s="12" t="str">
        <f t="shared" si="48"/>
        <v>SZ22060</v>
      </c>
      <c r="C532" s="12" t="s">
        <v>34</v>
      </c>
      <c r="D532" s="11" t="str">
        <f>"刘燕"</f>
        <v>刘燕</v>
      </c>
    </row>
    <row r="533" ht="26" customHeight="1" spans="1:4">
      <c r="A533" s="11">
        <v>529</v>
      </c>
      <c r="B533" s="12" t="str">
        <f t="shared" si="48"/>
        <v>SZ22060</v>
      </c>
      <c r="C533" s="12" t="s">
        <v>34</v>
      </c>
      <c r="D533" s="11" t="str">
        <f>"王凡"</f>
        <v>王凡</v>
      </c>
    </row>
    <row r="534" ht="26" customHeight="1" spans="1:4">
      <c r="A534" s="11">
        <v>530</v>
      </c>
      <c r="B534" s="12" t="str">
        <f t="shared" si="48"/>
        <v>SZ22060</v>
      </c>
      <c r="C534" s="12" t="s">
        <v>34</v>
      </c>
      <c r="D534" s="11" t="str">
        <f>"郑高攀"</f>
        <v>郑高攀</v>
      </c>
    </row>
    <row r="535" ht="26" customHeight="1" spans="1:4">
      <c r="A535" s="11">
        <v>531</v>
      </c>
      <c r="B535" s="12" t="str">
        <f t="shared" si="48"/>
        <v>SZ22060</v>
      </c>
      <c r="C535" s="12" t="s">
        <v>34</v>
      </c>
      <c r="D535" s="11" t="str">
        <f>"代维铭"</f>
        <v>代维铭</v>
      </c>
    </row>
    <row r="536" ht="26" customHeight="1" spans="1:4">
      <c r="A536" s="11">
        <v>532</v>
      </c>
      <c r="B536" s="12" t="str">
        <f t="shared" si="48"/>
        <v>SZ22060</v>
      </c>
      <c r="C536" s="12" t="s">
        <v>34</v>
      </c>
      <c r="D536" s="11" t="str">
        <f>"李健"</f>
        <v>李健</v>
      </c>
    </row>
    <row r="537" ht="26" customHeight="1" spans="1:4">
      <c r="A537" s="11">
        <v>533</v>
      </c>
      <c r="B537" s="12" t="str">
        <f t="shared" si="48"/>
        <v>SZ22060</v>
      </c>
      <c r="C537" s="12" t="s">
        <v>34</v>
      </c>
      <c r="D537" s="11" t="str">
        <f>"张润涵"</f>
        <v>张润涵</v>
      </c>
    </row>
    <row r="538" ht="26" customHeight="1" spans="1:4">
      <c r="A538" s="11">
        <v>534</v>
      </c>
      <c r="B538" s="12" t="str">
        <f t="shared" si="48"/>
        <v>SZ22060</v>
      </c>
      <c r="C538" s="12" t="s">
        <v>34</v>
      </c>
      <c r="D538" s="11" t="str">
        <f>"邓文琛"</f>
        <v>邓文琛</v>
      </c>
    </row>
    <row r="539" ht="26" customHeight="1" spans="1:4">
      <c r="A539" s="11">
        <v>535</v>
      </c>
      <c r="B539" s="12" t="str">
        <f t="shared" si="48"/>
        <v>SZ22060</v>
      </c>
      <c r="C539" s="12" t="s">
        <v>34</v>
      </c>
      <c r="D539" s="11" t="str">
        <f>"田雅倩"</f>
        <v>田雅倩</v>
      </c>
    </row>
    <row r="540" ht="26" customHeight="1" spans="1:4">
      <c r="A540" s="11">
        <v>536</v>
      </c>
      <c r="B540" s="12" t="str">
        <f t="shared" si="48"/>
        <v>SZ22060</v>
      </c>
      <c r="C540" s="12" t="s">
        <v>34</v>
      </c>
      <c r="D540" s="11" t="str">
        <f>"田芯铭"</f>
        <v>田芯铭</v>
      </c>
    </row>
    <row r="541" ht="26" customHeight="1" spans="1:4">
      <c r="A541" s="11">
        <v>537</v>
      </c>
      <c r="B541" s="12" t="str">
        <f t="shared" si="48"/>
        <v>SZ22060</v>
      </c>
      <c r="C541" s="12" t="s">
        <v>34</v>
      </c>
      <c r="D541" s="11" t="str">
        <f>"钱孝蓉"</f>
        <v>钱孝蓉</v>
      </c>
    </row>
    <row r="542" ht="26" customHeight="1" spans="1:4">
      <c r="A542" s="11">
        <v>538</v>
      </c>
      <c r="B542" s="12" t="str">
        <f t="shared" si="48"/>
        <v>SZ22060</v>
      </c>
      <c r="C542" s="12" t="s">
        <v>34</v>
      </c>
      <c r="D542" s="11" t="str">
        <f>"陈西闽"</f>
        <v>陈西闽</v>
      </c>
    </row>
    <row r="543" ht="26" customHeight="1" spans="1:4">
      <c r="A543" s="11">
        <v>539</v>
      </c>
      <c r="B543" s="12" t="str">
        <f t="shared" si="48"/>
        <v>SZ22060</v>
      </c>
      <c r="C543" s="12" t="s">
        <v>34</v>
      </c>
      <c r="D543" s="11" t="str">
        <f>"廖倩"</f>
        <v>廖倩</v>
      </c>
    </row>
    <row r="544" ht="26" customHeight="1" spans="1:4">
      <c r="A544" s="11">
        <v>540</v>
      </c>
      <c r="B544" s="12" t="str">
        <f t="shared" si="48"/>
        <v>SZ22060</v>
      </c>
      <c r="C544" s="12" t="s">
        <v>34</v>
      </c>
      <c r="D544" s="11" t="str">
        <f>"田刚"</f>
        <v>田刚</v>
      </c>
    </row>
    <row r="545" ht="26" customHeight="1" spans="1:4">
      <c r="A545" s="11">
        <v>541</v>
      </c>
      <c r="B545" s="12" t="str">
        <f t="shared" si="48"/>
        <v>SZ22060</v>
      </c>
      <c r="C545" s="12" t="s">
        <v>34</v>
      </c>
      <c r="D545" s="11" t="str">
        <f>"郭云"</f>
        <v>郭云</v>
      </c>
    </row>
    <row r="546" ht="26" customHeight="1" spans="1:4">
      <c r="A546" s="11">
        <v>542</v>
      </c>
      <c r="B546" s="12" t="str">
        <f t="shared" si="48"/>
        <v>SZ22060</v>
      </c>
      <c r="C546" s="12" t="s">
        <v>34</v>
      </c>
      <c r="D546" s="11" t="str">
        <f>"赵芃"</f>
        <v>赵芃</v>
      </c>
    </row>
    <row r="547" ht="26" customHeight="1" spans="1:4">
      <c r="A547" s="11">
        <v>543</v>
      </c>
      <c r="B547" s="12" t="str">
        <f t="shared" si="48"/>
        <v>SZ22060</v>
      </c>
      <c r="C547" s="12" t="s">
        <v>34</v>
      </c>
      <c r="D547" s="11" t="str">
        <f>"胡缘媛"</f>
        <v>胡缘媛</v>
      </c>
    </row>
    <row r="548" ht="26" customHeight="1" spans="1:4">
      <c r="A548" s="11">
        <v>544</v>
      </c>
      <c r="B548" s="12" t="str">
        <f t="shared" si="48"/>
        <v>SZ22060</v>
      </c>
      <c r="C548" s="12" t="s">
        <v>34</v>
      </c>
      <c r="D548" s="11" t="str">
        <f>"吴丹凤"</f>
        <v>吴丹凤</v>
      </c>
    </row>
    <row r="549" ht="26" customHeight="1" spans="1:4">
      <c r="A549" s="11">
        <v>545</v>
      </c>
      <c r="B549" s="12" t="str">
        <f t="shared" si="48"/>
        <v>SZ22060</v>
      </c>
      <c r="C549" s="12" t="s">
        <v>34</v>
      </c>
      <c r="D549" s="11" t="str">
        <f>"任壮"</f>
        <v>任壮</v>
      </c>
    </row>
    <row r="550" ht="26" customHeight="1" spans="1:4">
      <c r="A550" s="11">
        <v>546</v>
      </c>
      <c r="B550" s="12" t="str">
        <f t="shared" si="48"/>
        <v>SZ22060</v>
      </c>
      <c r="C550" s="12" t="s">
        <v>34</v>
      </c>
      <c r="D550" s="11" t="str">
        <f>"黄美慧"</f>
        <v>黄美慧</v>
      </c>
    </row>
    <row r="551" ht="26" customHeight="1" spans="1:4">
      <c r="A551" s="11">
        <v>547</v>
      </c>
      <c r="B551" s="12" t="str">
        <f t="shared" si="48"/>
        <v>SZ22060</v>
      </c>
      <c r="C551" s="12" t="s">
        <v>34</v>
      </c>
      <c r="D551" s="11" t="str">
        <f>"田俊"</f>
        <v>田俊</v>
      </c>
    </row>
    <row r="552" ht="26" customHeight="1" spans="1:4">
      <c r="A552" s="11">
        <v>548</v>
      </c>
      <c r="B552" s="12" t="str">
        <f t="shared" ref="B552:B589" si="49">"SZ22061"</f>
        <v>SZ22061</v>
      </c>
      <c r="C552" s="12" t="s">
        <v>35</v>
      </c>
      <c r="D552" s="11" t="str">
        <f>"王雪丹"</f>
        <v>王雪丹</v>
      </c>
    </row>
    <row r="553" ht="26" customHeight="1" spans="1:4">
      <c r="A553" s="11">
        <v>549</v>
      </c>
      <c r="B553" s="12" t="str">
        <f t="shared" si="49"/>
        <v>SZ22061</v>
      </c>
      <c r="C553" s="12" t="s">
        <v>35</v>
      </c>
      <c r="D553" s="11" t="str">
        <f>"郑英莲"</f>
        <v>郑英莲</v>
      </c>
    </row>
    <row r="554" ht="26" customHeight="1" spans="1:4">
      <c r="A554" s="11">
        <v>550</v>
      </c>
      <c r="B554" s="12" t="str">
        <f t="shared" si="49"/>
        <v>SZ22061</v>
      </c>
      <c r="C554" s="12" t="s">
        <v>35</v>
      </c>
      <c r="D554" s="11" t="str">
        <f>"唐琦"</f>
        <v>唐琦</v>
      </c>
    </row>
    <row r="555" ht="26" customHeight="1" spans="1:4">
      <c r="A555" s="11">
        <v>551</v>
      </c>
      <c r="B555" s="12" t="str">
        <f t="shared" si="49"/>
        <v>SZ22061</v>
      </c>
      <c r="C555" s="12" t="s">
        <v>35</v>
      </c>
      <c r="D555" s="11" t="str">
        <f>"黄雪君"</f>
        <v>黄雪君</v>
      </c>
    </row>
    <row r="556" ht="26" customHeight="1" spans="1:4">
      <c r="A556" s="11">
        <v>552</v>
      </c>
      <c r="B556" s="12" t="str">
        <f t="shared" si="49"/>
        <v>SZ22061</v>
      </c>
      <c r="C556" s="12" t="s">
        <v>35</v>
      </c>
      <c r="D556" s="11" t="str">
        <f>"雷源源"</f>
        <v>雷源源</v>
      </c>
    </row>
    <row r="557" ht="26" customHeight="1" spans="1:4">
      <c r="A557" s="11">
        <v>553</v>
      </c>
      <c r="B557" s="12" t="str">
        <f t="shared" si="49"/>
        <v>SZ22061</v>
      </c>
      <c r="C557" s="12" t="s">
        <v>35</v>
      </c>
      <c r="D557" s="11" t="str">
        <f>"王风利"</f>
        <v>王风利</v>
      </c>
    </row>
    <row r="558" ht="26" customHeight="1" spans="1:4">
      <c r="A558" s="11">
        <v>554</v>
      </c>
      <c r="B558" s="12" t="str">
        <f t="shared" si="49"/>
        <v>SZ22061</v>
      </c>
      <c r="C558" s="12" t="s">
        <v>35</v>
      </c>
      <c r="D558" s="11" t="str">
        <f>"刘桦洋"</f>
        <v>刘桦洋</v>
      </c>
    </row>
    <row r="559" ht="26" customHeight="1" spans="1:4">
      <c r="A559" s="11">
        <v>555</v>
      </c>
      <c r="B559" s="12" t="str">
        <f t="shared" si="49"/>
        <v>SZ22061</v>
      </c>
      <c r="C559" s="12" t="s">
        <v>35</v>
      </c>
      <c r="D559" s="11" t="str">
        <f>"杨玉琳"</f>
        <v>杨玉琳</v>
      </c>
    </row>
    <row r="560" ht="26" customHeight="1" spans="1:4">
      <c r="A560" s="11">
        <v>556</v>
      </c>
      <c r="B560" s="12" t="str">
        <f t="shared" si="49"/>
        <v>SZ22061</v>
      </c>
      <c r="C560" s="12" t="s">
        <v>35</v>
      </c>
      <c r="D560" s="11" t="str">
        <f>"刘灿"</f>
        <v>刘灿</v>
      </c>
    </row>
    <row r="561" ht="26" customHeight="1" spans="1:4">
      <c r="A561" s="11">
        <v>557</v>
      </c>
      <c r="B561" s="12" t="str">
        <f t="shared" si="49"/>
        <v>SZ22061</v>
      </c>
      <c r="C561" s="12" t="s">
        <v>35</v>
      </c>
      <c r="D561" s="11" t="str">
        <f>"佘卉玲"</f>
        <v>佘卉玲</v>
      </c>
    </row>
    <row r="562" ht="26" customHeight="1" spans="1:4">
      <c r="A562" s="11">
        <v>558</v>
      </c>
      <c r="B562" s="12" t="str">
        <f t="shared" si="49"/>
        <v>SZ22061</v>
      </c>
      <c r="C562" s="12" t="s">
        <v>35</v>
      </c>
      <c r="D562" s="11" t="str">
        <f>"李靓唯"</f>
        <v>李靓唯</v>
      </c>
    </row>
    <row r="563" ht="26" customHeight="1" spans="1:4">
      <c r="A563" s="11">
        <v>559</v>
      </c>
      <c r="B563" s="12" t="str">
        <f t="shared" si="49"/>
        <v>SZ22061</v>
      </c>
      <c r="C563" s="12" t="s">
        <v>35</v>
      </c>
      <c r="D563" s="11" t="str">
        <f>"蔡芬"</f>
        <v>蔡芬</v>
      </c>
    </row>
    <row r="564" ht="26" customHeight="1" spans="1:4">
      <c r="A564" s="11">
        <v>560</v>
      </c>
      <c r="B564" s="12" t="str">
        <f t="shared" si="49"/>
        <v>SZ22061</v>
      </c>
      <c r="C564" s="12" t="s">
        <v>35</v>
      </c>
      <c r="D564" s="11" t="str">
        <f>"丁雪琪"</f>
        <v>丁雪琪</v>
      </c>
    </row>
    <row r="565" ht="26" customHeight="1" spans="1:4">
      <c r="A565" s="11">
        <v>561</v>
      </c>
      <c r="B565" s="12" t="str">
        <f t="shared" si="49"/>
        <v>SZ22061</v>
      </c>
      <c r="C565" s="12" t="s">
        <v>35</v>
      </c>
      <c r="D565" s="11" t="str">
        <f>"罗娜"</f>
        <v>罗娜</v>
      </c>
    </row>
    <row r="566" ht="26" customHeight="1" spans="1:4">
      <c r="A566" s="11">
        <v>562</v>
      </c>
      <c r="B566" s="12" t="str">
        <f t="shared" si="49"/>
        <v>SZ22061</v>
      </c>
      <c r="C566" s="12" t="s">
        <v>35</v>
      </c>
      <c r="D566" s="11" t="str">
        <f>"付傲雪"</f>
        <v>付傲雪</v>
      </c>
    </row>
    <row r="567" ht="26" customHeight="1" spans="1:4">
      <c r="A567" s="11">
        <v>563</v>
      </c>
      <c r="B567" s="12" t="str">
        <f t="shared" si="49"/>
        <v>SZ22061</v>
      </c>
      <c r="C567" s="12" t="s">
        <v>35</v>
      </c>
      <c r="D567" s="11" t="str">
        <f>"江传君"</f>
        <v>江传君</v>
      </c>
    </row>
    <row r="568" ht="26" customHeight="1" spans="1:4">
      <c r="A568" s="11">
        <v>564</v>
      </c>
      <c r="B568" s="12" t="str">
        <f t="shared" si="49"/>
        <v>SZ22061</v>
      </c>
      <c r="C568" s="12" t="s">
        <v>35</v>
      </c>
      <c r="D568" s="11" t="str">
        <f>"彭珍"</f>
        <v>彭珍</v>
      </c>
    </row>
    <row r="569" ht="26" customHeight="1" spans="1:4">
      <c r="A569" s="11">
        <v>565</v>
      </c>
      <c r="B569" s="12" t="str">
        <f t="shared" si="49"/>
        <v>SZ22061</v>
      </c>
      <c r="C569" s="12" t="s">
        <v>35</v>
      </c>
      <c r="D569" s="11" t="str">
        <f>"黄雨晨"</f>
        <v>黄雨晨</v>
      </c>
    </row>
    <row r="570" ht="26" customHeight="1" spans="1:4">
      <c r="A570" s="11">
        <v>566</v>
      </c>
      <c r="B570" s="12" t="str">
        <f t="shared" si="49"/>
        <v>SZ22061</v>
      </c>
      <c r="C570" s="12" t="s">
        <v>35</v>
      </c>
      <c r="D570" s="11" t="str">
        <f>"戴喆"</f>
        <v>戴喆</v>
      </c>
    </row>
    <row r="571" ht="26" customHeight="1" spans="1:4">
      <c r="A571" s="11">
        <v>567</v>
      </c>
      <c r="B571" s="12" t="str">
        <f t="shared" si="49"/>
        <v>SZ22061</v>
      </c>
      <c r="C571" s="12" t="s">
        <v>35</v>
      </c>
      <c r="D571" s="11" t="str">
        <f>"杜磊"</f>
        <v>杜磊</v>
      </c>
    </row>
    <row r="572" ht="26" customHeight="1" spans="1:4">
      <c r="A572" s="11">
        <v>568</v>
      </c>
      <c r="B572" s="12" t="str">
        <f t="shared" si="49"/>
        <v>SZ22061</v>
      </c>
      <c r="C572" s="12" t="s">
        <v>35</v>
      </c>
      <c r="D572" s="11" t="str">
        <f>"申祉暄"</f>
        <v>申祉暄</v>
      </c>
    </row>
    <row r="573" ht="26" customHeight="1" spans="1:4">
      <c r="A573" s="11">
        <v>569</v>
      </c>
      <c r="B573" s="12" t="str">
        <f t="shared" si="49"/>
        <v>SZ22061</v>
      </c>
      <c r="C573" s="12" t="s">
        <v>35</v>
      </c>
      <c r="D573" s="11" t="str">
        <f>"汪梦芸"</f>
        <v>汪梦芸</v>
      </c>
    </row>
    <row r="574" ht="26" customHeight="1" spans="1:4">
      <c r="A574" s="11">
        <v>570</v>
      </c>
      <c r="B574" s="12" t="str">
        <f t="shared" si="49"/>
        <v>SZ22061</v>
      </c>
      <c r="C574" s="12" t="s">
        <v>35</v>
      </c>
      <c r="D574" s="11" t="str">
        <f>"陈韩蒙 "</f>
        <v>陈韩蒙 </v>
      </c>
    </row>
    <row r="575" ht="26" customHeight="1" spans="1:4">
      <c r="A575" s="11">
        <v>571</v>
      </c>
      <c r="B575" s="12" t="str">
        <f t="shared" si="49"/>
        <v>SZ22061</v>
      </c>
      <c r="C575" s="12" t="s">
        <v>35</v>
      </c>
      <c r="D575" s="11" t="str">
        <f>"覃梦蒙"</f>
        <v>覃梦蒙</v>
      </c>
    </row>
    <row r="576" ht="26" customHeight="1" spans="1:4">
      <c r="A576" s="11">
        <v>572</v>
      </c>
      <c r="B576" s="12" t="str">
        <f t="shared" si="49"/>
        <v>SZ22061</v>
      </c>
      <c r="C576" s="12" t="s">
        <v>35</v>
      </c>
      <c r="D576" s="11" t="str">
        <f>"陈倩倩"</f>
        <v>陈倩倩</v>
      </c>
    </row>
    <row r="577" ht="26" customHeight="1" spans="1:4">
      <c r="A577" s="11">
        <v>573</v>
      </c>
      <c r="B577" s="12" t="str">
        <f t="shared" si="49"/>
        <v>SZ22061</v>
      </c>
      <c r="C577" s="12" t="s">
        <v>35</v>
      </c>
      <c r="D577" s="11" t="str">
        <f>"雷夏"</f>
        <v>雷夏</v>
      </c>
    </row>
    <row r="578" ht="26" customHeight="1" spans="1:4">
      <c r="A578" s="11">
        <v>574</v>
      </c>
      <c r="B578" s="12" t="str">
        <f t="shared" si="49"/>
        <v>SZ22061</v>
      </c>
      <c r="C578" s="12" t="s">
        <v>35</v>
      </c>
      <c r="D578" s="11" t="str">
        <f>"肖淑淼"</f>
        <v>肖淑淼</v>
      </c>
    </row>
    <row r="579" ht="26" customHeight="1" spans="1:4">
      <c r="A579" s="11">
        <v>575</v>
      </c>
      <c r="B579" s="12" t="str">
        <f t="shared" si="49"/>
        <v>SZ22061</v>
      </c>
      <c r="C579" s="12" t="s">
        <v>35</v>
      </c>
      <c r="D579" s="11" t="str">
        <f>"黄怡静"</f>
        <v>黄怡静</v>
      </c>
    </row>
    <row r="580" ht="26" customHeight="1" spans="1:4">
      <c r="A580" s="11">
        <v>576</v>
      </c>
      <c r="B580" s="12" t="str">
        <f t="shared" si="49"/>
        <v>SZ22061</v>
      </c>
      <c r="C580" s="12" t="s">
        <v>35</v>
      </c>
      <c r="D580" s="11" t="str">
        <f>"王道卓"</f>
        <v>王道卓</v>
      </c>
    </row>
    <row r="581" ht="26" customHeight="1" spans="1:4">
      <c r="A581" s="11">
        <v>577</v>
      </c>
      <c r="B581" s="12" t="str">
        <f t="shared" si="49"/>
        <v>SZ22061</v>
      </c>
      <c r="C581" s="12" t="s">
        <v>35</v>
      </c>
      <c r="D581" s="11" t="str">
        <f>"张未"</f>
        <v>张未</v>
      </c>
    </row>
    <row r="582" ht="26" customHeight="1" spans="1:4">
      <c r="A582" s="11">
        <v>578</v>
      </c>
      <c r="B582" s="12" t="str">
        <f t="shared" si="49"/>
        <v>SZ22061</v>
      </c>
      <c r="C582" s="12" t="s">
        <v>35</v>
      </c>
      <c r="D582" s="11" t="str">
        <f>"何琴"</f>
        <v>何琴</v>
      </c>
    </row>
    <row r="583" ht="26" customHeight="1" spans="1:4">
      <c r="A583" s="11">
        <v>579</v>
      </c>
      <c r="B583" s="12" t="str">
        <f t="shared" si="49"/>
        <v>SZ22061</v>
      </c>
      <c r="C583" s="12" t="s">
        <v>35</v>
      </c>
      <c r="D583" s="11" t="str">
        <f>"李倩"</f>
        <v>李倩</v>
      </c>
    </row>
    <row r="584" ht="26" customHeight="1" spans="1:4">
      <c r="A584" s="11">
        <v>580</v>
      </c>
      <c r="B584" s="12" t="str">
        <f t="shared" si="49"/>
        <v>SZ22061</v>
      </c>
      <c r="C584" s="12" t="s">
        <v>35</v>
      </c>
      <c r="D584" s="11" t="str">
        <f>"张慧敏"</f>
        <v>张慧敏</v>
      </c>
    </row>
    <row r="585" ht="26" customHeight="1" spans="1:4">
      <c r="A585" s="11">
        <v>581</v>
      </c>
      <c r="B585" s="12" t="str">
        <f t="shared" si="49"/>
        <v>SZ22061</v>
      </c>
      <c r="C585" s="12" t="s">
        <v>35</v>
      </c>
      <c r="D585" s="11" t="str">
        <f>"李睿"</f>
        <v>李睿</v>
      </c>
    </row>
    <row r="586" ht="26" customHeight="1" spans="1:4">
      <c r="A586" s="11">
        <v>582</v>
      </c>
      <c r="B586" s="12" t="str">
        <f t="shared" si="49"/>
        <v>SZ22061</v>
      </c>
      <c r="C586" s="12" t="s">
        <v>35</v>
      </c>
      <c r="D586" s="11" t="str">
        <f>"滕章平"</f>
        <v>滕章平</v>
      </c>
    </row>
    <row r="587" ht="26" customHeight="1" spans="1:4">
      <c r="A587" s="11">
        <v>583</v>
      </c>
      <c r="B587" s="12" t="str">
        <f t="shared" si="49"/>
        <v>SZ22061</v>
      </c>
      <c r="C587" s="12" t="s">
        <v>35</v>
      </c>
      <c r="D587" s="11" t="str">
        <f>"郑丽平"</f>
        <v>郑丽平</v>
      </c>
    </row>
    <row r="588" ht="26" customHeight="1" spans="1:4">
      <c r="A588" s="11">
        <v>584</v>
      </c>
      <c r="B588" s="12" t="str">
        <f t="shared" si="49"/>
        <v>SZ22061</v>
      </c>
      <c r="C588" s="12" t="s">
        <v>35</v>
      </c>
      <c r="D588" s="11" t="str">
        <f>"刘梦妍"</f>
        <v>刘梦妍</v>
      </c>
    </row>
    <row r="589" ht="26" customHeight="1" spans="1:4">
      <c r="A589" s="11">
        <v>585</v>
      </c>
      <c r="B589" s="12" t="str">
        <f t="shared" si="49"/>
        <v>SZ22061</v>
      </c>
      <c r="C589" s="12" t="s">
        <v>35</v>
      </c>
      <c r="D589" s="11" t="str">
        <f>"周欣宇"</f>
        <v>周欣宇</v>
      </c>
    </row>
    <row r="590" ht="26" customHeight="1" spans="1:4">
      <c r="A590" s="11">
        <v>586</v>
      </c>
      <c r="B590" s="12" t="str">
        <f t="shared" ref="B590:B615" si="50">"SZ22062"</f>
        <v>SZ22062</v>
      </c>
      <c r="C590" s="12" t="s">
        <v>36</v>
      </c>
      <c r="D590" s="11" t="str">
        <f>"王乔伟"</f>
        <v>王乔伟</v>
      </c>
    </row>
    <row r="591" ht="26" customHeight="1" spans="1:4">
      <c r="A591" s="11">
        <v>587</v>
      </c>
      <c r="B591" s="12" t="str">
        <f t="shared" si="50"/>
        <v>SZ22062</v>
      </c>
      <c r="C591" s="12" t="s">
        <v>36</v>
      </c>
      <c r="D591" s="11" t="str">
        <f>"陈雪娇"</f>
        <v>陈雪娇</v>
      </c>
    </row>
    <row r="592" ht="26" customHeight="1" spans="1:4">
      <c r="A592" s="11">
        <v>588</v>
      </c>
      <c r="B592" s="12" t="str">
        <f t="shared" si="50"/>
        <v>SZ22062</v>
      </c>
      <c r="C592" s="12" t="s">
        <v>36</v>
      </c>
      <c r="D592" s="11" t="str">
        <f>"廖冬玖"</f>
        <v>廖冬玖</v>
      </c>
    </row>
    <row r="593" ht="26" customHeight="1" spans="1:4">
      <c r="A593" s="11">
        <v>589</v>
      </c>
      <c r="B593" s="12" t="str">
        <f t="shared" si="50"/>
        <v>SZ22062</v>
      </c>
      <c r="C593" s="12" t="s">
        <v>36</v>
      </c>
      <c r="D593" s="11" t="str">
        <f>"付明妍"</f>
        <v>付明妍</v>
      </c>
    </row>
    <row r="594" ht="26" customHeight="1" spans="1:4">
      <c r="A594" s="11">
        <v>590</v>
      </c>
      <c r="B594" s="12" t="str">
        <f t="shared" si="50"/>
        <v>SZ22062</v>
      </c>
      <c r="C594" s="12" t="s">
        <v>36</v>
      </c>
      <c r="D594" s="11" t="str">
        <f>"陈晓玲"</f>
        <v>陈晓玲</v>
      </c>
    </row>
    <row r="595" ht="26" customHeight="1" spans="1:4">
      <c r="A595" s="11">
        <v>591</v>
      </c>
      <c r="B595" s="12" t="str">
        <f t="shared" si="50"/>
        <v>SZ22062</v>
      </c>
      <c r="C595" s="12" t="s">
        <v>36</v>
      </c>
      <c r="D595" s="11" t="str">
        <f>"孟子恒"</f>
        <v>孟子恒</v>
      </c>
    </row>
    <row r="596" ht="26" customHeight="1" spans="1:4">
      <c r="A596" s="11">
        <v>592</v>
      </c>
      <c r="B596" s="12" t="str">
        <f t="shared" si="50"/>
        <v>SZ22062</v>
      </c>
      <c r="C596" s="12" t="s">
        <v>36</v>
      </c>
      <c r="D596" s="11" t="str">
        <f>"刘晓希"</f>
        <v>刘晓希</v>
      </c>
    </row>
    <row r="597" ht="26" customHeight="1" spans="1:4">
      <c r="A597" s="11">
        <v>593</v>
      </c>
      <c r="B597" s="12" t="str">
        <f t="shared" si="50"/>
        <v>SZ22062</v>
      </c>
      <c r="C597" s="12" t="s">
        <v>36</v>
      </c>
      <c r="D597" s="11" t="str">
        <f>"陈子颖"</f>
        <v>陈子颖</v>
      </c>
    </row>
    <row r="598" ht="26" customHeight="1" spans="1:4">
      <c r="A598" s="11">
        <v>594</v>
      </c>
      <c r="B598" s="12" t="str">
        <f t="shared" si="50"/>
        <v>SZ22062</v>
      </c>
      <c r="C598" s="12" t="s">
        <v>36</v>
      </c>
      <c r="D598" s="11" t="str">
        <f>"付建强"</f>
        <v>付建强</v>
      </c>
    </row>
    <row r="599" ht="26" customHeight="1" spans="1:4">
      <c r="A599" s="11">
        <v>595</v>
      </c>
      <c r="B599" s="12" t="str">
        <f t="shared" si="50"/>
        <v>SZ22062</v>
      </c>
      <c r="C599" s="12" t="s">
        <v>36</v>
      </c>
      <c r="D599" s="11" t="str">
        <f>"肖敏"</f>
        <v>肖敏</v>
      </c>
    </row>
    <row r="600" ht="26" customHeight="1" spans="1:4">
      <c r="A600" s="11">
        <v>596</v>
      </c>
      <c r="B600" s="12" t="str">
        <f t="shared" si="50"/>
        <v>SZ22062</v>
      </c>
      <c r="C600" s="12" t="s">
        <v>36</v>
      </c>
      <c r="D600" s="11" t="str">
        <f>"盛欢"</f>
        <v>盛欢</v>
      </c>
    </row>
    <row r="601" ht="26" customHeight="1" spans="1:4">
      <c r="A601" s="11">
        <v>597</v>
      </c>
      <c r="B601" s="12" t="str">
        <f t="shared" si="50"/>
        <v>SZ22062</v>
      </c>
      <c r="C601" s="12" t="s">
        <v>36</v>
      </c>
      <c r="D601" s="11" t="str">
        <f>"祝雨航"</f>
        <v>祝雨航</v>
      </c>
    </row>
    <row r="602" ht="26" customHeight="1" spans="1:4">
      <c r="A602" s="11">
        <v>598</v>
      </c>
      <c r="B602" s="12" t="str">
        <f t="shared" si="50"/>
        <v>SZ22062</v>
      </c>
      <c r="C602" s="12" t="s">
        <v>36</v>
      </c>
      <c r="D602" s="11" t="str">
        <f>"王燕"</f>
        <v>王燕</v>
      </c>
    </row>
    <row r="603" ht="26" customHeight="1" spans="1:4">
      <c r="A603" s="11">
        <v>599</v>
      </c>
      <c r="B603" s="12" t="str">
        <f t="shared" si="50"/>
        <v>SZ22062</v>
      </c>
      <c r="C603" s="12" t="s">
        <v>36</v>
      </c>
      <c r="D603" s="11" t="str">
        <f>"袁姗姗"</f>
        <v>袁姗姗</v>
      </c>
    </row>
    <row r="604" ht="26" customHeight="1" spans="1:4">
      <c r="A604" s="11">
        <v>600</v>
      </c>
      <c r="B604" s="12" t="str">
        <f t="shared" si="50"/>
        <v>SZ22062</v>
      </c>
      <c r="C604" s="12" t="s">
        <v>36</v>
      </c>
      <c r="D604" s="11" t="str">
        <f>"张璇"</f>
        <v>张璇</v>
      </c>
    </row>
    <row r="605" ht="26" customHeight="1" spans="1:4">
      <c r="A605" s="11">
        <v>601</v>
      </c>
      <c r="B605" s="12" t="str">
        <f t="shared" si="50"/>
        <v>SZ22062</v>
      </c>
      <c r="C605" s="12" t="s">
        <v>36</v>
      </c>
      <c r="D605" s="11" t="str">
        <f>"汤爽"</f>
        <v>汤爽</v>
      </c>
    </row>
    <row r="606" ht="26" customHeight="1" spans="1:4">
      <c r="A606" s="11">
        <v>602</v>
      </c>
      <c r="B606" s="12" t="str">
        <f t="shared" si="50"/>
        <v>SZ22062</v>
      </c>
      <c r="C606" s="12" t="s">
        <v>36</v>
      </c>
      <c r="D606" s="11" t="str">
        <f>"李晓娟"</f>
        <v>李晓娟</v>
      </c>
    </row>
    <row r="607" ht="26" customHeight="1" spans="1:4">
      <c r="A607" s="11">
        <v>603</v>
      </c>
      <c r="B607" s="12" t="str">
        <f t="shared" si="50"/>
        <v>SZ22062</v>
      </c>
      <c r="C607" s="12" t="s">
        <v>36</v>
      </c>
      <c r="D607" s="11" t="str">
        <f>"李琴"</f>
        <v>李琴</v>
      </c>
    </row>
    <row r="608" ht="26" customHeight="1" spans="1:4">
      <c r="A608" s="11">
        <v>604</v>
      </c>
      <c r="B608" s="12" t="str">
        <f t="shared" si="50"/>
        <v>SZ22062</v>
      </c>
      <c r="C608" s="12" t="s">
        <v>36</v>
      </c>
      <c r="D608" s="11" t="str">
        <f>"杨洁"</f>
        <v>杨洁</v>
      </c>
    </row>
    <row r="609" ht="26" customHeight="1" spans="1:4">
      <c r="A609" s="11">
        <v>605</v>
      </c>
      <c r="B609" s="12" t="str">
        <f t="shared" si="50"/>
        <v>SZ22062</v>
      </c>
      <c r="C609" s="12" t="s">
        <v>36</v>
      </c>
      <c r="D609" s="11" t="str">
        <f>"邓玉婷"</f>
        <v>邓玉婷</v>
      </c>
    </row>
    <row r="610" ht="26" customHeight="1" spans="1:4">
      <c r="A610" s="11">
        <v>606</v>
      </c>
      <c r="B610" s="12" t="str">
        <f t="shared" si="50"/>
        <v>SZ22062</v>
      </c>
      <c r="C610" s="12" t="s">
        <v>36</v>
      </c>
      <c r="D610" s="11" t="str">
        <f>"周羽"</f>
        <v>周羽</v>
      </c>
    </row>
    <row r="611" ht="26" customHeight="1" spans="1:4">
      <c r="A611" s="11">
        <v>607</v>
      </c>
      <c r="B611" s="12" t="str">
        <f t="shared" si="50"/>
        <v>SZ22062</v>
      </c>
      <c r="C611" s="12" t="s">
        <v>36</v>
      </c>
      <c r="D611" s="11" t="str">
        <f>"陈静"</f>
        <v>陈静</v>
      </c>
    </row>
    <row r="612" ht="26" customHeight="1" spans="1:4">
      <c r="A612" s="11">
        <v>608</v>
      </c>
      <c r="B612" s="12" t="str">
        <f t="shared" si="50"/>
        <v>SZ22062</v>
      </c>
      <c r="C612" s="12" t="s">
        <v>36</v>
      </c>
      <c r="D612" s="11" t="str">
        <f>"黄思思"</f>
        <v>黄思思</v>
      </c>
    </row>
    <row r="613" ht="26" customHeight="1" spans="1:4">
      <c r="A613" s="11">
        <v>609</v>
      </c>
      <c r="B613" s="12" t="str">
        <f t="shared" si="50"/>
        <v>SZ22062</v>
      </c>
      <c r="C613" s="12" t="s">
        <v>36</v>
      </c>
      <c r="D613" s="11" t="str">
        <f>"李芙蓉"</f>
        <v>李芙蓉</v>
      </c>
    </row>
    <row r="614" ht="26" customHeight="1" spans="1:4">
      <c r="A614" s="11">
        <v>610</v>
      </c>
      <c r="B614" s="12" t="str">
        <f t="shared" si="50"/>
        <v>SZ22062</v>
      </c>
      <c r="C614" s="12" t="s">
        <v>36</v>
      </c>
      <c r="D614" s="11" t="str">
        <f>"陈佳佳"</f>
        <v>陈佳佳</v>
      </c>
    </row>
    <row r="615" ht="26" customHeight="1" spans="1:4">
      <c r="A615" s="11">
        <v>611</v>
      </c>
      <c r="B615" s="12" t="str">
        <f t="shared" si="50"/>
        <v>SZ22062</v>
      </c>
      <c r="C615" s="12" t="s">
        <v>36</v>
      </c>
      <c r="D615" s="11" t="str">
        <f>"朱宏博"</f>
        <v>朱宏博</v>
      </c>
    </row>
    <row r="616" ht="26" customHeight="1" spans="1:4">
      <c r="A616" s="11">
        <v>612</v>
      </c>
      <c r="B616" s="12" t="str">
        <f t="shared" ref="B616:B646" si="51">"SZ22063"</f>
        <v>SZ22063</v>
      </c>
      <c r="C616" s="12" t="s">
        <v>37</v>
      </c>
      <c r="D616" s="11" t="str">
        <f>"陈阳"</f>
        <v>陈阳</v>
      </c>
    </row>
    <row r="617" ht="26" customHeight="1" spans="1:4">
      <c r="A617" s="11">
        <v>613</v>
      </c>
      <c r="B617" s="12" t="str">
        <f t="shared" si="51"/>
        <v>SZ22063</v>
      </c>
      <c r="C617" s="12" t="s">
        <v>37</v>
      </c>
      <c r="D617" s="11" t="str">
        <f>"李梦丹"</f>
        <v>李梦丹</v>
      </c>
    </row>
    <row r="618" ht="26" customHeight="1" spans="1:4">
      <c r="A618" s="11">
        <v>614</v>
      </c>
      <c r="B618" s="12" t="str">
        <f t="shared" si="51"/>
        <v>SZ22063</v>
      </c>
      <c r="C618" s="12" t="s">
        <v>37</v>
      </c>
      <c r="D618" s="11" t="str">
        <f>"张茜"</f>
        <v>张茜</v>
      </c>
    </row>
    <row r="619" ht="26" customHeight="1" spans="1:4">
      <c r="A619" s="11">
        <v>615</v>
      </c>
      <c r="B619" s="12" t="str">
        <f t="shared" si="51"/>
        <v>SZ22063</v>
      </c>
      <c r="C619" s="12" t="s">
        <v>37</v>
      </c>
      <c r="D619" s="11" t="str">
        <f>"雷东鸣"</f>
        <v>雷东鸣</v>
      </c>
    </row>
    <row r="620" ht="26" customHeight="1" spans="1:4">
      <c r="A620" s="11">
        <v>616</v>
      </c>
      <c r="B620" s="12" t="str">
        <f t="shared" si="51"/>
        <v>SZ22063</v>
      </c>
      <c r="C620" s="12" t="s">
        <v>37</v>
      </c>
      <c r="D620" s="11" t="str">
        <f>"裴志"</f>
        <v>裴志</v>
      </c>
    </row>
    <row r="621" ht="26" customHeight="1" spans="1:4">
      <c r="A621" s="11">
        <v>617</v>
      </c>
      <c r="B621" s="12" t="str">
        <f t="shared" si="51"/>
        <v>SZ22063</v>
      </c>
      <c r="C621" s="12" t="s">
        <v>37</v>
      </c>
      <c r="D621" s="11" t="str">
        <f>"黄成皇"</f>
        <v>黄成皇</v>
      </c>
    </row>
    <row r="622" ht="26" customHeight="1" spans="1:4">
      <c r="A622" s="11">
        <v>618</v>
      </c>
      <c r="B622" s="12" t="str">
        <f t="shared" si="51"/>
        <v>SZ22063</v>
      </c>
      <c r="C622" s="12" t="s">
        <v>37</v>
      </c>
      <c r="D622" s="11" t="str">
        <f>"赵思琦"</f>
        <v>赵思琦</v>
      </c>
    </row>
    <row r="623" ht="26" customHeight="1" spans="1:4">
      <c r="A623" s="11">
        <v>619</v>
      </c>
      <c r="B623" s="12" t="str">
        <f t="shared" si="51"/>
        <v>SZ22063</v>
      </c>
      <c r="C623" s="12" t="s">
        <v>37</v>
      </c>
      <c r="D623" s="11" t="str">
        <f>"陈晓婷"</f>
        <v>陈晓婷</v>
      </c>
    </row>
    <row r="624" ht="26" customHeight="1" spans="1:4">
      <c r="A624" s="11">
        <v>620</v>
      </c>
      <c r="B624" s="12" t="str">
        <f t="shared" si="51"/>
        <v>SZ22063</v>
      </c>
      <c r="C624" s="12" t="s">
        <v>37</v>
      </c>
      <c r="D624" s="11" t="str">
        <f>"邹袁媛"</f>
        <v>邹袁媛</v>
      </c>
    </row>
    <row r="625" ht="26" customHeight="1" spans="1:4">
      <c r="A625" s="11">
        <v>621</v>
      </c>
      <c r="B625" s="12" t="str">
        <f t="shared" si="51"/>
        <v>SZ22063</v>
      </c>
      <c r="C625" s="12" t="s">
        <v>37</v>
      </c>
      <c r="D625" s="11" t="str">
        <f>"周乾"</f>
        <v>周乾</v>
      </c>
    </row>
    <row r="626" ht="26" customHeight="1" spans="1:4">
      <c r="A626" s="11">
        <v>622</v>
      </c>
      <c r="B626" s="12" t="str">
        <f t="shared" si="51"/>
        <v>SZ22063</v>
      </c>
      <c r="C626" s="12" t="s">
        <v>37</v>
      </c>
      <c r="D626" s="11" t="str">
        <f>"张新慧"</f>
        <v>张新慧</v>
      </c>
    </row>
    <row r="627" ht="26" customHeight="1" spans="1:4">
      <c r="A627" s="11">
        <v>623</v>
      </c>
      <c r="B627" s="12" t="str">
        <f t="shared" si="51"/>
        <v>SZ22063</v>
      </c>
      <c r="C627" s="12" t="s">
        <v>37</v>
      </c>
      <c r="D627" s="11" t="str">
        <f>"田西言"</f>
        <v>田西言</v>
      </c>
    </row>
    <row r="628" ht="26" customHeight="1" spans="1:4">
      <c r="A628" s="11">
        <v>624</v>
      </c>
      <c r="B628" s="12" t="str">
        <f t="shared" si="51"/>
        <v>SZ22063</v>
      </c>
      <c r="C628" s="12" t="s">
        <v>37</v>
      </c>
      <c r="D628" s="11" t="str">
        <f>"林虎成"</f>
        <v>林虎成</v>
      </c>
    </row>
    <row r="629" ht="26" customHeight="1" spans="1:4">
      <c r="A629" s="11">
        <v>625</v>
      </c>
      <c r="B629" s="12" t="str">
        <f t="shared" si="51"/>
        <v>SZ22063</v>
      </c>
      <c r="C629" s="12" t="s">
        <v>37</v>
      </c>
      <c r="D629" s="11" t="str">
        <f>"瞿珂"</f>
        <v>瞿珂</v>
      </c>
    </row>
    <row r="630" ht="26" customHeight="1" spans="1:4">
      <c r="A630" s="11">
        <v>626</v>
      </c>
      <c r="B630" s="12" t="str">
        <f t="shared" si="51"/>
        <v>SZ22063</v>
      </c>
      <c r="C630" s="12" t="s">
        <v>37</v>
      </c>
      <c r="D630" s="11" t="str">
        <f>"黄雨蒙"</f>
        <v>黄雨蒙</v>
      </c>
    </row>
    <row r="631" ht="26" customHeight="1" spans="1:4">
      <c r="A631" s="11">
        <v>627</v>
      </c>
      <c r="B631" s="12" t="str">
        <f t="shared" si="51"/>
        <v>SZ22063</v>
      </c>
      <c r="C631" s="12" t="s">
        <v>37</v>
      </c>
      <c r="D631" s="11" t="str">
        <f>"向标"</f>
        <v>向标</v>
      </c>
    </row>
    <row r="632" ht="26" customHeight="1" spans="1:4">
      <c r="A632" s="11">
        <v>628</v>
      </c>
      <c r="B632" s="12" t="str">
        <f t="shared" si="51"/>
        <v>SZ22063</v>
      </c>
      <c r="C632" s="12" t="s">
        <v>37</v>
      </c>
      <c r="D632" s="11" t="str">
        <f>"杨津桥"</f>
        <v>杨津桥</v>
      </c>
    </row>
    <row r="633" ht="26" customHeight="1" spans="1:4">
      <c r="A633" s="11">
        <v>629</v>
      </c>
      <c r="B633" s="12" t="str">
        <f t="shared" si="51"/>
        <v>SZ22063</v>
      </c>
      <c r="C633" s="12" t="s">
        <v>37</v>
      </c>
      <c r="D633" s="11" t="str">
        <f>"陶浩"</f>
        <v>陶浩</v>
      </c>
    </row>
    <row r="634" ht="26" customHeight="1" spans="1:4">
      <c r="A634" s="11">
        <v>630</v>
      </c>
      <c r="B634" s="12" t="str">
        <f t="shared" si="51"/>
        <v>SZ22063</v>
      </c>
      <c r="C634" s="12" t="s">
        <v>37</v>
      </c>
      <c r="D634" s="11" t="str">
        <f>"杨欣欣"</f>
        <v>杨欣欣</v>
      </c>
    </row>
    <row r="635" ht="26" customHeight="1" spans="1:4">
      <c r="A635" s="11">
        <v>631</v>
      </c>
      <c r="B635" s="12" t="str">
        <f t="shared" si="51"/>
        <v>SZ22063</v>
      </c>
      <c r="C635" s="12" t="s">
        <v>37</v>
      </c>
      <c r="D635" s="11" t="str">
        <f>"刘德华"</f>
        <v>刘德华</v>
      </c>
    </row>
    <row r="636" ht="26" customHeight="1" spans="1:4">
      <c r="A636" s="11">
        <v>632</v>
      </c>
      <c r="B636" s="12" t="str">
        <f t="shared" si="51"/>
        <v>SZ22063</v>
      </c>
      <c r="C636" s="12" t="s">
        <v>37</v>
      </c>
      <c r="D636" s="11" t="str">
        <f>"郑越"</f>
        <v>郑越</v>
      </c>
    </row>
    <row r="637" ht="26" customHeight="1" spans="1:4">
      <c r="A637" s="11">
        <v>633</v>
      </c>
      <c r="B637" s="12" t="str">
        <f t="shared" si="51"/>
        <v>SZ22063</v>
      </c>
      <c r="C637" s="12" t="s">
        <v>37</v>
      </c>
      <c r="D637" s="11" t="str">
        <f>"蹇然"</f>
        <v>蹇然</v>
      </c>
    </row>
    <row r="638" ht="26" customHeight="1" spans="1:4">
      <c r="A638" s="11">
        <v>634</v>
      </c>
      <c r="B638" s="12" t="str">
        <f t="shared" si="51"/>
        <v>SZ22063</v>
      </c>
      <c r="C638" s="12" t="s">
        <v>37</v>
      </c>
      <c r="D638" s="11" t="str">
        <f>"周洁"</f>
        <v>周洁</v>
      </c>
    </row>
    <row r="639" ht="26" customHeight="1" spans="1:4">
      <c r="A639" s="11">
        <v>635</v>
      </c>
      <c r="B639" s="12" t="str">
        <f t="shared" si="51"/>
        <v>SZ22063</v>
      </c>
      <c r="C639" s="12" t="s">
        <v>37</v>
      </c>
      <c r="D639" s="11" t="str">
        <f>"李伟"</f>
        <v>李伟</v>
      </c>
    </row>
    <row r="640" ht="26" customHeight="1" spans="1:4">
      <c r="A640" s="11">
        <v>636</v>
      </c>
      <c r="B640" s="12" t="str">
        <f t="shared" si="51"/>
        <v>SZ22063</v>
      </c>
      <c r="C640" s="12" t="s">
        <v>37</v>
      </c>
      <c r="D640" s="11" t="str">
        <f>"邹琦"</f>
        <v>邹琦</v>
      </c>
    </row>
    <row r="641" ht="26" customHeight="1" spans="1:4">
      <c r="A641" s="11">
        <v>637</v>
      </c>
      <c r="B641" s="12" t="str">
        <f t="shared" si="51"/>
        <v>SZ22063</v>
      </c>
      <c r="C641" s="12" t="s">
        <v>37</v>
      </c>
      <c r="D641" s="11" t="str">
        <f>"杨怡"</f>
        <v>杨怡</v>
      </c>
    </row>
    <row r="642" ht="26" customHeight="1" spans="1:4">
      <c r="A642" s="11">
        <v>638</v>
      </c>
      <c r="B642" s="12" t="str">
        <f t="shared" si="51"/>
        <v>SZ22063</v>
      </c>
      <c r="C642" s="12" t="s">
        <v>37</v>
      </c>
      <c r="D642" s="11" t="str">
        <f>"戴文杰"</f>
        <v>戴文杰</v>
      </c>
    </row>
    <row r="643" ht="26" customHeight="1" spans="1:4">
      <c r="A643" s="11">
        <v>639</v>
      </c>
      <c r="B643" s="12" t="str">
        <f t="shared" si="51"/>
        <v>SZ22063</v>
      </c>
      <c r="C643" s="12" t="s">
        <v>37</v>
      </c>
      <c r="D643" s="11" t="str">
        <f>"尹婷婷"</f>
        <v>尹婷婷</v>
      </c>
    </row>
    <row r="644" ht="26" customHeight="1" spans="1:4">
      <c r="A644" s="11">
        <v>640</v>
      </c>
      <c r="B644" s="12" t="str">
        <f t="shared" si="51"/>
        <v>SZ22063</v>
      </c>
      <c r="C644" s="12" t="s">
        <v>37</v>
      </c>
      <c r="D644" s="11" t="str">
        <f>"向倩倩"</f>
        <v>向倩倩</v>
      </c>
    </row>
    <row r="645" ht="26" customHeight="1" spans="1:4">
      <c r="A645" s="11">
        <v>641</v>
      </c>
      <c r="B645" s="12" t="str">
        <f t="shared" si="51"/>
        <v>SZ22063</v>
      </c>
      <c r="C645" s="12" t="s">
        <v>37</v>
      </c>
      <c r="D645" s="11" t="str">
        <f>"董岩"</f>
        <v>董岩</v>
      </c>
    </row>
    <row r="646" ht="26" customHeight="1" spans="1:4">
      <c r="A646" s="11">
        <v>642</v>
      </c>
      <c r="B646" s="12" t="str">
        <f t="shared" si="51"/>
        <v>SZ22063</v>
      </c>
      <c r="C646" s="12" t="s">
        <v>37</v>
      </c>
      <c r="D646" s="11" t="str">
        <f>"邓彪"</f>
        <v>邓彪</v>
      </c>
    </row>
    <row r="647" ht="26" customHeight="1" spans="1:4">
      <c r="A647" s="11">
        <v>643</v>
      </c>
      <c r="B647" s="12" t="str">
        <f t="shared" ref="B647:B681" si="52">"SZ22064"</f>
        <v>SZ22064</v>
      </c>
      <c r="C647" s="12" t="s">
        <v>38</v>
      </c>
      <c r="D647" s="11" t="str">
        <f>"谭金玉"</f>
        <v>谭金玉</v>
      </c>
    </row>
    <row r="648" ht="26" customHeight="1" spans="1:4">
      <c r="A648" s="11">
        <v>644</v>
      </c>
      <c r="B648" s="12" t="str">
        <f t="shared" si="52"/>
        <v>SZ22064</v>
      </c>
      <c r="C648" s="12" t="s">
        <v>38</v>
      </c>
      <c r="D648" s="11" t="str">
        <f>"李天云"</f>
        <v>李天云</v>
      </c>
    </row>
    <row r="649" ht="26" customHeight="1" spans="1:4">
      <c r="A649" s="11">
        <v>645</v>
      </c>
      <c r="B649" s="12" t="str">
        <f t="shared" si="52"/>
        <v>SZ22064</v>
      </c>
      <c r="C649" s="12" t="s">
        <v>38</v>
      </c>
      <c r="D649" s="11" t="str">
        <f>"孔文龙"</f>
        <v>孔文龙</v>
      </c>
    </row>
    <row r="650" ht="26" customHeight="1" spans="1:4">
      <c r="A650" s="11">
        <v>646</v>
      </c>
      <c r="B650" s="12" t="str">
        <f t="shared" si="52"/>
        <v>SZ22064</v>
      </c>
      <c r="C650" s="12" t="s">
        <v>38</v>
      </c>
      <c r="D650" s="11" t="str">
        <f>"陈倩"</f>
        <v>陈倩</v>
      </c>
    </row>
    <row r="651" ht="26" customHeight="1" spans="1:4">
      <c r="A651" s="11">
        <v>647</v>
      </c>
      <c r="B651" s="12" t="str">
        <f t="shared" si="52"/>
        <v>SZ22064</v>
      </c>
      <c r="C651" s="12" t="s">
        <v>38</v>
      </c>
      <c r="D651" s="11" t="str">
        <f>"郑邹璨"</f>
        <v>郑邹璨</v>
      </c>
    </row>
    <row r="652" ht="26" customHeight="1" spans="1:4">
      <c r="A652" s="11">
        <v>648</v>
      </c>
      <c r="B652" s="12" t="str">
        <f t="shared" si="52"/>
        <v>SZ22064</v>
      </c>
      <c r="C652" s="12" t="s">
        <v>38</v>
      </c>
      <c r="D652" s="11" t="str">
        <f>"陆小玲"</f>
        <v>陆小玲</v>
      </c>
    </row>
    <row r="653" ht="26" customHeight="1" spans="1:4">
      <c r="A653" s="11">
        <v>649</v>
      </c>
      <c r="B653" s="12" t="str">
        <f t="shared" si="52"/>
        <v>SZ22064</v>
      </c>
      <c r="C653" s="12" t="s">
        <v>38</v>
      </c>
      <c r="D653" s="11" t="str">
        <f>"江雯"</f>
        <v>江雯</v>
      </c>
    </row>
    <row r="654" ht="26" customHeight="1" spans="1:4">
      <c r="A654" s="11">
        <v>650</v>
      </c>
      <c r="B654" s="12" t="str">
        <f t="shared" si="52"/>
        <v>SZ22064</v>
      </c>
      <c r="C654" s="12" t="s">
        <v>38</v>
      </c>
      <c r="D654" s="11" t="str">
        <f>"黄萌"</f>
        <v>黄萌</v>
      </c>
    </row>
    <row r="655" ht="26" customHeight="1" spans="1:4">
      <c r="A655" s="11">
        <v>651</v>
      </c>
      <c r="B655" s="12" t="str">
        <f t="shared" si="52"/>
        <v>SZ22064</v>
      </c>
      <c r="C655" s="12" t="s">
        <v>38</v>
      </c>
      <c r="D655" s="11" t="str">
        <f>"杨子倩"</f>
        <v>杨子倩</v>
      </c>
    </row>
    <row r="656" ht="26" customHeight="1" spans="1:4">
      <c r="A656" s="11">
        <v>652</v>
      </c>
      <c r="B656" s="12" t="str">
        <f t="shared" si="52"/>
        <v>SZ22064</v>
      </c>
      <c r="C656" s="12" t="s">
        <v>38</v>
      </c>
      <c r="D656" s="11" t="str">
        <f>"唐晓晶"</f>
        <v>唐晓晶</v>
      </c>
    </row>
    <row r="657" ht="26" customHeight="1" spans="1:4">
      <c r="A657" s="11">
        <v>653</v>
      </c>
      <c r="B657" s="12" t="str">
        <f t="shared" si="52"/>
        <v>SZ22064</v>
      </c>
      <c r="C657" s="12" t="s">
        <v>38</v>
      </c>
      <c r="D657" s="11" t="str">
        <f>"钟国辉"</f>
        <v>钟国辉</v>
      </c>
    </row>
    <row r="658" ht="26" customHeight="1" spans="1:4">
      <c r="A658" s="11">
        <v>654</v>
      </c>
      <c r="B658" s="12" t="str">
        <f t="shared" si="52"/>
        <v>SZ22064</v>
      </c>
      <c r="C658" s="12" t="s">
        <v>38</v>
      </c>
      <c r="D658" s="11" t="str">
        <f>"朱清华"</f>
        <v>朱清华</v>
      </c>
    </row>
    <row r="659" ht="26" customHeight="1" spans="1:4">
      <c r="A659" s="11">
        <v>655</v>
      </c>
      <c r="B659" s="12" t="str">
        <f t="shared" si="52"/>
        <v>SZ22064</v>
      </c>
      <c r="C659" s="12" t="s">
        <v>38</v>
      </c>
      <c r="D659" s="11" t="str">
        <f>"郑惠雯"</f>
        <v>郑惠雯</v>
      </c>
    </row>
    <row r="660" ht="26" customHeight="1" spans="1:4">
      <c r="A660" s="11">
        <v>656</v>
      </c>
      <c r="B660" s="12" t="str">
        <f t="shared" si="52"/>
        <v>SZ22064</v>
      </c>
      <c r="C660" s="12" t="s">
        <v>38</v>
      </c>
      <c r="D660" s="11" t="str">
        <f>"张丽平"</f>
        <v>张丽平</v>
      </c>
    </row>
    <row r="661" ht="26" customHeight="1" spans="1:4">
      <c r="A661" s="11">
        <v>657</v>
      </c>
      <c r="B661" s="12" t="str">
        <f t="shared" si="52"/>
        <v>SZ22064</v>
      </c>
      <c r="C661" s="12" t="s">
        <v>38</v>
      </c>
      <c r="D661" s="11" t="str">
        <f>"郑小燕"</f>
        <v>郑小燕</v>
      </c>
    </row>
    <row r="662" ht="26" customHeight="1" spans="1:4">
      <c r="A662" s="11">
        <v>658</v>
      </c>
      <c r="B662" s="12" t="str">
        <f t="shared" si="52"/>
        <v>SZ22064</v>
      </c>
      <c r="C662" s="12" t="s">
        <v>38</v>
      </c>
      <c r="D662" s="11" t="str">
        <f>"江红萍"</f>
        <v>江红萍</v>
      </c>
    </row>
    <row r="663" ht="26" customHeight="1" spans="1:4">
      <c r="A663" s="11">
        <v>659</v>
      </c>
      <c r="B663" s="12" t="str">
        <f t="shared" si="52"/>
        <v>SZ22064</v>
      </c>
      <c r="C663" s="12" t="s">
        <v>38</v>
      </c>
      <c r="D663" s="11" t="str">
        <f>"张炎"</f>
        <v>张炎</v>
      </c>
    </row>
    <row r="664" ht="26" customHeight="1" spans="1:4">
      <c r="A664" s="11">
        <v>660</v>
      </c>
      <c r="B664" s="12" t="str">
        <f t="shared" si="52"/>
        <v>SZ22064</v>
      </c>
      <c r="C664" s="12" t="s">
        <v>38</v>
      </c>
      <c r="D664" s="11" t="str">
        <f>"南子寒"</f>
        <v>南子寒</v>
      </c>
    </row>
    <row r="665" ht="26" customHeight="1" spans="1:4">
      <c r="A665" s="11">
        <v>661</v>
      </c>
      <c r="B665" s="12" t="str">
        <f t="shared" si="52"/>
        <v>SZ22064</v>
      </c>
      <c r="C665" s="12" t="s">
        <v>38</v>
      </c>
      <c r="D665" s="11" t="str">
        <f>"伍泰晴"</f>
        <v>伍泰晴</v>
      </c>
    </row>
    <row r="666" ht="26" customHeight="1" spans="1:4">
      <c r="A666" s="11">
        <v>662</v>
      </c>
      <c r="B666" s="12" t="str">
        <f t="shared" si="52"/>
        <v>SZ22064</v>
      </c>
      <c r="C666" s="12" t="s">
        <v>38</v>
      </c>
      <c r="D666" s="11" t="str">
        <f>"罗涛"</f>
        <v>罗涛</v>
      </c>
    </row>
    <row r="667" ht="26" customHeight="1" spans="1:4">
      <c r="A667" s="11">
        <v>663</v>
      </c>
      <c r="B667" s="12" t="str">
        <f t="shared" si="52"/>
        <v>SZ22064</v>
      </c>
      <c r="C667" s="12" t="s">
        <v>38</v>
      </c>
      <c r="D667" s="11" t="str">
        <f>"唐娜"</f>
        <v>唐娜</v>
      </c>
    </row>
    <row r="668" ht="26" customHeight="1" spans="1:4">
      <c r="A668" s="11">
        <v>664</v>
      </c>
      <c r="B668" s="12" t="str">
        <f t="shared" si="52"/>
        <v>SZ22064</v>
      </c>
      <c r="C668" s="12" t="s">
        <v>38</v>
      </c>
      <c r="D668" s="11" t="str">
        <f>"丁盼"</f>
        <v>丁盼</v>
      </c>
    </row>
    <row r="669" ht="26" customHeight="1" spans="1:4">
      <c r="A669" s="11">
        <v>665</v>
      </c>
      <c r="B669" s="12" t="str">
        <f t="shared" si="52"/>
        <v>SZ22064</v>
      </c>
      <c r="C669" s="12" t="s">
        <v>38</v>
      </c>
      <c r="D669" s="11" t="str">
        <f>"李诗婷"</f>
        <v>李诗婷</v>
      </c>
    </row>
    <row r="670" ht="26" customHeight="1" spans="1:4">
      <c r="A670" s="11">
        <v>666</v>
      </c>
      <c r="B670" s="12" t="str">
        <f t="shared" si="52"/>
        <v>SZ22064</v>
      </c>
      <c r="C670" s="12" t="s">
        <v>38</v>
      </c>
      <c r="D670" s="11" t="str">
        <f>"陈梦"</f>
        <v>陈梦</v>
      </c>
    </row>
    <row r="671" ht="26" customHeight="1" spans="1:4">
      <c r="A671" s="11">
        <v>667</v>
      </c>
      <c r="B671" s="12" t="str">
        <f t="shared" si="52"/>
        <v>SZ22064</v>
      </c>
      <c r="C671" s="12" t="s">
        <v>38</v>
      </c>
      <c r="D671" s="11" t="str">
        <f>"甘煜辉"</f>
        <v>甘煜辉</v>
      </c>
    </row>
    <row r="672" ht="26" customHeight="1" spans="1:4">
      <c r="A672" s="11">
        <v>668</v>
      </c>
      <c r="B672" s="12" t="str">
        <f t="shared" si="52"/>
        <v>SZ22064</v>
      </c>
      <c r="C672" s="12" t="s">
        <v>38</v>
      </c>
      <c r="D672" s="11" t="str">
        <f>"周梦蝶"</f>
        <v>周梦蝶</v>
      </c>
    </row>
    <row r="673" ht="26" customHeight="1" spans="1:4">
      <c r="A673" s="11">
        <v>669</v>
      </c>
      <c r="B673" s="12" t="str">
        <f t="shared" si="52"/>
        <v>SZ22064</v>
      </c>
      <c r="C673" s="12" t="s">
        <v>38</v>
      </c>
      <c r="D673" s="11" t="str">
        <f>"周佳卉"</f>
        <v>周佳卉</v>
      </c>
    </row>
    <row r="674" ht="26" customHeight="1" spans="1:4">
      <c r="A674" s="11">
        <v>670</v>
      </c>
      <c r="B674" s="12" t="str">
        <f t="shared" si="52"/>
        <v>SZ22064</v>
      </c>
      <c r="C674" s="12" t="s">
        <v>38</v>
      </c>
      <c r="D674" s="11" t="str">
        <f>"陈博爱"</f>
        <v>陈博爱</v>
      </c>
    </row>
    <row r="675" ht="26" customHeight="1" spans="1:4">
      <c r="A675" s="11">
        <v>671</v>
      </c>
      <c r="B675" s="12" t="str">
        <f t="shared" si="52"/>
        <v>SZ22064</v>
      </c>
      <c r="C675" s="12" t="s">
        <v>38</v>
      </c>
      <c r="D675" s="11" t="str">
        <f>"向玉玲"</f>
        <v>向玉玲</v>
      </c>
    </row>
    <row r="676" ht="26" customHeight="1" spans="1:4">
      <c r="A676" s="11">
        <v>672</v>
      </c>
      <c r="B676" s="12" t="str">
        <f t="shared" si="52"/>
        <v>SZ22064</v>
      </c>
      <c r="C676" s="12" t="s">
        <v>38</v>
      </c>
      <c r="D676" s="11" t="str">
        <f>"汪小萍"</f>
        <v>汪小萍</v>
      </c>
    </row>
    <row r="677" ht="26" customHeight="1" spans="1:4">
      <c r="A677" s="11">
        <v>673</v>
      </c>
      <c r="B677" s="12" t="str">
        <f t="shared" si="52"/>
        <v>SZ22064</v>
      </c>
      <c r="C677" s="12" t="s">
        <v>38</v>
      </c>
      <c r="D677" s="11" t="str">
        <f>"王梦琪"</f>
        <v>王梦琪</v>
      </c>
    </row>
    <row r="678" ht="26" customHeight="1" spans="1:4">
      <c r="A678" s="11">
        <v>674</v>
      </c>
      <c r="B678" s="12" t="str">
        <f t="shared" si="52"/>
        <v>SZ22064</v>
      </c>
      <c r="C678" s="12" t="s">
        <v>38</v>
      </c>
      <c r="D678" s="11" t="str">
        <f>"邓马娜"</f>
        <v>邓马娜</v>
      </c>
    </row>
    <row r="679" ht="26" customHeight="1" spans="1:4">
      <c r="A679" s="11">
        <v>675</v>
      </c>
      <c r="B679" s="12" t="str">
        <f t="shared" si="52"/>
        <v>SZ22064</v>
      </c>
      <c r="C679" s="12" t="s">
        <v>38</v>
      </c>
      <c r="D679" s="11" t="str">
        <f>"佘露婵"</f>
        <v>佘露婵</v>
      </c>
    </row>
    <row r="680" ht="26" customHeight="1" spans="1:4">
      <c r="A680" s="11">
        <v>676</v>
      </c>
      <c r="B680" s="12" t="str">
        <f t="shared" si="52"/>
        <v>SZ22064</v>
      </c>
      <c r="C680" s="12" t="s">
        <v>38</v>
      </c>
      <c r="D680" s="11" t="str">
        <f>"李林涵"</f>
        <v>李林涵</v>
      </c>
    </row>
    <row r="681" ht="26" customHeight="1" spans="1:4">
      <c r="A681" s="11">
        <v>677</v>
      </c>
      <c r="B681" s="12" t="str">
        <f t="shared" si="52"/>
        <v>SZ22064</v>
      </c>
      <c r="C681" s="12" t="s">
        <v>38</v>
      </c>
      <c r="D681" s="11" t="str">
        <f>"余静静"</f>
        <v>余静静</v>
      </c>
    </row>
    <row r="682" ht="26" customHeight="1" spans="1:4">
      <c r="A682" s="11">
        <v>678</v>
      </c>
      <c r="B682" s="12" t="str">
        <f t="shared" ref="B682:B711" si="53">"SZ22065"</f>
        <v>SZ22065</v>
      </c>
      <c r="C682" s="12" t="s">
        <v>39</v>
      </c>
      <c r="D682" s="11" t="str">
        <f>"陈思琦"</f>
        <v>陈思琦</v>
      </c>
    </row>
    <row r="683" ht="26" customHeight="1" spans="1:4">
      <c r="A683" s="11">
        <v>679</v>
      </c>
      <c r="B683" s="12" t="str">
        <f t="shared" si="53"/>
        <v>SZ22065</v>
      </c>
      <c r="C683" s="12" t="s">
        <v>39</v>
      </c>
      <c r="D683" s="11" t="str">
        <f>"宋念念"</f>
        <v>宋念念</v>
      </c>
    </row>
    <row r="684" ht="26" customHeight="1" spans="1:4">
      <c r="A684" s="11">
        <v>680</v>
      </c>
      <c r="B684" s="12" t="str">
        <f t="shared" si="53"/>
        <v>SZ22065</v>
      </c>
      <c r="C684" s="12" t="s">
        <v>39</v>
      </c>
      <c r="D684" s="11" t="str">
        <f>"肖阳"</f>
        <v>肖阳</v>
      </c>
    </row>
    <row r="685" ht="26" customHeight="1" spans="1:4">
      <c r="A685" s="11">
        <v>681</v>
      </c>
      <c r="B685" s="12" t="str">
        <f t="shared" si="53"/>
        <v>SZ22065</v>
      </c>
      <c r="C685" s="12" t="s">
        <v>39</v>
      </c>
      <c r="D685" s="11" t="str">
        <f>"付冰倩"</f>
        <v>付冰倩</v>
      </c>
    </row>
    <row r="686" ht="26" customHeight="1" spans="1:4">
      <c r="A686" s="11">
        <v>682</v>
      </c>
      <c r="B686" s="12" t="str">
        <f t="shared" si="53"/>
        <v>SZ22065</v>
      </c>
      <c r="C686" s="12" t="s">
        <v>39</v>
      </c>
      <c r="D686" s="11" t="str">
        <f>"高宇紫"</f>
        <v>高宇紫</v>
      </c>
    </row>
    <row r="687" ht="26" customHeight="1" spans="1:4">
      <c r="A687" s="11">
        <v>683</v>
      </c>
      <c r="B687" s="12" t="str">
        <f t="shared" si="53"/>
        <v>SZ22065</v>
      </c>
      <c r="C687" s="12" t="s">
        <v>39</v>
      </c>
      <c r="D687" s="11" t="str">
        <f>"赵莉"</f>
        <v>赵莉</v>
      </c>
    </row>
    <row r="688" ht="26" customHeight="1" spans="1:4">
      <c r="A688" s="11">
        <v>684</v>
      </c>
      <c r="B688" s="12" t="str">
        <f t="shared" si="53"/>
        <v>SZ22065</v>
      </c>
      <c r="C688" s="12" t="s">
        <v>39</v>
      </c>
      <c r="D688" s="11" t="str">
        <f>"程江涛"</f>
        <v>程江涛</v>
      </c>
    </row>
    <row r="689" ht="26" customHeight="1" spans="1:4">
      <c r="A689" s="11">
        <v>685</v>
      </c>
      <c r="B689" s="12" t="str">
        <f t="shared" si="53"/>
        <v>SZ22065</v>
      </c>
      <c r="C689" s="12" t="s">
        <v>39</v>
      </c>
      <c r="D689" s="11" t="str">
        <f>"邓袁媛"</f>
        <v>邓袁媛</v>
      </c>
    </row>
    <row r="690" ht="26" customHeight="1" spans="1:4">
      <c r="A690" s="11">
        <v>686</v>
      </c>
      <c r="B690" s="12" t="str">
        <f t="shared" si="53"/>
        <v>SZ22065</v>
      </c>
      <c r="C690" s="12" t="s">
        <v>39</v>
      </c>
      <c r="D690" s="11" t="str">
        <f>"魏宏梅"</f>
        <v>魏宏梅</v>
      </c>
    </row>
    <row r="691" ht="26" customHeight="1" spans="1:4">
      <c r="A691" s="11">
        <v>687</v>
      </c>
      <c r="B691" s="12" t="str">
        <f t="shared" si="53"/>
        <v>SZ22065</v>
      </c>
      <c r="C691" s="12" t="s">
        <v>39</v>
      </c>
      <c r="D691" s="11" t="str">
        <f>"向世倩"</f>
        <v>向世倩</v>
      </c>
    </row>
    <row r="692" ht="26" customHeight="1" spans="1:4">
      <c r="A692" s="11">
        <v>688</v>
      </c>
      <c r="B692" s="12" t="str">
        <f t="shared" si="53"/>
        <v>SZ22065</v>
      </c>
      <c r="C692" s="12" t="s">
        <v>39</v>
      </c>
      <c r="D692" s="11" t="str">
        <f>"陈芳芳"</f>
        <v>陈芳芳</v>
      </c>
    </row>
    <row r="693" ht="26" customHeight="1" spans="1:4">
      <c r="A693" s="11">
        <v>689</v>
      </c>
      <c r="B693" s="12" t="str">
        <f t="shared" si="53"/>
        <v>SZ22065</v>
      </c>
      <c r="C693" s="12" t="s">
        <v>39</v>
      </c>
      <c r="D693" s="11" t="str">
        <f>"禹成容"</f>
        <v>禹成容</v>
      </c>
    </row>
    <row r="694" ht="26" customHeight="1" spans="1:4">
      <c r="A694" s="11">
        <v>690</v>
      </c>
      <c r="B694" s="12" t="str">
        <f t="shared" si="53"/>
        <v>SZ22065</v>
      </c>
      <c r="C694" s="12" t="s">
        <v>39</v>
      </c>
      <c r="D694" s="11" t="str">
        <f>"覃珊"</f>
        <v>覃珊</v>
      </c>
    </row>
    <row r="695" ht="26" customHeight="1" spans="1:4">
      <c r="A695" s="11">
        <v>691</v>
      </c>
      <c r="B695" s="12" t="str">
        <f t="shared" si="53"/>
        <v>SZ22065</v>
      </c>
      <c r="C695" s="12" t="s">
        <v>39</v>
      </c>
      <c r="D695" s="11" t="str">
        <f>"张钰婉"</f>
        <v>张钰婉</v>
      </c>
    </row>
    <row r="696" ht="26" customHeight="1" spans="1:4">
      <c r="A696" s="11">
        <v>692</v>
      </c>
      <c r="B696" s="12" t="str">
        <f t="shared" si="53"/>
        <v>SZ22065</v>
      </c>
      <c r="C696" s="12" t="s">
        <v>39</v>
      </c>
      <c r="D696" s="11" t="str">
        <f>"龚丝雨"</f>
        <v>龚丝雨</v>
      </c>
    </row>
    <row r="697" ht="26" customHeight="1" spans="1:4">
      <c r="A697" s="11">
        <v>693</v>
      </c>
      <c r="B697" s="12" t="str">
        <f t="shared" si="53"/>
        <v>SZ22065</v>
      </c>
      <c r="C697" s="12" t="s">
        <v>39</v>
      </c>
      <c r="D697" s="11" t="str">
        <f>"段丁妹"</f>
        <v>段丁妹</v>
      </c>
    </row>
    <row r="698" ht="26" customHeight="1" spans="1:4">
      <c r="A698" s="11">
        <v>694</v>
      </c>
      <c r="B698" s="12" t="str">
        <f t="shared" si="53"/>
        <v>SZ22065</v>
      </c>
      <c r="C698" s="12" t="s">
        <v>39</v>
      </c>
      <c r="D698" s="11" t="str">
        <f>"熊丫"</f>
        <v>熊丫</v>
      </c>
    </row>
    <row r="699" ht="26" customHeight="1" spans="1:4">
      <c r="A699" s="11">
        <v>695</v>
      </c>
      <c r="B699" s="12" t="str">
        <f t="shared" si="53"/>
        <v>SZ22065</v>
      </c>
      <c r="C699" s="12" t="s">
        <v>39</v>
      </c>
      <c r="D699" s="11" t="str">
        <f>"颜雪周"</f>
        <v>颜雪周</v>
      </c>
    </row>
    <row r="700" ht="26" customHeight="1" spans="1:4">
      <c r="A700" s="11">
        <v>696</v>
      </c>
      <c r="B700" s="12" t="str">
        <f t="shared" si="53"/>
        <v>SZ22065</v>
      </c>
      <c r="C700" s="12" t="s">
        <v>39</v>
      </c>
      <c r="D700" s="11" t="str">
        <f>"盛洲"</f>
        <v>盛洲</v>
      </c>
    </row>
    <row r="701" ht="26" customHeight="1" spans="1:4">
      <c r="A701" s="11">
        <v>697</v>
      </c>
      <c r="B701" s="12" t="str">
        <f t="shared" si="53"/>
        <v>SZ22065</v>
      </c>
      <c r="C701" s="12" t="s">
        <v>39</v>
      </c>
      <c r="D701" s="11" t="str">
        <f>"闫晓庆"</f>
        <v>闫晓庆</v>
      </c>
    </row>
    <row r="702" ht="26" customHeight="1" spans="1:4">
      <c r="A702" s="11">
        <v>698</v>
      </c>
      <c r="B702" s="12" t="str">
        <f t="shared" si="53"/>
        <v>SZ22065</v>
      </c>
      <c r="C702" s="12" t="s">
        <v>39</v>
      </c>
      <c r="D702" s="11" t="str">
        <f>"宋若霜"</f>
        <v>宋若霜</v>
      </c>
    </row>
    <row r="703" ht="26" customHeight="1" spans="1:4">
      <c r="A703" s="11">
        <v>699</v>
      </c>
      <c r="B703" s="12" t="str">
        <f t="shared" si="53"/>
        <v>SZ22065</v>
      </c>
      <c r="C703" s="12" t="s">
        <v>39</v>
      </c>
      <c r="D703" s="11" t="str">
        <f>"兰苗苗"</f>
        <v>兰苗苗</v>
      </c>
    </row>
    <row r="704" ht="26" customHeight="1" spans="1:4">
      <c r="A704" s="11">
        <v>700</v>
      </c>
      <c r="B704" s="12" t="str">
        <f t="shared" si="53"/>
        <v>SZ22065</v>
      </c>
      <c r="C704" s="12" t="s">
        <v>39</v>
      </c>
      <c r="D704" s="11" t="str">
        <f>"张海鸥"</f>
        <v>张海鸥</v>
      </c>
    </row>
    <row r="705" ht="26" customHeight="1" spans="1:4">
      <c r="A705" s="11">
        <v>701</v>
      </c>
      <c r="B705" s="12" t="str">
        <f t="shared" si="53"/>
        <v>SZ22065</v>
      </c>
      <c r="C705" s="12" t="s">
        <v>39</v>
      </c>
      <c r="D705" s="11" t="str">
        <f>"张天培"</f>
        <v>张天培</v>
      </c>
    </row>
    <row r="706" ht="26" customHeight="1" spans="1:4">
      <c r="A706" s="11">
        <v>702</v>
      </c>
      <c r="B706" s="12" t="str">
        <f t="shared" si="53"/>
        <v>SZ22065</v>
      </c>
      <c r="C706" s="12" t="s">
        <v>39</v>
      </c>
      <c r="D706" s="11" t="str">
        <f>"杜金莲"</f>
        <v>杜金莲</v>
      </c>
    </row>
    <row r="707" ht="26" customHeight="1" spans="1:4">
      <c r="A707" s="11">
        <v>703</v>
      </c>
      <c r="B707" s="12" t="str">
        <f t="shared" si="53"/>
        <v>SZ22065</v>
      </c>
      <c r="C707" s="12" t="s">
        <v>39</v>
      </c>
      <c r="D707" s="11" t="str">
        <f>"杨庆国"</f>
        <v>杨庆国</v>
      </c>
    </row>
    <row r="708" ht="26" customHeight="1" spans="1:4">
      <c r="A708" s="11">
        <v>704</v>
      </c>
      <c r="B708" s="12" t="str">
        <f t="shared" si="53"/>
        <v>SZ22065</v>
      </c>
      <c r="C708" s="12" t="s">
        <v>39</v>
      </c>
      <c r="D708" s="11" t="str">
        <f>"廖英"</f>
        <v>廖英</v>
      </c>
    </row>
    <row r="709" ht="26" customHeight="1" spans="1:4">
      <c r="A709" s="11">
        <v>705</v>
      </c>
      <c r="B709" s="12" t="str">
        <f t="shared" si="53"/>
        <v>SZ22065</v>
      </c>
      <c r="C709" s="12" t="s">
        <v>39</v>
      </c>
      <c r="D709" s="11" t="str">
        <f>"黄佳妮"</f>
        <v>黄佳妮</v>
      </c>
    </row>
    <row r="710" ht="26" customHeight="1" spans="1:4">
      <c r="A710" s="11">
        <v>706</v>
      </c>
      <c r="B710" s="12" t="str">
        <f t="shared" si="53"/>
        <v>SZ22065</v>
      </c>
      <c r="C710" s="12" t="s">
        <v>39</v>
      </c>
      <c r="D710" s="11" t="str">
        <f>"谭静雯"</f>
        <v>谭静雯</v>
      </c>
    </row>
    <row r="711" ht="26" customHeight="1" spans="1:4">
      <c r="A711" s="11">
        <v>707</v>
      </c>
      <c r="B711" s="12" t="str">
        <f t="shared" si="53"/>
        <v>SZ22065</v>
      </c>
      <c r="C711" s="12" t="s">
        <v>39</v>
      </c>
      <c r="D711" s="11" t="str">
        <f>"冯艳"</f>
        <v>冯艳</v>
      </c>
    </row>
    <row r="712" ht="26" customHeight="1" spans="1:4">
      <c r="A712" s="8" t="s">
        <v>40</v>
      </c>
      <c r="B712" s="9"/>
      <c r="C712" s="9"/>
      <c r="D712" s="10"/>
    </row>
    <row r="713" ht="26" customHeight="1" spans="1:4">
      <c r="A713" s="11">
        <v>708</v>
      </c>
      <c r="B713" s="12" t="str">
        <f t="shared" ref="B713:B742" si="54">"SZ22066"</f>
        <v>SZ22066</v>
      </c>
      <c r="C713" s="12" t="s">
        <v>41</v>
      </c>
      <c r="D713" s="11" t="str">
        <f>"刘傲男"</f>
        <v>刘傲男</v>
      </c>
    </row>
    <row r="714" ht="26" customHeight="1" spans="1:4">
      <c r="A714" s="11">
        <v>709</v>
      </c>
      <c r="B714" s="12" t="str">
        <f t="shared" si="54"/>
        <v>SZ22066</v>
      </c>
      <c r="C714" s="12" t="s">
        <v>41</v>
      </c>
      <c r="D714" s="11" t="str">
        <f>"熊俊杰"</f>
        <v>熊俊杰</v>
      </c>
    </row>
    <row r="715" ht="26" customHeight="1" spans="1:4">
      <c r="A715" s="11">
        <v>710</v>
      </c>
      <c r="B715" s="12" t="str">
        <f t="shared" si="54"/>
        <v>SZ22066</v>
      </c>
      <c r="C715" s="12" t="s">
        <v>41</v>
      </c>
      <c r="D715" s="11" t="str">
        <f>"华乐石"</f>
        <v>华乐石</v>
      </c>
    </row>
    <row r="716" ht="26" customHeight="1" spans="1:4">
      <c r="A716" s="11">
        <v>711</v>
      </c>
      <c r="B716" s="12" t="str">
        <f t="shared" si="54"/>
        <v>SZ22066</v>
      </c>
      <c r="C716" s="12" t="s">
        <v>41</v>
      </c>
      <c r="D716" s="11" t="str">
        <f>"郑章敏"</f>
        <v>郑章敏</v>
      </c>
    </row>
    <row r="717" ht="26" customHeight="1" spans="1:4">
      <c r="A717" s="11">
        <v>712</v>
      </c>
      <c r="B717" s="12" t="str">
        <f t="shared" si="54"/>
        <v>SZ22066</v>
      </c>
      <c r="C717" s="12" t="s">
        <v>41</v>
      </c>
      <c r="D717" s="11" t="str">
        <f>"谭宁云"</f>
        <v>谭宁云</v>
      </c>
    </row>
    <row r="718" ht="26" customHeight="1" spans="1:4">
      <c r="A718" s="11">
        <v>713</v>
      </c>
      <c r="B718" s="12" t="str">
        <f t="shared" si="54"/>
        <v>SZ22066</v>
      </c>
      <c r="C718" s="12" t="s">
        <v>41</v>
      </c>
      <c r="D718" s="11" t="str">
        <f>"王杰宇"</f>
        <v>王杰宇</v>
      </c>
    </row>
    <row r="719" ht="26" customHeight="1" spans="1:4">
      <c r="A719" s="11">
        <v>714</v>
      </c>
      <c r="B719" s="12" t="str">
        <f t="shared" si="54"/>
        <v>SZ22066</v>
      </c>
      <c r="C719" s="12" t="s">
        <v>41</v>
      </c>
      <c r="D719" s="11" t="str">
        <f>"沈洁"</f>
        <v>沈洁</v>
      </c>
    </row>
    <row r="720" ht="26" customHeight="1" spans="1:4">
      <c r="A720" s="11">
        <v>715</v>
      </c>
      <c r="B720" s="12" t="str">
        <f t="shared" si="54"/>
        <v>SZ22066</v>
      </c>
      <c r="C720" s="12" t="s">
        <v>41</v>
      </c>
      <c r="D720" s="11" t="str">
        <f>"丁坤兰"</f>
        <v>丁坤兰</v>
      </c>
    </row>
    <row r="721" ht="26" customHeight="1" spans="1:4">
      <c r="A721" s="11">
        <v>716</v>
      </c>
      <c r="B721" s="12" t="str">
        <f t="shared" si="54"/>
        <v>SZ22066</v>
      </c>
      <c r="C721" s="12" t="s">
        <v>41</v>
      </c>
      <c r="D721" s="11" t="str">
        <f>"周亚杰"</f>
        <v>周亚杰</v>
      </c>
    </row>
    <row r="722" ht="26" customHeight="1" spans="1:4">
      <c r="A722" s="11">
        <v>717</v>
      </c>
      <c r="B722" s="12" t="str">
        <f t="shared" si="54"/>
        <v>SZ22066</v>
      </c>
      <c r="C722" s="12" t="s">
        <v>41</v>
      </c>
      <c r="D722" s="11" t="str">
        <f>"覃雪"</f>
        <v>覃雪</v>
      </c>
    </row>
    <row r="723" ht="26" customHeight="1" spans="1:4">
      <c r="A723" s="11">
        <v>718</v>
      </c>
      <c r="B723" s="12" t="str">
        <f t="shared" si="54"/>
        <v>SZ22066</v>
      </c>
      <c r="C723" s="12" t="s">
        <v>41</v>
      </c>
      <c r="D723" s="11" t="str">
        <f>"章金国"</f>
        <v>章金国</v>
      </c>
    </row>
    <row r="724" ht="26" customHeight="1" spans="1:4">
      <c r="A724" s="11">
        <v>719</v>
      </c>
      <c r="B724" s="12" t="str">
        <f t="shared" si="54"/>
        <v>SZ22066</v>
      </c>
      <c r="C724" s="12" t="s">
        <v>41</v>
      </c>
      <c r="D724" s="11" t="str">
        <f>"游梦竹"</f>
        <v>游梦竹</v>
      </c>
    </row>
    <row r="725" ht="26" customHeight="1" spans="1:4">
      <c r="A725" s="11">
        <v>720</v>
      </c>
      <c r="B725" s="12" t="str">
        <f t="shared" si="54"/>
        <v>SZ22066</v>
      </c>
      <c r="C725" s="12" t="s">
        <v>41</v>
      </c>
      <c r="D725" s="11" t="str">
        <f>"张倩倩"</f>
        <v>张倩倩</v>
      </c>
    </row>
    <row r="726" ht="26" customHeight="1" spans="1:4">
      <c r="A726" s="11">
        <v>721</v>
      </c>
      <c r="B726" s="12" t="str">
        <f t="shared" si="54"/>
        <v>SZ22066</v>
      </c>
      <c r="C726" s="12" t="s">
        <v>41</v>
      </c>
      <c r="D726" s="11" t="str">
        <f>"熊峥嵘"</f>
        <v>熊峥嵘</v>
      </c>
    </row>
    <row r="727" ht="26" customHeight="1" spans="1:4">
      <c r="A727" s="11">
        <v>722</v>
      </c>
      <c r="B727" s="12" t="str">
        <f t="shared" si="54"/>
        <v>SZ22066</v>
      </c>
      <c r="C727" s="12" t="s">
        <v>41</v>
      </c>
      <c r="D727" s="11" t="str">
        <f>"谭宇"</f>
        <v>谭宇</v>
      </c>
    </row>
    <row r="728" ht="26" customHeight="1" spans="1:4">
      <c r="A728" s="11">
        <v>723</v>
      </c>
      <c r="B728" s="12" t="str">
        <f t="shared" si="54"/>
        <v>SZ22066</v>
      </c>
      <c r="C728" s="12" t="s">
        <v>41</v>
      </c>
      <c r="D728" s="11" t="str">
        <f>"舒蕾"</f>
        <v>舒蕾</v>
      </c>
    </row>
    <row r="729" ht="26" customHeight="1" spans="1:4">
      <c r="A729" s="11">
        <v>724</v>
      </c>
      <c r="B729" s="12" t="str">
        <f t="shared" si="54"/>
        <v>SZ22066</v>
      </c>
      <c r="C729" s="12" t="s">
        <v>41</v>
      </c>
      <c r="D729" s="11" t="str">
        <f>"易琪"</f>
        <v>易琪</v>
      </c>
    </row>
    <row r="730" ht="26" customHeight="1" spans="1:4">
      <c r="A730" s="11">
        <v>725</v>
      </c>
      <c r="B730" s="12" t="str">
        <f t="shared" si="54"/>
        <v>SZ22066</v>
      </c>
      <c r="C730" s="12" t="s">
        <v>41</v>
      </c>
      <c r="D730" s="11" t="str">
        <f>"黄在朝"</f>
        <v>黄在朝</v>
      </c>
    </row>
    <row r="731" ht="26" customHeight="1" spans="1:4">
      <c r="A731" s="11">
        <v>726</v>
      </c>
      <c r="B731" s="12" t="str">
        <f t="shared" si="54"/>
        <v>SZ22066</v>
      </c>
      <c r="C731" s="12" t="s">
        <v>41</v>
      </c>
      <c r="D731" s="11" t="str">
        <f>"王雅玲"</f>
        <v>王雅玲</v>
      </c>
    </row>
    <row r="732" ht="26" customHeight="1" spans="1:4">
      <c r="A732" s="11">
        <v>727</v>
      </c>
      <c r="B732" s="12" t="str">
        <f t="shared" si="54"/>
        <v>SZ22066</v>
      </c>
      <c r="C732" s="12" t="s">
        <v>41</v>
      </c>
      <c r="D732" s="11" t="str">
        <f>"樊惠莲"</f>
        <v>樊惠莲</v>
      </c>
    </row>
    <row r="733" ht="26" customHeight="1" spans="1:4">
      <c r="A733" s="11">
        <v>728</v>
      </c>
      <c r="B733" s="12" t="str">
        <f t="shared" si="54"/>
        <v>SZ22066</v>
      </c>
      <c r="C733" s="12" t="s">
        <v>41</v>
      </c>
      <c r="D733" s="11" t="str">
        <f>"温钱钱"</f>
        <v>温钱钱</v>
      </c>
    </row>
    <row r="734" ht="26" customHeight="1" spans="1:4">
      <c r="A734" s="11">
        <v>729</v>
      </c>
      <c r="B734" s="12" t="str">
        <f t="shared" si="54"/>
        <v>SZ22066</v>
      </c>
      <c r="C734" s="12" t="s">
        <v>41</v>
      </c>
      <c r="D734" s="11" t="str">
        <f>"张俭"</f>
        <v>张俭</v>
      </c>
    </row>
    <row r="735" ht="26" customHeight="1" spans="1:4">
      <c r="A735" s="11">
        <v>730</v>
      </c>
      <c r="B735" s="12" t="str">
        <f t="shared" si="54"/>
        <v>SZ22066</v>
      </c>
      <c r="C735" s="12" t="s">
        <v>41</v>
      </c>
      <c r="D735" s="11" t="str">
        <f>"彭思源"</f>
        <v>彭思源</v>
      </c>
    </row>
    <row r="736" ht="26" customHeight="1" spans="1:4">
      <c r="A736" s="11">
        <v>731</v>
      </c>
      <c r="B736" s="12" t="str">
        <f t="shared" si="54"/>
        <v>SZ22066</v>
      </c>
      <c r="C736" s="12" t="s">
        <v>41</v>
      </c>
      <c r="D736" s="11" t="str">
        <f>"肖顺延"</f>
        <v>肖顺延</v>
      </c>
    </row>
    <row r="737" ht="26" customHeight="1" spans="1:4">
      <c r="A737" s="11">
        <v>732</v>
      </c>
      <c r="B737" s="12" t="str">
        <f t="shared" si="54"/>
        <v>SZ22066</v>
      </c>
      <c r="C737" s="12" t="s">
        <v>41</v>
      </c>
      <c r="D737" s="11" t="str">
        <f>"张景浩"</f>
        <v>张景浩</v>
      </c>
    </row>
    <row r="738" ht="26" customHeight="1" spans="1:4">
      <c r="A738" s="11">
        <v>733</v>
      </c>
      <c r="B738" s="12" t="str">
        <f t="shared" si="54"/>
        <v>SZ22066</v>
      </c>
      <c r="C738" s="12" t="s">
        <v>41</v>
      </c>
      <c r="D738" s="11" t="str">
        <f>"崔丽丽"</f>
        <v>崔丽丽</v>
      </c>
    </row>
    <row r="739" ht="26" customHeight="1" spans="1:4">
      <c r="A739" s="11">
        <v>734</v>
      </c>
      <c r="B739" s="12" t="str">
        <f t="shared" si="54"/>
        <v>SZ22066</v>
      </c>
      <c r="C739" s="12" t="s">
        <v>41</v>
      </c>
      <c r="D739" s="11" t="str">
        <f>"胡洁"</f>
        <v>胡洁</v>
      </c>
    </row>
    <row r="740" ht="26" customHeight="1" spans="1:4">
      <c r="A740" s="11">
        <v>735</v>
      </c>
      <c r="B740" s="12" t="str">
        <f t="shared" si="54"/>
        <v>SZ22066</v>
      </c>
      <c r="C740" s="12" t="s">
        <v>41</v>
      </c>
      <c r="D740" s="11" t="str">
        <f>"宋静扬"</f>
        <v>宋静扬</v>
      </c>
    </row>
    <row r="741" ht="26" customHeight="1" spans="1:4">
      <c r="A741" s="11">
        <v>736</v>
      </c>
      <c r="B741" s="12" t="str">
        <f t="shared" si="54"/>
        <v>SZ22066</v>
      </c>
      <c r="C741" s="12" t="s">
        <v>41</v>
      </c>
      <c r="D741" s="11" t="str">
        <f>"文华玲"</f>
        <v>文华玲</v>
      </c>
    </row>
    <row r="742" ht="26" customHeight="1" spans="1:4">
      <c r="A742" s="11">
        <v>737</v>
      </c>
      <c r="B742" s="12" t="str">
        <f t="shared" si="54"/>
        <v>SZ22066</v>
      </c>
      <c r="C742" s="12" t="s">
        <v>41</v>
      </c>
      <c r="D742" s="11" t="str">
        <f>"张仲双"</f>
        <v>张仲双</v>
      </c>
    </row>
    <row r="743" ht="26" customHeight="1" spans="1:4">
      <c r="A743" s="11">
        <v>738</v>
      </c>
      <c r="B743" s="12" t="str">
        <f t="shared" ref="B743:B766" si="55">"SZ22067"</f>
        <v>SZ22067</v>
      </c>
      <c r="C743" s="12" t="s">
        <v>41</v>
      </c>
      <c r="D743" s="11" t="str">
        <f>"熊子康"</f>
        <v>熊子康</v>
      </c>
    </row>
    <row r="744" ht="26" customHeight="1" spans="1:4">
      <c r="A744" s="11">
        <v>739</v>
      </c>
      <c r="B744" s="12" t="str">
        <f t="shared" si="55"/>
        <v>SZ22067</v>
      </c>
      <c r="C744" s="12" t="s">
        <v>41</v>
      </c>
      <c r="D744" s="11" t="str">
        <f>"谢美健"</f>
        <v>谢美健</v>
      </c>
    </row>
    <row r="745" ht="26" customHeight="1" spans="1:4">
      <c r="A745" s="11">
        <v>740</v>
      </c>
      <c r="B745" s="12" t="str">
        <f t="shared" si="55"/>
        <v>SZ22067</v>
      </c>
      <c r="C745" s="12" t="s">
        <v>41</v>
      </c>
      <c r="D745" s="11" t="str">
        <f>"彭文"</f>
        <v>彭文</v>
      </c>
    </row>
    <row r="746" ht="26" customHeight="1" spans="1:4">
      <c r="A746" s="11">
        <v>741</v>
      </c>
      <c r="B746" s="12" t="str">
        <f t="shared" si="55"/>
        <v>SZ22067</v>
      </c>
      <c r="C746" s="12" t="s">
        <v>41</v>
      </c>
      <c r="D746" s="11" t="str">
        <f>"周澜"</f>
        <v>周澜</v>
      </c>
    </row>
    <row r="747" ht="26" customHeight="1" spans="1:4">
      <c r="A747" s="11">
        <v>742</v>
      </c>
      <c r="B747" s="12" t="str">
        <f t="shared" si="55"/>
        <v>SZ22067</v>
      </c>
      <c r="C747" s="12" t="s">
        <v>41</v>
      </c>
      <c r="D747" s="11" t="str">
        <f>"王倩倩"</f>
        <v>王倩倩</v>
      </c>
    </row>
    <row r="748" ht="26" customHeight="1" spans="1:4">
      <c r="A748" s="11">
        <v>743</v>
      </c>
      <c r="B748" s="12" t="str">
        <f t="shared" si="55"/>
        <v>SZ22067</v>
      </c>
      <c r="C748" s="12" t="s">
        <v>41</v>
      </c>
      <c r="D748" s="11" t="str">
        <f>"刘治江"</f>
        <v>刘治江</v>
      </c>
    </row>
    <row r="749" ht="26" customHeight="1" spans="1:4">
      <c r="A749" s="11">
        <v>744</v>
      </c>
      <c r="B749" s="12" t="str">
        <f t="shared" si="55"/>
        <v>SZ22067</v>
      </c>
      <c r="C749" s="12" t="s">
        <v>41</v>
      </c>
      <c r="D749" s="11" t="str">
        <f>"杨娜"</f>
        <v>杨娜</v>
      </c>
    </row>
    <row r="750" ht="26" customHeight="1" spans="1:4">
      <c r="A750" s="11">
        <v>745</v>
      </c>
      <c r="B750" s="12" t="str">
        <f t="shared" si="55"/>
        <v>SZ22067</v>
      </c>
      <c r="C750" s="12" t="s">
        <v>41</v>
      </c>
      <c r="D750" s="11" t="str">
        <f>"兰海"</f>
        <v>兰海</v>
      </c>
    </row>
    <row r="751" ht="26" customHeight="1" spans="1:4">
      <c r="A751" s="11">
        <v>746</v>
      </c>
      <c r="B751" s="12" t="str">
        <f t="shared" si="55"/>
        <v>SZ22067</v>
      </c>
      <c r="C751" s="12" t="s">
        <v>41</v>
      </c>
      <c r="D751" s="11" t="str">
        <f>"王紫蒙"</f>
        <v>王紫蒙</v>
      </c>
    </row>
    <row r="752" ht="26" customHeight="1" spans="1:4">
      <c r="A752" s="11">
        <v>747</v>
      </c>
      <c r="B752" s="12" t="str">
        <f t="shared" si="55"/>
        <v>SZ22067</v>
      </c>
      <c r="C752" s="12" t="s">
        <v>41</v>
      </c>
      <c r="D752" s="11" t="str">
        <f>"曾俊义"</f>
        <v>曾俊义</v>
      </c>
    </row>
    <row r="753" ht="26" customHeight="1" spans="1:4">
      <c r="A753" s="11">
        <v>748</v>
      </c>
      <c r="B753" s="12" t="str">
        <f t="shared" si="55"/>
        <v>SZ22067</v>
      </c>
      <c r="C753" s="12" t="s">
        <v>41</v>
      </c>
      <c r="D753" s="11" t="str">
        <f>"章培"</f>
        <v>章培</v>
      </c>
    </row>
    <row r="754" ht="26" customHeight="1" spans="1:4">
      <c r="A754" s="11">
        <v>749</v>
      </c>
      <c r="B754" s="12" t="str">
        <f t="shared" si="55"/>
        <v>SZ22067</v>
      </c>
      <c r="C754" s="12" t="s">
        <v>41</v>
      </c>
      <c r="D754" s="11" t="str">
        <f>"周维杰"</f>
        <v>周维杰</v>
      </c>
    </row>
    <row r="755" ht="26" customHeight="1" spans="1:4">
      <c r="A755" s="11">
        <v>750</v>
      </c>
      <c r="B755" s="12" t="str">
        <f t="shared" si="55"/>
        <v>SZ22067</v>
      </c>
      <c r="C755" s="12" t="s">
        <v>41</v>
      </c>
      <c r="D755" s="11" t="str">
        <f>"刘畅"</f>
        <v>刘畅</v>
      </c>
    </row>
    <row r="756" ht="26" customHeight="1" spans="1:4">
      <c r="A756" s="11">
        <v>751</v>
      </c>
      <c r="B756" s="12" t="str">
        <f t="shared" si="55"/>
        <v>SZ22067</v>
      </c>
      <c r="C756" s="12" t="s">
        <v>41</v>
      </c>
      <c r="D756" s="11" t="str">
        <f>"王丹丹"</f>
        <v>王丹丹</v>
      </c>
    </row>
    <row r="757" ht="26" customHeight="1" spans="1:4">
      <c r="A757" s="11">
        <v>752</v>
      </c>
      <c r="B757" s="12" t="str">
        <f t="shared" si="55"/>
        <v>SZ22067</v>
      </c>
      <c r="C757" s="12" t="s">
        <v>41</v>
      </c>
      <c r="D757" s="11" t="str">
        <f>"刘丁山"</f>
        <v>刘丁山</v>
      </c>
    </row>
    <row r="758" ht="26" customHeight="1" spans="1:4">
      <c r="A758" s="11">
        <v>753</v>
      </c>
      <c r="B758" s="12" t="str">
        <f t="shared" si="55"/>
        <v>SZ22067</v>
      </c>
      <c r="C758" s="12" t="s">
        <v>41</v>
      </c>
      <c r="D758" s="11" t="str">
        <f>"邓帅"</f>
        <v>邓帅</v>
      </c>
    </row>
    <row r="759" ht="26" customHeight="1" spans="1:4">
      <c r="A759" s="11">
        <v>754</v>
      </c>
      <c r="B759" s="12" t="str">
        <f t="shared" si="55"/>
        <v>SZ22067</v>
      </c>
      <c r="C759" s="12" t="s">
        <v>41</v>
      </c>
      <c r="D759" s="11" t="str">
        <f>"李杰"</f>
        <v>李杰</v>
      </c>
    </row>
    <row r="760" ht="26" customHeight="1" spans="1:4">
      <c r="A760" s="11">
        <v>755</v>
      </c>
      <c r="B760" s="12" t="str">
        <f t="shared" si="55"/>
        <v>SZ22067</v>
      </c>
      <c r="C760" s="12" t="s">
        <v>41</v>
      </c>
      <c r="D760" s="11" t="str">
        <f>"李广强"</f>
        <v>李广强</v>
      </c>
    </row>
    <row r="761" ht="26" customHeight="1" spans="1:4">
      <c r="A761" s="11">
        <v>756</v>
      </c>
      <c r="B761" s="12" t="str">
        <f t="shared" si="55"/>
        <v>SZ22067</v>
      </c>
      <c r="C761" s="12" t="s">
        <v>41</v>
      </c>
      <c r="D761" s="11" t="str">
        <f>"黄志娟"</f>
        <v>黄志娟</v>
      </c>
    </row>
    <row r="762" ht="26" customHeight="1" spans="1:4">
      <c r="A762" s="11">
        <v>757</v>
      </c>
      <c r="B762" s="12" t="str">
        <f t="shared" si="55"/>
        <v>SZ22067</v>
      </c>
      <c r="C762" s="12" t="s">
        <v>41</v>
      </c>
      <c r="D762" s="11" t="str">
        <f>"张雷"</f>
        <v>张雷</v>
      </c>
    </row>
    <row r="763" ht="26" customHeight="1" spans="1:4">
      <c r="A763" s="11">
        <v>758</v>
      </c>
      <c r="B763" s="12" t="str">
        <f t="shared" si="55"/>
        <v>SZ22067</v>
      </c>
      <c r="C763" s="12" t="s">
        <v>41</v>
      </c>
      <c r="D763" s="11" t="str">
        <f>"段银凤"</f>
        <v>段银凤</v>
      </c>
    </row>
    <row r="764" ht="26" customHeight="1" spans="1:4">
      <c r="A764" s="11">
        <v>759</v>
      </c>
      <c r="B764" s="12" t="str">
        <f t="shared" si="55"/>
        <v>SZ22067</v>
      </c>
      <c r="C764" s="12" t="s">
        <v>41</v>
      </c>
      <c r="D764" s="11" t="str">
        <f>"郭峰"</f>
        <v>郭峰</v>
      </c>
    </row>
    <row r="765" ht="26" customHeight="1" spans="1:4">
      <c r="A765" s="11">
        <v>760</v>
      </c>
      <c r="B765" s="12" t="str">
        <f t="shared" si="55"/>
        <v>SZ22067</v>
      </c>
      <c r="C765" s="12" t="s">
        <v>41</v>
      </c>
      <c r="D765" s="11" t="str">
        <f>"文伟巍"</f>
        <v>文伟巍</v>
      </c>
    </row>
    <row r="766" ht="26" customHeight="1" spans="1:4">
      <c r="A766" s="11">
        <v>761</v>
      </c>
      <c r="B766" s="12" t="str">
        <f t="shared" si="55"/>
        <v>SZ22067</v>
      </c>
      <c r="C766" s="12" t="s">
        <v>41</v>
      </c>
      <c r="D766" s="11" t="str">
        <f>"张宁"</f>
        <v>张宁</v>
      </c>
    </row>
    <row r="767" ht="26" customHeight="1" spans="1:4">
      <c r="A767" s="11">
        <v>762</v>
      </c>
      <c r="B767" s="12" t="str">
        <f t="shared" ref="B767:B772" si="56">"SZ22068"</f>
        <v>SZ22068</v>
      </c>
      <c r="C767" s="12" t="s">
        <v>41</v>
      </c>
      <c r="D767" s="11" t="str">
        <f>"杨小林"</f>
        <v>杨小林</v>
      </c>
    </row>
    <row r="768" ht="26" customHeight="1" spans="1:4">
      <c r="A768" s="11">
        <v>763</v>
      </c>
      <c r="B768" s="12" t="str">
        <f t="shared" si="56"/>
        <v>SZ22068</v>
      </c>
      <c r="C768" s="12" t="s">
        <v>41</v>
      </c>
      <c r="D768" s="11" t="str">
        <f>"李苗"</f>
        <v>李苗</v>
      </c>
    </row>
    <row r="769" ht="26" customHeight="1" spans="1:4">
      <c r="A769" s="11">
        <v>764</v>
      </c>
      <c r="B769" s="12" t="str">
        <f t="shared" si="56"/>
        <v>SZ22068</v>
      </c>
      <c r="C769" s="12" t="s">
        <v>41</v>
      </c>
      <c r="D769" s="11" t="str">
        <f>"付芳琴"</f>
        <v>付芳琴</v>
      </c>
    </row>
    <row r="770" ht="26" customHeight="1" spans="1:4">
      <c r="A770" s="11">
        <v>765</v>
      </c>
      <c r="B770" s="12" t="str">
        <f t="shared" si="56"/>
        <v>SZ22068</v>
      </c>
      <c r="C770" s="12" t="s">
        <v>41</v>
      </c>
      <c r="D770" s="11" t="str">
        <f>"毛淑婷"</f>
        <v>毛淑婷</v>
      </c>
    </row>
    <row r="771" ht="26" customHeight="1" spans="1:4">
      <c r="A771" s="11">
        <v>766</v>
      </c>
      <c r="B771" s="12" t="str">
        <f t="shared" si="56"/>
        <v>SZ22068</v>
      </c>
      <c r="C771" s="12" t="s">
        <v>41</v>
      </c>
      <c r="D771" s="11" t="str">
        <f>"张婉茹"</f>
        <v>张婉茹</v>
      </c>
    </row>
    <row r="772" ht="26" customHeight="1" spans="1:4">
      <c r="A772" s="11">
        <v>767</v>
      </c>
      <c r="B772" s="12" t="str">
        <f t="shared" si="56"/>
        <v>SZ22068</v>
      </c>
      <c r="C772" s="12" t="s">
        <v>41</v>
      </c>
      <c r="D772" s="11" t="str">
        <f>"王秋芳"</f>
        <v>王秋芳</v>
      </c>
    </row>
    <row r="773" ht="26" customHeight="1" spans="1:4">
      <c r="A773" s="11">
        <v>768</v>
      </c>
      <c r="B773" s="12" t="str">
        <f>"SZ22069"</f>
        <v>SZ22069</v>
      </c>
      <c r="C773" s="12" t="s">
        <v>41</v>
      </c>
      <c r="D773" s="11" t="str">
        <f>"李慧娟"</f>
        <v>李慧娟</v>
      </c>
    </row>
    <row r="774" ht="26" customHeight="1" spans="1:4">
      <c r="A774" s="11">
        <v>769</v>
      </c>
      <c r="B774" s="12" t="str">
        <f>"SZ22069"</f>
        <v>SZ22069</v>
      </c>
      <c r="C774" s="12" t="s">
        <v>41</v>
      </c>
      <c r="D774" s="11" t="str">
        <f>"郭晓昀"</f>
        <v>郭晓昀</v>
      </c>
    </row>
    <row r="775" ht="26" customHeight="1" spans="1:4">
      <c r="A775" s="11">
        <v>770</v>
      </c>
      <c r="B775" s="12" t="str">
        <f t="shared" ref="B775:B777" si="57">"SZ22071"</f>
        <v>SZ22071</v>
      </c>
      <c r="C775" s="12" t="s">
        <v>41</v>
      </c>
      <c r="D775" s="11" t="str">
        <f>"赵倩倩"</f>
        <v>赵倩倩</v>
      </c>
    </row>
    <row r="776" ht="26" customHeight="1" spans="1:4">
      <c r="A776" s="11">
        <v>771</v>
      </c>
      <c r="B776" s="12" t="str">
        <f t="shared" si="57"/>
        <v>SZ22071</v>
      </c>
      <c r="C776" s="12" t="s">
        <v>41</v>
      </c>
      <c r="D776" s="11" t="str">
        <f>"刘天洲"</f>
        <v>刘天洲</v>
      </c>
    </row>
    <row r="777" ht="26" customHeight="1" spans="1:4">
      <c r="A777" s="11">
        <v>772</v>
      </c>
      <c r="B777" s="12" t="str">
        <f t="shared" si="57"/>
        <v>SZ22071</v>
      </c>
      <c r="C777" s="12" t="s">
        <v>41</v>
      </c>
      <c r="D777" s="11" t="str">
        <f>"杨文哲"</f>
        <v>杨文哲</v>
      </c>
    </row>
    <row r="778" ht="26" customHeight="1" spans="1:4">
      <c r="A778" s="11">
        <v>773</v>
      </c>
      <c r="B778" s="12" t="str">
        <f t="shared" ref="B778:B793" si="58">"SZ22072"</f>
        <v>SZ22072</v>
      </c>
      <c r="C778" s="12" t="s">
        <v>42</v>
      </c>
      <c r="D778" s="11" t="str">
        <f>"陈艳"</f>
        <v>陈艳</v>
      </c>
    </row>
    <row r="779" ht="26" customHeight="1" spans="1:4">
      <c r="A779" s="11">
        <v>774</v>
      </c>
      <c r="B779" s="12" t="str">
        <f t="shared" si="58"/>
        <v>SZ22072</v>
      </c>
      <c r="C779" s="12" t="s">
        <v>42</v>
      </c>
      <c r="D779" s="11" t="str">
        <f>"白晓甜"</f>
        <v>白晓甜</v>
      </c>
    </row>
    <row r="780" ht="26" customHeight="1" spans="1:4">
      <c r="A780" s="11">
        <v>775</v>
      </c>
      <c r="B780" s="12" t="str">
        <f t="shared" si="58"/>
        <v>SZ22072</v>
      </c>
      <c r="C780" s="12" t="s">
        <v>42</v>
      </c>
      <c r="D780" s="11" t="str">
        <f>"袁紫文"</f>
        <v>袁紫文</v>
      </c>
    </row>
    <row r="781" ht="26" customHeight="1" spans="1:4">
      <c r="A781" s="11">
        <v>776</v>
      </c>
      <c r="B781" s="12" t="str">
        <f t="shared" si="58"/>
        <v>SZ22072</v>
      </c>
      <c r="C781" s="12" t="s">
        <v>42</v>
      </c>
      <c r="D781" s="11" t="str">
        <f>"余德民"</f>
        <v>余德民</v>
      </c>
    </row>
    <row r="782" ht="26" customHeight="1" spans="1:4">
      <c r="A782" s="11">
        <v>777</v>
      </c>
      <c r="B782" s="12" t="str">
        <f t="shared" si="58"/>
        <v>SZ22072</v>
      </c>
      <c r="C782" s="12" t="s">
        <v>42</v>
      </c>
      <c r="D782" s="11" t="str">
        <f>"吴姣姣"</f>
        <v>吴姣姣</v>
      </c>
    </row>
    <row r="783" ht="26" customHeight="1" spans="1:4">
      <c r="A783" s="11">
        <v>778</v>
      </c>
      <c r="B783" s="12" t="str">
        <f t="shared" si="58"/>
        <v>SZ22072</v>
      </c>
      <c r="C783" s="12" t="s">
        <v>42</v>
      </c>
      <c r="D783" s="11" t="str">
        <f>"伍学艳"</f>
        <v>伍学艳</v>
      </c>
    </row>
    <row r="784" ht="26" customHeight="1" spans="1:4">
      <c r="A784" s="11">
        <v>779</v>
      </c>
      <c r="B784" s="12" t="str">
        <f t="shared" si="58"/>
        <v>SZ22072</v>
      </c>
      <c r="C784" s="12" t="s">
        <v>42</v>
      </c>
      <c r="D784" s="11" t="str">
        <f>"李若"</f>
        <v>李若</v>
      </c>
    </row>
    <row r="785" ht="26" customHeight="1" spans="1:4">
      <c r="A785" s="11">
        <v>780</v>
      </c>
      <c r="B785" s="12" t="str">
        <f t="shared" si="58"/>
        <v>SZ22072</v>
      </c>
      <c r="C785" s="12" t="s">
        <v>42</v>
      </c>
      <c r="D785" s="11" t="str">
        <f>"赵春菊"</f>
        <v>赵春菊</v>
      </c>
    </row>
    <row r="786" ht="26" customHeight="1" spans="1:4">
      <c r="A786" s="11">
        <v>781</v>
      </c>
      <c r="B786" s="12" t="str">
        <f t="shared" si="58"/>
        <v>SZ22072</v>
      </c>
      <c r="C786" s="12" t="s">
        <v>42</v>
      </c>
      <c r="D786" s="11" t="str">
        <f>"田锦浩"</f>
        <v>田锦浩</v>
      </c>
    </row>
    <row r="787" ht="26" customHeight="1" spans="1:4">
      <c r="A787" s="11">
        <v>782</v>
      </c>
      <c r="B787" s="12" t="str">
        <f t="shared" si="58"/>
        <v>SZ22072</v>
      </c>
      <c r="C787" s="12" t="s">
        <v>42</v>
      </c>
      <c r="D787" s="11" t="str">
        <f>"聂少云"</f>
        <v>聂少云</v>
      </c>
    </row>
    <row r="788" ht="26" customHeight="1" spans="1:4">
      <c r="A788" s="11">
        <v>783</v>
      </c>
      <c r="B788" s="12" t="str">
        <f t="shared" si="58"/>
        <v>SZ22072</v>
      </c>
      <c r="C788" s="12" t="s">
        <v>42</v>
      </c>
      <c r="D788" s="11" t="str">
        <f>"王贝"</f>
        <v>王贝</v>
      </c>
    </row>
    <row r="789" ht="26" customHeight="1" spans="1:4">
      <c r="A789" s="11">
        <v>784</v>
      </c>
      <c r="B789" s="12" t="str">
        <f t="shared" si="58"/>
        <v>SZ22072</v>
      </c>
      <c r="C789" s="12" t="s">
        <v>42</v>
      </c>
      <c r="D789" s="11" t="str">
        <f>"莫仕天"</f>
        <v>莫仕天</v>
      </c>
    </row>
    <row r="790" ht="26" customHeight="1" spans="1:4">
      <c r="A790" s="11">
        <v>785</v>
      </c>
      <c r="B790" s="12" t="str">
        <f t="shared" si="58"/>
        <v>SZ22072</v>
      </c>
      <c r="C790" s="12" t="s">
        <v>42</v>
      </c>
      <c r="D790" s="11" t="str">
        <f>"刘娅婷"</f>
        <v>刘娅婷</v>
      </c>
    </row>
    <row r="791" ht="26" customHeight="1" spans="1:4">
      <c r="A791" s="11">
        <v>786</v>
      </c>
      <c r="B791" s="12" t="str">
        <f t="shared" si="58"/>
        <v>SZ22072</v>
      </c>
      <c r="C791" s="12" t="s">
        <v>42</v>
      </c>
      <c r="D791" s="11" t="str">
        <f>"李晋杰"</f>
        <v>李晋杰</v>
      </c>
    </row>
    <row r="792" ht="26" customHeight="1" spans="1:4">
      <c r="A792" s="11">
        <v>787</v>
      </c>
      <c r="B792" s="12" t="str">
        <f t="shared" si="58"/>
        <v>SZ22072</v>
      </c>
      <c r="C792" s="12" t="s">
        <v>42</v>
      </c>
      <c r="D792" s="11" t="str">
        <f>"侯著梨"</f>
        <v>侯著梨</v>
      </c>
    </row>
    <row r="793" ht="26" customHeight="1" spans="1:4">
      <c r="A793" s="11">
        <v>788</v>
      </c>
      <c r="B793" s="12" t="str">
        <f t="shared" si="58"/>
        <v>SZ22072</v>
      </c>
      <c r="C793" s="12" t="s">
        <v>42</v>
      </c>
      <c r="D793" s="11" t="str">
        <f>"余星玉"</f>
        <v>余星玉</v>
      </c>
    </row>
    <row r="794" ht="26" customHeight="1" spans="1:4">
      <c r="A794" s="11">
        <v>789</v>
      </c>
      <c r="B794" s="12" t="str">
        <f>"SZ22073"</f>
        <v>SZ22073</v>
      </c>
      <c r="C794" s="12" t="s">
        <v>42</v>
      </c>
      <c r="D794" s="11" t="str">
        <f>"杨芩"</f>
        <v>杨芩</v>
      </c>
    </row>
    <row r="795" ht="26" customHeight="1" spans="1:4">
      <c r="A795" s="11">
        <v>790</v>
      </c>
      <c r="B795" s="12" t="str">
        <f>"SZ22073"</f>
        <v>SZ22073</v>
      </c>
      <c r="C795" s="12" t="s">
        <v>42</v>
      </c>
      <c r="D795" s="11" t="str">
        <f>"李梦笑"</f>
        <v>李梦笑</v>
      </c>
    </row>
    <row r="796" ht="26" customHeight="1" spans="1:4">
      <c r="A796" s="11">
        <v>791</v>
      </c>
      <c r="B796" s="12" t="str">
        <f>"SZ22074"</f>
        <v>SZ22074</v>
      </c>
      <c r="C796" s="12" t="s">
        <v>42</v>
      </c>
      <c r="D796" s="11" t="str">
        <f>"赵璇"</f>
        <v>赵璇</v>
      </c>
    </row>
    <row r="797" ht="26" customHeight="1" spans="1:4">
      <c r="A797" s="11">
        <v>792</v>
      </c>
      <c r="B797" s="12" t="str">
        <f>"SZ22075"</f>
        <v>SZ22075</v>
      </c>
      <c r="C797" s="12" t="s">
        <v>42</v>
      </c>
      <c r="D797" s="11" t="str">
        <f>"李丽"</f>
        <v>李丽</v>
      </c>
    </row>
    <row r="798" ht="26" customHeight="1" spans="1:4">
      <c r="A798" s="11">
        <v>793</v>
      </c>
      <c r="B798" s="12" t="str">
        <f>"SZ22076"</f>
        <v>SZ22076</v>
      </c>
      <c r="C798" s="12" t="s">
        <v>42</v>
      </c>
      <c r="D798" s="11" t="str">
        <f>"郑慧"</f>
        <v>郑慧</v>
      </c>
    </row>
    <row r="799" ht="26" customHeight="1" spans="1:4">
      <c r="A799" s="11">
        <v>794</v>
      </c>
      <c r="B799" s="12" t="str">
        <f>"SZ22076"</f>
        <v>SZ22076</v>
      </c>
      <c r="C799" s="12" t="s">
        <v>42</v>
      </c>
      <c r="D799" s="11" t="str">
        <f>"沈建军"</f>
        <v>沈建军</v>
      </c>
    </row>
    <row r="800" ht="26" customHeight="1" spans="1:4">
      <c r="A800" s="11">
        <v>795</v>
      </c>
      <c r="B800" s="12" t="str">
        <f t="shared" ref="B800:B815" si="59">"SZ22077"</f>
        <v>SZ22077</v>
      </c>
      <c r="C800" s="12" t="s">
        <v>42</v>
      </c>
      <c r="D800" s="11" t="str">
        <f>"周璇"</f>
        <v>周璇</v>
      </c>
    </row>
    <row r="801" ht="26" customHeight="1" spans="1:4">
      <c r="A801" s="11">
        <v>796</v>
      </c>
      <c r="B801" s="12" t="str">
        <f t="shared" si="59"/>
        <v>SZ22077</v>
      </c>
      <c r="C801" s="12" t="s">
        <v>42</v>
      </c>
      <c r="D801" s="11" t="str">
        <f>"朱思雨"</f>
        <v>朱思雨</v>
      </c>
    </row>
    <row r="802" ht="26" customHeight="1" spans="1:4">
      <c r="A802" s="11">
        <v>797</v>
      </c>
      <c r="B802" s="12" t="str">
        <f t="shared" si="59"/>
        <v>SZ22077</v>
      </c>
      <c r="C802" s="12" t="s">
        <v>42</v>
      </c>
      <c r="D802" s="11" t="str">
        <f>"谢杭"</f>
        <v>谢杭</v>
      </c>
    </row>
    <row r="803" ht="26" customHeight="1" spans="1:4">
      <c r="A803" s="11">
        <v>798</v>
      </c>
      <c r="B803" s="12" t="str">
        <f t="shared" si="59"/>
        <v>SZ22077</v>
      </c>
      <c r="C803" s="12" t="s">
        <v>42</v>
      </c>
      <c r="D803" s="11" t="str">
        <f>"谭彩珍"</f>
        <v>谭彩珍</v>
      </c>
    </row>
    <row r="804" ht="26" customHeight="1" spans="1:4">
      <c r="A804" s="11">
        <v>799</v>
      </c>
      <c r="B804" s="12" t="str">
        <f t="shared" si="59"/>
        <v>SZ22077</v>
      </c>
      <c r="C804" s="12" t="s">
        <v>42</v>
      </c>
      <c r="D804" s="11" t="str">
        <f>"郑小蝶"</f>
        <v>郑小蝶</v>
      </c>
    </row>
    <row r="805" ht="26" customHeight="1" spans="1:4">
      <c r="A805" s="11">
        <v>800</v>
      </c>
      <c r="B805" s="12" t="str">
        <f t="shared" si="59"/>
        <v>SZ22077</v>
      </c>
      <c r="C805" s="12" t="s">
        <v>42</v>
      </c>
      <c r="D805" s="11" t="str">
        <f>"谢攻小山"</f>
        <v>谢攻小山</v>
      </c>
    </row>
    <row r="806" ht="26" customHeight="1" spans="1:4">
      <c r="A806" s="11">
        <v>801</v>
      </c>
      <c r="B806" s="12" t="str">
        <f t="shared" si="59"/>
        <v>SZ22077</v>
      </c>
      <c r="C806" s="12" t="s">
        <v>42</v>
      </c>
      <c r="D806" s="11" t="str">
        <f>"王丹"</f>
        <v>王丹</v>
      </c>
    </row>
    <row r="807" ht="26" customHeight="1" spans="1:4">
      <c r="A807" s="11">
        <v>802</v>
      </c>
      <c r="B807" s="12" t="str">
        <f t="shared" si="59"/>
        <v>SZ22077</v>
      </c>
      <c r="C807" s="12" t="s">
        <v>42</v>
      </c>
      <c r="D807" s="11" t="str">
        <f>"刘芷怡"</f>
        <v>刘芷怡</v>
      </c>
    </row>
    <row r="808" ht="26" customHeight="1" spans="1:4">
      <c r="A808" s="11">
        <v>803</v>
      </c>
      <c r="B808" s="12" t="str">
        <f t="shared" si="59"/>
        <v>SZ22077</v>
      </c>
      <c r="C808" s="12" t="s">
        <v>42</v>
      </c>
      <c r="D808" s="11" t="str">
        <f>"万囿余"</f>
        <v>万囿余</v>
      </c>
    </row>
    <row r="809" ht="26" customHeight="1" spans="1:4">
      <c r="A809" s="11">
        <v>804</v>
      </c>
      <c r="B809" s="12" t="str">
        <f t="shared" si="59"/>
        <v>SZ22077</v>
      </c>
      <c r="C809" s="12" t="s">
        <v>42</v>
      </c>
      <c r="D809" s="11" t="str">
        <f>"邓侣林"</f>
        <v>邓侣林</v>
      </c>
    </row>
    <row r="810" ht="26" customHeight="1" spans="1:4">
      <c r="A810" s="11">
        <v>805</v>
      </c>
      <c r="B810" s="12" t="str">
        <f t="shared" si="59"/>
        <v>SZ22077</v>
      </c>
      <c r="C810" s="12" t="s">
        <v>42</v>
      </c>
      <c r="D810" s="11" t="str">
        <f>"熊玉莲"</f>
        <v>熊玉莲</v>
      </c>
    </row>
    <row r="811" ht="26" customHeight="1" spans="1:4">
      <c r="A811" s="11">
        <v>806</v>
      </c>
      <c r="B811" s="12" t="str">
        <f t="shared" si="59"/>
        <v>SZ22077</v>
      </c>
      <c r="C811" s="12" t="s">
        <v>42</v>
      </c>
      <c r="D811" s="11" t="str">
        <f>"朱韵"</f>
        <v>朱韵</v>
      </c>
    </row>
    <row r="812" ht="26" customHeight="1" spans="1:4">
      <c r="A812" s="11">
        <v>807</v>
      </c>
      <c r="B812" s="12" t="str">
        <f t="shared" si="59"/>
        <v>SZ22077</v>
      </c>
      <c r="C812" s="12" t="s">
        <v>42</v>
      </c>
      <c r="D812" s="11" t="str">
        <f>"周文宗"</f>
        <v>周文宗</v>
      </c>
    </row>
    <row r="813" ht="26" customHeight="1" spans="1:4">
      <c r="A813" s="11">
        <v>808</v>
      </c>
      <c r="B813" s="12" t="str">
        <f t="shared" si="59"/>
        <v>SZ22077</v>
      </c>
      <c r="C813" s="12" t="s">
        <v>42</v>
      </c>
      <c r="D813" s="11" t="str">
        <f>"杨金艳"</f>
        <v>杨金艳</v>
      </c>
    </row>
    <row r="814" ht="26" customHeight="1" spans="1:4">
      <c r="A814" s="11">
        <v>809</v>
      </c>
      <c r="B814" s="12" t="str">
        <f t="shared" si="59"/>
        <v>SZ22077</v>
      </c>
      <c r="C814" s="12" t="s">
        <v>42</v>
      </c>
      <c r="D814" s="11" t="str">
        <f>"孙思琪"</f>
        <v>孙思琪</v>
      </c>
    </row>
    <row r="815" ht="26" customHeight="1" spans="1:4">
      <c r="A815" s="11">
        <v>810</v>
      </c>
      <c r="B815" s="12" t="str">
        <f t="shared" si="59"/>
        <v>SZ22077</v>
      </c>
      <c r="C815" s="12" t="s">
        <v>42</v>
      </c>
      <c r="D815" s="11" t="str">
        <f>"陶宏"</f>
        <v>陶宏</v>
      </c>
    </row>
    <row r="816" ht="26" customHeight="1" spans="1:4">
      <c r="A816" s="11">
        <v>811</v>
      </c>
      <c r="B816" s="12" t="str">
        <f>"SZ22078"</f>
        <v>SZ22078</v>
      </c>
      <c r="C816" s="12" t="s">
        <v>42</v>
      </c>
      <c r="D816" s="11" t="str">
        <f>"杨津辉"</f>
        <v>杨津辉</v>
      </c>
    </row>
    <row r="817" ht="26" customHeight="1" spans="1:4">
      <c r="A817" s="11">
        <v>812</v>
      </c>
      <c r="B817" s="12" t="str">
        <f>"SZ22078"</f>
        <v>SZ22078</v>
      </c>
      <c r="C817" s="12" t="s">
        <v>42</v>
      </c>
      <c r="D817" s="11" t="str">
        <f>"陈依闲"</f>
        <v>陈依闲</v>
      </c>
    </row>
    <row r="818" ht="26" customHeight="1" spans="1:4">
      <c r="A818" s="11">
        <v>813</v>
      </c>
      <c r="B818" s="12" t="str">
        <f t="shared" ref="B818:B830" si="60">"SZ22079"</f>
        <v>SZ22079</v>
      </c>
      <c r="C818" s="12" t="s">
        <v>42</v>
      </c>
      <c r="D818" s="11" t="str">
        <f>"胡慧"</f>
        <v>胡慧</v>
      </c>
    </row>
    <row r="819" ht="26" customHeight="1" spans="1:4">
      <c r="A819" s="11">
        <v>814</v>
      </c>
      <c r="B819" s="12" t="str">
        <f t="shared" si="60"/>
        <v>SZ22079</v>
      </c>
      <c r="C819" s="12" t="s">
        <v>42</v>
      </c>
      <c r="D819" s="11" t="str">
        <f>"彭莞"</f>
        <v>彭莞</v>
      </c>
    </row>
    <row r="820" ht="26" customHeight="1" spans="1:4">
      <c r="A820" s="11">
        <v>815</v>
      </c>
      <c r="B820" s="12" t="str">
        <f t="shared" si="60"/>
        <v>SZ22079</v>
      </c>
      <c r="C820" s="12" t="s">
        <v>42</v>
      </c>
      <c r="D820" s="11" t="str">
        <f>"郝雨晴"</f>
        <v>郝雨晴</v>
      </c>
    </row>
    <row r="821" ht="26" customHeight="1" spans="1:4">
      <c r="A821" s="11">
        <v>816</v>
      </c>
      <c r="B821" s="12" t="str">
        <f t="shared" si="60"/>
        <v>SZ22079</v>
      </c>
      <c r="C821" s="12" t="s">
        <v>42</v>
      </c>
      <c r="D821" s="11" t="str">
        <f>"高琴"</f>
        <v>高琴</v>
      </c>
    </row>
    <row r="822" ht="26" customHeight="1" spans="1:4">
      <c r="A822" s="11">
        <v>817</v>
      </c>
      <c r="B822" s="12" t="str">
        <f t="shared" si="60"/>
        <v>SZ22079</v>
      </c>
      <c r="C822" s="12" t="s">
        <v>42</v>
      </c>
      <c r="D822" s="11" t="str">
        <f>"谭姣姣"</f>
        <v>谭姣姣</v>
      </c>
    </row>
    <row r="823" ht="26" customHeight="1" spans="1:4">
      <c r="A823" s="11">
        <v>818</v>
      </c>
      <c r="B823" s="12" t="str">
        <f t="shared" si="60"/>
        <v>SZ22079</v>
      </c>
      <c r="C823" s="12" t="s">
        <v>42</v>
      </c>
      <c r="D823" s="11" t="str">
        <f>"邓梅英"</f>
        <v>邓梅英</v>
      </c>
    </row>
    <row r="824" ht="26" customHeight="1" spans="1:4">
      <c r="A824" s="11">
        <v>819</v>
      </c>
      <c r="B824" s="12" t="str">
        <f t="shared" si="60"/>
        <v>SZ22079</v>
      </c>
      <c r="C824" s="12" t="s">
        <v>42</v>
      </c>
      <c r="D824" s="11" t="str">
        <f>"李海宁"</f>
        <v>李海宁</v>
      </c>
    </row>
    <row r="825" ht="26" customHeight="1" spans="1:4">
      <c r="A825" s="11">
        <v>820</v>
      </c>
      <c r="B825" s="12" t="str">
        <f t="shared" si="60"/>
        <v>SZ22079</v>
      </c>
      <c r="C825" s="12" t="s">
        <v>42</v>
      </c>
      <c r="D825" s="11" t="str">
        <f>"呙玉佳"</f>
        <v>呙玉佳</v>
      </c>
    </row>
    <row r="826" ht="26" customHeight="1" spans="1:4">
      <c r="A826" s="11">
        <v>821</v>
      </c>
      <c r="B826" s="12" t="str">
        <f t="shared" si="60"/>
        <v>SZ22079</v>
      </c>
      <c r="C826" s="12" t="s">
        <v>42</v>
      </c>
      <c r="D826" s="11" t="str">
        <f>"阳丹"</f>
        <v>阳丹</v>
      </c>
    </row>
    <row r="827" ht="26" customHeight="1" spans="1:4">
      <c r="A827" s="11">
        <v>822</v>
      </c>
      <c r="B827" s="12" t="str">
        <f t="shared" si="60"/>
        <v>SZ22079</v>
      </c>
      <c r="C827" s="12" t="s">
        <v>42</v>
      </c>
      <c r="D827" s="11" t="str">
        <f>"陈方仟禧"</f>
        <v>陈方仟禧</v>
      </c>
    </row>
    <row r="828" ht="26" customHeight="1" spans="1:4">
      <c r="A828" s="11">
        <v>823</v>
      </c>
      <c r="B828" s="12" t="str">
        <f t="shared" si="60"/>
        <v>SZ22079</v>
      </c>
      <c r="C828" s="12" t="s">
        <v>42</v>
      </c>
      <c r="D828" s="11" t="str">
        <f>"石又及"</f>
        <v>石又及</v>
      </c>
    </row>
    <row r="829" ht="26" customHeight="1" spans="1:4">
      <c r="A829" s="11">
        <v>824</v>
      </c>
      <c r="B829" s="12" t="str">
        <f t="shared" si="60"/>
        <v>SZ22079</v>
      </c>
      <c r="C829" s="12" t="s">
        <v>42</v>
      </c>
      <c r="D829" s="11" t="str">
        <f>"张意爽"</f>
        <v>张意爽</v>
      </c>
    </row>
    <row r="830" ht="26" customHeight="1" spans="1:4">
      <c r="A830" s="11">
        <v>825</v>
      </c>
      <c r="B830" s="12" t="str">
        <f t="shared" si="60"/>
        <v>SZ22079</v>
      </c>
      <c r="C830" s="12" t="s">
        <v>42</v>
      </c>
      <c r="D830" s="11" t="str">
        <f>"张延涛"</f>
        <v>张延涛</v>
      </c>
    </row>
    <row r="831" ht="26" customHeight="1" spans="1:4">
      <c r="A831" s="11">
        <v>826</v>
      </c>
      <c r="B831" s="12" t="str">
        <f t="shared" ref="B831:B840" si="61">"SZ22080"</f>
        <v>SZ22080</v>
      </c>
      <c r="C831" s="12" t="s">
        <v>43</v>
      </c>
      <c r="D831" s="11" t="str">
        <f>"刘雪冰"</f>
        <v>刘雪冰</v>
      </c>
    </row>
    <row r="832" ht="26" customHeight="1" spans="1:4">
      <c r="A832" s="11">
        <v>827</v>
      </c>
      <c r="B832" s="12" t="str">
        <f t="shared" si="61"/>
        <v>SZ22080</v>
      </c>
      <c r="C832" s="12" t="s">
        <v>43</v>
      </c>
      <c r="D832" s="11" t="str">
        <f>"邓小松"</f>
        <v>邓小松</v>
      </c>
    </row>
    <row r="833" ht="26" customHeight="1" spans="1:4">
      <c r="A833" s="11">
        <v>828</v>
      </c>
      <c r="B833" s="12" t="str">
        <f t="shared" si="61"/>
        <v>SZ22080</v>
      </c>
      <c r="C833" s="12" t="s">
        <v>43</v>
      </c>
      <c r="D833" s="11" t="str">
        <f>"田耕畅"</f>
        <v>田耕畅</v>
      </c>
    </row>
    <row r="834" ht="26" customHeight="1" spans="1:4">
      <c r="A834" s="11">
        <v>829</v>
      </c>
      <c r="B834" s="12" t="str">
        <f t="shared" si="61"/>
        <v>SZ22080</v>
      </c>
      <c r="C834" s="12" t="s">
        <v>43</v>
      </c>
      <c r="D834" s="11" t="str">
        <f>"刘澳"</f>
        <v>刘澳</v>
      </c>
    </row>
    <row r="835" ht="26" customHeight="1" spans="1:4">
      <c r="A835" s="11">
        <v>830</v>
      </c>
      <c r="B835" s="12" t="str">
        <f t="shared" si="61"/>
        <v>SZ22080</v>
      </c>
      <c r="C835" s="12" t="s">
        <v>43</v>
      </c>
      <c r="D835" s="11" t="str">
        <f>"卢联芳"</f>
        <v>卢联芳</v>
      </c>
    </row>
    <row r="836" ht="26" customHeight="1" spans="1:4">
      <c r="A836" s="11">
        <v>831</v>
      </c>
      <c r="B836" s="12" t="str">
        <f t="shared" si="61"/>
        <v>SZ22080</v>
      </c>
      <c r="C836" s="12" t="s">
        <v>43</v>
      </c>
      <c r="D836" s="11" t="str">
        <f>"廖娅男"</f>
        <v>廖娅男</v>
      </c>
    </row>
    <row r="837" ht="26" customHeight="1" spans="1:4">
      <c r="A837" s="11">
        <v>832</v>
      </c>
      <c r="B837" s="12" t="str">
        <f t="shared" si="61"/>
        <v>SZ22080</v>
      </c>
      <c r="C837" s="12" t="s">
        <v>43</v>
      </c>
      <c r="D837" s="11" t="str">
        <f>"王海霞"</f>
        <v>王海霞</v>
      </c>
    </row>
    <row r="838" ht="26" customHeight="1" spans="1:4">
      <c r="A838" s="11">
        <v>833</v>
      </c>
      <c r="B838" s="12" t="str">
        <f t="shared" si="61"/>
        <v>SZ22080</v>
      </c>
      <c r="C838" s="12" t="s">
        <v>43</v>
      </c>
      <c r="D838" s="11" t="str">
        <f>"林毅琛"</f>
        <v>林毅琛</v>
      </c>
    </row>
    <row r="839" ht="26" customHeight="1" spans="1:4">
      <c r="A839" s="11">
        <v>834</v>
      </c>
      <c r="B839" s="12" t="str">
        <f t="shared" si="61"/>
        <v>SZ22080</v>
      </c>
      <c r="C839" s="12" t="s">
        <v>43</v>
      </c>
      <c r="D839" s="11" t="str">
        <f>"汪红平"</f>
        <v>汪红平</v>
      </c>
    </row>
    <row r="840" ht="26" customHeight="1" spans="1:4">
      <c r="A840" s="11">
        <v>835</v>
      </c>
      <c r="B840" s="12" t="str">
        <f t="shared" si="61"/>
        <v>SZ22080</v>
      </c>
      <c r="C840" s="12" t="s">
        <v>43</v>
      </c>
      <c r="D840" s="11" t="str">
        <f>"程红"</f>
        <v>程红</v>
      </c>
    </row>
    <row r="841" ht="26" customHeight="1" spans="1:4">
      <c r="A841" s="11">
        <v>836</v>
      </c>
      <c r="B841" s="12" t="str">
        <f t="shared" ref="B841:B843" si="62">"SZ22081"</f>
        <v>SZ22081</v>
      </c>
      <c r="C841" s="12" t="s">
        <v>43</v>
      </c>
      <c r="D841" s="11" t="str">
        <f>"宁秀巧"</f>
        <v>宁秀巧</v>
      </c>
    </row>
    <row r="842" ht="26" customHeight="1" spans="1:4">
      <c r="A842" s="11">
        <v>837</v>
      </c>
      <c r="B842" s="12" t="str">
        <f t="shared" si="62"/>
        <v>SZ22081</v>
      </c>
      <c r="C842" s="12" t="s">
        <v>43</v>
      </c>
      <c r="D842" s="11" t="str">
        <f>"邓俐俐"</f>
        <v>邓俐俐</v>
      </c>
    </row>
    <row r="843" ht="26" customHeight="1" spans="1:4">
      <c r="A843" s="11">
        <v>838</v>
      </c>
      <c r="B843" s="12" t="str">
        <f t="shared" si="62"/>
        <v>SZ22081</v>
      </c>
      <c r="C843" s="12" t="s">
        <v>43</v>
      </c>
      <c r="D843" s="11" t="str">
        <f>"范旭"</f>
        <v>范旭</v>
      </c>
    </row>
    <row r="844" ht="26" customHeight="1" spans="1:4">
      <c r="A844" s="11">
        <v>839</v>
      </c>
      <c r="B844" s="12" t="str">
        <f t="shared" ref="B844:B849" si="63">"SZ22082"</f>
        <v>SZ22082</v>
      </c>
      <c r="C844" s="12" t="s">
        <v>43</v>
      </c>
      <c r="D844" s="11" t="str">
        <f>"肖雨粤"</f>
        <v>肖雨粤</v>
      </c>
    </row>
    <row r="845" ht="26" customHeight="1" spans="1:4">
      <c r="A845" s="11">
        <v>840</v>
      </c>
      <c r="B845" s="12" t="str">
        <f t="shared" si="63"/>
        <v>SZ22082</v>
      </c>
      <c r="C845" s="12" t="s">
        <v>43</v>
      </c>
      <c r="D845" s="11" t="str">
        <f>"龚浩"</f>
        <v>龚浩</v>
      </c>
    </row>
    <row r="846" ht="26" customHeight="1" spans="1:4">
      <c r="A846" s="11">
        <v>841</v>
      </c>
      <c r="B846" s="12" t="str">
        <f t="shared" si="63"/>
        <v>SZ22082</v>
      </c>
      <c r="C846" s="12" t="s">
        <v>43</v>
      </c>
      <c r="D846" s="11" t="str">
        <f>"邓梦君"</f>
        <v>邓梦君</v>
      </c>
    </row>
    <row r="847" ht="26" customHeight="1" spans="1:4">
      <c r="A847" s="11">
        <v>842</v>
      </c>
      <c r="B847" s="12" t="str">
        <f t="shared" si="63"/>
        <v>SZ22082</v>
      </c>
      <c r="C847" s="12" t="s">
        <v>43</v>
      </c>
      <c r="D847" s="11" t="str">
        <f>"徐慧怡"</f>
        <v>徐慧怡</v>
      </c>
    </row>
    <row r="848" ht="26" customHeight="1" spans="1:4">
      <c r="A848" s="11">
        <v>843</v>
      </c>
      <c r="B848" s="12" t="str">
        <f t="shared" si="63"/>
        <v>SZ22082</v>
      </c>
      <c r="C848" s="12" t="s">
        <v>43</v>
      </c>
      <c r="D848" s="11" t="str">
        <f>"丁双洋"</f>
        <v>丁双洋</v>
      </c>
    </row>
    <row r="849" ht="26" customHeight="1" spans="1:4">
      <c r="A849" s="11">
        <v>844</v>
      </c>
      <c r="B849" s="12" t="str">
        <f t="shared" si="63"/>
        <v>SZ22082</v>
      </c>
      <c r="C849" s="12" t="s">
        <v>43</v>
      </c>
      <c r="D849" s="11" t="str">
        <f>"范若冰"</f>
        <v>范若冰</v>
      </c>
    </row>
    <row r="850" ht="26" customHeight="1" spans="1:4">
      <c r="A850" s="11">
        <v>845</v>
      </c>
      <c r="B850" s="12" t="str">
        <f t="shared" ref="B850:B854" si="64">"SZ22083"</f>
        <v>SZ22083</v>
      </c>
      <c r="C850" s="12" t="s">
        <v>43</v>
      </c>
      <c r="D850" s="11" t="str">
        <f>"徐珊珊"</f>
        <v>徐珊珊</v>
      </c>
    </row>
    <row r="851" ht="26" customHeight="1" spans="1:4">
      <c r="A851" s="11">
        <v>846</v>
      </c>
      <c r="B851" s="12" t="str">
        <f t="shared" si="64"/>
        <v>SZ22083</v>
      </c>
      <c r="C851" s="12" t="s">
        <v>43</v>
      </c>
      <c r="D851" s="11" t="str">
        <f>"陈倩"</f>
        <v>陈倩</v>
      </c>
    </row>
    <row r="852" ht="26" customHeight="1" spans="1:4">
      <c r="A852" s="11">
        <v>847</v>
      </c>
      <c r="B852" s="12" t="str">
        <f t="shared" si="64"/>
        <v>SZ22083</v>
      </c>
      <c r="C852" s="12" t="s">
        <v>43</v>
      </c>
      <c r="D852" s="11" t="str">
        <f>"尹畅"</f>
        <v>尹畅</v>
      </c>
    </row>
    <row r="853" ht="26" customHeight="1" spans="1:4">
      <c r="A853" s="11">
        <v>848</v>
      </c>
      <c r="B853" s="12" t="str">
        <f t="shared" si="64"/>
        <v>SZ22083</v>
      </c>
      <c r="C853" s="12" t="s">
        <v>43</v>
      </c>
      <c r="D853" s="11" t="str">
        <f>"曾觅"</f>
        <v>曾觅</v>
      </c>
    </row>
    <row r="854" ht="26" customHeight="1" spans="1:4">
      <c r="A854" s="11">
        <v>849</v>
      </c>
      <c r="B854" s="12" t="str">
        <f t="shared" si="64"/>
        <v>SZ22083</v>
      </c>
      <c r="C854" s="12" t="s">
        <v>43</v>
      </c>
      <c r="D854" s="11" t="str">
        <f>"姜学丽"</f>
        <v>姜学丽</v>
      </c>
    </row>
  </sheetData>
  <autoFilter ref="A2:D854">
    <extLst/>
  </autoFilter>
  <mergeCells count="4">
    <mergeCell ref="A1:D1"/>
    <mergeCell ref="A3:D3"/>
    <mergeCell ref="A403:D403"/>
    <mergeCell ref="A712:D712"/>
  </mergeCells>
  <printOptions horizontalCentered="1"/>
  <pageMargins left="0.590277777777778" right="0.590277777777778" top="0.590277777777778" bottom="0.590277777777778" header="0.5" footer="0.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陈哲</cp:lastModifiedBy>
  <dcterms:created xsi:type="dcterms:W3CDTF">2022-02-28T10:45:00Z</dcterms:created>
  <dcterms:modified xsi:type="dcterms:W3CDTF">2022-03-08T11:54:23Z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45181767A415466580DD2205FA7073F9</vt:lpwstr>
  </property>
  <property fmtid="{D5CDD505-2E9C-101B-9397-08002B2CF9AE}" pid="3" name="KSOProductBuildVer">
    <vt:lpwstr>2052-11.1.0.11365</vt:lpwstr>
  </property>
</Properties>
</file>