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表" sheetId="1" r:id="rId1"/>
  </sheets>
  <definedNames/>
  <calcPr fullCalcOnLoad="1"/>
</workbook>
</file>

<file path=xl/sharedStrings.xml><?xml version="1.0" encoding="utf-8"?>
<sst xmlns="http://schemas.openxmlformats.org/spreadsheetml/2006/main" count="113" uniqueCount="14">
  <si>
    <t>附件</t>
  </si>
  <si>
    <t>五指山市2021年面向社会考核招聘基层卫生事业单位专业技术人员资格初审合格人员名单</t>
  </si>
  <si>
    <t>序号</t>
  </si>
  <si>
    <t>报考号</t>
  </si>
  <si>
    <t>报考岗位</t>
  </si>
  <si>
    <t>姓名</t>
  </si>
  <si>
    <t>性别</t>
  </si>
  <si>
    <t>出生年月</t>
  </si>
  <si>
    <t>备注</t>
  </si>
  <si>
    <t>0701_临床医生</t>
  </si>
  <si>
    <t>0702_医学影像技师</t>
  </si>
  <si>
    <t>0703_中药师</t>
  </si>
  <si>
    <t>0704_护士</t>
  </si>
  <si>
    <t>0705_医学影像技师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</si>
</sst>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6"/>
      <color indexed="8"/>
      <name val="黑体"/>
      <family val="3"/>
    </font>
    <font>
      <b/>
      <sz val="18"/>
      <color indexed="8"/>
      <name val="宋体"/>
      <family val="0"/>
    </font>
    <font>
      <b/>
      <sz val="11"/>
      <color indexed="8"/>
      <name val="宋体"/>
      <family val="0"/>
    </font>
    <font>
      <sz val="11"/>
      <color indexed="9"/>
      <name val="宋体"/>
      <family val="0"/>
    </font>
    <font>
      <b/>
      <sz val="11"/>
      <color indexed="53"/>
      <name val="宋体"/>
      <family val="0"/>
    </font>
    <font>
      <b/>
      <sz val="13"/>
      <color indexed="54"/>
      <name val="宋体"/>
      <family val="0"/>
    </font>
    <font>
      <sz val="11"/>
      <color indexed="10"/>
      <name val="宋体"/>
      <family val="0"/>
    </font>
    <font>
      <b/>
      <sz val="11"/>
      <color indexed="54"/>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sz val="11"/>
      <color indexed="53"/>
      <name val="宋体"/>
      <family val="0"/>
    </font>
    <font>
      <b/>
      <sz val="11"/>
      <color indexed="63"/>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黑体"/>
      <family val="3"/>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1">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41" fillId="0" borderId="0" xfId="0" applyFont="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wrapText="1"/>
    </xf>
    <xf numFmtId="0" fontId="38" fillId="0" borderId="9" xfId="0" applyFont="1" applyBorder="1" applyAlignment="1">
      <alignment horizontal="center" vertical="center"/>
    </xf>
    <xf numFmtId="0" fontId="38" fillId="0" borderId="9"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7"/>
  <sheetViews>
    <sheetView tabSelected="1" workbookViewId="0" topLeftCell="A1">
      <selection activeCell="A3" sqref="A3"/>
    </sheetView>
  </sheetViews>
  <sheetFormatPr defaultColWidth="9.00390625" defaultRowHeight="15"/>
  <cols>
    <col min="1" max="1" width="7.8515625" style="0" customWidth="1"/>
    <col min="2" max="2" width="26.00390625" style="0" customWidth="1"/>
    <col min="3" max="3" width="18.421875" style="0" customWidth="1"/>
    <col min="4" max="4" width="9.57421875" style="0" customWidth="1"/>
    <col min="5" max="5" width="8.57421875" style="0" customWidth="1"/>
    <col min="6" max="6" width="11.421875" style="0" customWidth="1"/>
    <col min="7" max="7" width="12.7109375" style="2" customWidth="1"/>
    <col min="8" max="8" width="20.57421875" style="2" customWidth="1"/>
  </cols>
  <sheetData>
    <row r="1" ht="27.75" customHeight="1">
      <c r="A1" s="3" t="s">
        <v>0</v>
      </c>
    </row>
    <row r="2" spans="1:7" ht="55.5" customHeight="1">
      <c r="A2" s="4" t="s">
        <v>1</v>
      </c>
      <c r="B2" s="5"/>
      <c r="C2" s="5"/>
      <c r="D2" s="5"/>
      <c r="E2" s="5"/>
      <c r="F2" s="5"/>
      <c r="G2" s="5"/>
    </row>
    <row r="3" spans="1:8" s="1" customFormat="1" ht="34.5" customHeight="1">
      <c r="A3" s="6" t="s">
        <v>2</v>
      </c>
      <c r="B3" s="6" t="s">
        <v>3</v>
      </c>
      <c r="C3" s="6" t="s">
        <v>4</v>
      </c>
      <c r="D3" s="6" t="s">
        <v>5</v>
      </c>
      <c r="E3" s="6" t="s">
        <v>6</v>
      </c>
      <c r="F3" s="6" t="s">
        <v>7</v>
      </c>
      <c r="G3" s="7" t="s">
        <v>8</v>
      </c>
      <c r="H3" s="8"/>
    </row>
    <row r="4" spans="1:8" s="1" customFormat="1" ht="34.5" customHeight="1">
      <c r="A4" s="9">
        <v>1</v>
      </c>
      <c r="B4" s="9" t="str">
        <f>"35882021122711432470102"</f>
        <v>35882021122711432470102</v>
      </c>
      <c r="C4" s="9" t="s">
        <v>9</v>
      </c>
      <c r="D4" s="9" t="str">
        <f>"周亚萍"</f>
        <v>周亚萍</v>
      </c>
      <c r="E4" s="9" t="str">
        <f>"女"</f>
        <v>女</v>
      </c>
      <c r="F4" s="9" t="str">
        <f>"1991-05-16"</f>
        <v>1991-05-16</v>
      </c>
      <c r="G4" s="10"/>
      <c r="H4" s="8"/>
    </row>
    <row r="5" spans="1:8" s="1" customFormat="1" ht="34.5" customHeight="1">
      <c r="A5" s="9">
        <v>2</v>
      </c>
      <c r="B5" s="9" t="str">
        <f>"35882021122715433170157"</f>
        <v>35882021122715433170157</v>
      </c>
      <c r="C5" s="9" t="s">
        <v>9</v>
      </c>
      <c r="D5" s="9" t="str">
        <f>"邢春娇"</f>
        <v>邢春娇</v>
      </c>
      <c r="E5" s="9" t="str">
        <f>"女"</f>
        <v>女</v>
      </c>
      <c r="F5" s="9" t="str">
        <f>"1981-02-20"</f>
        <v>1981-02-20</v>
      </c>
      <c r="G5" s="10"/>
      <c r="H5" s="8"/>
    </row>
    <row r="6" spans="1:8" s="1" customFormat="1" ht="34.5" customHeight="1">
      <c r="A6" s="9">
        <v>3</v>
      </c>
      <c r="B6" s="9" t="str">
        <f>"35882021122720404570198"</f>
        <v>35882021122720404570198</v>
      </c>
      <c r="C6" s="9" t="s">
        <v>9</v>
      </c>
      <c r="D6" s="9" t="str">
        <f>"符现妹"</f>
        <v>符现妹</v>
      </c>
      <c r="E6" s="9" t="str">
        <f>"女"</f>
        <v>女</v>
      </c>
      <c r="F6" s="9" t="str">
        <f>"1991-08-08"</f>
        <v>1991-08-08</v>
      </c>
      <c r="G6" s="10"/>
      <c r="H6" s="8"/>
    </row>
    <row r="7" spans="1:8" s="1" customFormat="1" ht="34.5" customHeight="1">
      <c r="A7" s="9">
        <v>4</v>
      </c>
      <c r="B7" s="9" t="str">
        <f>"35882021122810291870227"</f>
        <v>35882021122810291870227</v>
      </c>
      <c r="C7" s="9" t="s">
        <v>9</v>
      </c>
      <c r="D7" s="9" t="str">
        <f>"陈亚珠"</f>
        <v>陈亚珠</v>
      </c>
      <c r="E7" s="9" t="str">
        <f>"女"</f>
        <v>女</v>
      </c>
      <c r="F7" s="9" t="str">
        <f>"1983-03-15"</f>
        <v>1983-03-15</v>
      </c>
      <c r="G7" s="10"/>
      <c r="H7" s="8"/>
    </row>
    <row r="8" spans="1:8" s="1" customFormat="1" ht="34.5" customHeight="1">
      <c r="A8" s="9">
        <v>5</v>
      </c>
      <c r="B8" s="9" t="str">
        <f>"35882021122811145270231"</f>
        <v>35882021122811145270231</v>
      </c>
      <c r="C8" s="9" t="s">
        <v>9</v>
      </c>
      <c r="D8" s="9" t="str">
        <f>"司丁"</f>
        <v>司丁</v>
      </c>
      <c r="E8" s="9" t="str">
        <f>"男"</f>
        <v>男</v>
      </c>
      <c r="F8" s="9" t="str">
        <f>"1971-06-03"</f>
        <v>1971-06-03</v>
      </c>
      <c r="G8" s="10"/>
      <c r="H8" s="8"/>
    </row>
    <row r="9" spans="1:8" s="1" customFormat="1" ht="34.5" customHeight="1">
      <c r="A9" s="9">
        <v>6</v>
      </c>
      <c r="B9" s="9" t="str">
        <f>"35882021122817225970253"</f>
        <v>35882021122817225970253</v>
      </c>
      <c r="C9" s="9" t="s">
        <v>9</v>
      </c>
      <c r="D9" s="9" t="str">
        <f>"麦航"</f>
        <v>麦航</v>
      </c>
      <c r="E9" s="9" t="str">
        <f>"男"</f>
        <v>男</v>
      </c>
      <c r="F9" s="9" t="str">
        <f>"1993-02-18"</f>
        <v>1993-02-18</v>
      </c>
      <c r="G9" s="10"/>
      <c r="H9" s="8"/>
    </row>
    <row r="10" spans="1:8" s="1" customFormat="1" ht="34.5" customHeight="1">
      <c r="A10" s="9">
        <v>7</v>
      </c>
      <c r="B10" s="9" t="str">
        <f>"35882021122819302370263"</f>
        <v>35882021122819302370263</v>
      </c>
      <c r="C10" s="9" t="s">
        <v>9</v>
      </c>
      <c r="D10" s="9" t="str">
        <f>"黄健培"</f>
        <v>黄健培</v>
      </c>
      <c r="E10" s="9" t="str">
        <f>"男"</f>
        <v>男</v>
      </c>
      <c r="F10" s="9" t="str">
        <f>"1992-03-05"</f>
        <v>1992-03-05</v>
      </c>
      <c r="G10" s="10"/>
      <c r="H10" s="8"/>
    </row>
    <row r="11" spans="1:8" s="1" customFormat="1" ht="34.5" customHeight="1">
      <c r="A11" s="9">
        <v>8</v>
      </c>
      <c r="B11" s="9" t="str">
        <f>"35882021122822572070267"</f>
        <v>35882021122822572070267</v>
      </c>
      <c r="C11" s="9" t="s">
        <v>9</v>
      </c>
      <c r="D11" s="9" t="str">
        <f>"蓝海丽"</f>
        <v>蓝海丽</v>
      </c>
      <c r="E11" s="9" t="str">
        <f>"女"</f>
        <v>女</v>
      </c>
      <c r="F11" s="9" t="str">
        <f>"1981-12-10"</f>
        <v>1981-12-10</v>
      </c>
      <c r="G11" s="10"/>
      <c r="H11" s="8"/>
    </row>
    <row r="12" spans="1:8" s="1" customFormat="1" ht="34.5" customHeight="1">
      <c r="A12" s="9">
        <v>9</v>
      </c>
      <c r="B12" s="9" t="str">
        <f>"35882021122909222570275"</f>
        <v>35882021122909222570275</v>
      </c>
      <c r="C12" s="9" t="s">
        <v>9</v>
      </c>
      <c r="D12" s="9" t="str">
        <f>"吴小娟"</f>
        <v>吴小娟</v>
      </c>
      <c r="E12" s="9" t="str">
        <f>"女"</f>
        <v>女</v>
      </c>
      <c r="F12" s="9" t="str">
        <f>"1976-04-15"</f>
        <v>1976-04-15</v>
      </c>
      <c r="G12" s="10"/>
      <c r="H12" s="8"/>
    </row>
    <row r="13" spans="1:8" s="1" customFormat="1" ht="34.5" customHeight="1">
      <c r="A13" s="9">
        <v>10</v>
      </c>
      <c r="B13" s="9" t="str">
        <f>"35882021122911375370279"</f>
        <v>35882021122911375370279</v>
      </c>
      <c r="C13" s="9" t="s">
        <v>9</v>
      </c>
      <c r="D13" s="9" t="str">
        <f>"吴云峰"</f>
        <v>吴云峰</v>
      </c>
      <c r="E13" s="9" t="str">
        <f>"男"</f>
        <v>男</v>
      </c>
      <c r="F13" s="9" t="str">
        <f>"1997-01-01"</f>
        <v>1997-01-01</v>
      </c>
      <c r="G13" s="10"/>
      <c r="H13" s="8"/>
    </row>
    <row r="14" spans="1:8" s="1" customFormat="1" ht="34.5" customHeight="1">
      <c r="A14" s="9">
        <v>11</v>
      </c>
      <c r="B14" s="9" t="str">
        <f>"35882021123015351470324"</f>
        <v>35882021123015351470324</v>
      </c>
      <c r="C14" s="9" t="s">
        <v>9</v>
      </c>
      <c r="D14" s="9" t="str">
        <f>"吉娜"</f>
        <v>吉娜</v>
      </c>
      <c r="E14" s="9" t="str">
        <f>"女"</f>
        <v>女</v>
      </c>
      <c r="F14" s="9" t="str">
        <f>"1994-02-08"</f>
        <v>1994-02-08</v>
      </c>
      <c r="G14" s="10"/>
      <c r="H14" s="8"/>
    </row>
    <row r="15" spans="1:8" s="1" customFormat="1" ht="34.5" customHeight="1">
      <c r="A15" s="9">
        <v>12</v>
      </c>
      <c r="B15" s="9" t="str">
        <f>"35882021123018383770333"</f>
        <v>35882021123018383770333</v>
      </c>
      <c r="C15" s="9" t="s">
        <v>9</v>
      </c>
      <c r="D15" s="9" t="str">
        <f>"林春丽"</f>
        <v>林春丽</v>
      </c>
      <c r="E15" s="9" t="str">
        <f>"女"</f>
        <v>女</v>
      </c>
      <c r="F15" s="9" t="str">
        <f>"1997-02-08"</f>
        <v>1997-02-08</v>
      </c>
      <c r="G15" s="10"/>
      <c r="H15" s="8"/>
    </row>
    <row r="16" spans="1:8" s="1" customFormat="1" ht="34.5" customHeight="1">
      <c r="A16" s="9">
        <v>13</v>
      </c>
      <c r="B16" s="9" t="str">
        <f>"35882022010223280470389"</f>
        <v>35882022010223280470389</v>
      </c>
      <c r="C16" s="9" t="s">
        <v>9</v>
      </c>
      <c r="D16" s="9" t="str">
        <f>"宁森"</f>
        <v>宁森</v>
      </c>
      <c r="E16" s="9" t="str">
        <f>"男"</f>
        <v>男</v>
      </c>
      <c r="F16" s="9" t="str">
        <f>"1974-04-24"</f>
        <v>1974-04-24</v>
      </c>
      <c r="G16" s="10"/>
      <c r="H16" s="8"/>
    </row>
    <row r="17" spans="1:8" s="1" customFormat="1" ht="34.5" customHeight="1">
      <c r="A17" s="9">
        <v>14</v>
      </c>
      <c r="B17" s="9" t="str">
        <f>"35882022010712240270493"</f>
        <v>35882022010712240270493</v>
      </c>
      <c r="C17" s="9" t="s">
        <v>9</v>
      </c>
      <c r="D17" s="9" t="str">
        <f>"郭家煌"</f>
        <v>郭家煌</v>
      </c>
      <c r="E17" s="9" t="str">
        <f>"男"</f>
        <v>男</v>
      </c>
      <c r="F17" s="9" t="str">
        <f>"1992-12-14"</f>
        <v>1992-12-14</v>
      </c>
      <c r="G17" s="10"/>
      <c r="H17" s="8"/>
    </row>
    <row r="18" spans="1:8" s="1" customFormat="1" ht="34.5" customHeight="1">
      <c r="A18" s="9">
        <v>15</v>
      </c>
      <c r="B18" s="9" t="str">
        <f>"35882022011010504170567"</f>
        <v>35882022011010504170567</v>
      </c>
      <c r="C18" s="9" t="s">
        <v>9</v>
      </c>
      <c r="D18" s="9" t="str">
        <f>"于淼"</f>
        <v>于淼</v>
      </c>
      <c r="E18" s="9" t="str">
        <f>"女"</f>
        <v>女</v>
      </c>
      <c r="F18" s="9" t="str">
        <f>"1986-08-22"</f>
        <v>1986-08-22</v>
      </c>
      <c r="G18" s="10"/>
      <c r="H18" s="8"/>
    </row>
    <row r="19" spans="1:8" s="1" customFormat="1" ht="34.5" customHeight="1">
      <c r="A19" s="9">
        <v>16</v>
      </c>
      <c r="B19" s="9" t="str">
        <f>"35882022011015290570583"</f>
        <v>35882022011015290570583</v>
      </c>
      <c r="C19" s="9" t="s">
        <v>9</v>
      </c>
      <c r="D19" s="9" t="str">
        <f>"戴灵爱"</f>
        <v>戴灵爱</v>
      </c>
      <c r="E19" s="9" t="str">
        <f>"女"</f>
        <v>女</v>
      </c>
      <c r="F19" s="9" t="str">
        <f>"1998-05-08"</f>
        <v>1998-05-08</v>
      </c>
      <c r="G19" s="10"/>
      <c r="H19" s="8"/>
    </row>
    <row r="20" spans="1:8" s="1" customFormat="1" ht="34.5" customHeight="1">
      <c r="A20" s="9">
        <v>17</v>
      </c>
      <c r="B20" s="9" t="str">
        <f>"35882022011017120570591"</f>
        <v>35882022011017120570591</v>
      </c>
      <c r="C20" s="9" t="s">
        <v>9</v>
      </c>
      <c r="D20" s="9" t="str">
        <f>"董君思"</f>
        <v>董君思</v>
      </c>
      <c r="E20" s="9" t="str">
        <f>"女"</f>
        <v>女</v>
      </c>
      <c r="F20" s="9" t="str">
        <f>"1994-05-21"</f>
        <v>1994-05-21</v>
      </c>
      <c r="G20" s="10"/>
      <c r="H20" s="8"/>
    </row>
    <row r="21" spans="1:8" s="1" customFormat="1" ht="34.5" customHeight="1">
      <c r="A21" s="9">
        <v>18</v>
      </c>
      <c r="B21" s="9" t="str">
        <f>"35882022011109492070647"</f>
        <v>35882022011109492070647</v>
      </c>
      <c r="C21" s="9" t="s">
        <v>9</v>
      </c>
      <c r="D21" s="9" t="str">
        <f>"王明向"</f>
        <v>王明向</v>
      </c>
      <c r="E21" s="9" t="str">
        <f>"男"</f>
        <v>男</v>
      </c>
      <c r="F21" s="9" t="str">
        <f>"1995-06-24"</f>
        <v>1995-06-24</v>
      </c>
      <c r="G21" s="10"/>
      <c r="H21" s="8"/>
    </row>
    <row r="22" spans="1:8" s="1" customFormat="1" ht="34.5" customHeight="1">
      <c r="A22" s="9">
        <v>19</v>
      </c>
      <c r="B22" s="9" t="str">
        <f>"35882021123009590470312"</f>
        <v>35882021123009590470312</v>
      </c>
      <c r="C22" s="9" t="s">
        <v>10</v>
      </c>
      <c r="D22" s="9" t="str">
        <f>"黄江蝶"</f>
        <v>黄江蝶</v>
      </c>
      <c r="E22" s="9" t="str">
        <f aca="true" t="shared" si="0" ref="E22:E29">"女"</f>
        <v>女</v>
      </c>
      <c r="F22" s="9" t="str">
        <f>"1996-04-30"</f>
        <v>1996-04-30</v>
      </c>
      <c r="G22" s="10"/>
      <c r="H22" s="8"/>
    </row>
    <row r="23" spans="1:8" s="1" customFormat="1" ht="34.5" customHeight="1">
      <c r="A23" s="9">
        <v>20</v>
      </c>
      <c r="B23" s="9" t="str">
        <f>"35882021123010555170315"</f>
        <v>35882021123010555170315</v>
      </c>
      <c r="C23" s="9" t="s">
        <v>10</v>
      </c>
      <c r="D23" s="9" t="str">
        <f>"胡小玉"</f>
        <v>胡小玉</v>
      </c>
      <c r="E23" s="9" t="str">
        <f t="shared" si="0"/>
        <v>女</v>
      </c>
      <c r="F23" s="9" t="str">
        <f>"1997-11-16"</f>
        <v>1997-11-16</v>
      </c>
      <c r="G23" s="10"/>
      <c r="H23" s="8"/>
    </row>
    <row r="24" spans="1:8" s="1" customFormat="1" ht="34.5" customHeight="1">
      <c r="A24" s="9">
        <v>21</v>
      </c>
      <c r="B24" s="9" t="str">
        <f>"35882022010212021070381"</f>
        <v>35882022010212021070381</v>
      </c>
      <c r="C24" s="9" t="s">
        <v>10</v>
      </c>
      <c r="D24" s="9" t="str">
        <f>"陈建巧"</f>
        <v>陈建巧</v>
      </c>
      <c r="E24" s="9" t="str">
        <f t="shared" si="0"/>
        <v>女</v>
      </c>
      <c r="F24" s="9" t="str">
        <f>"1990-04-11"</f>
        <v>1990-04-11</v>
      </c>
      <c r="G24" s="10"/>
      <c r="H24" s="8"/>
    </row>
    <row r="25" spans="1:8" s="1" customFormat="1" ht="34.5" customHeight="1">
      <c r="A25" s="9">
        <v>22</v>
      </c>
      <c r="B25" s="9" t="str">
        <f>"35882022010713553370495"</f>
        <v>35882022010713553370495</v>
      </c>
      <c r="C25" s="9" t="s">
        <v>10</v>
      </c>
      <c r="D25" s="9" t="str">
        <f>"吴海梅"</f>
        <v>吴海梅</v>
      </c>
      <c r="E25" s="9" t="str">
        <f t="shared" si="0"/>
        <v>女</v>
      </c>
      <c r="F25" s="9" t="str">
        <f>"1993-07-15"</f>
        <v>1993-07-15</v>
      </c>
      <c r="G25" s="10"/>
      <c r="H25" s="8"/>
    </row>
    <row r="26" spans="1:8" s="1" customFormat="1" ht="34.5" customHeight="1">
      <c r="A26" s="9">
        <v>23</v>
      </c>
      <c r="B26" s="9" t="str">
        <f>"35882022012210281770798"</f>
        <v>35882022012210281770798</v>
      </c>
      <c r="C26" s="9" t="s">
        <v>11</v>
      </c>
      <c r="D26" s="9" t="str">
        <f>"黄莉"</f>
        <v>黄莉</v>
      </c>
      <c r="E26" s="9" t="str">
        <f t="shared" si="0"/>
        <v>女</v>
      </c>
      <c r="F26" s="9" t="str">
        <f>"1987-03-27"</f>
        <v>1987-03-27</v>
      </c>
      <c r="G26" s="10"/>
      <c r="H26" s="8"/>
    </row>
    <row r="27" spans="1:8" s="1" customFormat="1" ht="34.5" customHeight="1">
      <c r="A27" s="9">
        <v>24</v>
      </c>
      <c r="B27" s="9" t="str">
        <f>"35882021122709124970048"</f>
        <v>35882021122709124970048</v>
      </c>
      <c r="C27" s="9" t="s">
        <v>12</v>
      </c>
      <c r="D27" s="9" t="str">
        <f>"郑曼瑶"</f>
        <v>郑曼瑶</v>
      </c>
      <c r="E27" s="9" t="str">
        <f t="shared" si="0"/>
        <v>女</v>
      </c>
      <c r="F27" s="9" t="str">
        <f>"1996-03-10"</f>
        <v>1996-03-10</v>
      </c>
      <c r="G27" s="10"/>
      <c r="H27" s="8"/>
    </row>
    <row r="28" spans="1:8" s="1" customFormat="1" ht="34.5" customHeight="1">
      <c r="A28" s="9">
        <v>25</v>
      </c>
      <c r="B28" s="9" t="str">
        <f>"35882021122709131270049"</f>
        <v>35882021122709131270049</v>
      </c>
      <c r="C28" s="9" t="s">
        <v>12</v>
      </c>
      <c r="D28" s="9" t="str">
        <f>"郑秋婷"</f>
        <v>郑秋婷</v>
      </c>
      <c r="E28" s="9" t="str">
        <f t="shared" si="0"/>
        <v>女</v>
      </c>
      <c r="F28" s="9" t="str">
        <f>"1989-10-02"</f>
        <v>1989-10-02</v>
      </c>
      <c r="G28" s="10"/>
      <c r="H28" s="8"/>
    </row>
    <row r="29" spans="1:8" s="1" customFormat="1" ht="34.5" customHeight="1">
      <c r="A29" s="9">
        <v>26</v>
      </c>
      <c r="B29" s="9" t="str">
        <f>"35882021122710233070078"</f>
        <v>35882021122710233070078</v>
      </c>
      <c r="C29" s="9" t="s">
        <v>12</v>
      </c>
      <c r="D29" s="9" t="str">
        <f>"揭英瑛"</f>
        <v>揭英瑛</v>
      </c>
      <c r="E29" s="9" t="str">
        <f t="shared" si="0"/>
        <v>女</v>
      </c>
      <c r="F29" s="9" t="str">
        <f>"1993-07-10"</f>
        <v>1993-07-10</v>
      </c>
      <c r="G29" s="10"/>
      <c r="H29" s="8"/>
    </row>
    <row r="30" spans="1:8" s="1" customFormat="1" ht="34.5" customHeight="1">
      <c r="A30" s="9">
        <v>27</v>
      </c>
      <c r="B30" s="9" t="str">
        <f>"35882021122710463070082"</f>
        <v>35882021122710463070082</v>
      </c>
      <c r="C30" s="9" t="s">
        <v>12</v>
      </c>
      <c r="D30" s="9" t="str">
        <f>"赖成川"</f>
        <v>赖成川</v>
      </c>
      <c r="E30" s="9" t="str">
        <f>"男"</f>
        <v>男</v>
      </c>
      <c r="F30" s="9" t="str">
        <f>"1997-12-26"</f>
        <v>1997-12-26</v>
      </c>
      <c r="G30" s="10"/>
      <c r="H30" s="8"/>
    </row>
    <row r="31" spans="1:8" s="1" customFormat="1" ht="34.5" customHeight="1">
      <c r="A31" s="9">
        <v>28</v>
      </c>
      <c r="B31" s="9" t="str">
        <f>"35882021122711365070101"</f>
        <v>35882021122711365070101</v>
      </c>
      <c r="C31" s="9" t="s">
        <v>12</v>
      </c>
      <c r="D31" s="9" t="str">
        <f>"黄雅杏"</f>
        <v>黄雅杏</v>
      </c>
      <c r="E31" s="9" t="str">
        <f aca="true" t="shared" si="1" ref="E31:E94">"女"</f>
        <v>女</v>
      </c>
      <c r="F31" s="9" t="str">
        <f>"1992-02-15"</f>
        <v>1992-02-15</v>
      </c>
      <c r="G31" s="10"/>
      <c r="H31" s="8"/>
    </row>
    <row r="32" spans="1:8" s="1" customFormat="1" ht="34.5" customHeight="1">
      <c r="A32" s="9">
        <v>29</v>
      </c>
      <c r="B32" s="9" t="str">
        <f>"35882021122712221770109"</f>
        <v>35882021122712221770109</v>
      </c>
      <c r="C32" s="9" t="s">
        <v>12</v>
      </c>
      <c r="D32" s="9" t="str">
        <f>"劳春华"</f>
        <v>劳春华</v>
      </c>
      <c r="E32" s="9" t="str">
        <f t="shared" si="1"/>
        <v>女</v>
      </c>
      <c r="F32" s="9" t="str">
        <f>"1994-03-09"</f>
        <v>1994-03-09</v>
      </c>
      <c r="G32" s="10"/>
      <c r="H32" s="8"/>
    </row>
    <row r="33" spans="1:8" s="1" customFormat="1" ht="34.5" customHeight="1">
      <c r="A33" s="9">
        <v>30</v>
      </c>
      <c r="B33" s="9" t="str">
        <f>"35882021122712435570112"</f>
        <v>35882021122712435570112</v>
      </c>
      <c r="C33" s="9" t="s">
        <v>12</v>
      </c>
      <c r="D33" s="9" t="str">
        <f>"高业收"</f>
        <v>高业收</v>
      </c>
      <c r="E33" s="9" t="str">
        <f t="shared" si="1"/>
        <v>女</v>
      </c>
      <c r="F33" s="9" t="str">
        <f>"1993-01-09"</f>
        <v>1993-01-09</v>
      </c>
      <c r="G33" s="10"/>
      <c r="H33" s="8"/>
    </row>
    <row r="34" spans="1:8" s="1" customFormat="1" ht="34.5" customHeight="1">
      <c r="A34" s="9">
        <v>31</v>
      </c>
      <c r="B34" s="9" t="str">
        <f>"35882021122712480770117"</f>
        <v>35882021122712480770117</v>
      </c>
      <c r="C34" s="9" t="s">
        <v>12</v>
      </c>
      <c r="D34" s="9" t="str">
        <f>"黄淑颖"</f>
        <v>黄淑颖</v>
      </c>
      <c r="E34" s="9" t="str">
        <f t="shared" si="1"/>
        <v>女</v>
      </c>
      <c r="F34" s="9" t="str">
        <f>"1994-05-11"</f>
        <v>1994-05-11</v>
      </c>
      <c r="G34" s="10"/>
      <c r="H34" s="8"/>
    </row>
    <row r="35" spans="1:8" s="1" customFormat="1" ht="34.5" customHeight="1">
      <c r="A35" s="9">
        <v>32</v>
      </c>
      <c r="B35" s="9" t="str">
        <f>"35882021122714295470134"</f>
        <v>35882021122714295470134</v>
      </c>
      <c r="C35" s="9" t="s">
        <v>12</v>
      </c>
      <c r="D35" s="9" t="str">
        <f>"史才米"</f>
        <v>史才米</v>
      </c>
      <c r="E35" s="9" t="str">
        <f t="shared" si="1"/>
        <v>女</v>
      </c>
      <c r="F35" s="9" t="str">
        <f>"1996-04-15"</f>
        <v>1996-04-15</v>
      </c>
      <c r="G35" s="10"/>
      <c r="H35" s="8"/>
    </row>
    <row r="36" spans="1:8" s="1" customFormat="1" ht="34.5" customHeight="1">
      <c r="A36" s="9">
        <v>33</v>
      </c>
      <c r="B36" s="9" t="str">
        <f>"35882021122714482770140"</f>
        <v>35882021122714482770140</v>
      </c>
      <c r="C36" s="9" t="s">
        <v>12</v>
      </c>
      <c r="D36" s="9" t="str">
        <f>"王官丽"</f>
        <v>王官丽</v>
      </c>
      <c r="E36" s="9" t="str">
        <f t="shared" si="1"/>
        <v>女</v>
      </c>
      <c r="F36" s="9" t="str">
        <f>"1988-03-18"</f>
        <v>1988-03-18</v>
      </c>
      <c r="G36" s="10"/>
      <c r="H36" s="8"/>
    </row>
    <row r="37" spans="1:8" s="1" customFormat="1" ht="34.5" customHeight="1">
      <c r="A37" s="9">
        <v>34</v>
      </c>
      <c r="B37" s="9" t="str">
        <f>"35882021122715124470152"</f>
        <v>35882021122715124470152</v>
      </c>
      <c r="C37" s="9" t="s">
        <v>12</v>
      </c>
      <c r="D37" s="9" t="str">
        <f>"郭丽华"</f>
        <v>郭丽华</v>
      </c>
      <c r="E37" s="9" t="str">
        <f t="shared" si="1"/>
        <v>女</v>
      </c>
      <c r="F37" s="9" t="str">
        <f>"1981-08-01"</f>
        <v>1981-08-01</v>
      </c>
      <c r="G37" s="10"/>
      <c r="H37" s="8"/>
    </row>
    <row r="38" spans="1:8" s="1" customFormat="1" ht="34.5" customHeight="1">
      <c r="A38" s="9">
        <v>35</v>
      </c>
      <c r="B38" s="9" t="str">
        <f>"35882021122716420270172"</f>
        <v>35882021122716420270172</v>
      </c>
      <c r="C38" s="9" t="s">
        <v>12</v>
      </c>
      <c r="D38" s="9" t="str">
        <f>"王冬妍"</f>
        <v>王冬妍</v>
      </c>
      <c r="E38" s="9" t="str">
        <f t="shared" si="1"/>
        <v>女</v>
      </c>
      <c r="F38" s="9" t="str">
        <f>"1997-01-29"</f>
        <v>1997-01-29</v>
      </c>
      <c r="G38" s="10"/>
      <c r="H38" s="8"/>
    </row>
    <row r="39" spans="1:8" s="1" customFormat="1" ht="34.5" customHeight="1">
      <c r="A39" s="9">
        <v>36</v>
      </c>
      <c r="B39" s="9" t="str">
        <f>"35882021122717083870178"</f>
        <v>35882021122717083870178</v>
      </c>
      <c r="C39" s="9" t="s">
        <v>12</v>
      </c>
      <c r="D39" s="9" t="str">
        <f>"王雅雨"</f>
        <v>王雅雨</v>
      </c>
      <c r="E39" s="9" t="str">
        <f t="shared" si="1"/>
        <v>女</v>
      </c>
      <c r="F39" s="9" t="str">
        <f>"1992-10-05"</f>
        <v>1992-10-05</v>
      </c>
      <c r="G39" s="10"/>
      <c r="H39" s="8"/>
    </row>
    <row r="40" spans="1:8" s="1" customFormat="1" ht="34.5" customHeight="1">
      <c r="A40" s="9">
        <v>37</v>
      </c>
      <c r="B40" s="9" t="str">
        <f>"35882021122719431970192"</f>
        <v>35882021122719431970192</v>
      </c>
      <c r="C40" s="9" t="s">
        <v>12</v>
      </c>
      <c r="D40" s="9" t="str">
        <f>"吴芳"</f>
        <v>吴芳</v>
      </c>
      <c r="E40" s="9" t="str">
        <f t="shared" si="1"/>
        <v>女</v>
      </c>
      <c r="F40" s="9" t="str">
        <f>"1993-01-24"</f>
        <v>1993-01-24</v>
      </c>
      <c r="G40" s="10"/>
      <c r="H40" s="8"/>
    </row>
    <row r="41" spans="1:8" s="1" customFormat="1" ht="34.5" customHeight="1">
      <c r="A41" s="9">
        <v>38</v>
      </c>
      <c r="B41" s="9" t="str">
        <f>"35882021122720075170195"</f>
        <v>35882021122720075170195</v>
      </c>
      <c r="C41" s="9" t="s">
        <v>12</v>
      </c>
      <c r="D41" s="9" t="str">
        <f>"王芳"</f>
        <v>王芳</v>
      </c>
      <c r="E41" s="9" t="str">
        <f t="shared" si="1"/>
        <v>女</v>
      </c>
      <c r="F41" s="9" t="str">
        <f>"1978-10-20"</f>
        <v>1978-10-20</v>
      </c>
      <c r="G41" s="10"/>
      <c r="H41" s="8"/>
    </row>
    <row r="42" spans="1:8" s="1" customFormat="1" ht="34.5" customHeight="1">
      <c r="A42" s="9">
        <v>39</v>
      </c>
      <c r="B42" s="9" t="str">
        <f>"35882021122722230370208"</f>
        <v>35882021122722230370208</v>
      </c>
      <c r="C42" s="9" t="s">
        <v>12</v>
      </c>
      <c r="D42" s="9" t="str">
        <f>"李皓婷"</f>
        <v>李皓婷</v>
      </c>
      <c r="E42" s="9" t="str">
        <f t="shared" si="1"/>
        <v>女</v>
      </c>
      <c r="F42" s="9" t="str">
        <f>"1990-07-20"</f>
        <v>1990-07-20</v>
      </c>
      <c r="G42" s="10"/>
      <c r="H42" s="8"/>
    </row>
    <row r="43" spans="1:8" s="1" customFormat="1" ht="34.5" customHeight="1">
      <c r="A43" s="9">
        <v>40</v>
      </c>
      <c r="B43" s="9" t="str">
        <f>"35882021122809450070221"</f>
        <v>35882021122809450070221</v>
      </c>
      <c r="C43" s="9" t="s">
        <v>12</v>
      </c>
      <c r="D43" s="9" t="str">
        <f>"林玉玲"</f>
        <v>林玉玲</v>
      </c>
      <c r="E43" s="9" t="str">
        <f t="shared" si="1"/>
        <v>女</v>
      </c>
      <c r="F43" s="9" t="str">
        <f>"1990-07-20"</f>
        <v>1990-07-20</v>
      </c>
      <c r="G43" s="10"/>
      <c r="H43" s="8"/>
    </row>
    <row r="44" spans="1:8" s="1" customFormat="1" ht="34.5" customHeight="1">
      <c r="A44" s="9">
        <v>41</v>
      </c>
      <c r="B44" s="9" t="str">
        <f>"35882021122810114570226"</f>
        <v>35882021122810114570226</v>
      </c>
      <c r="C44" s="9" t="s">
        <v>12</v>
      </c>
      <c r="D44" s="9" t="str">
        <f>"林亚兰"</f>
        <v>林亚兰</v>
      </c>
      <c r="E44" s="9" t="str">
        <f t="shared" si="1"/>
        <v>女</v>
      </c>
      <c r="F44" s="9" t="str">
        <f>"1992-03-07"</f>
        <v>1992-03-07</v>
      </c>
      <c r="G44" s="10"/>
      <c r="H44" s="8"/>
    </row>
    <row r="45" spans="1:8" s="1" customFormat="1" ht="34.5" customHeight="1">
      <c r="A45" s="9">
        <v>42</v>
      </c>
      <c r="B45" s="9" t="str">
        <f>"35882021122810385170229"</f>
        <v>35882021122810385170229</v>
      </c>
      <c r="C45" s="9" t="s">
        <v>12</v>
      </c>
      <c r="D45" s="9" t="str">
        <f>"王冬雪"</f>
        <v>王冬雪</v>
      </c>
      <c r="E45" s="9" t="str">
        <f t="shared" si="1"/>
        <v>女</v>
      </c>
      <c r="F45" s="9" t="str">
        <f>"1989-09-27"</f>
        <v>1989-09-27</v>
      </c>
      <c r="G45" s="10"/>
      <c r="H45" s="8"/>
    </row>
    <row r="46" spans="1:8" s="1" customFormat="1" ht="34.5" customHeight="1">
      <c r="A46" s="9">
        <v>43</v>
      </c>
      <c r="B46" s="9" t="str">
        <f>"35882021122811535670234"</f>
        <v>35882021122811535670234</v>
      </c>
      <c r="C46" s="9" t="s">
        <v>12</v>
      </c>
      <c r="D46" s="9" t="str">
        <f>"庞灵凤"</f>
        <v>庞灵凤</v>
      </c>
      <c r="E46" s="9" t="str">
        <f t="shared" si="1"/>
        <v>女</v>
      </c>
      <c r="F46" s="9" t="str">
        <f>"1995-09-26"</f>
        <v>1995-09-26</v>
      </c>
      <c r="G46" s="10"/>
      <c r="H46" s="8"/>
    </row>
    <row r="47" spans="1:8" s="1" customFormat="1" ht="34.5" customHeight="1">
      <c r="A47" s="9">
        <v>44</v>
      </c>
      <c r="B47" s="9" t="str">
        <f>"35882021122815004870240"</f>
        <v>35882021122815004870240</v>
      </c>
      <c r="C47" s="9" t="s">
        <v>12</v>
      </c>
      <c r="D47" s="9" t="str">
        <f>"黄兴流"</f>
        <v>黄兴流</v>
      </c>
      <c r="E47" s="9" t="str">
        <f t="shared" si="1"/>
        <v>女</v>
      </c>
      <c r="F47" s="9" t="str">
        <f>"1992-12-25"</f>
        <v>1992-12-25</v>
      </c>
      <c r="G47" s="10"/>
      <c r="H47" s="8"/>
    </row>
    <row r="48" spans="1:8" s="1" customFormat="1" ht="34.5" customHeight="1">
      <c r="A48" s="9">
        <v>45</v>
      </c>
      <c r="B48" s="9" t="str">
        <f>"35882021122816263270249"</f>
        <v>35882021122816263270249</v>
      </c>
      <c r="C48" s="9" t="s">
        <v>12</v>
      </c>
      <c r="D48" s="9" t="str">
        <f>"陈冬妹"</f>
        <v>陈冬妹</v>
      </c>
      <c r="E48" s="9" t="str">
        <f t="shared" si="1"/>
        <v>女</v>
      </c>
      <c r="F48" s="9" t="str">
        <f>"1984-05-04"</f>
        <v>1984-05-04</v>
      </c>
      <c r="G48" s="10"/>
      <c r="H48" s="8"/>
    </row>
    <row r="49" spans="1:8" s="1" customFormat="1" ht="34.5" customHeight="1">
      <c r="A49" s="9">
        <v>46</v>
      </c>
      <c r="B49" s="9" t="str">
        <f>"35882021122817475870258"</f>
        <v>35882021122817475870258</v>
      </c>
      <c r="C49" s="9" t="s">
        <v>12</v>
      </c>
      <c r="D49" s="9" t="str">
        <f>"洪帅"</f>
        <v>洪帅</v>
      </c>
      <c r="E49" s="9" t="str">
        <f t="shared" si="1"/>
        <v>女</v>
      </c>
      <c r="F49" s="9" t="str">
        <f>"1994-04-08"</f>
        <v>1994-04-08</v>
      </c>
      <c r="G49" s="10"/>
      <c r="H49" s="8"/>
    </row>
    <row r="50" spans="1:8" s="1" customFormat="1" ht="34.5" customHeight="1">
      <c r="A50" s="9">
        <v>47</v>
      </c>
      <c r="B50" s="9" t="str">
        <f>"35882021122818060470259"</f>
        <v>35882021122818060470259</v>
      </c>
      <c r="C50" s="9" t="s">
        <v>12</v>
      </c>
      <c r="D50" s="9" t="str">
        <f>"邢晓婧"</f>
        <v>邢晓婧</v>
      </c>
      <c r="E50" s="9" t="str">
        <f t="shared" si="1"/>
        <v>女</v>
      </c>
      <c r="F50" s="9" t="str">
        <f>"1987-11-10"</f>
        <v>1987-11-10</v>
      </c>
      <c r="G50" s="10"/>
      <c r="H50" s="8"/>
    </row>
    <row r="51" spans="1:8" s="1" customFormat="1" ht="34.5" customHeight="1">
      <c r="A51" s="9">
        <v>48</v>
      </c>
      <c r="B51" s="9" t="str">
        <f>"35882021122820094770264"</f>
        <v>35882021122820094770264</v>
      </c>
      <c r="C51" s="9" t="s">
        <v>12</v>
      </c>
      <c r="D51" s="9" t="str">
        <f>"邓妹英"</f>
        <v>邓妹英</v>
      </c>
      <c r="E51" s="9" t="str">
        <f t="shared" si="1"/>
        <v>女</v>
      </c>
      <c r="F51" s="9" t="str">
        <f>"1991-08-10"</f>
        <v>1991-08-10</v>
      </c>
      <c r="G51" s="10"/>
      <c r="H51" s="8"/>
    </row>
    <row r="52" spans="1:8" s="1" customFormat="1" ht="34.5" customHeight="1">
      <c r="A52" s="9">
        <v>49</v>
      </c>
      <c r="B52" s="9" t="str">
        <f>"35882021122908303270272"</f>
        <v>35882021122908303270272</v>
      </c>
      <c r="C52" s="9" t="s">
        <v>12</v>
      </c>
      <c r="D52" s="9" t="str">
        <f>"刘爱斤"</f>
        <v>刘爱斤</v>
      </c>
      <c r="E52" s="9" t="str">
        <f t="shared" si="1"/>
        <v>女</v>
      </c>
      <c r="F52" s="9" t="str">
        <f>"1994-06-08"</f>
        <v>1994-06-08</v>
      </c>
      <c r="G52" s="10"/>
      <c r="H52" s="8"/>
    </row>
    <row r="53" spans="1:8" s="1" customFormat="1" ht="34.5" customHeight="1">
      <c r="A53" s="9">
        <v>50</v>
      </c>
      <c r="B53" s="9" t="str">
        <f>"35882021122909055170273"</f>
        <v>35882021122909055170273</v>
      </c>
      <c r="C53" s="9" t="s">
        <v>12</v>
      </c>
      <c r="D53" s="9" t="str">
        <f>"王佳微"</f>
        <v>王佳微</v>
      </c>
      <c r="E53" s="9" t="str">
        <f t="shared" si="1"/>
        <v>女</v>
      </c>
      <c r="F53" s="9" t="str">
        <f>"1988-08-11"</f>
        <v>1988-08-11</v>
      </c>
      <c r="G53" s="10"/>
      <c r="H53" s="8"/>
    </row>
    <row r="54" spans="1:8" s="1" customFormat="1" ht="34.5" customHeight="1">
      <c r="A54" s="9">
        <v>51</v>
      </c>
      <c r="B54" s="9" t="str">
        <f>"35882021122911322470278"</f>
        <v>35882021122911322470278</v>
      </c>
      <c r="C54" s="9" t="s">
        <v>12</v>
      </c>
      <c r="D54" s="9" t="str">
        <f>"罗梦媛"</f>
        <v>罗梦媛</v>
      </c>
      <c r="E54" s="9" t="str">
        <f t="shared" si="1"/>
        <v>女</v>
      </c>
      <c r="F54" s="9" t="str">
        <f>"1996-11-16"</f>
        <v>1996-11-16</v>
      </c>
      <c r="G54" s="10"/>
      <c r="H54" s="8"/>
    </row>
    <row r="55" spans="1:8" s="1" customFormat="1" ht="34.5" customHeight="1">
      <c r="A55" s="9">
        <v>52</v>
      </c>
      <c r="B55" s="9" t="str">
        <f>"35882021122911565270281"</f>
        <v>35882021122911565270281</v>
      </c>
      <c r="C55" s="9" t="s">
        <v>12</v>
      </c>
      <c r="D55" s="9" t="str">
        <f>"王雨欣"</f>
        <v>王雨欣</v>
      </c>
      <c r="E55" s="9" t="str">
        <f t="shared" si="1"/>
        <v>女</v>
      </c>
      <c r="F55" s="9" t="str">
        <f>"1995-05-16"</f>
        <v>1995-05-16</v>
      </c>
      <c r="G55" s="10"/>
      <c r="H55" s="8"/>
    </row>
    <row r="56" spans="1:8" s="1" customFormat="1" ht="34.5" customHeight="1">
      <c r="A56" s="9">
        <v>53</v>
      </c>
      <c r="B56" s="9" t="str">
        <f>"35882021122912140270283"</f>
        <v>35882021122912140270283</v>
      </c>
      <c r="C56" s="9" t="s">
        <v>12</v>
      </c>
      <c r="D56" s="9" t="str">
        <f>"刘亚亲"</f>
        <v>刘亚亲</v>
      </c>
      <c r="E56" s="9" t="str">
        <f t="shared" si="1"/>
        <v>女</v>
      </c>
      <c r="F56" s="9" t="str">
        <f>"1994-07-05"</f>
        <v>1994-07-05</v>
      </c>
      <c r="G56" s="10"/>
      <c r="H56" s="8"/>
    </row>
    <row r="57" spans="1:8" s="1" customFormat="1" ht="34.5" customHeight="1">
      <c r="A57" s="9">
        <v>54</v>
      </c>
      <c r="B57" s="9" t="str">
        <f>"35882021122913132070285"</f>
        <v>35882021122913132070285</v>
      </c>
      <c r="C57" s="9" t="s">
        <v>12</v>
      </c>
      <c r="D57" s="9" t="str">
        <f>"张美珍"</f>
        <v>张美珍</v>
      </c>
      <c r="E57" s="9" t="str">
        <f t="shared" si="1"/>
        <v>女</v>
      </c>
      <c r="F57" s="9" t="str">
        <f>"1992-04-12"</f>
        <v>1992-04-12</v>
      </c>
      <c r="G57" s="10"/>
      <c r="H57" s="8"/>
    </row>
    <row r="58" spans="1:8" s="1" customFormat="1" ht="34.5" customHeight="1">
      <c r="A58" s="9">
        <v>55</v>
      </c>
      <c r="B58" s="9" t="str">
        <f>"35882021122916304470290"</f>
        <v>35882021122916304470290</v>
      </c>
      <c r="C58" s="9" t="s">
        <v>12</v>
      </c>
      <c r="D58" s="9" t="str">
        <f>"李萍"</f>
        <v>李萍</v>
      </c>
      <c r="E58" s="9" t="str">
        <f t="shared" si="1"/>
        <v>女</v>
      </c>
      <c r="F58" s="9" t="str">
        <f>"1993-06-11"</f>
        <v>1993-06-11</v>
      </c>
      <c r="G58" s="10"/>
      <c r="H58" s="8"/>
    </row>
    <row r="59" spans="1:8" s="1" customFormat="1" ht="34.5" customHeight="1">
      <c r="A59" s="9">
        <v>56</v>
      </c>
      <c r="B59" s="9" t="str">
        <f>"35882021122918220570292"</f>
        <v>35882021122918220570292</v>
      </c>
      <c r="C59" s="9" t="s">
        <v>12</v>
      </c>
      <c r="D59" s="9" t="str">
        <f>"杨钰妹"</f>
        <v>杨钰妹</v>
      </c>
      <c r="E59" s="9" t="str">
        <f t="shared" si="1"/>
        <v>女</v>
      </c>
      <c r="F59" s="9" t="str">
        <f>"2001-04-05"</f>
        <v>2001-04-05</v>
      </c>
      <c r="G59" s="10"/>
      <c r="H59" s="8"/>
    </row>
    <row r="60" spans="1:8" s="1" customFormat="1" ht="34.5" customHeight="1">
      <c r="A60" s="9">
        <v>57</v>
      </c>
      <c r="B60" s="9" t="str">
        <f>"35882021122919062670296"</f>
        <v>35882021122919062670296</v>
      </c>
      <c r="C60" s="9" t="s">
        <v>12</v>
      </c>
      <c r="D60" s="9" t="str">
        <f>"王彩霞"</f>
        <v>王彩霞</v>
      </c>
      <c r="E60" s="9" t="str">
        <f t="shared" si="1"/>
        <v>女</v>
      </c>
      <c r="F60" s="9" t="str">
        <f>"1986-11-18"</f>
        <v>1986-11-18</v>
      </c>
      <c r="G60" s="10"/>
      <c r="H60" s="8"/>
    </row>
    <row r="61" spans="1:8" s="1" customFormat="1" ht="34.5" customHeight="1">
      <c r="A61" s="9">
        <v>58</v>
      </c>
      <c r="B61" s="9" t="str">
        <f>"35882021122919433270298"</f>
        <v>35882021122919433270298</v>
      </c>
      <c r="C61" s="9" t="s">
        <v>12</v>
      </c>
      <c r="D61" s="9" t="str">
        <f>"陈淑玲"</f>
        <v>陈淑玲</v>
      </c>
      <c r="E61" s="9" t="str">
        <f t="shared" si="1"/>
        <v>女</v>
      </c>
      <c r="F61" s="9" t="str">
        <f>"1993-02-15"</f>
        <v>1993-02-15</v>
      </c>
      <c r="G61" s="10"/>
      <c r="H61" s="8"/>
    </row>
    <row r="62" spans="1:8" s="1" customFormat="1" ht="34.5" customHeight="1">
      <c r="A62" s="9">
        <v>59</v>
      </c>
      <c r="B62" s="9" t="str">
        <f>"35882021122920031070300"</f>
        <v>35882021122920031070300</v>
      </c>
      <c r="C62" s="9" t="s">
        <v>12</v>
      </c>
      <c r="D62" s="9" t="str">
        <f>"李鑫"</f>
        <v>李鑫</v>
      </c>
      <c r="E62" s="9" t="str">
        <f t="shared" si="1"/>
        <v>女</v>
      </c>
      <c r="F62" s="9" t="str">
        <f>"1991-07-02"</f>
        <v>1991-07-02</v>
      </c>
      <c r="G62" s="10"/>
      <c r="H62" s="8"/>
    </row>
    <row r="63" spans="1:8" s="1" customFormat="1" ht="34.5" customHeight="1">
      <c r="A63" s="9">
        <v>60</v>
      </c>
      <c r="B63" s="9" t="str">
        <f>"35882021123008291870307"</f>
        <v>35882021123008291870307</v>
      </c>
      <c r="C63" s="9" t="s">
        <v>12</v>
      </c>
      <c r="D63" s="9" t="str">
        <f>"张海丽"</f>
        <v>张海丽</v>
      </c>
      <c r="E63" s="9" t="str">
        <f t="shared" si="1"/>
        <v>女</v>
      </c>
      <c r="F63" s="9" t="str">
        <f>"1984-08-01"</f>
        <v>1984-08-01</v>
      </c>
      <c r="G63" s="10"/>
      <c r="H63" s="8"/>
    </row>
    <row r="64" spans="1:8" s="1" customFormat="1" ht="34.5" customHeight="1">
      <c r="A64" s="9">
        <v>61</v>
      </c>
      <c r="B64" s="9" t="str">
        <f>"35882021123011075370317"</f>
        <v>35882021123011075370317</v>
      </c>
      <c r="C64" s="9" t="s">
        <v>12</v>
      </c>
      <c r="D64" s="9" t="str">
        <f>"吴广梅"</f>
        <v>吴广梅</v>
      </c>
      <c r="E64" s="9" t="str">
        <f t="shared" si="1"/>
        <v>女</v>
      </c>
      <c r="F64" s="9" t="str">
        <f>"1995-06-23"</f>
        <v>1995-06-23</v>
      </c>
      <c r="G64" s="10"/>
      <c r="H64" s="8"/>
    </row>
    <row r="65" spans="1:8" s="1" customFormat="1" ht="34.5" customHeight="1">
      <c r="A65" s="9">
        <v>62</v>
      </c>
      <c r="B65" s="9" t="str">
        <f>"35882021123016361370326"</f>
        <v>35882021123016361370326</v>
      </c>
      <c r="C65" s="9" t="s">
        <v>12</v>
      </c>
      <c r="D65" s="9" t="str">
        <f>"陈兰萍"</f>
        <v>陈兰萍</v>
      </c>
      <c r="E65" s="9" t="str">
        <f t="shared" si="1"/>
        <v>女</v>
      </c>
      <c r="F65" s="9" t="str">
        <f>"1995-05-09"</f>
        <v>1995-05-09</v>
      </c>
      <c r="G65" s="10"/>
      <c r="H65" s="8"/>
    </row>
    <row r="66" spans="1:8" s="1" customFormat="1" ht="34.5" customHeight="1">
      <c r="A66" s="9">
        <v>63</v>
      </c>
      <c r="B66" s="9" t="str">
        <f>"35882021123021012170336"</f>
        <v>35882021123021012170336</v>
      </c>
      <c r="C66" s="9" t="s">
        <v>12</v>
      </c>
      <c r="D66" s="9" t="str">
        <f>"邢水鲜"</f>
        <v>邢水鲜</v>
      </c>
      <c r="E66" s="9" t="str">
        <f t="shared" si="1"/>
        <v>女</v>
      </c>
      <c r="F66" s="9" t="str">
        <f>"1995-12-04"</f>
        <v>1995-12-04</v>
      </c>
      <c r="G66" s="10"/>
      <c r="H66" s="8"/>
    </row>
    <row r="67" spans="1:8" s="1" customFormat="1" ht="34.5" customHeight="1">
      <c r="A67" s="9">
        <v>64</v>
      </c>
      <c r="B67" s="9" t="str">
        <f>"35882021123109055370341"</f>
        <v>35882021123109055370341</v>
      </c>
      <c r="C67" s="9" t="s">
        <v>12</v>
      </c>
      <c r="D67" s="9" t="str">
        <f>"王晓敏"</f>
        <v>王晓敏</v>
      </c>
      <c r="E67" s="9" t="str">
        <f t="shared" si="1"/>
        <v>女</v>
      </c>
      <c r="F67" s="9" t="str">
        <f>"1991-09-28"</f>
        <v>1991-09-28</v>
      </c>
      <c r="G67" s="10"/>
      <c r="H67" s="8"/>
    </row>
    <row r="68" spans="1:8" s="1" customFormat="1" ht="34.5" customHeight="1">
      <c r="A68" s="9">
        <v>65</v>
      </c>
      <c r="B68" s="9" t="str">
        <f>"35882021123111291770343"</f>
        <v>35882021123111291770343</v>
      </c>
      <c r="C68" s="9" t="s">
        <v>12</v>
      </c>
      <c r="D68" s="9" t="str">
        <f>"王美玲"</f>
        <v>王美玲</v>
      </c>
      <c r="E68" s="9" t="str">
        <f t="shared" si="1"/>
        <v>女</v>
      </c>
      <c r="F68" s="9" t="str">
        <f>"1993-04-20"</f>
        <v>1993-04-20</v>
      </c>
      <c r="G68" s="10"/>
      <c r="H68" s="8"/>
    </row>
    <row r="69" spans="1:8" s="1" customFormat="1" ht="34.5" customHeight="1">
      <c r="A69" s="9">
        <v>66</v>
      </c>
      <c r="B69" s="9" t="str">
        <f>"35882021123115112670348"</f>
        <v>35882021123115112670348</v>
      </c>
      <c r="C69" s="9" t="s">
        <v>12</v>
      </c>
      <c r="D69" s="9" t="str">
        <f>"刘金妹"</f>
        <v>刘金妹</v>
      </c>
      <c r="E69" s="9" t="str">
        <f t="shared" si="1"/>
        <v>女</v>
      </c>
      <c r="F69" s="9" t="str">
        <f>"1993-10-05"</f>
        <v>1993-10-05</v>
      </c>
      <c r="G69" s="10"/>
      <c r="H69" s="8"/>
    </row>
    <row r="70" spans="1:8" s="1" customFormat="1" ht="34.5" customHeight="1">
      <c r="A70" s="9">
        <v>67</v>
      </c>
      <c r="B70" s="9" t="str">
        <f>"35882021123116232170349"</f>
        <v>35882021123116232170349</v>
      </c>
      <c r="C70" s="9" t="s">
        <v>12</v>
      </c>
      <c r="D70" s="9" t="str">
        <f>"许培蕾"</f>
        <v>许培蕾</v>
      </c>
      <c r="E70" s="9" t="str">
        <f t="shared" si="1"/>
        <v>女</v>
      </c>
      <c r="F70" s="9" t="str">
        <f>"1989-07-05"</f>
        <v>1989-07-05</v>
      </c>
      <c r="G70" s="10"/>
      <c r="H70" s="8"/>
    </row>
    <row r="71" spans="1:8" s="1" customFormat="1" ht="34.5" customHeight="1">
      <c r="A71" s="9">
        <v>68</v>
      </c>
      <c r="B71" s="9" t="str">
        <f>"35882022010123005470367"</f>
        <v>35882022010123005470367</v>
      </c>
      <c r="C71" s="9" t="s">
        <v>12</v>
      </c>
      <c r="D71" s="9" t="str">
        <f>"张景丽"</f>
        <v>张景丽</v>
      </c>
      <c r="E71" s="9" t="str">
        <f t="shared" si="1"/>
        <v>女</v>
      </c>
      <c r="F71" s="9" t="str">
        <f>"1999-10-13"</f>
        <v>1999-10-13</v>
      </c>
      <c r="G71" s="10"/>
      <c r="H71" s="8"/>
    </row>
    <row r="72" spans="1:8" s="1" customFormat="1" ht="34.5" customHeight="1">
      <c r="A72" s="9">
        <v>69</v>
      </c>
      <c r="B72" s="9" t="str">
        <f>"35882022010200475570370"</f>
        <v>35882022010200475570370</v>
      </c>
      <c r="C72" s="9" t="s">
        <v>12</v>
      </c>
      <c r="D72" s="9" t="str">
        <f>"钟文妹"</f>
        <v>钟文妹</v>
      </c>
      <c r="E72" s="9" t="str">
        <f t="shared" si="1"/>
        <v>女</v>
      </c>
      <c r="F72" s="9" t="str">
        <f>"1982-08-29"</f>
        <v>1982-08-29</v>
      </c>
      <c r="G72" s="10"/>
      <c r="H72" s="8"/>
    </row>
    <row r="73" spans="1:8" s="1" customFormat="1" ht="34.5" customHeight="1">
      <c r="A73" s="9">
        <v>70</v>
      </c>
      <c r="B73" s="9" t="str">
        <f>"35882022010201263870371"</f>
        <v>35882022010201263870371</v>
      </c>
      <c r="C73" s="9" t="s">
        <v>12</v>
      </c>
      <c r="D73" s="9" t="str">
        <f>"王悦营"</f>
        <v>王悦营</v>
      </c>
      <c r="E73" s="9" t="str">
        <f t="shared" si="1"/>
        <v>女</v>
      </c>
      <c r="F73" s="9" t="str">
        <f>"1996-08-26"</f>
        <v>1996-08-26</v>
      </c>
      <c r="G73" s="10"/>
      <c r="H73" s="8"/>
    </row>
    <row r="74" spans="1:8" s="1" customFormat="1" ht="34.5" customHeight="1">
      <c r="A74" s="9">
        <v>71</v>
      </c>
      <c r="B74" s="9" t="str">
        <f>"35882022010216001470383"</f>
        <v>35882022010216001470383</v>
      </c>
      <c r="C74" s="9" t="s">
        <v>12</v>
      </c>
      <c r="D74" s="9" t="str">
        <f>"王曼"</f>
        <v>王曼</v>
      </c>
      <c r="E74" s="9" t="str">
        <f t="shared" si="1"/>
        <v>女</v>
      </c>
      <c r="F74" s="9" t="str">
        <f>"1990-11-08"</f>
        <v>1990-11-08</v>
      </c>
      <c r="G74" s="10"/>
      <c r="H74" s="8"/>
    </row>
    <row r="75" spans="1:8" s="1" customFormat="1" ht="34.5" customHeight="1">
      <c r="A75" s="9">
        <v>72</v>
      </c>
      <c r="B75" s="9" t="str">
        <f>"35882022010221144570385"</f>
        <v>35882022010221144570385</v>
      </c>
      <c r="C75" s="9" t="s">
        <v>12</v>
      </c>
      <c r="D75" s="9" t="str">
        <f>"曾平红"</f>
        <v>曾平红</v>
      </c>
      <c r="E75" s="9" t="str">
        <f t="shared" si="1"/>
        <v>女</v>
      </c>
      <c r="F75" s="9" t="str">
        <f>"1994-11-17"</f>
        <v>1994-11-17</v>
      </c>
      <c r="G75" s="10"/>
      <c r="H75" s="8"/>
    </row>
    <row r="76" spans="1:8" s="1" customFormat="1" ht="34.5" customHeight="1">
      <c r="A76" s="9">
        <v>73</v>
      </c>
      <c r="B76" s="9" t="str">
        <f>"35882022010222452470387"</f>
        <v>35882022010222452470387</v>
      </c>
      <c r="C76" s="9" t="s">
        <v>12</v>
      </c>
      <c r="D76" s="9" t="str">
        <f>"龙倩倩"</f>
        <v>龙倩倩</v>
      </c>
      <c r="E76" s="9" t="str">
        <f t="shared" si="1"/>
        <v>女</v>
      </c>
      <c r="F76" s="9" t="str">
        <f>"1994-08-16"</f>
        <v>1994-08-16</v>
      </c>
      <c r="G76" s="10"/>
      <c r="H76" s="8"/>
    </row>
    <row r="77" spans="1:8" s="1" customFormat="1" ht="34.5" customHeight="1">
      <c r="A77" s="9">
        <v>74</v>
      </c>
      <c r="B77" s="9" t="str">
        <f>"35882022010310111270393"</f>
        <v>35882022010310111270393</v>
      </c>
      <c r="C77" s="9" t="s">
        <v>12</v>
      </c>
      <c r="D77" s="9" t="str">
        <f>"蓝惠"</f>
        <v>蓝惠</v>
      </c>
      <c r="E77" s="9" t="str">
        <f t="shared" si="1"/>
        <v>女</v>
      </c>
      <c r="F77" s="9" t="str">
        <f>"1996-05-09"</f>
        <v>1996-05-09</v>
      </c>
      <c r="G77" s="10"/>
      <c r="H77" s="8"/>
    </row>
    <row r="78" spans="1:8" s="1" customFormat="1" ht="34.5" customHeight="1">
      <c r="A78" s="9">
        <v>75</v>
      </c>
      <c r="B78" s="9" t="str">
        <f>"35882022010319034470404"</f>
        <v>35882022010319034470404</v>
      </c>
      <c r="C78" s="9" t="s">
        <v>12</v>
      </c>
      <c r="D78" s="9" t="str">
        <f>"王彩花"</f>
        <v>王彩花</v>
      </c>
      <c r="E78" s="9" t="str">
        <f t="shared" si="1"/>
        <v>女</v>
      </c>
      <c r="F78" s="9" t="str">
        <f>"1988-03-13"</f>
        <v>1988-03-13</v>
      </c>
      <c r="G78" s="10"/>
      <c r="H78" s="8"/>
    </row>
    <row r="79" spans="1:8" s="1" customFormat="1" ht="34.5" customHeight="1">
      <c r="A79" s="9">
        <v>76</v>
      </c>
      <c r="B79" s="9" t="str">
        <f>"35882022010322150170409"</f>
        <v>35882022010322150170409</v>
      </c>
      <c r="C79" s="9" t="s">
        <v>12</v>
      </c>
      <c r="D79" s="9" t="str">
        <f>"王玲"</f>
        <v>王玲</v>
      </c>
      <c r="E79" s="9" t="str">
        <f t="shared" si="1"/>
        <v>女</v>
      </c>
      <c r="F79" s="9" t="str">
        <f>"1990-07-10"</f>
        <v>1990-07-10</v>
      </c>
      <c r="G79" s="10"/>
      <c r="H79" s="8"/>
    </row>
    <row r="80" spans="1:8" s="1" customFormat="1" ht="34.5" customHeight="1">
      <c r="A80" s="9">
        <v>77</v>
      </c>
      <c r="B80" s="9" t="str">
        <f>"35882022010410433170420"</f>
        <v>35882022010410433170420</v>
      </c>
      <c r="C80" s="9" t="s">
        <v>12</v>
      </c>
      <c r="D80" s="9" t="str">
        <f>"徐晓娜"</f>
        <v>徐晓娜</v>
      </c>
      <c r="E80" s="9" t="str">
        <f t="shared" si="1"/>
        <v>女</v>
      </c>
      <c r="F80" s="9" t="str">
        <f>"1997-11-05"</f>
        <v>1997-11-05</v>
      </c>
      <c r="G80" s="10"/>
      <c r="H80" s="8"/>
    </row>
    <row r="81" spans="1:8" s="1" customFormat="1" ht="34.5" customHeight="1">
      <c r="A81" s="9">
        <v>78</v>
      </c>
      <c r="B81" s="9" t="str">
        <f>"35882022010411490470423"</f>
        <v>35882022010411490470423</v>
      </c>
      <c r="C81" s="9" t="s">
        <v>12</v>
      </c>
      <c r="D81" s="9" t="str">
        <f>"王晶晶"</f>
        <v>王晶晶</v>
      </c>
      <c r="E81" s="9" t="str">
        <f t="shared" si="1"/>
        <v>女</v>
      </c>
      <c r="F81" s="9" t="str">
        <f>"1994-02-10"</f>
        <v>1994-02-10</v>
      </c>
      <c r="G81" s="10"/>
      <c r="H81" s="8"/>
    </row>
    <row r="82" spans="1:8" s="1" customFormat="1" ht="34.5" customHeight="1">
      <c r="A82" s="9">
        <v>79</v>
      </c>
      <c r="B82" s="9" t="str">
        <f>"35882022010420553370436"</f>
        <v>35882022010420553370436</v>
      </c>
      <c r="C82" s="9" t="s">
        <v>12</v>
      </c>
      <c r="D82" s="9" t="str">
        <f>"钟双芳"</f>
        <v>钟双芳</v>
      </c>
      <c r="E82" s="9" t="str">
        <f t="shared" si="1"/>
        <v>女</v>
      </c>
      <c r="F82" s="9" t="str">
        <f>"1990-12-13"</f>
        <v>1990-12-13</v>
      </c>
      <c r="G82" s="10"/>
      <c r="H82" s="8"/>
    </row>
    <row r="83" spans="1:8" s="1" customFormat="1" ht="34.5" customHeight="1">
      <c r="A83" s="9">
        <v>80</v>
      </c>
      <c r="B83" s="9" t="str">
        <f>"35882022010509484870447"</f>
        <v>35882022010509484870447</v>
      </c>
      <c r="C83" s="9" t="s">
        <v>12</v>
      </c>
      <c r="D83" s="9" t="str">
        <f>"黄建萍"</f>
        <v>黄建萍</v>
      </c>
      <c r="E83" s="9" t="str">
        <f t="shared" si="1"/>
        <v>女</v>
      </c>
      <c r="F83" s="9" t="str">
        <f>"1990-02-12"</f>
        <v>1990-02-12</v>
      </c>
      <c r="G83" s="10"/>
      <c r="H83" s="8"/>
    </row>
    <row r="84" spans="1:8" s="1" customFormat="1" ht="34.5" customHeight="1">
      <c r="A84" s="9">
        <v>81</v>
      </c>
      <c r="B84" s="9" t="str">
        <f>"35882022010511084270450"</f>
        <v>35882022010511084270450</v>
      </c>
      <c r="C84" s="9" t="s">
        <v>12</v>
      </c>
      <c r="D84" s="9" t="str">
        <f>"黄晓瑶"</f>
        <v>黄晓瑶</v>
      </c>
      <c r="E84" s="9" t="str">
        <f t="shared" si="1"/>
        <v>女</v>
      </c>
      <c r="F84" s="9" t="str">
        <f>"1992-08-07"</f>
        <v>1992-08-07</v>
      </c>
      <c r="G84" s="10"/>
      <c r="H84" s="8"/>
    </row>
    <row r="85" spans="1:8" s="1" customFormat="1" ht="34.5" customHeight="1">
      <c r="A85" s="9">
        <v>82</v>
      </c>
      <c r="B85" s="9" t="str">
        <f>"35882022010515555370455"</f>
        <v>35882022010515555370455</v>
      </c>
      <c r="C85" s="9" t="s">
        <v>12</v>
      </c>
      <c r="D85" s="9" t="str">
        <f>"陈妹"</f>
        <v>陈妹</v>
      </c>
      <c r="E85" s="9" t="str">
        <f t="shared" si="1"/>
        <v>女</v>
      </c>
      <c r="F85" s="9" t="str">
        <f>"1995-08-09"</f>
        <v>1995-08-09</v>
      </c>
      <c r="G85" s="10"/>
      <c r="H85" s="8"/>
    </row>
    <row r="86" spans="1:8" s="1" customFormat="1" ht="34.5" customHeight="1">
      <c r="A86" s="9">
        <v>83</v>
      </c>
      <c r="B86" s="9" t="str">
        <f>"35882022010608470270467"</f>
        <v>35882022010608470270467</v>
      </c>
      <c r="C86" s="9" t="s">
        <v>12</v>
      </c>
      <c r="D86" s="9" t="str">
        <f>"卓春勤"</f>
        <v>卓春勤</v>
      </c>
      <c r="E86" s="9" t="str">
        <f t="shared" si="1"/>
        <v>女</v>
      </c>
      <c r="F86" s="9" t="str">
        <f>"1985-06-11"</f>
        <v>1985-06-11</v>
      </c>
      <c r="G86" s="10"/>
      <c r="H86" s="8"/>
    </row>
    <row r="87" spans="1:8" s="1" customFormat="1" ht="34.5" customHeight="1">
      <c r="A87" s="9">
        <v>84</v>
      </c>
      <c r="B87" s="9" t="str">
        <f>"35882022010618591570479"</f>
        <v>35882022010618591570479</v>
      </c>
      <c r="C87" s="9" t="s">
        <v>12</v>
      </c>
      <c r="D87" s="9" t="str">
        <f>"黄秋丙"</f>
        <v>黄秋丙</v>
      </c>
      <c r="E87" s="9" t="str">
        <f t="shared" si="1"/>
        <v>女</v>
      </c>
      <c r="F87" s="9" t="str">
        <f>"1983-03-27"</f>
        <v>1983-03-27</v>
      </c>
      <c r="G87" s="10"/>
      <c r="H87" s="8"/>
    </row>
    <row r="88" spans="1:8" s="1" customFormat="1" ht="34.5" customHeight="1">
      <c r="A88" s="9">
        <v>85</v>
      </c>
      <c r="B88" s="9" t="str">
        <f>"35882022010619284570480"</f>
        <v>35882022010619284570480</v>
      </c>
      <c r="C88" s="9" t="s">
        <v>12</v>
      </c>
      <c r="D88" s="9" t="str">
        <f>"王娜"</f>
        <v>王娜</v>
      </c>
      <c r="E88" s="9" t="str">
        <f t="shared" si="1"/>
        <v>女</v>
      </c>
      <c r="F88" s="9" t="str">
        <f>"1996-11-28"</f>
        <v>1996-11-28</v>
      </c>
      <c r="G88" s="10"/>
      <c r="H88" s="8"/>
    </row>
    <row r="89" spans="1:8" s="1" customFormat="1" ht="34.5" customHeight="1">
      <c r="A89" s="9">
        <v>86</v>
      </c>
      <c r="B89" s="9" t="str">
        <f>"35882022010620314570483"</f>
        <v>35882022010620314570483</v>
      </c>
      <c r="C89" s="9" t="s">
        <v>12</v>
      </c>
      <c r="D89" s="9" t="str">
        <f>"黄祖萍"</f>
        <v>黄祖萍</v>
      </c>
      <c r="E89" s="9" t="str">
        <f t="shared" si="1"/>
        <v>女</v>
      </c>
      <c r="F89" s="9" t="str">
        <f>"1992-03-20"</f>
        <v>1992-03-20</v>
      </c>
      <c r="G89" s="10"/>
      <c r="H89" s="8"/>
    </row>
    <row r="90" spans="1:8" s="1" customFormat="1" ht="34.5" customHeight="1">
      <c r="A90" s="9">
        <v>87</v>
      </c>
      <c r="B90" s="9" t="str">
        <f>"35882022010710122370489"</f>
        <v>35882022010710122370489</v>
      </c>
      <c r="C90" s="9" t="s">
        <v>12</v>
      </c>
      <c r="D90" s="9" t="str">
        <f>"黄晓娜"</f>
        <v>黄晓娜</v>
      </c>
      <c r="E90" s="9" t="str">
        <f t="shared" si="1"/>
        <v>女</v>
      </c>
      <c r="F90" s="9" t="str">
        <f>"1985-09-04"</f>
        <v>1985-09-04</v>
      </c>
      <c r="G90" s="10"/>
      <c r="H90" s="8"/>
    </row>
    <row r="91" spans="1:8" s="1" customFormat="1" ht="34.5" customHeight="1">
      <c r="A91" s="9">
        <v>88</v>
      </c>
      <c r="B91" s="9" t="str">
        <f>"35882022010711205270490"</f>
        <v>35882022010711205270490</v>
      </c>
      <c r="C91" s="9" t="s">
        <v>12</v>
      </c>
      <c r="D91" s="9" t="str">
        <f>"王绿绿"</f>
        <v>王绿绿</v>
      </c>
      <c r="E91" s="9" t="str">
        <f t="shared" si="1"/>
        <v>女</v>
      </c>
      <c r="F91" s="9" t="str">
        <f>"1995-05-26"</f>
        <v>1995-05-26</v>
      </c>
      <c r="G91" s="10"/>
      <c r="H91" s="8"/>
    </row>
    <row r="92" spans="1:8" s="1" customFormat="1" ht="34.5" customHeight="1">
      <c r="A92" s="9">
        <v>89</v>
      </c>
      <c r="B92" s="9" t="str">
        <f>"35882022010714305870497"</f>
        <v>35882022010714305870497</v>
      </c>
      <c r="C92" s="9" t="s">
        <v>12</v>
      </c>
      <c r="D92" s="9" t="str">
        <f>"申婧玥"</f>
        <v>申婧玥</v>
      </c>
      <c r="E92" s="9" t="str">
        <f t="shared" si="1"/>
        <v>女</v>
      </c>
      <c r="F92" s="9" t="str">
        <f>"1994-06-28"</f>
        <v>1994-06-28</v>
      </c>
      <c r="G92" s="10"/>
      <c r="H92" s="8"/>
    </row>
    <row r="93" spans="1:8" s="1" customFormat="1" ht="34.5" customHeight="1">
      <c r="A93" s="9">
        <v>90</v>
      </c>
      <c r="B93" s="9" t="str">
        <f>"35882022010722370070514"</f>
        <v>35882022010722370070514</v>
      </c>
      <c r="C93" s="9" t="s">
        <v>12</v>
      </c>
      <c r="D93" s="9" t="str">
        <f>"李晓藤"</f>
        <v>李晓藤</v>
      </c>
      <c r="E93" s="9" t="str">
        <f t="shared" si="1"/>
        <v>女</v>
      </c>
      <c r="F93" s="9" t="str">
        <f>"1994-08-15"</f>
        <v>1994-08-15</v>
      </c>
      <c r="G93" s="10"/>
      <c r="H93" s="8"/>
    </row>
    <row r="94" spans="1:8" s="1" customFormat="1" ht="34.5" customHeight="1">
      <c r="A94" s="9">
        <v>91</v>
      </c>
      <c r="B94" s="9" t="str">
        <f>"35882022010815535970526"</f>
        <v>35882022010815535970526</v>
      </c>
      <c r="C94" s="9" t="s">
        <v>12</v>
      </c>
      <c r="D94" s="9" t="str">
        <f>"吴转凤"</f>
        <v>吴转凤</v>
      </c>
      <c r="E94" s="9" t="str">
        <f t="shared" si="1"/>
        <v>女</v>
      </c>
      <c r="F94" s="9" t="str">
        <f>"1991-09-26"</f>
        <v>1991-09-26</v>
      </c>
      <c r="G94" s="10"/>
      <c r="H94" s="8"/>
    </row>
    <row r="95" spans="1:8" s="1" customFormat="1" ht="34.5" customHeight="1">
      <c r="A95" s="9">
        <v>92</v>
      </c>
      <c r="B95" s="9" t="str">
        <f>"35882022010914042670539"</f>
        <v>35882022010914042670539</v>
      </c>
      <c r="C95" s="9" t="s">
        <v>12</v>
      </c>
      <c r="D95" s="9" t="str">
        <f>"陈珍妹"</f>
        <v>陈珍妹</v>
      </c>
      <c r="E95" s="9" t="str">
        <f aca="true" t="shared" si="2" ref="E95:E107">"女"</f>
        <v>女</v>
      </c>
      <c r="F95" s="9" t="str">
        <f>"1988-10-11"</f>
        <v>1988-10-11</v>
      </c>
      <c r="G95" s="10"/>
      <c r="H95" s="8"/>
    </row>
    <row r="96" spans="1:8" s="1" customFormat="1" ht="34.5" customHeight="1">
      <c r="A96" s="9">
        <v>93</v>
      </c>
      <c r="B96" s="9" t="str">
        <f>"35882022010916274870541"</f>
        <v>35882022010916274870541</v>
      </c>
      <c r="C96" s="9" t="s">
        <v>12</v>
      </c>
      <c r="D96" s="9" t="str">
        <f>"王宇磊"</f>
        <v>王宇磊</v>
      </c>
      <c r="E96" s="9" t="str">
        <f t="shared" si="2"/>
        <v>女</v>
      </c>
      <c r="F96" s="9" t="str">
        <f>"1999-04-12"</f>
        <v>1999-04-12</v>
      </c>
      <c r="G96" s="10"/>
      <c r="H96" s="8"/>
    </row>
    <row r="97" spans="1:8" s="1" customFormat="1" ht="34.5" customHeight="1">
      <c r="A97" s="9">
        <v>94</v>
      </c>
      <c r="B97" s="9" t="str">
        <f>"35882022010920032170546"</f>
        <v>35882022010920032170546</v>
      </c>
      <c r="C97" s="9" t="s">
        <v>12</v>
      </c>
      <c r="D97" s="9" t="str">
        <f>"郭春丽"</f>
        <v>郭春丽</v>
      </c>
      <c r="E97" s="9" t="str">
        <f t="shared" si="2"/>
        <v>女</v>
      </c>
      <c r="F97" s="9" t="str">
        <f>"1995-03-23"</f>
        <v>1995-03-23</v>
      </c>
      <c r="G97" s="10"/>
      <c r="H97" s="8"/>
    </row>
    <row r="98" spans="1:8" s="1" customFormat="1" ht="34.5" customHeight="1">
      <c r="A98" s="9">
        <v>95</v>
      </c>
      <c r="B98" s="9" t="str">
        <f>"35882022011010221470563"</f>
        <v>35882022011010221470563</v>
      </c>
      <c r="C98" s="9" t="s">
        <v>12</v>
      </c>
      <c r="D98" s="9" t="str">
        <f>"刘许诺"</f>
        <v>刘许诺</v>
      </c>
      <c r="E98" s="9" t="str">
        <f t="shared" si="2"/>
        <v>女</v>
      </c>
      <c r="F98" s="9" t="str">
        <f>"1988-06-19"</f>
        <v>1988-06-19</v>
      </c>
      <c r="G98" s="10"/>
      <c r="H98" s="8"/>
    </row>
    <row r="99" spans="1:8" s="1" customFormat="1" ht="34.5" customHeight="1">
      <c r="A99" s="9">
        <v>96</v>
      </c>
      <c r="B99" s="9" t="str">
        <f>"35882022011016211070587"</f>
        <v>35882022011016211070587</v>
      </c>
      <c r="C99" s="9" t="s">
        <v>12</v>
      </c>
      <c r="D99" s="9" t="str">
        <f>"王翔雁"</f>
        <v>王翔雁</v>
      </c>
      <c r="E99" s="9" t="str">
        <f t="shared" si="2"/>
        <v>女</v>
      </c>
      <c r="F99" s="9" t="str">
        <f>"1992-07-08"</f>
        <v>1992-07-08</v>
      </c>
      <c r="G99" s="10"/>
      <c r="H99" s="8"/>
    </row>
    <row r="100" spans="1:8" s="1" customFormat="1" ht="34.5" customHeight="1">
      <c r="A100" s="9">
        <v>97</v>
      </c>
      <c r="B100" s="9" t="str">
        <f>"35882022011020461070612"</f>
        <v>35882022011020461070612</v>
      </c>
      <c r="C100" s="9" t="s">
        <v>12</v>
      </c>
      <c r="D100" s="9" t="str">
        <f>"吉雅杉"</f>
        <v>吉雅杉</v>
      </c>
      <c r="E100" s="9" t="str">
        <f t="shared" si="2"/>
        <v>女</v>
      </c>
      <c r="F100" s="9" t="str">
        <f>"1993-06-11"</f>
        <v>1993-06-11</v>
      </c>
      <c r="G100" s="10"/>
      <c r="H100" s="8"/>
    </row>
    <row r="101" spans="1:8" s="1" customFormat="1" ht="34.5" customHeight="1">
      <c r="A101" s="9">
        <v>98</v>
      </c>
      <c r="B101" s="9" t="str">
        <f>"35882022011021014070614"</f>
        <v>35882022011021014070614</v>
      </c>
      <c r="C101" s="9" t="s">
        <v>12</v>
      </c>
      <c r="D101" s="9" t="str">
        <f>"刘扣要"</f>
        <v>刘扣要</v>
      </c>
      <c r="E101" s="9" t="str">
        <f t="shared" si="2"/>
        <v>女</v>
      </c>
      <c r="F101" s="9" t="str">
        <f>"1986-07-10"</f>
        <v>1986-07-10</v>
      </c>
      <c r="G101" s="10"/>
      <c r="H101" s="8"/>
    </row>
    <row r="102" spans="1:8" s="1" customFormat="1" ht="34.5" customHeight="1">
      <c r="A102" s="9">
        <v>99</v>
      </c>
      <c r="B102" s="9" t="str">
        <f>"35882022011021424370617"</f>
        <v>35882022011021424370617</v>
      </c>
      <c r="C102" s="9" t="s">
        <v>12</v>
      </c>
      <c r="D102" s="9" t="str">
        <f>"黄佳妮"</f>
        <v>黄佳妮</v>
      </c>
      <c r="E102" s="9" t="str">
        <f t="shared" si="2"/>
        <v>女</v>
      </c>
      <c r="F102" s="9" t="str">
        <f>"1990-08-06"</f>
        <v>1990-08-06</v>
      </c>
      <c r="G102" s="10"/>
      <c r="H102" s="8"/>
    </row>
    <row r="103" spans="1:8" s="1" customFormat="1" ht="34.5" customHeight="1">
      <c r="A103" s="9">
        <v>100</v>
      </c>
      <c r="B103" s="9" t="str">
        <f>"35882022011022063670621"</f>
        <v>35882022011022063670621</v>
      </c>
      <c r="C103" s="9" t="s">
        <v>12</v>
      </c>
      <c r="D103" s="9" t="str">
        <f>"关万微"</f>
        <v>关万微</v>
      </c>
      <c r="E103" s="9" t="str">
        <f t="shared" si="2"/>
        <v>女</v>
      </c>
      <c r="F103" s="9" t="str">
        <f>"1983-04-20"</f>
        <v>1983-04-20</v>
      </c>
      <c r="G103" s="10"/>
      <c r="H103" s="8"/>
    </row>
    <row r="104" spans="1:8" s="1" customFormat="1" ht="34.5" customHeight="1">
      <c r="A104" s="9">
        <v>101</v>
      </c>
      <c r="B104" s="9" t="str">
        <f>"35882022011022072370623"</f>
        <v>35882022011022072370623</v>
      </c>
      <c r="C104" s="9" t="s">
        <v>12</v>
      </c>
      <c r="D104" s="9" t="str">
        <f>"黄娟思"</f>
        <v>黄娟思</v>
      </c>
      <c r="E104" s="9" t="str">
        <f t="shared" si="2"/>
        <v>女</v>
      </c>
      <c r="F104" s="9" t="str">
        <f>"1990-10-12"</f>
        <v>1990-10-12</v>
      </c>
      <c r="G104" s="10"/>
      <c r="H104" s="8"/>
    </row>
    <row r="105" spans="1:8" s="1" customFormat="1" ht="34.5" customHeight="1">
      <c r="A105" s="9">
        <v>102</v>
      </c>
      <c r="B105" s="9" t="str">
        <f>"35882022011108524370642"</f>
        <v>35882022011108524370642</v>
      </c>
      <c r="C105" s="9" t="s">
        <v>12</v>
      </c>
      <c r="D105" s="9" t="str">
        <f>"陈永波"</f>
        <v>陈永波</v>
      </c>
      <c r="E105" s="9" t="str">
        <f t="shared" si="2"/>
        <v>女</v>
      </c>
      <c r="F105" s="9" t="str">
        <f>"1995-08-18"</f>
        <v>1995-08-18</v>
      </c>
      <c r="G105" s="10"/>
      <c r="H105" s="8"/>
    </row>
    <row r="106" spans="1:8" s="1" customFormat="1" ht="34.5" customHeight="1">
      <c r="A106" s="9">
        <v>103</v>
      </c>
      <c r="B106" s="9" t="str">
        <f>"35882022011109422770646"</f>
        <v>35882022011109422770646</v>
      </c>
      <c r="C106" s="9" t="s">
        <v>12</v>
      </c>
      <c r="D106" s="9" t="str">
        <f>"郭燕"</f>
        <v>郭燕</v>
      </c>
      <c r="E106" s="9" t="str">
        <f t="shared" si="2"/>
        <v>女</v>
      </c>
      <c r="F106" s="9" t="str">
        <f>"1985-11-05"</f>
        <v>1985-11-05</v>
      </c>
      <c r="G106" s="10"/>
      <c r="H106" s="8"/>
    </row>
    <row r="107" spans="1:8" s="1" customFormat="1" ht="34.5" customHeight="1">
      <c r="A107" s="9">
        <v>104</v>
      </c>
      <c r="B107" s="9" t="str">
        <f>"35882022011018521270601"</f>
        <v>35882022011018521270601</v>
      </c>
      <c r="C107" s="9" t="s">
        <v>13</v>
      </c>
      <c r="D107" s="9" t="str">
        <f>"石少咪"</f>
        <v>石少咪</v>
      </c>
      <c r="E107" s="9" t="str">
        <f t="shared" si="2"/>
        <v>女</v>
      </c>
      <c r="F107" s="9" t="str">
        <f>"1996-05-01"</f>
        <v>1996-05-01</v>
      </c>
      <c r="G107" s="10"/>
      <c r="H107" s="8"/>
    </row>
  </sheetData>
  <sheetProtection/>
  <mergeCells count="1">
    <mergeCell ref="A2:G2"/>
  </mergeCells>
  <printOptions/>
  <pageMargins left="0.8659722222222223" right="0.7513888888888889" top="1" bottom="1" header="0.5" footer="0.5"/>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WPS_1602213492</cp:lastModifiedBy>
  <dcterms:created xsi:type="dcterms:W3CDTF">2022-01-24T09:17:34Z</dcterms:created>
  <dcterms:modified xsi:type="dcterms:W3CDTF">2022-02-14T09:37:19Z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01A4C8C5A6F1428C979CA915F34394DE</vt:lpwstr>
  </property>
  <property fmtid="{D5CDD505-2E9C-101B-9397-08002B2CF9AE}" pid="4" name="KSOProductBuildV">
    <vt:lpwstr>2052-11.8.2.8411</vt:lpwstr>
  </property>
</Properties>
</file>