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表" sheetId="1" r:id="rId1"/>
  </sheets>
  <definedNames/>
  <calcPr fullCalcOnLoad="1"/>
</workbook>
</file>

<file path=xl/sharedStrings.xml><?xml version="1.0" encoding="utf-8"?>
<sst xmlns="http://schemas.openxmlformats.org/spreadsheetml/2006/main" count="144" uniqueCount="19">
  <si>
    <r>
      <t>附件</t>
    </r>
    <r>
      <rPr>
        <sz val="16"/>
        <color indexed="8"/>
        <rFont val="宋体"/>
        <family val="0"/>
      </rPr>
      <t>1</t>
    </r>
  </si>
  <si>
    <t>五指山市2021年面向社会公开招聘卫生事业单位专业技术人员资格初审合格人员名单</t>
  </si>
  <si>
    <t>序号</t>
  </si>
  <si>
    <t>报考号</t>
  </si>
  <si>
    <t>报考岗位</t>
  </si>
  <si>
    <t>姓名</t>
  </si>
  <si>
    <t>性别</t>
  </si>
  <si>
    <t>出生年月</t>
  </si>
  <si>
    <t>备注</t>
  </si>
  <si>
    <t>0101_中医医师</t>
  </si>
  <si>
    <t>0102_临床医师</t>
  </si>
  <si>
    <t>0105_护士</t>
  </si>
  <si>
    <t>0106_临床医师</t>
  </si>
  <si>
    <t>0201_内科医生</t>
  </si>
  <si>
    <t>0202_妇产科医生</t>
  </si>
  <si>
    <t>0203_儿科医生</t>
  </si>
  <si>
    <t>0204_医学影像技师</t>
  </si>
  <si>
    <t>0301_急性传染病预防控制科</t>
  </si>
  <si>
    <t>0401_会计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</si>
</sst>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6"/>
      <color indexed="8"/>
      <name val="黑体"/>
      <family val="3"/>
    </font>
    <font>
      <sz val="16"/>
      <color indexed="8"/>
      <name val="方正小标宋简体"/>
      <family val="0"/>
    </font>
    <font>
      <b/>
      <sz val="12"/>
      <color indexed="8"/>
      <name val="宋体"/>
      <family val="0"/>
    </font>
    <font>
      <sz val="12"/>
      <color indexed="8"/>
      <name val="宋体"/>
      <family val="0"/>
    </font>
    <font>
      <sz val="11"/>
      <color indexed="17"/>
      <name val="宋体"/>
      <family val="0"/>
    </font>
    <font>
      <sz val="11"/>
      <color indexed="9"/>
      <name val="宋体"/>
      <family val="0"/>
    </font>
    <font>
      <sz val="11"/>
      <color indexed="16"/>
      <name val="宋体"/>
      <family val="0"/>
    </font>
    <font>
      <sz val="11"/>
      <color indexed="19"/>
      <name val="宋体"/>
      <family val="0"/>
    </font>
    <font>
      <b/>
      <sz val="11"/>
      <color indexed="63"/>
      <name val="宋体"/>
      <family val="0"/>
    </font>
    <font>
      <b/>
      <sz val="11"/>
      <color indexed="54"/>
      <name val="宋体"/>
      <family val="0"/>
    </font>
    <font>
      <u val="single"/>
      <sz val="11"/>
      <color indexed="12"/>
      <name val="宋体"/>
      <family val="0"/>
    </font>
    <font>
      <sz val="11"/>
      <color indexed="62"/>
      <name val="宋体"/>
      <family val="0"/>
    </font>
    <font>
      <i/>
      <sz val="11"/>
      <color indexed="23"/>
      <name val="宋体"/>
      <family val="0"/>
    </font>
    <font>
      <b/>
      <sz val="11"/>
      <color indexed="8"/>
      <name val="宋体"/>
      <family val="0"/>
    </font>
    <font>
      <b/>
      <sz val="11"/>
      <color indexed="9"/>
      <name val="宋体"/>
      <family val="0"/>
    </font>
    <font>
      <u val="single"/>
      <sz val="11"/>
      <color indexed="20"/>
      <name val="宋体"/>
      <family val="0"/>
    </font>
    <font>
      <b/>
      <sz val="15"/>
      <color indexed="54"/>
      <name val="宋体"/>
      <family val="0"/>
    </font>
    <font>
      <b/>
      <sz val="13"/>
      <color indexed="54"/>
      <name val="宋体"/>
      <family val="0"/>
    </font>
    <font>
      <sz val="11"/>
      <color indexed="10"/>
      <name val="宋体"/>
      <family val="0"/>
    </font>
    <font>
      <b/>
      <sz val="18"/>
      <color indexed="54"/>
      <name val="宋体"/>
      <family val="0"/>
    </font>
    <font>
      <sz val="11"/>
      <color indexed="53"/>
      <name val="宋体"/>
      <family val="0"/>
    </font>
    <font>
      <b/>
      <sz val="11"/>
      <color indexed="53"/>
      <name val="宋体"/>
      <family val="0"/>
    </font>
    <font>
      <sz val="16"/>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sz val="16"/>
      <color theme="1"/>
      <name val="方正小标宋简体"/>
      <family val="0"/>
    </font>
    <font>
      <b/>
      <sz val="12"/>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5">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wrapText="1"/>
    </xf>
    <xf numFmtId="0" fontId="44" fillId="0" borderId="0" xfId="0" applyFont="1" applyAlignment="1">
      <alignment vertical="center"/>
    </xf>
    <xf numFmtId="0" fontId="45" fillId="0" borderId="0" xfId="0" applyFont="1" applyAlignment="1">
      <alignment horizontal="center" vertical="center" wrapText="1"/>
    </xf>
    <xf numFmtId="0" fontId="45" fillId="0" borderId="0" xfId="0" applyFont="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8"/>
  <sheetViews>
    <sheetView tabSelected="1" workbookViewId="0" topLeftCell="A1">
      <selection activeCell="G4" sqref="G4"/>
    </sheetView>
  </sheetViews>
  <sheetFormatPr defaultColWidth="9.00390625" defaultRowHeight="15"/>
  <cols>
    <col min="1" max="1" width="7.57421875" style="0" customWidth="1"/>
    <col min="2" max="2" width="26.00390625" style="0" customWidth="1"/>
    <col min="3" max="3" width="26.8515625" style="0" customWidth="1"/>
    <col min="4" max="4" width="10.421875" style="0" customWidth="1"/>
    <col min="5" max="5" width="7.00390625" style="0" customWidth="1"/>
    <col min="6" max="6" width="13.140625" style="0" customWidth="1"/>
    <col min="7" max="7" width="17.140625" style="3" customWidth="1"/>
  </cols>
  <sheetData>
    <row r="1" ht="27" customHeight="1">
      <c r="A1" s="4" t="s">
        <v>0</v>
      </c>
    </row>
    <row r="2" spans="1:7" ht="37.5" customHeight="1">
      <c r="A2" s="5" t="s">
        <v>1</v>
      </c>
      <c r="B2" s="6"/>
      <c r="C2" s="6"/>
      <c r="D2" s="6"/>
      <c r="E2" s="6"/>
      <c r="F2" s="6"/>
      <c r="G2" s="6"/>
    </row>
    <row r="3" spans="1:7" s="1" customFormat="1" ht="14.25">
      <c r="A3" s="7" t="s">
        <v>2</v>
      </c>
      <c r="B3" s="7" t="s">
        <v>3</v>
      </c>
      <c r="C3" s="7" t="s">
        <v>4</v>
      </c>
      <c r="D3" s="7" t="s">
        <v>5</v>
      </c>
      <c r="E3" s="7" t="s">
        <v>6</v>
      </c>
      <c r="F3" s="7" t="s">
        <v>7</v>
      </c>
      <c r="G3" s="8" t="s">
        <v>8</v>
      </c>
    </row>
    <row r="4" spans="1:7" s="2" customFormat="1" ht="14.25">
      <c r="A4" s="9">
        <v>1</v>
      </c>
      <c r="B4" s="10" t="str">
        <f>"35892021122713285270124"</f>
        <v>35892021122713285270124</v>
      </c>
      <c r="C4" s="10" t="s">
        <v>9</v>
      </c>
      <c r="D4" s="10" t="str">
        <f>"符士颖"</f>
        <v>符士颖</v>
      </c>
      <c r="E4" s="10" t="str">
        <f aca="true" t="shared" si="0" ref="E4:E9">"男"</f>
        <v>男</v>
      </c>
      <c r="F4" s="10" t="str">
        <f>"1990-07-14"</f>
        <v>1990-07-14</v>
      </c>
      <c r="G4" s="11"/>
    </row>
    <row r="5" spans="1:7" s="2" customFormat="1" ht="14.25">
      <c r="A5" s="9">
        <v>2</v>
      </c>
      <c r="B5" s="10" t="str">
        <f>"35892021122818234670260"</f>
        <v>35892021122818234670260</v>
      </c>
      <c r="C5" s="10" t="s">
        <v>9</v>
      </c>
      <c r="D5" s="10" t="str">
        <f>"孙思尚"</f>
        <v>孙思尚</v>
      </c>
      <c r="E5" s="10" t="str">
        <f t="shared" si="0"/>
        <v>男</v>
      </c>
      <c r="F5" s="10" t="str">
        <f>"1989-06-29"</f>
        <v>1989-06-29</v>
      </c>
      <c r="G5" s="11"/>
    </row>
    <row r="6" spans="1:7" s="2" customFormat="1" ht="14.25">
      <c r="A6" s="9">
        <v>3</v>
      </c>
      <c r="B6" s="10" t="str">
        <f>"35892021122913204370286"</f>
        <v>35892021122913204370286</v>
      </c>
      <c r="C6" s="10" t="s">
        <v>9</v>
      </c>
      <c r="D6" s="10" t="str">
        <f>"李章辉"</f>
        <v>李章辉</v>
      </c>
      <c r="E6" s="10" t="str">
        <f t="shared" si="0"/>
        <v>男</v>
      </c>
      <c r="F6" s="10" t="str">
        <f>"1986-01-17"</f>
        <v>1986-01-17</v>
      </c>
      <c r="G6" s="11"/>
    </row>
    <row r="7" spans="1:7" s="2" customFormat="1" ht="14.25">
      <c r="A7" s="9">
        <v>4</v>
      </c>
      <c r="B7" s="10" t="str">
        <f>"35892021123009002870309"</f>
        <v>35892021123009002870309</v>
      </c>
      <c r="C7" s="10" t="s">
        <v>9</v>
      </c>
      <c r="D7" s="10" t="str">
        <f>"代泽宇"</f>
        <v>代泽宇</v>
      </c>
      <c r="E7" s="10" t="str">
        <f t="shared" si="0"/>
        <v>男</v>
      </c>
      <c r="F7" s="10" t="str">
        <f>"1993-08-09"</f>
        <v>1993-08-09</v>
      </c>
      <c r="G7" s="11"/>
    </row>
    <row r="8" spans="1:7" s="2" customFormat="1" ht="14.25">
      <c r="A8" s="9">
        <v>5</v>
      </c>
      <c r="B8" s="10" t="str">
        <f>"35892021123010474270314"</f>
        <v>35892021123010474270314</v>
      </c>
      <c r="C8" s="10" t="s">
        <v>9</v>
      </c>
      <c r="D8" s="10" t="str">
        <f>"刘荣锋"</f>
        <v>刘荣锋</v>
      </c>
      <c r="E8" s="10" t="str">
        <f t="shared" si="0"/>
        <v>男</v>
      </c>
      <c r="F8" s="10" t="str">
        <f>"1983-12-13"</f>
        <v>1983-12-13</v>
      </c>
      <c r="G8" s="11"/>
    </row>
    <row r="9" spans="1:7" s="2" customFormat="1" ht="14.25">
      <c r="A9" s="9">
        <v>6</v>
      </c>
      <c r="B9" s="10" t="str">
        <f>"35892021123012483470322"</f>
        <v>35892021123012483470322</v>
      </c>
      <c r="C9" s="10" t="s">
        <v>9</v>
      </c>
      <c r="D9" s="10" t="str">
        <f>"周春晖"</f>
        <v>周春晖</v>
      </c>
      <c r="E9" s="10" t="str">
        <f t="shared" si="0"/>
        <v>男</v>
      </c>
      <c r="F9" s="10" t="str">
        <f>"1984-05-20"</f>
        <v>1984-05-20</v>
      </c>
      <c r="G9" s="11"/>
    </row>
    <row r="10" spans="1:7" s="2" customFormat="1" ht="14.25">
      <c r="A10" s="9">
        <v>7</v>
      </c>
      <c r="B10" s="10" t="str">
        <f>"35892022010117315770364"</f>
        <v>35892022010117315770364</v>
      </c>
      <c r="C10" s="10" t="s">
        <v>9</v>
      </c>
      <c r="D10" s="10" t="str">
        <f>"吴玉青"</f>
        <v>吴玉青</v>
      </c>
      <c r="E10" s="10" t="str">
        <f>"女"</f>
        <v>女</v>
      </c>
      <c r="F10" s="10" t="str">
        <f>"1990-08-13"</f>
        <v>1990-08-13</v>
      </c>
      <c r="G10" s="11"/>
    </row>
    <row r="11" spans="1:7" s="2" customFormat="1" ht="14.25">
      <c r="A11" s="9">
        <v>8</v>
      </c>
      <c r="B11" s="10" t="str">
        <f>"35892022010200403770369"</f>
        <v>35892022010200403770369</v>
      </c>
      <c r="C11" s="10" t="s">
        <v>9</v>
      </c>
      <c r="D11" s="10" t="str">
        <f>"黎梦竹"</f>
        <v>黎梦竹</v>
      </c>
      <c r="E11" s="10" t="str">
        <f>"女"</f>
        <v>女</v>
      </c>
      <c r="F11" s="10" t="str">
        <f>"1993-09-20"</f>
        <v>1993-09-20</v>
      </c>
      <c r="G11" s="11"/>
    </row>
    <row r="12" spans="1:7" s="2" customFormat="1" ht="14.25">
      <c r="A12" s="9">
        <v>9</v>
      </c>
      <c r="B12" s="10" t="str">
        <f>"35892022010316004370397"</f>
        <v>35892022010316004370397</v>
      </c>
      <c r="C12" s="10" t="s">
        <v>9</v>
      </c>
      <c r="D12" s="10" t="str">
        <f>"耿乐仙"</f>
        <v>耿乐仙</v>
      </c>
      <c r="E12" s="10" t="str">
        <f>"女"</f>
        <v>女</v>
      </c>
      <c r="F12" s="10" t="str">
        <f>"1989-01-24"</f>
        <v>1989-01-24</v>
      </c>
      <c r="G12" s="11"/>
    </row>
    <row r="13" spans="1:7" s="2" customFormat="1" ht="14.25">
      <c r="A13" s="9">
        <v>10</v>
      </c>
      <c r="B13" s="10" t="str">
        <f>"35892022010523194570463"</f>
        <v>35892022010523194570463</v>
      </c>
      <c r="C13" s="10" t="s">
        <v>9</v>
      </c>
      <c r="D13" s="10" t="str">
        <f>"许可"</f>
        <v>许可</v>
      </c>
      <c r="E13" s="10" t="str">
        <f>"男"</f>
        <v>男</v>
      </c>
      <c r="F13" s="10" t="str">
        <f>"1995-11-25"</f>
        <v>1995-11-25</v>
      </c>
      <c r="G13" s="11"/>
    </row>
    <row r="14" spans="1:7" s="2" customFormat="1" ht="14.25">
      <c r="A14" s="9">
        <v>11</v>
      </c>
      <c r="B14" s="10" t="str">
        <f>"35892022010612111470471"</f>
        <v>35892022010612111470471</v>
      </c>
      <c r="C14" s="10" t="s">
        <v>9</v>
      </c>
      <c r="D14" s="10" t="str">
        <f>"刘中德"</f>
        <v>刘中德</v>
      </c>
      <c r="E14" s="10" t="str">
        <f>"男"</f>
        <v>男</v>
      </c>
      <c r="F14" s="10" t="str">
        <f>"1976-03-29"</f>
        <v>1976-03-29</v>
      </c>
      <c r="G14" s="11"/>
    </row>
    <row r="15" spans="1:7" s="2" customFormat="1" ht="14.25">
      <c r="A15" s="9">
        <v>12</v>
      </c>
      <c r="B15" s="10" t="str">
        <f>"35892022010621050770485"</f>
        <v>35892022010621050770485</v>
      </c>
      <c r="C15" s="10" t="s">
        <v>9</v>
      </c>
      <c r="D15" s="10" t="str">
        <f>"薛琼英"</f>
        <v>薛琼英</v>
      </c>
      <c r="E15" s="10" t="str">
        <f>"女"</f>
        <v>女</v>
      </c>
      <c r="F15" s="10" t="str">
        <f>"1993-08-10"</f>
        <v>1993-08-10</v>
      </c>
      <c r="G15" s="11"/>
    </row>
    <row r="16" spans="1:7" s="2" customFormat="1" ht="14.25">
      <c r="A16" s="9">
        <v>13</v>
      </c>
      <c r="B16" s="10" t="str">
        <f>"35892022010623553970488"</f>
        <v>35892022010623553970488</v>
      </c>
      <c r="C16" s="10" t="s">
        <v>9</v>
      </c>
      <c r="D16" s="10" t="str">
        <f>"符小玲"</f>
        <v>符小玲</v>
      </c>
      <c r="E16" s="10" t="str">
        <f>"女"</f>
        <v>女</v>
      </c>
      <c r="F16" s="10" t="str">
        <f>"1993-03-20"</f>
        <v>1993-03-20</v>
      </c>
      <c r="G16" s="11"/>
    </row>
    <row r="17" spans="1:7" s="2" customFormat="1" ht="14.25">
      <c r="A17" s="9">
        <v>14</v>
      </c>
      <c r="B17" s="10" t="str">
        <f>"35892022011015322470584"</f>
        <v>35892022011015322470584</v>
      </c>
      <c r="C17" s="10" t="s">
        <v>9</v>
      </c>
      <c r="D17" s="10" t="str">
        <f>"陈俊潼"</f>
        <v>陈俊潼</v>
      </c>
      <c r="E17" s="10" t="str">
        <f>"男"</f>
        <v>男</v>
      </c>
      <c r="F17" s="10" t="str">
        <f>"1992-07-13"</f>
        <v>1992-07-13</v>
      </c>
      <c r="G17" s="11"/>
    </row>
    <row r="18" spans="1:7" s="2" customFormat="1" ht="14.25">
      <c r="A18" s="9">
        <v>15</v>
      </c>
      <c r="B18" s="10" t="str">
        <f>"35892022011017055170590"</f>
        <v>35892022011017055170590</v>
      </c>
      <c r="C18" s="10" t="s">
        <v>9</v>
      </c>
      <c r="D18" s="10" t="str">
        <f>"潘珏秀"</f>
        <v>潘珏秀</v>
      </c>
      <c r="E18" s="10" t="str">
        <f>"女"</f>
        <v>女</v>
      </c>
      <c r="F18" s="10" t="str">
        <f>"1993-06-04"</f>
        <v>1993-06-04</v>
      </c>
      <c r="G18" s="11"/>
    </row>
    <row r="19" spans="1:7" s="2" customFormat="1" ht="14.25">
      <c r="A19" s="9">
        <v>16</v>
      </c>
      <c r="B19" s="10" t="str">
        <f>"35892022011020393570610"</f>
        <v>35892022011020393570610</v>
      </c>
      <c r="C19" s="10" t="s">
        <v>9</v>
      </c>
      <c r="D19" s="10" t="str">
        <f>"胡盼盼"</f>
        <v>胡盼盼</v>
      </c>
      <c r="E19" s="10" t="str">
        <f>"女"</f>
        <v>女</v>
      </c>
      <c r="F19" s="10" t="str">
        <f>"1994-02-10"</f>
        <v>1994-02-10</v>
      </c>
      <c r="G19" s="11"/>
    </row>
    <row r="20" spans="1:7" s="2" customFormat="1" ht="14.25">
      <c r="A20" s="9">
        <v>17</v>
      </c>
      <c r="B20" s="10" t="str">
        <f>"35892022011022340270626"</f>
        <v>35892022011022340270626</v>
      </c>
      <c r="C20" s="10" t="s">
        <v>9</v>
      </c>
      <c r="D20" s="10" t="str">
        <f>"黄淑梅"</f>
        <v>黄淑梅</v>
      </c>
      <c r="E20" s="10" t="str">
        <f>"女"</f>
        <v>女</v>
      </c>
      <c r="F20" s="10" t="str">
        <f>"1994-01-02"</f>
        <v>1994-01-02</v>
      </c>
      <c r="G20" s="11"/>
    </row>
    <row r="21" spans="1:7" s="1" customFormat="1" ht="14.25">
      <c r="A21" s="12">
        <v>18</v>
      </c>
      <c r="B21" s="13" t="str">
        <f>"35892021122714182170132"</f>
        <v>35892021122714182170132</v>
      </c>
      <c r="C21" s="13" t="s">
        <v>10</v>
      </c>
      <c r="D21" s="13" t="str">
        <f>"符现妹"</f>
        <v>符现妹</v>
      </c>
      <c r="E21" s="13" t="str">
        <f>"女"</f>
        <v>女</v>
      </c>
      <c r="F21" s="13" t="str">
        <f>"1991-08-08"</f>
        <v>1991-08-08</v>
      </c>
      <c r="G21" s="14"/>
    </row>
    <row r="22" spans="1:7" s="1" customFormat="1" ht="14.25">
      <c r="A22" s="12">
        <v>19</v>
      </c>
      <c r="B22" s="13" t="str">
        <f>"35892021122801133970212"</f>
        <v>35892021122801133970212</v>
      </c>
      <c r="C22" s="13" t="s">
        <v>10</v>
      </c>
      <c r="D22" s="13" t="str">
        <f>"邱玮翔"</f>
        <v>邱玮翔</v>
      </c>
      <c r="E22" s="13" t="str">
        <f>"男"</f>
        <v>男</v>
      </c>
      <c r="F22" s="13" t="str">
        <f>"1994-09-14"</f>
        <v>1994-09-14</v>
      </c>
      <c r="G22" s="14"/>
    </row>
    <row r="23" spans="1:7" s="1" customFormat="1" ht="14.25">
      <c r="A23" s="12">
        <v>20</v>
      </c>
      <c r="B23" s="13" t="str">
        <f>"35892022011019351670602"</f>
        <v>35892022011019351670602</v>
      </c>
      <c r="C23" s="13" t="s">
        <v>10</v>
      </c>
      <c r="D23" s="13" t="str">
        <f>"唐晖添"</f>
        <v>唐晖添</v>
      </c>
      <c r="E23" s="13" t="str">
        <f>"男"</f>
        <v>男</v>
      </c>
      <c r="F23" s="13" t="str">
        <f>"1995-06-10"</f>
        <v>1995-06-10</v>
      </c>
      <c r="G23" s="14"/>
    </row>
    <row r="24" spans="1:7" s="1" customFormat="1" ht="14.25">
      <c r="A24" s="12">
        <v>21</v>
      </c>
      <c r="B24" s="13" t="str">
        <f>"35892021122709085170042"</f>
        <v>35892021122709085170042</v>
      </c>
      <c r="C24" s="13" t="s">
        <v>11</v>
      </c>
      <c r="D24" s="13" t="str">
        <f>"郑秋婷"</f>
        <v>郑秋婷</v>
      </c>
      <c r="E24" s="13" t="str">
        <f aca="true" t="shared" si="1" ref="E24:E41">"女"</f>
        <v>女</v>
      </c>
      <c r="F24" s="13" t="str">
        <f>"1989-10-02"</f>
        <v>1989-10-02</v>
      </c>
      <c r="G24" s="14"/>
    </row>
    <row r="25" spans="1:7" s="1" customFormat="1" ht="14.25">
      <c r="A25" s="12">
        <v>22</v>
      </c>
      <c r="B25" s="13" t="str">
        <f>"35892021122711312170096"</f>
        <v>35892021122711312170096</v>
      </c>
      <c r="C25" s="13" t="s">
        <v>11</v>
      </c>
      <c r="D25" s="13" t="str">
        <f>"秦琪"</f>
        <v>秦琪</v>
      </c>
      <c r="E25" s="13" t="str">
        <f t="shared" si="1"/>
        <v>女</v>
      </c>
      <c r="F25" s="13" t="str">
        <f>"1999-11-01"</f>
        <v>1999-11-01</v>
      </c>
      <c r="G25" s="14"/>
    </row>
    <row r="26" spans="1:7" s="1" customFormat="1" ht="14.25">
      <c r="A26" s="12">
        <v>23</v>
      </c>
      <c r="B26" s="13" t="str">
        <f>"35892021122716163670165"</f>
        <v>35892021122716163670165</v>
      </c>
      <c r="C26" s="13" t="s">
        <v>11</v>
      </c>
      <c r="D26" s="13" t="str">
        <f>"庄青"</f>
        <v>庄青</v>
      </c>
      <c r="E26" s="13" t="str">
        <f t="shared" si="1"/>
        <v>女</v>
      </c>
      <c r="F26" s="13" t="str">
        <f>"1991-09-16"</f>
        <v>1991-09-16</v>
      </c>
      <c r="G26" s="14"/>
    </row>
    <row r="27" spans="1:7" s="1" customFormat="1" ht="14.25">
      <c r="A27" s="12">
        <v>24</v>
      </c>
      <c r="B27" s="13" t="str">
        <f>"35892021122718183170187"</f>
        <v>35892021122718183170187</v>
      </c>
      <c r="C27" s="13" t="s">
        <v>11</v>
      </c>
      <c r="D27" s="13" t="str">
        <f>"徐晓娜"</f>
        <v>徐晓娜</v>
      </c>
      <c r="E27" s="13" t="str">
        <f t="shared" si="1"/>
        <v>女</v>
      </c>
      <c r="F27" s="13" t="str">
        <f>"1997-11-05"</f>
        <v>1997-11-05</v>
      </c>
      <c r="G27" s="14"/>
    </row>
    <row r="28" spans="1:7" s="1" customFormat="1" ht="14.25">
      <c r="A28" s="12">
        <v>25</v>
      </c>
      <c r="B28" s="13" t="str">
        <f>"35892021122720113070196"</f>
        <v>35892021122720113070196</v>
      </c>
      <c r="C28" s="13" t="s">
        <v>11</v>
      </c>
      <c r="D28" s="13" t="str">
        <f>"黄雅杏"</f>
        <v>黄雅杏</v>
      </c>
      <c r="E28" s="13" t="str">
        <f t="shared" si="1"/>
        <v>女</v>
      </c>
      <c r="F28" s="13" t="str">
        <f>"1992-02-15"</f>
        <v>1992-02-15</v>
      </c>
      <c r="G28" s="14"/>
    </row>
    <row r="29" spans="1:7" s="1" customFormat="1" ht="14.25">
      <c r="A29" s="12">
        <v>26</v>
      </c>
      <c r="B29" s="13" t="str">
        <f>"35892021122721270270205"</f>
        <v>35892021122721270270205</v>
      </c>
      <c r="C29" s="13" t="s">
        <v>11</v>
      </c>
      <c r="D29" s="13" t="str">
        <f>"王慧莹"</f>
        <v>王慧莹</v>
      </c>
      <c r="E29" s="13" t="str">
        <f t="shared" si="1"/>
        <v>女</v>
      </c>
      <c r="F29" s="13" t="str">
        <f>"1990-06-20"</f>
        <v>1990-06-20</v>
      </c>
      <c r="G29" s="14"/>
    </row>
    <row r="30" spans="1:7" s="1" customFormat="1" ht="14.25">
      <c r="A30" s="12">
        <v>27</v>
      </c>
      <c r="B30" s="13" t="str">
        <f>"35892021122722494870210"</f>
        <v>35892021122722494870210</v>
      </c>
      <c r="C30" s="13" t="s">
        <v>11</v>
      </c>
      <c r="D30" s="13" t="str">
        <f>"黎培燕"</f>
        <v>黎培燕</v>
      </c>
      <c r="E30" s="13" t="str">
        <f t="shared" si="1"/>
        <v>女</v>
      </c>
      <c r="F30" s="13" t="str">
        <f>"1994-05-19"</f>
        <v>1994-05-19</v>
      </c>
      <c r="G30" s="14"/>
    </row>
    <row r="31" spans="1:7" s="1" customFormat="1" ht="14.25">
      <c r="A31" s="12">
        <v>28</v>
      </c>
      <c r="B31" s="13" t="str">
        <f>"35892021122808272770214"</f>
        <v>35892021122808272770214</v>
      </c>
      <c r="C31" s="13" t="s">
        <v>11</v>
      </c>
      <c r="D31" s="13" t="str">
        <f>"林玉玲"</f>
        <v>林玉玲</v>
      </c>
      <c r="E31" s="13" t="str">
        <f t="shared" si="1"/>
        <v>女</v>
      </c>
      <c r="F31" s="13" t="str">
        <f>"1990-07-20"</f>
        <v>1990-07-20</v>
      </c>
      <c r="G31" s="14"/>
    </row>
    <row r="32" spans="1:7" s="1" customFormat="1" ht="14.25">
      <c r="A32" s="12">
        <v>29</v>
      </c>
      <c r="B32" s="13" t="str">
        <f>"35892021122821452370266"</f>
        <v>35892021122821452370266</v>
      </c>
      <c r="C32" s="13" t="s">
        <v>11</v>
      </c>
      <c r="D32" s="13" t="str">
        <f>"李媛媛"</f>
        <v>李媛媛</v>
      </c>
      <c r="E32" s="13" t="str">
        <f t="shared" si="1"/>
        <v>女</v>
      </c>
      <c r="F32" s="13" t="str">
        <f>"1998-03-31"</f>
        <v>1998-03-31</v>
      </c>
      <c r="G32" s="14"/>
    </row>
    <row r="33" spans="1:7" s="1" customFormat="1" ht="14.25">
      <c r="A33" s="12">
        <v>30</v>
      </c>
      <c r="B33" s="13" t="str">
        <f>"35892022010202241170373"</f>
        <v>35892022010202241170373</v>
      </c>
      <c r="C33" s="13" t="s">
        <v>11</v>
      </c>
      <c r="D33" s="13" t="str">
        <f>"王悦营"</f>
        <v>王悦营</v>
      </c>
      <c r="E33" s="13" t="str">
        <f t="shared" si="1"/>
        <v>女</v>
      </c>
      <c r="F33" s="13" t="str">
        <f>"1996-08-26"</f>
        <v>1996-08-26</v>
      </c>
      <c r="G33" s="14"/>
    </row>
    <row r="34" spans="1:7" s="1" customFormat="1" ht="14.25">
      <c r="A34" s="12">
        <v>31</v>
      </c>
      <c r="B34" s="13" t="str">
        <f>"35892022010208214770374"</f>
        <v>35892022010208214770374</v>
      </c>
      <c r="C34" s="13" t="s">
        <v>11</v>
      </c>
      <c r="D34" s="13" t="str">
        <f>"吉雅杉"</f>
        <v>吉雅杉</v>
      </c>
      <c r="E34" s="13" t="str">
        <f t="shared" si="1"/>
        <v>女</v>
      </c>
      <c r="F34" s="13" t="str">
        <f>"1993-06-11"</f>
        <v>1993-06-11</v>
      </c>
      <c r="G34" s="14"/>
    </row>
    <row r="35" spans="1:7" s="1" customFormat="1" ht="14.25">
      <c r="A35" s="12">
        <v>32</v>
      </c>
      <c r="B35" s="13" t="str">
        <f>"35892022010210502370378"</f>
        <v>35892022010210502370378</v>
      </c>
      <c r="C35" s="13" t="s">
        <v>11</v>
      </c>
      <c r="D35" s="13" t="str">
        <f>"刘许诺"</f>
        <v>刘许诺</v>
      </c>
      <c r="E35" s="13" t="str">
        <f t="shared" si="1"/>
        <v>女</v>
      </c>
      <c r="F35" s="13" t="str">
        <f>"1988-06-19"</f>
        <v>1988-06-19</v>
      </c>
      <c r="G35" s="14"/>
    </row>
    <row r="36" spans="1:7" s="1" customFormat="1" ht="14.25">
      <c r="A36" s="12">
        <v>33</v>
      </c>
      <c r="B36" s="13" t="str">
        <f>"35892022010317514970400"</f>
        <v>35892022010317514970400</v>
      </c>
      <c r="C36" s="13" t="s">
        <v>11</v>
      </c>
      <c r="D36" s="13" t="str">
        <f>"郑奇娜"</f>
        <v>郑奇娜</v>
      </c>
      <c r="E36" s="13" t="str">
        <f t="shared" si="1"/>
        <v>女</v>
      </c>
      <c r="F36" s="13" t="str">
        <f>"1997-07-17"</f>
        <v>1997-07-17</v>
      </c>
      <c r="G36" s="14"/>
    </row>
    <row r="37" spans="1:7" s="1" customFormat="1" ht="14.25">
      <c r="A37" s="12">
        <v>34</v>
      </c>
      <c r="B37" s="13" t="str">
        <f>"35892022010517350770458"</f>
        <v>35892022010517350770458</v>
      </c>
      <c r="C37" s="13" t="s">
        <v>11</v>
      </c>
      <c r="D37" s="13" t="str">
        <f>"王雅雨"</f>
        <v>王雅雨</v>
      </c>
      <c r="E37" s="13" t="str">
        <f t="shared" si="1"/>
        <v>女</v>
      </c>
      <c r="F37" s="13" t="str">
        <f>"1992-10-05"</f>
        <v>1992-10-05</v>
      </c>
      <c r="G37" s="14"/>
    </row>
    <row r="38" spans="1:7" s="1" customFormat="1" ht="14.25">
      <c r="A38" s="12">
        <v>35</v>
      </c>
      <c r="B38" s="13" t="str">
        <f>"35892022010523210170464"</f>
        <v>35892022010523210170464</v>
      </c>
      <c r="C38" s="13" t="s">
        <v>11</v>
      </c>
      <c r="D38" s="13" t="str">
        <f>"王丽花"</f>
        <v>王丽花</v>
      </c>
      <c r="E38" s="13" t="str">
        <f t="shared" si="1"/>
        <v>女</v>
      </c>
      <c r="F38" s="13" t="str">
        <f>"1994-03-04"</f>
        <v>1994-03-04</v>
      </c>
      <c r="G38" s="14"/>
    </row>
    <row r="39" spans="1:7" s="1" customFormat="1" ht="14.25">
      <c r="A39" s="12">
        <v>36</v>
      </c>
      <c r="B39" s="13" t="str">
        <f>"35892022010923071370554"</f>
        <v>35892022010923071370554</v>
      </c>
      <c r="C39" s="13" t="s">
        <v>11</v>
      </c>
      <c r="D39" s="13" t="str">
        <f>"申婧玥"</f>
        <v>申婧玥</v>
      </c>
      <c r="E39" s="13" t="str">
        <f t="shared" si="1"/>
        <v>女</v>
      </c>
      <c r="F39" s="13" t="str">
        <f>"1994-06-28"</f>
        <v>1994-06-28</v>
      </c>
      <c r="G39" s="14"/>
    </row>
    <row r="40" spans="1:7" s="1" customFormat="1" ht="14.25">
      <c r="A40" s="12">
        <v>37</v>
      </c>
      <c r="B40" s="13" t="str">
        <f>"35892022011009240270557"</f>
        <v>35892022011009240270557</v>
      </c>
      <c r="C40" s="13" t="s">
        <v>11</v>
      </c>
      <c r="D40" s="13" t="str">
        <f>"卞晓恒"</f>
        <v>卞晓恒</v>
      </c>
      <c r="E40" s="13" t="str">
        <f t="shared" si="1"/>
        <v>女</v>
      </c>
      <c r="F40" s="13" t="str">
        <f>"1990-08-07"</f>
        <v>1990-08-07</v>
      </c>
      <c r="G40" s="14"/>
    </row>
    <row r="41" spans="1:7" s="1" customFormat="1" ht="14.25">
      <c r="A41" s="12">
        <v>38</v>
      </c>
      <c r="B41" s="13" t="str">
        <f>"35892022011110175970649"</f>
        <v>35892022011110175970649</v>
      </c>
      <c r="C41" s="13" t="s">
        <v>11</v>
      </c>
      <c r="D41" s="13" t="str">
        <f>"付丽志"</f>
        <v>付丽志</v>
      </c>
      <c r="E41" s="13" t="str">
        <f t="shared" si="1"/>
        <v>女</v>
      </c>
      <c r="F41" s="13" t="str">
        <f>"1989-12-15"</f>
        <v>1989-12-15</v>
      </c>
      <c r="G41" s="14"/>
    </row>
    <row r="42" spans="1:7" s="1" customFormat="1" ht="14.25">
      <c r="A42" s="12">
        <v>39</v>
      </c>
      <c r="B42" s="13" t="str">
        <f>"35892022011914462270756"</f>
        <v>35892022011914462270756</v>
      </c>
      <c r="C42" s="13" t="s">
        <v>12</v>
      </c>
      <c r="D42" s="13" t="str">
        <f>"陈川斌"</f>
        <v>陈川斌</v>
      </c>
      <c r="E42" s="13" t="str">
        <f>"男"</f>
        <v>男</v>
      </c>
      <c r="F42" s="13" t="str">
        <f>"1992-03-01"</f>
        <v>1992-03-01</v>
      </c>
      <c r="G42" s="14"/>
    </row>
    <row r="43" spans="1:7" s="1" customFormat="1" ht="14.25">
      <c r="A43" s="12">
        <v>40</v>
      </c>
      <c r="B43" s="13" t="str">
        <f>"35892021122814275070237"</f>
        <v>35892021122814275070237</v>
      </c>
      <c r="C43" s="13" t="s">
        <v>13</v>
      </c>
      <c r="D43" s="13" t="str">
        <f>"马雪丹"</f>
        <v>马雪丹</v>
      </c>
      <c r="E43" s="13" t="str">
        <f>"女"</f>
        <v>女</v>
      </c>
      <c r="F43" s="13" t="str">
        <f>"1994-02-03"</f>
        <v>1994-02-03</v>
      </c>
      <c r="G43" s="14"/>
    </row>
    <row r="44" spans="1:7" s="1" customFormat="1" ht="14.25">
      <c r="A44" s="12">
        <v>41</v>
      </c>
      <c r="B44" s="13" t="str">
        <f>"35892021123021572770337"</f>
        <v>35892021123021572770337</v>
      </c>
      <c r="C44" s="13" t="s">
        <v>13</v>
      </c>
      <c r="D44" s="13" t="str">
        <f>"林春丽"</f>
        <v>林春丽</v>
      </c>
      <c r="E44" s="13" t="str">
        <f>"女"</f>
        <v>女</v>
      </c>
      <c r="F44" s="13" t="str">
        <f>"1997-02-08"</f>
        <v>1997-02-08</v>
      </c>
      <c r="G44" s="14"/>
    </row>
    <row r="45" spans="1:7" s="1" customFormat="1" ht="14.25">
      <c r="A45" s="12">
        <v>42</v>
      </c>
      <c r="B45" s="13" t="str">
        <f>"35892021122709094770043"</f>
        <v>35892021122709094770043</v>
      </c>
      <c r="C45" s="13" t="s">
        <v>14</v>
      </c>
      <c r="D45" s="13" t="str">
        <f>"吴小娟"</f>
        <v>吴小娟</v>
      </c>
      <c r="E45" s="13" t="str">
        <f>"女"</f>
        <v>女</v>
      </c>
      <c r="F45" s="13" t="str">
        <f>"1976-04-15"</f>
        <v>1976-04-15</v>
      </c>
      <c r="G45" s="14"/>
    </row>
    <row r="46" spans="1:7" s="1" customFormat="1" ht="14.25">
      <c r="A46" s="12">
        <v>43</v>
      </c>
      <c r="B46" s="13" t="str">
        <f>"35892021122812463870235"</f>
        <v>35892021122812463870235</v>
      </c>
      <c r="C46" s="13" t="s">
        <v>14</v>
      </c>
      <c r="D46" s="13" t="str">
        <f>"徐常晓"</f>
        <v>徐常晓</v>
      </c>
      <c r="E46" s="13" t="str">
        <f>"女"</f>
        <v>女</v>
      </c>
      <c r="F46" s="13" t="str">
        <f>"1985-10-22"</f>
        <v>1985-10-22</v>
      </c>
      <c r="G46" s="14"/>
    </row>
    <row r="47" spans="1:7" s="1" customFormat="1" ht="14.25">
      <c r="A47" s="12">
        <v>44</v>
      </c>
      <c r="B47" s="13" t="str">
        <f>"35892021123018113970331"</f>
        <v>35892021123018113970331</v>
      </c>
      <c r="C47" s="13" t="s">
        <v>14</v>
      </c>
      <c r="D47" s="13" t="str">
        <f>"杨明婷"</f>
        <v>杨明婷</v>
      </c>
      <c r="E47" s="13" t="str">
        <f>"女"</f>
        <v>女</v>
      </c>
      <c r="F47" s="13" t="str">
        <f>"1989-09-02"</f>
        <v>1989-09-02</v>
      </c>
      <c r="G47" s="14"/>
    </row>
    <row r="48" spans="1:7" s="1" customFormat="1" ht="14.25">
      <c r="A48" s="12">
        <v>45</v>
      </c>
      <c r="B48" s="13" t="str">
        <f>"35892021122817240470254"</f>
        <v>35892021122817240470254</v>
      </c>
      <c r="C48" s="13" t="s">
        <v>15</v>
      </c>
      <c r="D48" s="13" t="str">
        <f>"麦航"</f>
        <v>麦航</v>
      </c>
      <c r="E48" s="13" t="str">
        <f>"男"</f>
        <v>男</v>
      </c>
      <c r="F48" s="13" t="str">
        <f>"1993-02-18"</f>
        <v>1993-02-18</v>
      </c>
      <c r="G48" s="14"/>
    </row>
    <row r="49" spans="1:7" s="1" customFormat="1" ht="14.25">
      <c r="A49" s="12">
        <v>46</v>
      </c>
      <c r="B49" s="13" t="str">
        <f>"35892021123020530370335"</f>
        <v>35892021123020530370335</v>
      </c>
      <c r="C49" s="13" t="s">
        <v>15</v>
      </c>
      <c r="D49" s="13" t="str">
        <f>"吉娜"</f>
        <v>吉娜</v>
      </c>
      <c r="E49" s="13" t="str">
        <f>"女"</f>
        <v>女</v>
      </c>
      <c r="F49" s="13" t="str">
        <f>"1994-02-08"</f>
        <v>1994-02-08</v>
      </c>
      <c r="G49" s="14"/>
    </row>
    <row r="50" spans="1:7" s="1" customFormat="1" ht="14.25">
      <c r="A50" s="12">
        <v>47</v>
      </c>
      <c r="B50" s="13" t="str">
        <f>"35892021122715343070154"</f>
        <v>35892021122715343070154</v>
      </c>
      <c r="C50" s="13" t="s">
        <v>16</v>
      </c>
      <c r="D50" s="13" t="str">
        <f>"麦宜可"</f>
        <v>麦宜可</v>
      </c>
      <c r="E50" s="13" t="str">
        <f>"男"</f>
        <v>男</v>
      </c>
      <c r="F50" s="13" t="str">
        <f>"1993-05-10"</f>
        <v>1993-05-10</v>
      </c>
      <c r="G50" s="14"/>
    </row>
    <row r="51" spans="1:7" s="1" customFormat="1" ht="14.25">
      <c r="A51" s="12">
        <v>48</v>
      </c>
      <c r="B51" s="13" t="str">
        <f>"35892021122717260770180"</f>
        <v>35892021122717260770180</v>
      </c>
      <c r="C51" s="13" t="s">
        <v>16</v>
      </c>
      <c r="D51" s="13" t="str">
        <f>"林紫妍"</f>
        <v>林紫妍</v>
      </c>
      <c r="E51" s="13" t="str">
        <f>"女"</f>
        <v>女</v>
      </c>
      <c r="F51" s="13" t="str">
        <f>"1994-10-11"</f>
        <v>1994-10-11</v>
      </c>
      <c r="G51" s="14"/>
    </row>
    <row r="52" spans="1:7" s="1" customFormat="1" ht="14.25">
      <c r="A52" s="12">
        <v>49</v>
      </c>
      <c r="B52" s="13" t="str">
        <f>"35892022010314363270394"</f>
        <v>35892022010314363270394</v>
      </c>
      <c r="C52" s="13" t="s">
        <v>16</v>
      </c>
      <c r="D52" s="13" t="str">
        <f>"赵珊珊"</f>
        <v>赵珊珊</v>
      </c>
      <c r="E52" s="13" t="str">
        <f>"女"</f>
        <v>女</v>
      </c>
      <c r="F52" s="13" t="str">
        <f>"1990-12-07"</f>
        <v>1990-12-07</v>
      </c>
      <c r="G52" s="14"/>
    </row>
    <row r="53" spans="1:7" s="1" customFormat="1" ht="14.25">
      <c r="A53" s="12">
        <v>50</v>
      </c>
      <c r="B53" s="13" t="str">
        <f>"35892021122709224170053"</f>
        <v>35892021122709224170053</v>
      </c>
      <c r="C53" s="13" t="s">
        <v>17</v>
      </c>
      <c r="D53" s="13" t="str">
        <f>"王清滢"</f>
        <v>王清滢</v>
      </c>
      <c r="E53" s="13" t="str">
        <f>"女"</f>
        <v>女</v>
      </c>
      <c r="F53" s="13" t="str">
        <f>"1997-12-17"</f>
        <v>1997-12-17</v>
      </c>
      <c r="G53" s="14"/>
    </row>
    <row r="54" spans="1:7" s="1" customFormat="1" ht="14.25">
      <c r="A54" s="12">
        <v>51</v>
      </c>
      <c r="B54" s="13" t="str">
        <f>"35892021122709434970061"</f>
        <v>35892021122709434970061</v>
      </c>
      <c r="C54" s="13" t="s">
        <v>17</v>
      </c>
      <c r="D54" s="13" t="str">
        <f>"钱文虹"</f>
        <v>钱文虹</v>
      </c>
      <c r="E54" s="13" t="str">
        <f>"女"</f>
        <v>女</v>
      </c>
      <c r="F54" s="13" t="str">
        <f>"1994-07-20"</f>
        <v>1994-07-20</v>
      </c>
      <c r="G54" s="14"/>
    </row>
    <row r="55" spans="1:7" s="1" customFormat="1" ht="14.25">
      <c r="A55" s="12">
        <v>52</v>
      </c>
      <c r="B55" s="13" t="str">
        <f>"35892021122712170570107"</f>
        <v>35892021122712170570107</v>
      </c>
      <c r="C55" s="13" t="s">
        <v>17</v>
      </c>
      <c r="D55" s="13" t="str">
        <f>"张乾"</f>
        <v>张乾</v>
      </c>
      <c r="E55" s="13" t="str">
        <f>"男"</f>
        <v>男</v>
      </c>
      <c r="F55" s="13" t="str">
        <f>"1986-04-19"</f>
        <v>1986-04-19</v>
      </c>
      <c r="G55" s="14"/>
    </row>
    <row r="56" spans="1:7" s="1" customFormat="1" ht="14.25">
      <c r="A56" s="12">
        <v>53</v>
      </c>
      <c r="B56" s="13" t="str">
        <f>"35892021122714454970139"</f>
        <v>35892021122714454970139</v>
      </c>
      <c r="C56" s="13" t="s">
        <v>17</v>
      </c>
      <c r="D56" s="13" t="str">
        <f>"陈礼英"</f>
        <v>陈礼英</v>
      </c>
      <c r="E56" s="13" t="str">
        <f>"女"</f>
        <v>女</v>
      </c>
      <c r="F56" s="13" t="str">
        <f>"1994-06-18"</f>
        <v>1994-06-18</v>
      </c>
      <c r="G56" s="14"/>
    </row>
    <row r="57" spans="1:7" s="1" customFormat="1" ht="14.25">
      <c r="A57" s="12">
        <v>54</v>
      </c>
      <c r="B57" s="13" t="str">
        <f>"35892021122717450270183"</f>
        <v>35892021122717450270183</v>
      </c>
      <c r="C57" s="13" t="s">
        <v>17</v>
      </c>
      <c r="D57" s="13" t="str">
        <f>"林鸿引"</f>
        <v>林鸿引</v>
      </c>
      <c r="E57" s="13" t="str">
        <f>"女"</f>
        <v>女</v>
      </c>
      <c r="F57" s="13" t="str">
        <f>"1991-05-06"</f>
        <v>1991-05-06</v>
      </c>
      <c r="G57" s="14"/>
    </row>
    <row r="58" spans="1:7" s="1" customFormat="1" ht="14.25">
      <c r="A58" s="12">
        <v>55</v>
      </c>
      <c r="B58" s="13" t="str">
        <f>"35892021122719442670193"</f>
        <v>35892021122719442670193</v>
      </c>
      <c r="C58" s="13" t="s">
        <v>17</v>
      </c>
      <c r="D58" s="13" t="str">
        <f>"杨炳明"</f>
        <v>杨炳明</v>
      </c>
      <c r="E58" s="13" t="str">
        <f>"男"</f>
        <v>男</v>
      </c>
      <c r="F58" s="13" t="str">
        <f>"1994-03-25"</f>
        <v>1994-03-25</v>
      </c>
      <c r="G58" s="14"/>
    </row>
    <row r="59" spans="1:7" s="1" customFormat="1" ht="14.25">
      <c r="A59" s="12">
        <v>56</v>
      </c>
      <c r="B59" s="13" t="str">
        <f>"35892021122720114570197"</f>
        <v>35892021122720114570197</v>
      </c>
      <c r="C59" s="13" t="s">
        <v>17</v>
      </c>
      <c r="D59" s="13" t="str">
        <f>"肖承群"</f>
        <v>肖承群</v>
      </c>
      <c r="E59" s="13" t="str">
        <f>"女"</f>
        <v>女</v>
      </c>
      <c r="F59" s="13" t="str">
        <f>"1987-12-20"</f>
        <v>1987-12-20</v>
      </c>
      <c r="G59" s="14"/>
    </row>
    <row r="60" spans="1:7" s="1" customFormat="1" ht="14.25">
      <c r="A60" s="12">
        <v>57</v>
      </c>
      <c r="B60" s="13" t="str">
        <f>"35892021122720554870200"</f>
        <v>35892021122720554870200</v>
      </c>
      <c r="C60" s="13" t="s">
        <v>17</v>
      </c>
      <c r="D60" s="13" t="str">
        <f>"翁超伦"</f>
        <v>翁超伦</v>
      </c>
      <c r="E60" s="13" t="str">
        <f>"男"</f>
        <v>男</v>
      </c>
      <c r="F60" s="13" t="str">
        <f>"1994-02-08"</f>
        <v>1994-02-08</v>
      </c>
      <c r="G60" s="14"/>
    </row>
    <row r="61" spans="1:7" s="1" customFormat="1" ht="14.25">
      <c r="A61" s="12">
        <v>58</v>
      </c>
      <c r="B61" s="13" t="str">
        <f>"35892021122808491370217"</f>
        <v>35892021122808491370217</v>
      </c>
      <c r="C61" s="13" t="s">
        <v>17</v>
      </c>
      <c r="D61" s="13" t="str">
        <f>"云金玉"</f>
        <v>云金玉</v>
      </c>
      <c r="E61" s="13" t="str">
        <f>"女"</f>
        <v>女</v>
      </c>
      <c r="F61" s="13" t="str">
        <f>"1997-12-19"</f>
        <v>1997-12-19</v>
      </c>
      <c r="G61" s="14"/>
    </row>
    <row r="62" spans="1:7" s="1" customFormat="1" ht="14.25">
      <c r="A62" s="12">
        <v>59</v>
      </c>
      <c r="B62" s="13" t="str">
        <f>"35892021122809530670223"</f>
        <v>35892021122809530670223</v>
      </c>
      <c r="C62" s="13" t="s">
        <v>17</v>
      </c>
      <c r="D62" s="13" t="str">
        <f>"叶荣盛"</f>
        <v>叶荣盛</v>
      </c>
      <c r="E62" s="13" t="str">
        <f>"男"</f>
        <v>男</v>
      </c>
      <c r="F62" s="13" t="str">
        <f>"1988-11-01"</f>
        <v>1988-11-01</v>
      </c>
      <c r="G62" s="14"/>
    </row>
    <row r="63" spans="1:7" s="1" customFormat="1" ht="14.25">
      <c r="A63" s="12">
        <v>60</v>
      </c>
      <c r="B63" s="13" t="str">
        <f>"35892021122811212170232"</f>
        <v>35892021122811212170232</v>
      </c>
      <c r="C63" s="13" t="s">
        <v>17</v>
      </c>
      <c r="D63" s="13" t="str">
        <f>"黄春元"</f>
        <v>黄春元</v>
      </c>
      <c r="E63" s="13" t="str">
        <f>"女"</f>
        <v>女</v>
      </c>
      <c r="F63" s="13" t="str">
        <f>"1993-12-23"</f>
        <v>1993-12-23</v>
      </c>
      <c r="G63" s="14"/>
    </row>
    <row r="64" spans="1:7" s="1" customFormat="1" ht="14.25">
      <c r="A64" s="12">
        <v>61</v>
      </c>
      <c r="B64" s="13" t="str">
        <f>"35892021122816090270248"</f>
        <v>35892021122816090270248</v>
      </c>
      <c r="C64" s="13" t="s">
        <v>17</v>
      </c>
      <c r="D64" s="13" t="str">
        <f>"何红欣"</f>
        <v>何红欣</v>
      </c>
      <c r="E64" s="13" t="str">
        <f>"女"</f>
        <v>女</v>
      </c>
      <c r="F64" s="13" t="str">
        <f>"1995-09-19"</f>
        <v>1995-09-19</v>
      </c>
      <c r="G64" s="14"/>
    </row>
    <row r="65" spans="1:7" s="1" customFormat="1" ht="14.25">
      <c r="A65" s="12">
        <v>62</v>
      </c>
      <c r="B65" s="13" t="str">
        <f>"35892021122816293570250"</f>
        <v>35892021122816293570250</v>
      </c>
      <c r="C65" s="13" t="s">
        <v>17</v>
      </c>
      <c r="D65" s="13" t="str">
        <f>"于佳丽"</f>
        <v>于佳丽</v>
      </c>
      <c r="E65" s="13" t="str">
        <f>"女"</f>
        <v>女</v>
      </c>
      <c r="F65" s="13" t="str">
        <f>"1987-10-28"</f>
        <v>1987-10-28</v>
      </c>
      <c r="G65" s="14"/>
    </row>
    <row r="66" spans="1:7" s="1" customFormat="1" ht="14.25">
      <c r="A66" s="12">
        <v>63</v>
      </c>
      <c r="B66" s="13" t="str">
        <f>"35892021122817462370257"</f>
        <v>35892021122817462370257</v>
      </c>
      <c r="C66" s="13" t="s">
        <v>17</v>
      </c>
      <c r="D66" s="13" t="str">
        <f>"王扬冰"</f>
        <v>王扬冰</v>
      </c>
      <c r="E66" s="13" t="str">
        <f>"女"</f>
        <v>女</v>
      </c>
      <c r="F66" s="13" t="str">
        <f>"1992-12-30"</f>
        <v>1992-12-30</v>
      </c>
      <c r="G66" s="14"/>
    </row>
    <row r="67" spans="1:7" s="1" customFormat="1" ht="14.25">
      <c r="A67" s="12">
        <v>64</v>
      </c>
      <c r="B67" s="13" t="str">
        <f>"35892021122818364370261"</f>
        <v>35892021122818364370261</v>
      </c>
      <c r="C67" s="13" t="s">
        <v>17</v>
      </c>
      <c r="D67" s="13" t="str">
        <f>"李世金"</f>
        <v>李世金</v>
      </c>
      <c r="E67" s="13" t="str">
        <f>"男"</f>
        <v>男</v>
      </c>
      <c r="F67" s="13" t="str">
        <f>"1993-12-25"</f>
        <v>1993-12-25</v>
      </c>
      <c r="G67" s="14"/>
    </row>
    <row r="68" spans="1:7" s="1" customFormat="1" ht="14.25">
      <c r="A68" s="12">
        <v>65</v>
      </c>
      <c r="B68" s="13" t="str">
        <f>"35892021122823342970269"</f>
        <v>35892021122823342970269</v>
      </c>
      <c r="C68" s="13" t="s">
        <v>17</v>
      </c>
      <c r="D68" s="13" t="str">
        <f>"单丹"</f>
        <v>单丹</v>
      </c>
      <c r="E68" s="13" t="str">
        <f aca="true" t="shared" si="2" ref="E68:E73">"女"</f>
        <v>女</v>
      </c>
      <c r="F68" s="13" t="str">
        <f>"1997-01-05"</f>
        <v>1997-01-05</v>
      </c>
      <c r="G68" s="14"/>
    </row>
    <row r="69" spans="1:7" s="1" customFormat="1" ht="14.25">
      <c r="A69" s="12">
        <v>66</v>
      </c>
      <c r="B69" s="13" t="str">
        <f>"35892021123000454670306"</f>
        <v>35892021123000454670306</v>
      </c>
      <c r="C69" s="13" t="s">
        <v>17</v>
      </c>
      <c r="D69" s="13" t="str">
        <f>"郑远红"</f>
        <v>郑远红</v>
      </c>
      <c r="E69" s="13" t="str">
        <f t="shared" si="2"/>
        <v>女</v>
      </c>
      <c r="F69" s="13" t="str">
        <f>"1998-10-12"</f>
        <v>1998-10-12</v>
      </c>
      <c r="G69" s="14"/>
    </row>
    <row r="70" spans="1:7" s="1" customFormat="1" ht="14.25">
      <c r="A70" s="12">
        <v>67</v>
      </c>
      <c r="B70" s="13" t="str">
        <f>"35892021123009553270311"</f>
        <v>35892021123009553270311</v>
      </c>
      <c r="C70" s="13" t="s">
        <v>17</v>
      </c>
      <c r="D70" s="13" t="str">
        <f>"李乾霞"</f>
        <v>李乾霞</v>
      </c>
      <c r="E70" s="13" t="str">
        <f t="shared" si="2"/>
        <v>女</v>
      </c>
      <c r="F70" s="13" t="str">
        <f>"1996-02-23"</f>
        <v>1996-02-23</v>
      </c>
      <c r="G70" s="14"/>
    </row>
    <row r="71" spans="1:7" s="1" customFormat="1" ht="14.25">
      <c r="A71" s="12">
        <v>68</v>
      </c>
      <c r="B71" s="13" t="str">
        <f>"35892021123011373370321"</f>
        <v>35892021123011373370321</v>
      </c>
      <c r="C71" s="13" t="s">
        <v>17</v>
      </c>
      <c r="D71" s="13" t="str">
        <f>"李旭艳"</f>
        <v>李旭艳</v>
      </c>
      <c r="E71" s="13" t="str">
        <f t="shared" si="2"/>
        <v>女</v>
      </c>
      <c r="F71" s="13" t="str">
        <f>"1998-03-24"</f>
        <v>1998-03-24</v>
      </c>
      <c r="G71" s="14"/>
    </row>
    <row r="72" spans="1:7" s="1" customFormat="1" ht="14.25">
      <c r="A72" s="12">
        <v>69</v>
      </c>
      <c r="B72" s="13" t="str">
        <f>"35892021123017460570330"</f>
        <v>35892021123017460570330</v>
      </c>
      <c r="C72" s="13" t="s">
        <v>17</v>
      </c>
      <c r="D72" s="13" t="str">
        <f>"陈积秋"</f>
        <v>陈积秋</v>
      </c>
      <c r="E72" s="13" t="str">
        <f t="shared" si="2"/>
        <v>女</v>
      </c>
      <c r="F72" s="13" t="str">
        <f>"1998-01-07"</f>
        <v>1998-01-07</v>
      </c>
      <c r="G72" s="14"/>
    </row>
    <row r="73" spans="1:7" s="1" customFormat="1" ht="14.25">
      <c r="A73" s="12">
        <v>70</v>
      </c>
      <c r="B73" s="13" t="str">
        <f>"35892021123108292670340"</f>
        <v>35892021123108292670340</v>
      </c>
      <c r="C73" s="13" t="s">
        <v>17</v>
      </c>
      <c r="D73" s="13" t="str">
        <f>"黄琳迪"</f>
        <v>黄琳迪</v>
      </c>
      <c r="E73" s="13" t="str">
        <f t="shared" si="2"/>
        <v>女</v>
      </c>
      <c r="F73" s="13" t="str">
        <f>"1992-12-22"</f>
        <v>1992-12-22</v>
      </c>
      <c r="G73" s="14"/>
    </row>
    <row r="74" spans="1:7" s="1" customFormat="1" ht="14.25">
      <c r="A74" s="12">
        <v>71</v>
      </c>
      <c r="B74" s="13" t="str">
        <f>"35892022010111404270361"</f>
        <v>35892022010111404270361</v>
      </c>
      <c r="C74" s="13" t="s">
        <v>17</v>
      </c>
      <c r="D74" s="13" t="str">
        <f>"郑冰冰"</f>
        <v>郑冰冰</v>
      </c>
      <c r="E74" s="13" t="str">
        <f>"男"</f>
        <v>男</v>
      </c>
      <c r="F74" s="13" t="str">
        <f>"1993-09-27"</f>
        <v>1993-09-27</v>
      </c>
      <c r="G74" s="14"/>
    </row>
    <row r="75" spans="1:7" s="1" customFormat="1" ht="14.25">
      <c r="A75" s="12">
        <v>72</v>
      </c>
      <c r="B75" s="13" t="str">
        <f>"35892022010209031970375"</f>
        <v>35892022010209031970375</v>
      </c>
      <c r="C75" s="13" t="s">
        <v>17</v>
      </c>
      <c r="D75" s="13" t="str">
        <f>"钟玉生"</f>
        <v>钟玉生</v>
      </c>
      <c r="E75" s="13" t="str">
        <f>"男"</f>
        <v>男</v>
      </c>
      <c r="F75" s="13" t="str">
        <f>"1997-03-04"</f>
        <v>1997-03-04</v>
      </c>
      <c r="G75" s="14"/>
    </row>
    <row r="76" spans="1:7" s="1" customFormat="1" ht="14.25">
      <c r="A76" s="12">
        <v>73</v>
      </c>
      <c r="B76" s="13" t="str">
        <f>"35892022010416423970431"</f>
        <v>35892022010416423970431</v>
      </c>
      <c r="C76" s="13" t="s">
        <v>17</v>
      </c>
      <c r="D76" s="13" t="str">
        <f>"林妮蓉"</f>
        <v>林妮蓉</v>
      </c>
      <c r="E76" s="13" t="str">
        <f>"女"</f>
        <v>女</v>
      </c>
      <c r="F76" s="13" t="str">
        <f>"1992-02-11"</f>
        <v>1992-02-11</v>
      </c>
      <c r="G76" s="14"/>
    </row>
    <row r="77" spans="1:7" s="1" customFormat="1" ht="14.25">
      <c r="A77" s="12">
        <v>74</v>
      </c>
      <c r="B77" s="13" t="str">
        <f>"35892022010422203170437"</f>
        <v>35892022010422203170437</v>
      </c>
      <c r="C77" s="13" t="s">
        <v>17</v>
      </c>
      <c r="D77" s="13" t="str">
        <f>"周盈"</f>
        <v>周盈</v>
      </c>
      <c r="E77" s="13" t="str">
        <f>"女"</f>
        <v>女</v>
      </c>
      <c r="F77" s="13" t="str">
        <f>"1993-11-10"</f>
        <v>1993-11-10</v>
      </c>
      <c r="G77" s="14"/>
    </row>
    <row r="78" spans="1:7" s="1" customFormat="1" ht="14.25">
      <c r="A78" s="12">
        <v>75</v>
      </c>
      <c r="B78" s="13" t="str">
        <f>"35892022010615562370475"</f>
        <v>35892022010615562370475</v>
      </c>
      <c r="C78" s="13" t="s">
        <v>17</v>
      </c>
      <c r="D78" s="13" t="str">
        <f>"符崇河"</f>
        <v>符崇河</v>
      </c>
      <c r="E78" s="13" t="str">
        <f>"男"</f>
        <v>男</v>
      </c>
      <c r="F78" s="13" t="str">
        <f>"1991-06-15"</f>
        <v>1991-06-15</v>
      </c>
      <c r="G78" s="14"/>
    </row>
    <row r="79" spans="1:7" s="1" customFormat="1" ht="14.25">
      <c r="A79" s="12">
        <v>76</v>
      </c>
      <c r="B79" s="13" t="str">
        <f>"35892022010715241470499"</f>
        <v>35892022010715241470499</v>
      </c>
      <c r="C79" s="13" t="s">
        <v>17</v>
      </c>
      <c r="D79" s="13" t="str">
        <f>"李惠梅"</f>
        <v>李惠梅</v>
      </c>
      <c r="E79" s="13" t="str">
        <f>"女"</f>
        <v>女</v>
      </c>
      <c r="F79" s="13" t="str">
        <f>"1989-01-08"</f>
        <v>1989-01-08</v>
      </c>
      <c r="G79" s="14"/>
    </row>
    <row r="80" spans="1:7" s="1" customFormat="1" ht="14.25">
      <c r="A80" s="12">
        <v>77</v>
      </c>
      <c r="B80" s="13" t="str">
        <f>"35892022010919351070544"</f>
        <v>35892022010919351070544</v>
      </c>
      <c r="C80" s="13" t="s">
        <v>17</v>
      </c>
      <c r="D80" s="13" t="str">
        <f>"林元祥"</f>
        <v>林元祥</v>
      </c>
      <c r="E80" s="13" t="str">
        <f>"女"</f>
        <v>女</v>
      </c>
      <c r="F80" s="13" t="str">
        <f>"1991-11-16"</f>
        <v>1991-11-16</v>
      </c>
      <c r="G80" s="14"/>
    </row>
    <row r="81" spans="1:7" s="1" customFormat="1" ht="14.25">
      <c r="A81" s="12">
        <v>78</v>
      </c>
      <c r="B81" s="13" t="str">
        <f>"35892022010921025770547"</f>
        <v>35892022010921025770547</v>
      </c>
      <c r="C81" s="13" t="s">
        <v>17</v>
      </c>
      <c r="D81" s="13" t="str">
        <f>"孙贻青"</f>
        <v>孙贻青</v>
      </c>
      <c r="E81" s="13" t="str">
        <f>"女"</f>
        <v>女</v>
      </c>
      <c r="F81" s="13" t="str">
        <f>"1998-01-07"</f>
        <v>1998-01-07</v>
      </c>
      <c r="G81" s="14"/>
    </row>
    <row r="82" spans="1:7" s="1" customFormat="1" ht="14.25">
      <c r="A82" s="12">
        <v>79</v>
      </c>
      <c r="B82" s="13" t="str">
        <f>"35892022011012462970573"</f>
        <v>35892022011012462970573</v>
      </c>
      <c r="C82" s="13" t="s">
        <v>17</v>
      </c>
      <c r="D82" s="13" t="str">
        <f>"闫泽亚"</f>
        <v>闫泽亚</v>
      </c>
      <c r="E82" s="13" t="str">
        <f>"男"</f>
        <v>男</v>
      </c>
      <c r="F82" s="13" t="str">
        <f>"1995-08-06"</f>
        <v>1995-08-06</v>
      </c>
      <c r="G82" s="14"/>
    </row>
    <row r="83" spans="1:7" s="1" customFormat="1" ht="14.25">
      <c r="A83" s="12">
        <v>80</v>
      </c>
      <c r="B83" s="13" t="str">
        <f>"35892022011018104470596"</f>
        <v>35892022011018104470596</v>
      </c>
      <c r="C83" s="13" t="s">
        <v>17</v>
      </c>
      <c r="D83" s="13" t="str">
        <f>"罗雷"</f>
        <v>罗雷</v>
      </c>
      <c r="E83" s="13" t="str">
        <f>"男"</f>
        <v>男</v>
      </c>
      <c r="F83" s="13" t="str">
        <f>"1991-12-10"</f>
        <v>1991-12-10</v>
      </c>
      <c r="G83" s="14"/>
    </row>
    <row r="84" spans="1:7" s="1" customFormat="1" ht="14.25">
      <c r="A84" s="12">
        <v>81</v>
      </c>
      <c r="B84" s="13" t="str">
        <f>"35892022011021244970616"</f>
        <v>35892022011021244970616</v>
      </c>
      <c r="C84" s="13" t="s">
        <v>17</v>
      </c>
      <c r="D84" s="13" t="str">
        <f>"李祝天"</f>
        <v>李祝天</v>
      </c>
      <c r="E84" s="13" t="str">
        <f>"男"</f>
        <v>男</v>
      </c>
      <c r="F84" s="13" t="str">
        <f>"1997-02-25"</f>
        <v>1997-02-25</v>
      </c>
      <c r="G84" s="14"/>
    </row>
    <row r="85" spans="1:7" s="1" customFormat="1" ht="14.25">
      <c r="A85" s="12">
        <v>82</v>
      </c>
      <c r="B85" s="13" t="str">
        <f>"35892021122709111770044"</f>
        <v>35892021122709111770044</v>
      </c>
      <c r="C85" s="13" t="s">
        <v>18</v>
      </c>
      <c r="D85" s="13" t="str">
        <f>"梁海燕"</f>
        <v>梁海燕</v>
      </c>
      <c r="E85" s="13" t="str">
        <f>"女"</f>
        <v>女</v>
      </c>
      <c r="F85" s="13" t="str">
        <f>"1991-05-09"</f>
        <v>1991-05-09</v>
      </c>
      <c r="G85" s="14"/>
    </row>
    <row r="86" spans="1:7" s="1" customFormat="1" ht="14.25">
      <c r="A86" s="12">
        <v>83</v>
      </c>
      <c r="B86" s="13" t="str">
        <f>"35892021122709184470052"</f>
        <v>35892021122709184470052</v>
      </c>
      <c r="C86" s="13" t="s">
        <v>18</v>
      </c>
      <c r="D86" s="13" t="str">
        <f>"李慢晶"</f>
        <v>李慢晶</v>
      </c>
      <c r="E86" s="13" t="str">
        <f>"女"</f>
        <v>女</v>
      </c>
      <c r="F86" s="13" t="str">
        <f>"1997-07-03"</f>
        <v>1997-07-03</v>
      </c>
      <c r="G86" s="14"/>
    </row>
    <row r="87" spans="1:7" s="1" customFormat="1" ht="14.25">
      <c r="A87" s="12">
        <v>84</v>
      </c>
      <c r="B87" s="13" t="str">
        <f>"35892021122709250470054"</f>
        <v>35892021122709250470054</v>
      </c>
      <c r="C87" s="13" t="s">
        <v>18</v>
      </c>
      <c r="D87" s="13" t="str">
        <f>"邓秋妹"</f>
        <v>邓秋妹</v>
      </c>
      <c r="E87" s="13" t="str">
        <f>"女"</f>
        <v>女</v>
      </c>
      <c r="F87" s="13" t="str">
        <f>"1990-11-06"</f>
        <v>1990-11-06</v>
      </c>
      <c r="G87" s="14"/>
    </row>
    <row r="88" spans="1:7" s="1" customFormat="1" ht="14.25">
      <c r="A88" s="12">
        <v>85</v>
      </c>
      <c r="B88" s="13" t="str">
        <f>"35892021122709410670060"</f>
        <v>35892021122709410670060</v>
      </c>
      <c r="C88" s="13" t="s">
        <v>18</v>
      </c>
      <c r="D88" s="13" t="str">
        <f>"杨文"</f>
        <v>杨文</v>
      </c>
      <c r="E88" s="13" t="str">
        <f>"男"</f>
        <v>男</v>
      </c>
      <c r="F88" s="13" t="str">
        <f>"1997-03-06"</f>
        <v>1997-03-06</v>
      </c>
      <c r="G88" s="14"/>
    </row>
    <row r="89" spans="1:7" s="1" customFormat="1" ht="14.25">
      <c r="A89" s="12">
        <v>86</v>
      </c>
      <c r="B89" s="13" t="str">
        <f>"35892021122710091870072"</f>
        <v>35892021122710091870072</v>
      </c>
      <c r="C89" s="13" t="s">
        <v>18</v>
      </c>
      <c r="D89" s="13" t="str">
        <f>"余燕"</f>
        <v>余燕</v>
      </c>
      <c r="E89" s="13" t="str">
        <f aca="true" t="shared" si="3" ref="E89:E98">"女"</f>
        <v>女</v>
      </c>
      <c r="F89" s="13" t="str">
        <f>"1999-12-27"</f>
        <v>1999-12-27</v>
      </c>
      <c r="G89" s="14"/>
    </row>
    <row r="90" spans="1:7" s="1" customFormat="1" ht="14.25">
      <c r="A90" s="12">
        <v>87</v>
      </c>
      <c r="B90" s="13" t="str">
        <f>"35892021122710320070079"</f>
        <v>35892021122710320070079</v>
      </c>
      <c r="C90" s="13" t="s">
        <v>18</v>
      </c>
      <c r="D90" s="13" t="str">
        <f>"周进宝"</f>
        <v>周进宝</v>
      </c>
      <c r="E90" s="13" t="str">
        <f t="shared" si="3"/>
        <v>女</v>
      </c>
      <c r="F90" s="13" t="str">
        <f>"1995-08-28"</f>
        <v>1995-08-28</v>
      </c>
      <c r="G90" s="14"/>
    </row>
    <row r="91" spans="1:7" s="1" customFormat="1" ht="14.25">
      <c r="A91" s="12">
        <v>88</v>
      </c>
      <c r="B91" s="13" t="str">
        <f>"35892021122711112270088"</f>
        <v>35892021122711112270088</v>
      </c>
      <c r="C91" s="13" t="s">
        <v>18</v>
      </c>
      <c r="D91" s="13" t="str">
        <f>"苏冰冰"</f>
        <v>苏冰冰</v>
      </c>
      <c r="E91" s="13" t="str">
        <f t="shared" si="3"/>
        <v>女</v>
      </c>
      <c r="F91" s="13" t="str">
        <f>"1998-05-17"</f>
        <v>1998-05-17</v>
      </c>
      <c r="G91" s="14"/>
    </row>
    <row r="92" spans="1:7" s="1" customFormat="1" ht="14.25">
      <c r="A92" s="12">
        <v>89</v>
      </c>
      <c r="B92" s="13" t="str">
        <f>"35892021122711194870092"</f>
        <v>35892021122711194870092</v>
      </c>
      <c r="C92" s="13" t="s">
        <v>18</v>
      </c>
      <c r="D92" s="13" t="str">
        <f>"羊秋雁"</f>
        <v>羊秋雁</v>
      </c>
      <c r="E92" s="13" t="str">
        <f t="shared" si="3"/>
        <v>女</v>
      </c>
      <c r="F92" s="13" t="str">
        <f>"1994-10-01"</f>
        <v>1994-10-01</v>
      </c>
      <c r="G92" s="14"/>
    </row>
    <row r="93" spans="1:7" s="1" customFormat="1" ht="14.25">
      <c r="A93" s="12">
        <v>90</v>
      </c>
      <c r="B93" s="13" t="str">
        <f>"35892021122714524170142"</f>
        <v>35892021122714524170142</v>
      </c>
      <c r="C93" s="13" t="s">
        <v>18</v>
      </c>
      <c r="D93" s="13" t="str">
        <f>"李佳仪"</f>
        <v>李佳仪</v>
      </c>
      <c r="E93" s="13" t="str">
        <f t="shared" si="3"/>
        <v>女</v>
      </c>
      <c r="F93" s="13" t="str">
        <f>"1999-01-12"</f>
        <v>1999-01-12</v>
      </c>
      <c r="G93" s="14"/>
    </row>
    <row r="94" spans="1:7" s="1" customFormat="1" ht="14.25">
      <c r="A94" s="12">
        <v>91</v>
      </c>
      <c r="B94" s="13" t="str">
        <f>"35892021122715372670155"</f>
        <v>35892021122715372670155</v>
      </c>
      <c r="C94" s="13" t="s">
        <v>18</v>
      </c>
      <c r="D94" s="13" t="str">
        <f>"吴春妙"</f>
        <v>吴春妙</v>
      </c>
      <c r="E94" s="13" t="str">
        <f t="shared" si="3"/>
        <v>女</v>
      </c>
      <c r="F94" s="13" t="str">
        <f>"1997-03-06"</f>
        <v>1997-03-06</v>
      </c>
      <c r="G94" s="14"/>
    </row>
    <row r="95" spans="1:7" s="1" customFormat="1" ht="14.25">
      <c r="A95" s="12">
        <v>92</v>
      </c>
      <c r="B95" s="13" t="str">
        <f>"35892021122716420370173"</f>
        <v>35892021122716420370173</v>
      </c>
      <c r="C95" s="13" t="s">
        <v>18</v>
      </c>
      <c r="D95" s="13" t="str">
        <f>"黄菲菲"</f>
        <v>黄菲菲</v>
      </c>
      <c r="E95" s="13" t="str">
        <f t="shared" si="3"/>
        <v>女</v>
      </c>
      <c r="F95" s="13" t="str">
        <f>"1993-12-26"</f>
        <v>1993-12-26</v>
      </c>
      <c r="G95" s="14"/>
    </row>
    <row r="96" spans="1:7" s="1" customFormat="1" ht="14.25">
      <c r="A96" s="12">
        <v>93</v>
      </c>
      <c r="B96" s="13" t="str">
        <f>"35892021122719595170194"</f>
        <v>35892021122719595170194</v>
      </c>
      <c r="C96" s="13" t="s">
        <v>18</v>
      </c>
      <c r="D96" s="13" t="str">
        <f>"罗巧"</f>
        <v>罗巧</v>
      </c>
      <c r="E96" s="13" t="str">
        <f t="shared" si="3"/>
        <v>女</v>
      </c>
      <c r="F96" s="13" t="str">
        <f>"1994-08-23"</f>
        <v>1994-08-23</v>
      </c>
      <c r="G96" s="14"/>
    </row>
    <row r="97" spans="1:7" s="1" customFormat="1" ht="14.25">
      <c r="A97" s="12">
        <v>94</v>
      </c>
      <c r="B97" s="13" t="str">
        <f>"35892021122720463970199"</f>
        <v>35892021122720463970199</v>
      </c>
      <c r="C97" s="13" t="s">
        <v>18</v>
      </c>
      <c r="D97" s="13" t="str">
        <f>"王雅芳"</f>
        <v>王雅芳</v>
      </c>
      <c r="E97" s="13" t="str">
        <f t="shared" si="3"/>
        <v>女</v>
      </c>
      <c r="F97" s="13" t="str">
        <f>"1999-12-08"</f>
        <v>1999-12-08</v>
      </c>
      <c r="G97" s="14"/>
    </row>
    <row r="98" spans="1:7" s="1" customFormat="1" ht="14.25">
      <c r="A98" s="12">
        <v>95</v>
      </c>
      <c r="B98" s="13" t="str">
        <f>"35892021122721031470201"</f>
        <v>35892021122721031470201</v>
      </c>
      <c r="C98" s="13" t="s">
        <v>18</v>
      </c>
      <c r="D98" s="13" t="str">
        <f>"陈思卓"</f>
        <v>陈思卓</v>
      </c>
      <c r="E98" s="13" t="str">
        <f t="shared" si="3"/>
        <v>女</v>
      </c>
      <c r="F98" s="13" t="str">
        <f>"1994-05-28"</f>
        <v>1994-05-28</v>
      </c>
      <c r="G98" s="14"/>
    </row>
    <row r="99" spans="1:7" s="1" customFormat="1" ht="14.25">
      <c r="A99" s="12">
        <v>96</v>
      </c>
      <c r="B99" s="13" t="str">
        <f>"35892021122721074970203"</f>
        <v>35892021122721074970203</v>
      </c>
      <c r="C99" s="13" t="s">
        <v>18</v>
      </c>
      <c r="D99" s="13" t="str">
        <f>"王豪"</f>
        <v>王豪</v>
      </c>
      <c r="E99" s="13" t="str">
        <f>"男"</f>
        <v>男</v>
      </c>
      <c r="F99" s="13" t="str">
        <f>"1997-09-04"</f>
        <v>1997-09-04</v>
      </c>
      <c r="G99" s="14"/>
    </row>
    <row r="100" spans="1:7" s="1" customFormat="1" ht="14.25">
      <c r="A100" s="12">
        <v>97</v>
      </c>
      <c r="B100" s="13" t="str">
        <f>"35892021122810295470228"</f>
        <v>35892021122810295470228</v>
      </c>
      <c r="C100" s="13" t="s">
        <v>18</v>
      </c>
      <c r="D100" s="13" t="str">
        <f>"李慧玲"</f>
        <v>李慧玲</v>
      </c>
      <c r="E100" s="13" t="str">
        <f aca="true" t="shared" si="4" ref="E100:E109">"女"</f>
        <v>女</v>
      </c>
      <c r="F100" s="13" t="str">
        <f>"1996-03-22"</f>
        <v>1996-03-22</v>
      </c>
      <c r="G100" s="14"/>
    </row>
    <row r="101" spans="1:7" s="1" customFormat="1" ht="14.25">
      <c r="A101" s="12">
        <v>98</v>
      </c>
      <c r="B101" s="13" t="str">
        <f>"35892021122815264470242"</f>
        <v>35892021122815264470242</v>
      </c>
      <c r="C101" s="13" t="s">
        <v>18</v>
      </c>
      <c r="D101" s="13" t="str">
        <f>"胡雪儿"</f>
        <v>胡雪儿</v>
      </c>
      <c r="E101" s="13" t="str">
        <f t="shared" si="4"/>
        <v>女</v>
      </c>
      <c r="F101" s="13" t="str">
        <f>"1997-08-20"</f>
        <v>1997-08-20</v>
      </c>
      <c r="G101" s="14"/>
    </row>
    <row r="102" spans="1:7" s="1" customFormat="1" ht="14.25">
      <c r="A102" s="12">
        <v>99</v>
      </c>
      <c r="B102" s="13" t="str">
        <f>"35892021122817104370252"</f>
        <v>35892021122817104370252</v>
      </c>
      <c r="C102" s="13" t="s">
        <v>18</v>
      </c>
      <c r="D102" s="13" t="str">
        <f>"麦明珍"</f>
        <v>麦明珍</v>
      </c>
      <c r="E102" s="13" t="str">
        <f t="shared" si="4"/>
        <v>女</v>
      </c>
      <c r="F102" s="13" t="str">
        <f>"1997-01-25"</f>
        <v>1997-01-25</v>
      </c>
      <c r="G102" s="14"/>
    </row>
    <row r="103" spans="1:7" s="1" customFormat="1" ht="14.25">
      <c r="A103" s="12">
        <v>100</v>
      </c>
      <c r="B103" s="13" t="str">
        <f>"35892021122909100970274"</f>
        <v>35892021122909100970274</v>
      </c>
      <c r="C103" s="13" t="s">
        <v>18</v>
      </c>
      <c r="D103" s="13" t="str">
        <f>"朱琪"</f>
        <v>朱琪</v>
      </c>
      <c r="E103" s="13" t="str">
        <f t="shared" si="4"/>
        <v>女</v>
      </c>
      <c r="F103" s="13" t="str">
        <f>"1999-11-17"</f>
        <v>1999-11-17</v>
      </c>
      <c r="G103" s="14"/>
    </row>
    <row r="104" spans="1:7" s="1" customFormat="1" ht="14.25">
      <c r="A104" s="12">
        <v>101</v>
      </c>
      <c r="B104" s="13" t="str">
        <f>"35892021122915241970288"</f>
        <v>35892021122915241970288</v>
      </c>
      <c r="C104" s="13" t="s">
        <v>18</v>
      </c>
      <c r="D104" s="13" t="str">
        <f>"符海玲"</f>
        <v>符海玲</v>
      </c>
      <c r="E104" s="13" t="str">
        <f t="shared" si="4"/>
        <v>女</v>
      </c>
      <c r="F104" s="13" t="str">
        <f>"1995-08-21"</f>
        <v>1995-08-21</v>
      </c>
      <c r="G104" s="14"/>
    </row>
    <row r="105" spans="1:7" s="1" customFormat="1" ht="14.25">
      <c r="A105" s="12">
        <v>102</v>
      </c>
      <c r="B105" s="13" t="str">
        <f>"35892021122916520470291"</f>
        <v>35892021122916520470291</v>
      </c>
      <c r="C105" s="13" t="s">
        <v>18</v>
      </c>
      <c r="D105" s="13" t="str">
        <f>"胡云云"</f>
        <v>胡云云</v>
      </c>
      <c r="E105" s="13" t="str">
        <f t="shared" si="4"/>
        <v>女</v>
      </c>
      <c r="F105" s="13" t="str">
        <f>"1993-03-25"</f>
        <v>1993-03-25</v>
      </c>
      <c r="G105" s="14"/>
    </row>
    <row r="106" spans="1:7" s="1" customFormat="1" ht="14.25">
      <c r="A106" s="12">
        <v>103</v>
      </c>
      <c r="B106" s="13" t="str">
        <f>"35892021122922374170303"</f>
        <v>35892021122922374170303</v>
      </c>
      <c r="C106" s="13" t="s">
        <v>18</v>
      </c>
      <c r="D106" s="13" t="str">
        <f>"邢慧萍"</f>
        <v>邢慧萍</v>
      </c>
      <c r="E106" s="13" t="str">
        <f t="shared" si="4"/>
        <v>女</v>
      </c>
      <c r="F106" s="13" t="str">
        <f>"1993-06-04"</f>
        <v>1993-06-04</v>
      </c>
      <c r="G106" s="14"/>
    </row>
    <row r="107" spans="1:7" s="1" customFormat="1" ht="14.25">
      <c r="A107" s="12">
        <v>104</v>
      </c>
      <c r="B107" s="13" t="str">
        <f>"35892021123011220370319"</f>
        <v>35892021123011220370319</v>
      </c>
      <c r="C107" s="13" t="s">
        <v>18</v>
      </c>
      <c r="D107" s="13" t="str">
        <f>"李路娜"</f>
        <v>李路娜</v>
      </c>
      <c r="E107" s="13" t="str">
        <f t="shared" si="4"/>
        <v>女</v>
      </c>
      <c r="F107" s="13" t="str">
        <f>"1997-04-28"</f>
        <v>1997-04-28</v>
      </c>
      <c r="G107" s="14"/>
    </row>
    <row r="108" spans="1:7" s="1" customFormat="1" ht="14.25">
      <c r="A108" s="12">
        <v>105</v>
      </c>
      <c r="B108" s="13" t="str">
        <f>"35892021123018135570332"</f>
        <v>35892021123018135570332</v>
      </c>
      <c r="C108" s="13" t="s">
        <v>18</v>
      </c>
      <c r="D108" s="13" t="str">
        <f>"冯敏敏"</f>
        <v>冯敏敏</v>
      </c>
      <c r="E108" s="13" t="str">
        <f t="shared" si="4"/>
        <v>女</v>
      </c>
      <c r="F108" s="13" t="str">
        <f>"1995-04-24"</f>
        <v>1995-04-24</v>
      </c>
      <c r="G108" s="14"/>
    </row>
    <row r="109" spans="1:7" s="1" customFormat="1" ht="14.25">
      <c r="A109" s="12">
        <v>106</v>
      </c>
      <c r="B109" s="13" t="str">
        <f>"35892021123111585970345"</f>
        <v>35892021123111585970345</v>
      </c>
      <c r="C109" s="13" t="s">
        <v>18</v>
      </c>
      <c r="D109" s="13" t="str">
        <f>"胡德菊"</f>
        <v>胡德菊</v>
      </c>
      <c r="E109" s="13" t="str">
        <f t="shared" si="4"/>
        <v>女</v>
      </c>
      <c r="F109" s="13" t="str">
        <f>"1991-10-20"</f>
        <v>1991-10-20</v>
      </c>
      <c r="G109" s="14"/>
    </row>
    <row r="110" spans="1:7" s="1" customFormat="1" ht="14.25">
      <c r="A110" s="12">
        <v>107</v>
      </c>
      <c r="B110" s="13" t="str">
        <f>"35892021123119554370353"</f>
        <v>35892021123119554370353</v>
      </c>
      <c r="C110" s="13" t="s">
        <v>18</v>
      </c>
      <c r="D110" s="13" t="str">
        <f>"郑丕果"</f>
        <v>郑丕果</v>
      </c>
      <c r="E110" s="13" t="str">
        <f>"男"</f>
        <v>男</v>
      </c>
      <c r="F110" s="13" t="str">
        <f>"1985-01-26"</f>
        <v>1985-01-26</v>
      </c>
      <c r="G110" s="14"/>
    </row>
    <row r="111" spans="1:7" s="1" customFormat="1" ht="14.25">
      <c r="A111" s="12">
        <v>108</v>
      </c>
      <c r="B111" s="13" t="str">
        <f>"35892022010109510870359"</f>
        <v>35892022010109510870359</v>
      </c>
      <c r="C111" s="13" t="s">
        <v>18</v>
      </c>
      <c r="D111" s="13" t="str">
        <f>"陈艳丹"</f>
        <v>陈艳丹</v>
      </c>
      <c r="E111" s="13" t="str">
        <f>"女"</f>
        <v>女</v>
      </c>
      <c r="F111" s="13" t="str">
        <f>"1992-06-01"</f>
        <v>1992-06-01</v>
      </c>
      <c r="G111" s="14"/>
    </row>
    <row r="112" spans="1:7" s="1" customFormat="1" ht="14.25">
      <c r="A112" s="12">
        <v>109</v>
      </c>
      <c r="B112" s="13" t="str">
        <f>"35892022010211275170379"</f>
        <v>35892022010211275170379</v>
      </c>
      <c r="C112" s="13" t="s">
        <v>18</v>
      </c>
      <c r="D112" s="13" t="str">
        <f>"黄雁玲"</f>
        <v>黄雁玲</v>
      </c>
      <c r="E112" s="13" t="str">
        <f>"女"</f>
        <v>女</v>
      </c>
      <c r="F112" s="13" t="str">
        <f>"1995-07-04"</f>
        <v>1995-07-04</v>
      </c>
      <c r="G112" s="14"/>
    </row>
    <row r="113" spans="1:7" s="1" customFormat="1" ht="14.25">
      <c r="A113" s="12">
        <v>110</v>
      </c>
      <c r="B113" s="13" t="str">
        <f>"35892022010410544170421"</f>
        <v>35892022010410544170421</v>
      </c>
      <c r="C113" s="13" t="s">
        <v>18</v>
      </c>
      <c r="D113" s="13" t="str">
        <f>"陈小红"</f>
        <v>陈小红</v>
      </c>
      <c r="E113" s="13" t="str">
        <f>"女"</f>
        <v>女</v>
      </c>
      <c r="F113" s="13" t="str">
        <f>"2001-07-14"</f>
        <v>2001-07-14</v>
      </c>
      <c r="G113" s="14"/>
    </row>
    <row r="114" spans="1:7" s="1" customFormat="1" ht="14.25">
      <c r="A114" s="12">
        <v>111</v>
      </c>
      <c r="B114" s="13" t="str">
        <f>"35892022010412442670425"</f>
        <v>35892022010412442670425</v>
      </c>
      <c r="C114" s="13" t="s">
        <v>18</v>
      </c>
      <c r="D114" s="13" t="str">
        <f>"陈丽婉"</f>
        <v>陈丽婉</v>
      </c>
      <c r="E114" s="13" t="str">
        <f>"女"</f>
        <v>女</v>
      </c>
      <c r="F114" s="13" t="str">
        <f>"1999-01-23"</f>
        <v>1999-01-23</v>
      </c>
      <c r="G114" s="14"/>
    </row>
    <row r="115" spans="1:7" s="1" customFormat="1" ht="14.25">
      <c r="A115" s="12">
        <v>112</v>
      </c>
      <c r="B115" s="13" t="str">
        <f>"35892022010500421870440"</f>
        <v>35892022010500421870440</v>
      </c>
      <c r="C115" s="13" t="s">
        <v>18</v>
      </c>
      <c r="D115" s="13" t="str">
        <f>"王松龄"</f>
        <v>王松龄</v>
      </c>
      <c r="E115" s="13" t="str">
        <f>"男"</f>
        <v>男</v>
      </c>
      <c r="F115" s="13" t="str">
        <f>"1998-05-22"</f>
        <v>1998-05-22</v>
      </c>
      <c r="G115" s="14"/>
    </row>
    <row r="116" spans="1:7" s="1" customFormat="1" ht="14.25">
      <c r="A116" s="12">
        <v>113</v>
      </c>
      <c r="B116" s="13" t="str">
        <f>"35892022010507564370441"</f>
        <v>35892022010507564370441</v>
      </c>
      <c r="C116" s="13" t="s">
        <v>18</v>
      </c>
      <c r="D116" s="13" t="str">
        <f>"阮仕慧"</f>
        <v>阮仕慧</v>
      </c>
      <c r="E116" s="13" t="str">
        <f>"女"</f>
        <v>女</v>
      </c>
      <c r="F116" s="13" t="str">
        <f>"1993-10-19"</f>
        <v>1993-10-19</v>
      </c>
      <c r="G116" s="14"/>
    </row>
    <row r="117" spans="1:7" s="1" customFormat="1" ht="14.25">
      <c r="A117" s="12">
        <v>114</v>
      </c>
      <c r="B117" s="13" t="str">
        <f>"35892022010510140070449"</f>
        <v>35892022010510140070449</v>
      </c>
      <c r="C117" s="13" t="s">
        <v>18</v>
      </c>
      <c r="D117" s="13" t="str">
        <f>"梁莹雁"</f>
        <v>梁莹雁</v>
      </c>
      <c r="E117" s="13" t="str">
        <f>"女"</f>
        <v>女</v>
      </c>
      <c r="F117" s="13" t="str">
        <f>"1996-09-29"</f>
        <v>1996-09-29</v>
      </c>
      <c r="G117" s="14"/>
    </row>
    <row r="118" spans="1:7" s="1" customFormat="1" ht="14.25">
      <c r="A118" s="12">
        <v>115</v>
      </c>
      <c r="B118" s="13" t="str">
        <f>"35892022010514571170454"</f>
        <v>35892022010514571170454</v>
      </c>
      <c r="C118" s="13" t="s">
        <v>18</v>
      </c>
      <c r="D118" s="13" t="str">
        <f>"王月兰"</f>
        <v>王月兰</v>
      </c>
      <c r="E118" s="13" t="str">
        <f>"女"</f>
        <v>女</v>
      </c>
      <c r="F118" s="13" t="str">
        <f>"1996-08-29"</f>
        <v>1996-08-29</v>
      </c>
      <c r="G118" s="14"/>
    </row>
    <row r="119" spans="1:7" s="1" customFormat="1" ht="14.25">
      <c r="A119" s="12">
        <v>116</v>
      </c>
      <c r="B119" s="13" t="str">
        <f>"35892022010611235070470"</f>
        <v>35892022010611235070470</v>
      </c>
      <c r="C119" s="13" t="s">
        <v>18</v>
      </c>
      <c r="D119" s="13" t="str">
        <f>"黎欢容"</f>
        <v>黎欢容</v>
      </c>
      <c r="E119" s="13" t="str">
        <f>"女"</f>
        <v>女</v>
      </c>
      <c r="F119" s="13" t="str">
        <f>"1998-09-07"</f>
        <v>1998-09-07</v>
      </c>
      <c r="G119" s="14"/>
    </row>
    <row r="120" spans="1:7" s="1" customFormat="1" ht="14.25">
      <c r="A120" s="12">
        <v>117</v>
      </c>
      <c r="B120" s="13" t="str">
        <f>"35892022010616285170476"</f>
        <v>35892022010616285170476</v>
      </c>
      <c r="C120" s="13" t="s">
        <v>18</v>
      </c>
      <c r="D120" s="13" t="str">
        <f>"林忠邦"</f>
        <v>林忠邦</v>
      </c>
      <c r="E120" s="13" t="str">
        <f>"男"</f>
        <v>男</v>
      </c>
      <c r="F120" s="13" t="str">
        <f>"1997-03-20"</f>
        <v>1997-03-20</v>
      </c>
      <c r="G120" s="14"/>
    </row>
    <row r="121" spans="1:7" s="1" customFormat="1" ht="14.25">
      <c r="A121" s="12">
        <v>118</v>
      </c>
      <c r="B121" s="13" t="str">
        <f>"35892022010715243270500"</f>
        <v>35892022010715243270500</v>
      </c>
      <c r="C121" s="13" t="s">
        <v>18</v>
      </c>
      <c r="D121" s="13" t="str">
        <f>"冉娟"</f>
        <v>冉娟</v>
      </c>
      <c r="E121" s="13" t="str">
        <f aca="true" t="shared" si="5" ref="E121:E138">"女"</f>
        <v>女</v>
      </c>
      <c r="F121" s="13" t="str">
        <f>"1988-11-11"</f>
        <v>1988-11-11</v>
      </c>
      <c r="G121" s="14"/>
    </row>
    <row r="122" spans="1:7" s="1" customFormat="1" ht="14.25">
      <c r="A122" s="12">
        <v>119</v>
      </c>
      <c r="B122" s="13" t="str">
        <f>"35892022010716272570504"</f>
        <v>35892022010716272570504</v>
      </c>
      <c r="C122" s="13" t="s">
        <v>18</v>
      </c>
      <c r="D122" s="13" t="str">
        <f>"陈帼波"</f>
        <v>陈帼波</v>
      </c>
      <c r="E122" s="13" t="str">
        <f t="shared" si="5"/>
        <v>女</v>
      </c>
      <c r="F122" s="13" t="str">
        <f>"1998-10-11"</f>
        <v>1998-10-11</v>
      </c>
      <c r="G122" s="14"/>
    </row>
    <row r="123" spans="1:7" s="1" customFormat="1" ht="14.25">
      <c r="A123" s="12">
        <v>120</v>
      </c>
      <c r="B123" s="13" t="str">
        <f>"35892022010811441770519"</f>
        <v>35892022010811441770519</v>
      </c>
      <c r="C123" s="13" t="s">
        <v>18</v>
      </c>
      <c r="D123" s="13" t="str">
        <f>"王佳曼"</f>
        <v>王佳曼</v>
      </c>
      <c r="E123" s="13" t="str">
        <f t="shared" si="5"/>
        <v>女</v>
      </c>
      <c r="F123" s="13" t="str">
        <f>"1991-02-04"</f>
        <v>1991-02-04</v>
      </c>
      <c r="G123" s="14"/>
    </row>
    <row r="124" spans="1:7" s="1" customFormat="1" ht="14.25">
      <c r="A124" s="12">
        <v>121</v>
      </c>
      <c r="B124" s="13" t="str">
        <f>"35892022010910402370536"</f>
        <v>35892022010910402370536</v>
      </c>
      <c r="C124" s="13" t="s">
        <v>18</v>
      </c>
      <c r="D124" s="13" t="str">
        <f>"祁一雪"</f>
        <v>祁一雪</v>
      </c>
      <c r="E124" s="13" t="str">
        <f t="shared" si="5"/>
        <v>女</v>
      </c>
      <c r="F124" s="13" t="str">
        <f>"1998-08-21"</f>
        <v>1998-08-21</v>
      </c>
      <c r="G124" s="14"/>
    </row>
    <row r="125" spans="1:7" s="1" customFormat="1" ht="14.25">
      <c r="A125" s="12">
        <v>122</v>
      </c>
      <c r="B125" s="13" t="str">
        <f>"35892022011009555870560"</f>
        <v>35892022011009555870560</v>
      </c>
      <c r="C125" s="13" t="s">
        <v>18</v>
      </c>
      <c r="D125" s="13" t="str">
        <f>"温婷婷"</f>
        <v>温婷婷</v>
      </c>
      <c r="E125" s="13" t="str">
        <f t="shared" si="5"/>
        <v>女</v>
      </c>
      <c r="F125" s="13" t="str">
        <f>"1996-02-17"</f>
        <v>1996-02-17</v>
      </c>
      <c r="G125" s="14"/>
    </row>
    <row r="126" spans="1:7" s="1" customFormat="1" ht="14.25">
      <c r="A126" s="12">
        <v>123</v>
      </c>
      <c r="B126" s="13" t="str">
        <f>"35892022011010314170564"</f>
        <v>35892022011010314170564</v>
      </c>
      <c r="C126" s="13" t="s">
        <v>18</v>
      </c>
      <c r="D126" s="13" t="str">
        <f>"陈小妹"</f>
        <v>陈小妹</v>
      </c>
      <c r="E126" s="13" t="str">
        <f t="shared" si="5"/>
        <v>女</v>
      </c>
      <c r="F126" s="13" t="str">
        <f>"1995-10-14"</f>
        <v>1995-10-14</v>
      </c>
      <c r="G126" s="14"/>
    </row>
    <row r="127" spans="1:7" s="1" customFormat="1" ht="14.25">
      <c r="A127" s="12">
        <v>124</v>
      </c>
      <c r="B127" s="13" t="str">
        <f>"35892022011013290870574"</f>
        <v>35892022011013290870574</v>
      </c>
      <c r="C127" s="13" t="s">
        <v>18</v>
      </c>
      <c r="D127" s="13" t="str">
        <f>"杨珊珊"</f>
        <v>杨珊珊</v>
      </c>
      <c r="E127" s="13" t="str">
        <f t="shared" si="5"/>
        <v>女</v>
      </c>
      <c r="F127" s="13" t="str">
        <f>"1996-04-10"</f>
        <v>1996-04-10</v>
      </c>
      <c r="G127" s="14"/>
    </row>
    <row r="128" spans="1:7" s="1" customFormat="1" ht="14.25">
      <c r="A128" s="12">
        <v>125</v>
      </c>
      <c r="B128" s="13" t="str">
        <f>"35892022011014510770575"</f>
        <v>35892022011014510770575</v>
      </c>
      <c r="C128" s="13" t="s">
        <v>18</v>
      </c>
      <c r="D128" s="13" t="str">
        <f>"廖慧琴"</f>
        <v>廖慧琴</v>
      </c>
      <c r="E128" s="13" t="str">
        <f t="shared" si="5"/>
        <v>女</v>
      </c>
      <c r="F128" s="13" t="str">
        <f>"1995-10-23"</f>
        <v>1995-10-23</v>
      </c>
      <c r="G128" s="14"/>
    </row>
    <row r="129" spans="1:7" s="1" customFormat="1" ht="14.25">
      <c r="A129" s="12">
        <v>126</v>
      </c>
      <c r="B129" s="13" t="str">
        <f>"35892022011015104770578"</f>
        <v>35892022011015104770578</v>
      </c>
      <c r="C129" s="13" t="s">
        <v>18</v>
      </c>
      <c r="D129" s="13" t="str">
        <f>"石蕾"</f>
        <v>石蕾</v>
      </c>
      <c r="E129" s="13" t="str">
        <f t="shared" si="5"/>
        <v>女</v>
      </c>
      <c r="F129" s="13" t="str">
        <f>"1997-09-28"</f>
        <v>1997-09-28</v>
      </c>
      <c r="G129" s="14"/>
    </row>
    <row r="130" spans="1:7" s="1" customFormat="1" ht="14.25">
      <c r="A130" s="12">
        <v>127</v>
      </c>
      <c r="B130" s="13" t="str">
        <f>"35892022011016582870589"</f>
        <v>35892022011016582870589</v>
      </c>
      <c r="C130" s="13" t="s">
        <v>18</v>
      </c>
      <c r="D130" s="13" t="str">
        <f>"陈瑰楠"</f>
        <v>陈瑰楠</v>
      </c>
      <c r="E130" s="13" t="str">
        <f t="shared" si="5"/>
        <v>女</v>
      </c>
      <c r="F130" s="13" t="str">
        <f>"1998-10-23"</f>
        <v>1998-10-23</v>
      </c>
      <c r="G130" s="14"/>
    </row>
    <row r="131" spans="1:7" s="1" customFormat="1" ht="14.25">
      <c r="A131" s="12">
        <v>128</v>
      </c>
      <c r="B131" s="13" t="str">
        <f>"35892022011018194570598"</f>
        <v>35892022011018194570598</v>
      </c>
      <c r="C131" s="13" t="s">
        <v>18</v>
      </c>
      <c r="D131" s="13" t="str">
        <f>"陈定蕾"</f>
        <v>陈定蕾</v>
      </c>
      <c r="E131" s="13" t="str">
        <f t="shared" si="5"/>
        <v>女</v>
      </c>
      <c r="F131" s="13" t="str">
        <f>"1999-10-03"</f>
        <v>1999-10-03</v>
      </c>
      <c r="G131" s="14"/>
    </row>
    <row r="132" spans="1:7" s="1" customFormat="1" ht="14.25">
      <c r="A132" s="12">
        <v>129</v>
      </c>
      <c r="B132" s="13" t="str">
        <f>"35892022011020012170606"</f>
        <v>35892022011020012170606</v>
      </c>
      <c r="C132" s="13" t="s">
        <v>18</v>
      </c>
      <c r="D132" s="13" t="str">
        <f>"杨霞"</f>
        <v>杨霞</v>
      </c>
      <c r="E132" s="13" t="str">
        <f t="shared" si="5"/>
        <v>女</v>
      </c>
      <c r="F132" s="13" t="str">
        <f>"1998-08-20"</f>
        <v>1998-08-20</v>
      </c>
      <c r="G132" s="14"/>
    </row>
    <row r="133" spans="1:7" s="1" customFormat="1" ht="14.25">
      <c r="A133" s="12">
        <v>130</v>
      </c>
      <c r="B133" s="13" t="str">
        <f>"35892022011022074170624"</f>
        <v>35892022011022074170624</v>
      </c>
      <c r="C133" s="13" t="s">
        <v>18</v>
      </c>
      <c r="D133" s="13" t="str">
        <f>"邱婷婷"</f>
        <v>邱婷婷</v>
      </c>
      <c r="E133" s="13" t="str">
        <f t="shared" si="5"/>
        <v>女</v>
      </c>
      <c r="F133" s="13" t="str">
        <f>"1996-05-26"</f>
        <v>1996-05-26</v>
      </c>
      <c r="G133" s="14"/>
    </row>
    <row r="134" spans="1:7" s="1" customFormat="1" ht="14.25">
      <c r="A134" s="12">
        <v>131</v>
      </c>
      <c r="B134" s="13" t="str">
        <f>"35892022011022411170628"</f>
        <v>35892022011022411170628</v>
      </c>
      <c r="C134" s="13" t="s">
        <v>18</v>
      </c>
      <c r="D134" s="13" t="str">
        <f>"周女"</f>
        <v>周女</v>
      </c>
      <c r="E134" s="13" t="str">
        <f t="shared" si="5"/>
        <v>女</v>
      </c>
      <c r="F134" s="13" t="str">
        <f>"1997-05-12"</f>
        <v>1997-05-12</v>
      </c>
      <c r="G134" s="14"/>
    </row>
    <row r="135" spans="1:7" s="1" customFormat="1" ht="14.25">
      <c r="A135" s="12">
        <v>132</v>
      </c>
      <c r="B135" s="13" t="str">
        <f>"35892022011023210770633"</f>
        <v>35892022011023210770633</v>
      </c>
      <c r="C135" s="13" t="s">
        <v>18</v>
      </c>
      <c r="D135" s="13" t="str">
        <f>"陈振娇"</f>
        <v>陈振娇</v>
      </c>
      <c r="E135" s="13" t="str">
        <f t="shared" si="5"/>
        <v>女</v>
      </c>
      <c r="F135" s="13" t="str">
        <f>"1996-12-25"</f>
        <v>1996-12-25</v>
      </c>
      <c r="G135" s="14"/>
    </row>
    <row r="136" spans="1:7" s="1" customFormat="1" ht="14.25">
      <c r="A136" s="12">
        <v>133</v>
      </c>
      <c r="B136" s="13" t="str">
        <f>"35892022011108242470640"</f>
        <v>35892022011108242470640</v>
      </c>
      <c r="C136" s="13" t="s">
        <v>18</v>
      </c>
      <c r="D136" s="13" t="str">
        <f>"谢雄圆"</f>
        <v>谢雄圆</v>
      </c>
      <c r="E136" s="13" t="str">
        <f t="shared" si="5"/>
        <v>女</v>
      </c>
      <c r="F136" s="13" t="str">
        <f>"1997-02-11"</f>
        <v>1997-02-11</v>
      </c>
      <c r="G136" s="14"/>
    </row>
    <row r="137" spans="1:7" s="1" customFormat="1" ht="14.25">
      <c r="A137" s="12">
        <v>134</v>
      </c>
      <c r="B137" s="13" t="str">
        <f>"35892022011108413570641"</f>
        <v>35892022011108413570641</v>
      </c>
      <c r="C137" s="13" t="s">
        <v>18</v>
      </c>
      <c r="D137" s="13" t="str">
        <f>"许娇丽"</f>
        <v>许娇丽</v>
      </c>
      <c r="E137" s="13" t="str">
        <f t="shared" si="5"/>
        <v>女</v>
      </c>
      <c r="F137" s="13" t="str">
        <f>"1995-05-22"</f>
        <v>1995-05-22</v>
      </c>
      <c r="G137" s="14"/>
    </row>
    <row r="138" spans="1:7" s="1" customFormat="1" ht="14.25">
      <c r="A138" s="12">
        <v>135</v>
      </c>
      <c r="B138" s="13" t="str">
        <f>"35892022011110573770651"</f>
        <v>35892022011110573770651</v>
      </c>
      <c r="C138" s="13" t="s">
        <v>18</v>
      </c>
      <c r="D138" s="13" t="str">
        <f>"李建英"</f>
        <v>李建英</v>
      </c>
      <c r="E138" s="13" t="str">
        <f t="shared" si="5"/>
        <v>女</v>
      </c>
      <c r="F138" s="13" t="str">
        <f>"1982-08-19"</f>
        <v>1982-08-19</v>
      </c>
      <c r="G138" s="14"/>
    </row>
  </sheetData>
  <sheetProtection/>
  <mergeCells count="1">
    <mergeCell ref="A2:G2"/>
  </mergeCells>
  <printOptions/>
  <pageMargins left="0.66875" right="0.11805555555555555" top="1.2201388888888889" bottom="1" header="0.5" footer="0.5"/>
  <pageSetup horizontalDpi="600" verticalDpi="600" orientation="portrait" paperSize="9" scale="8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WPS_1602213492</cp:lastModifiedBy>
  <dcterms:created xsi:type="dcterms:W3CDTF">2022-01-24T09:25:32Z</dcterms:created>
  <dcterms:modified xsi:type="dcterms:W3CDTF">2022-02-14T08:26:57Z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B6888529AF3D413DA6C8D3CAA9EA6522</vt:lpwstr>
  </property>
  <property fmtid="{D5CDD505-2E9C-101B-9397-08002B2CF9AE}" pid="4" name="KSOProductBuildV">
    <vt:lpwstr>2052-11.8.2.8411</vt:lpwstr>
  </property>
</Properties>
</file>