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<sst xmlns="http://schemas.openxmlformats.org/spreadsheetml/2006/main" count="1542" uniqueCount="14">
  <si>
    <t>2022年海南中学澄迈附属小学教师招聘资格审查合格名单</t>
  </si>
  <si>
    <t>序号</t>
  </si>
  <si>
    <t>报考号</t>
  </si>
  <si>
    <t>报考岗位</t>
  </si>
  <si>
    <t>姓名</t>
  </si>
  <si>
    <t>0101_小学语文教师</t>
  </si>
  <si>
    <t>0102_小学数学教师</t>
  </si>
  <si>
    <t>0103_小学英语教师</t>
  </si>
  <si>
    <t>0104_小学体育教师</t>
  </si>
  <si>
    <t>0105_小学美术教师</t>
  </si>
  <si>
    <t>0106_小学道德与法治教师</t>
  </si>
  <si>
    <t>0107_小学音乐教师</t>
  </si>
  <si>
    <t>0108_小学舞蹈教师</t>
  </si>
  <si>
    <t>0109_小学计算机教师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</si>
</sst>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19" fillId="26" borderId="3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39"/>
  <sheetViews>
    <sheetView tabSelected="1" workbookViewId="0">
      <selection activeCell="G11" sqref="G11"/>
    </sheetView>
  </sheetViews>
  <sheetFormatPr defaultColWidth="9" defaultRowHeight="14" customHeight="1" outlineLevelCol="3"/>
  <cols>
    <col min="2" max="3" width="21.75" customWidth="1"/>
  </cols>
  <sheetData>
    <row r="1" s="1" customFormat="1" ht="23" customHeight="1" spans="1:4">
      <c r="A1" s="2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1</v>
      </c>
      <c r="B3" s="6" t="str">
        <f>"36782022010712363491381"</f>
        <v>36782022010712363491381</v>
      </c>
      <c r="C3" s="6" t="s">
        <v>5</v>
      </c>
      <c r="D3" s="6" t="str">
        <f>"陈铭蔚"</f>
        <v>陈铭蔚</v>
      </c>
    </row>
    <row r="4" customHeight="1" spans="1:4">
      <c r="A4" s="5">
        <v>2</v>
      </c>
      <c r="B4" s="6" t="str">
        <f>"36782022010713432191614"</f>
        <v>36782022010713432191614</v>
      </c>
      <c r="C4" s="6" t="s">
        <v>5</v>
      </c>
      <c r="D4" s="6" t="str">
        <f>"邢雯雯"</f>
        <v>邢雯雯</v>
      </c>
    </row>
    <row r="5" customHeight="1" spans="1:4">
      <c r="A5" s="5">
        <v>3</v>
      </c>
      <c r="B5" s="6" t="str">
        <f>"36782022010715040991871"</f>
        <v>36782022010715040991871</v>
      </c>
      <c r="C5" s="6" t="s">
        <v>5</v>
      </c>
      <c r="D5" s="6" t="str">
        <f>"李荣瑕"</f>
        <v>李荣瑕</v>
      </c>
    </row>
    <row r="6" customHeight="1" spans="1:4">
      <c r="A6" s="5">
        <v>4</v>
      </c>
      <c r="B6" s="6" t="str">
        <f>"36782022010715233091940"</f>
        <v>36782022010715233091940</v>
      </c>
      <c r="C6" s="6" t="s">
        <v>5</v>
      </c>
      <c r="D6" s="6" t="str">
        <f>"王婉媛"</f>
        <v>王婉媛</v>
      </c>
    </row>
    <row r="7" customHeight="1" spans="1:4">
      <c r="A7" s="5">
        <v>5</v>
      </c>
      <c r="B7" s="6" t="str">
        <f>"36782022010715261191954"</f>
        <v>36782022010715261191954</v>
      </c>
      <c r="C7" s="6" t="s">
        <v>5</v>
      </c>
      <c r="D7" s="6" t="str">
        <f>"胡芸"</f>
        <v>胡芸</v>
      </c>
    </row>
    <row r="8" customHeight="1" spans="1:4">
      <c r="A8" s="5">
        <v>6</v>
      </c>
      <c r="B8" s="6" t="str">
        <f>"36782022010715283991967"</f>
        <v>36782022010715283991967</v>
      </c>
      <c r="C8" s="6" t="s">
        <v>5</v>
      </c>
      <c r="D8" s="6" t="str">
        <f>"庞卓丽"</f>
        <v>庞卓丽</v>
      </c>
    </row>
    <row r="9" customHeight="1" spans="1:4">
      <c r="A9" s="5">
        <v>7</v>
      </c>
      <c r="B9" s="6" t="str">
        <f>"36782022010715380092005"</f>
        <v>36782022010715380092005</v>
      </c>
      <c r="C9" s="6" t="s">
        <v>5</v>
      </c>
      <c r="D9" s="6" t="str">
        <f>"邓如环"</f>
        <v>邓如环</v>
      </c>
    </row>
    <row r="10" customHeight="1" spans="1:4">
      <c r="A10" s="5">
        <v>8</v>
      </c>
      <c r="B10" s="6" t="str">
        <f>"36782022010715405292022"</f>
        <v>36782022010715405292022</v>
      </c>
      <c r="C10" s="6" t="s">
        <v>5</v>
      </c>
      <c r="D10" s="6" t="str">
        <f>"吴思"</f>
        <v>吴思</v>
      </c>
    </row>
    <row r="11" customHeight="1" spans="1:4">
      <c r="A11" s="5">
        <v>9</v>
      </c>
      <c r="B11" s="6" t="str">
        <f>"36782022010715444092040"</f>
        <v>36782022010715444092040</v>
      </c>
      <c r="C11" s="6" t="s">
        <v>5</v>
      </c>
      <c r="D11" s="6" t="str">
        <f>"游首南"</f>
        <v>游首南</v>
      </c>
    </row>
    <row r="12" customHeight="1" spans="1:4">
      <c r="A12" s="5">
        <v>10</v>
      </c>
      <c r="B12" s="6" t="str">
        <f>"36782022010715454592044"</f>
        <v>36782022010715454592044</v>
      </c>
      <c r="C12" s="6" t="s">
        <v>5</v>
      </c>
      <c r="D12" s="6" t="str">
        <f>"莫晓玲"</f>
        <v>莫晓玲</v>
      </c>
    </row>
    <row r="13" customHeight="1" spans="1:4">
      <c r="A13" s="5">
        <v>11</v>
      </c>
      <c r="B13" s="6" t="str">
        <f>"36782022010715505992067"</f>
        <v>36782022010715505992067</v>
      </c>
      <c r="C13" s="6" t="s">
        <v>5</v>
      </c>
      <c r="D13" s="6" t="str">
        <f>"曾燕"</f>
        <v>曾燕</v>
      </c>
    </row>
    <row r="14" customHeight="1" spans="1:4">
      <c r="A14" s="5">
        <v>12</v>
      </c>
      <c r="B14" s="6" t="str">
        <f>"36782022010715565892103"</f>
        <v>36782022010715565892103</v>
      </c>
      <c r="C14" s="6" t="s">
        <v>5</v>
      </c>
      <c r="D14" s="6" t="str">
        <f>"谭向冰"</f>
        <v>谭向冰</v>
      </c>
    </row>
    <row r="15" customHeight="1" spans="1:4">
      <c r="A15" s="5">
        <v>13</v>
      </c>
      <c r="B15" s="6" t="str">
        <f>"36782022010715570392104"</f>
        <v>36782022010715570392104</v>
      </c>
      <c r="C15" s="6" t="s">
        <v>5</v>
      </c>
      <c r="D15" s="6" t="str">
        <f>"关长娟"</f>
        <v>关长娟</v>
      </c>
    </row>
    <row r="16" customHeight="1" spans="1:4">
      <c r="A16" s="5">
        <v>14</v>
      </c>
      <c r="B16" s="6" t="str">
        <f>"36782022010716065192138"</f>
        <v>36782022010716065192138</v>
      </c>
      <c r="C16" s="6" t="s">
        <v>5</v>
      </c>
      <c r="D16" s="6" t="str">
        <f>"万传芳"</f>
        <v>万传芳</v>
      </c>
    </row>
    <row r="17" customHeight="1" spans="1:4">
      <c r="A17" s="5">
        <v>15</v>
      </c>
      <c r="B17" s="6" t="str">
        <f>"36782022010716100392153"</f>
        <v>36782022010716100392153</v>
      </c>
      <c r="C17" s="6" t="s">
        <v>5</v>
      </c>
      <c r="D17" s="6" t="str">
        <f>"郑婷"</f>
        <v>郑婷</v>
      </c>
    </row>
    <row r="18" customHeight="1" spans="1:4">
      <c r="A18" s="5">
        <v>16</v>
      </c>
      <c r="B18" s="6" t="str">
        <f>"36782022010716155392176"</f>
        <v>36782022010716155392176</v>
      </c>
      <c r="C18" s="6" t="s">
        <v>5</v>
      </c>
      <c r="D18" s="6" t="str">
        <f>"羊香梅"</f>
        <v>羊香梅</v>
      </c>
    </row>
    <row r="19" customHeight="1" spans="1:4">
      <c r="A19" s="5">
        <v>17</v>
      </c>
      <c r="B19" s="6" t="str">
        <f>"36782022010716252092204"</f>
        <v>36782022010716252092204</v>
      </c>
      <c r="C19" s="6" t="s">
        <v>5</v>
      </c>
      <c r="D19" s="6" t="str">
        <f>"冯小玉"</f>
        <v>冯小玉</v>
      </c>
    </row>
    <row r="20" customHeight="1" spans="1:4">
      <c r="A20" s="5">
        <v>18</v>
      </c>
      <c r="B20" s="6" t="str">
        <f>"36782022010716265092210"</f>
        <v>36782022010716265092210</v>
      </c>
      <c r="C20" s="6" t="s">
        <v>5</v>
      </c>
      <c r="D20" s="6" t="str">
        <f>"张燕慧"</f>
        <v>张燕慧</v>
      </c>
    </row>
    <row r="21" customHeight="1" spans="1:4">
      <c r="A21" s="5">
        <v>19</v>
      </c>
      <c r="B21" s="6" t="str">
        <f>"36782022010716285692218"</f>
        <v>36782022010716285692218</v>
      </c>
      <c r="C21" s="6" t="s">
        <v>5</v>
      </c>
      <c r="D21" s="6" t="str">
        <f>"房艳彬"</f>
        <v>房艳彬</v>
      </c>
    </row>
    <row r="22" customHeight="1" spans="1:4">
      <c r="A22" s="5">
        <v>20</v>
      </c>
      <c r="B22" s="6" t="str">
        <f>"36782022010716323592230"</f>
        <v>36782022010716323592230</v>
      </c>
      <c r="C22" s="6" t="s">
        <v>5</v>
      </c>
      <c r="D22" s="6" t="str">
        <f>"曾婷"</f>
        <v>曾婷</v>
      </c>
    </row>
    <row r="23" customHeight="1" spans="1:4">
      <c r="A23" s="5">
        <v>21</v>
      </c>
      <c r="B23" s="6" t="str">
        <f>"36782022010716480592273"</f>
        <v>36782022010716480592273</v>
      </c>
      <c r="C23" s="6" t="s">
        <v>5</v>
      </c>
      <c r="D23" s="6" t="str">
        <f>"陈小慧"</f>
        <v>陈小慧</v>
      </c>
    </row>
    <row r="24" customHeight="1" spans="1:4">
      <c r="A24" s="5">
        <v>22</v>
      </c>
      <c r="B24" s="6" t="str">
        <f>"36782022010716495392279"</f>
        <v>36782022010716495392279</v>
      </c>
      <c r="C24" s="6" t="s">
        <v>5</v>
      </c>
      <c r="D24" s="6" t="str">
        <f>"张思涵"</f>
        <v>张思涵</v>
      </c>
    </row>
    <row r="25" customHeight="1" spans="1:4">
      <c r="A25" s="5">
        <v>23</v>
      </c>
      <c r="B25" s="6" t="str">
        <f>"36782022010716512492287"</f>
        <v>36782022010716512492287</v>
      </c>
      <c r="C25" s="6" t="s">
        <v>5</v>
      </c>
      <c r="D25" s="6" t="str">
        <f>"魏菁秀"</f>
        <v>魏菁秀</v>
      </c>
    </row>
    <row r="26" customHeight="1" spans="1:4">
      <c r="A26" s="5">
        <v>24</v>
      </c>
      <c r="B26" s="6" t="str">
        <f>"36782022010716552292304"</f>
        <v>36782022010716552292304</v>
      </c>
      <c r="C26" s="6" t="s">
        <v>5</v>
      </c>
      <c r="D26" s="6" t="str">
        <f>"蔡云飞"</f>
        <v>蔡云飞</v>
      </c>
    </row>
    <row r="27" customHeight="1" spans="1:4">
      <c r="A27" s="5">
        <v>25</v>
      </c>
      <c r="B27" s="6" t="str">
        <f>"36782022010716581592316"</f>
        <v>36782022010716581592316</v>
      </c>
      <c r="C27" s="6" t="s">
        <v>5</v>
      </c>
      <c r="D27" s="6" t="str">
        <f>"钟怡"</f>
        <v>钟怡</v>
      </c>
    </row>
    <row r="28" customHeight="1" spans="1:4">
      <c r="A28" s="5">
        <v>26</v>
      </c>
      <c r="B28" s="6" t="str">
        <f>"36782022010716584692319"</f>
        <v>36782022010716584692319</v>
      </c>
      <c r="C28" s="6" t="s">
        <v>5</v>
      </c>
      <c r="D28" s="6" t="str">
        <f>"陈清柳"</f>
        <v>陈清柳</v>
      </c>
    </row>
    <row r="29" customHeight="1" spans="1:4">
      <c r="A29" s="5">
        <v>27</v>
      </c>
      <c r="B29" s="6" t="str">
        <f>"36782022010717015092334"</f>
        <v>36782022010717015092334</v>
      </c>
      <c r="C29" s="6" t="s">
        <v>5</v>
      </c>
      <c r="D29" s="6" t="str">
        <f>"窦玉清"</f>
        <v>窦玉清</v>
      </c>
    </row>
    <row r="30" customHeight="1" spans="1:4">
      <c r="A30" s="5">
        <v>28</v>
      </c>
      <c r="B30" s="6" t="str">
        <f>"36782022010717105192362"</f>
        <v>36782022010717105192362</v>
      </c>
      <c r="C30" s="6" t="s">
        <v>5</v>
      </c>
      <c r="D30" s="6" t="str">
        <f>"王婷婷"</f>
        <v>王婷婷</v>
      </c>
    </row>
    <row r="31" customHeight="1" spans="1:4">
      <c r="A31" s="5">
        <v>29</v>
      </c>
      <c r="B31" s="6" t="str">
        <f>"36782022010717255592417"</f>
        <v>36782022010717255592417</v>
      </c>
      <c r="C31" s="6" t="s">
        <v>5</v>
      </c>
      <c r="D31" s="6" t="str">
        <f>"吴丽"</f>
        <v>吴丽</v>
      </c>
    </row>
    <row r="32" customHeight="1" spans="1:4">
      <c r="A32" s="5">
        <v>30</v>
      </c>
      <c r="B32" s="6" t="str">
        <f>"36782022010717353792434"</f>
        <v>36782022010717353792434</v>
      </c>
      <c r="C32" s="6" t="s">
        <v>5</v>
      </c>
      <c r="D32" s="6" t="str">
        <f>"郑绮蕾"</f>
        <v>郑绮蕾</v>
      </c>
    </row>
    <row r="33" customHeight="1" spans="1:4">
      <c r="A33" s="5">
        <v>31</v>
      </c>
      <c r="B33" s="6" t="str">
        <f>"36782022010717354192436"</f>
        <v>36782022010717354192436</v>
      </c>
      <c r="C33" s="6" t="s">
        <v>5</v>
      </c>
      <c r="D33" s="6" t="str">
        <f>"王燕娥"</f>
        <v>王燕娥</v>
      </c>
    </row>
    <row r="34" customHeight="1" spans="1:4">
      <c r="A34" s="5">
        <v>32</v>
      </c>
      <c r="B34" s="6" t="str">
        <f>"36782022010717432192451"</f>
        <v>36782022010717432192451</v>
      </c>
      <c r="C34" s="6" t="s">
        <v>5</v>
      </c>
      <c r="D34" s="6" t="str">
        <f>"符慧敏"</f>
        <v>符慧敏</v>
      </c>
    </row>
    <row r="35" customHeight="1" spans="1:4">
      <c r="A35" s="5">
        <v>33</v>
      </c>
      <c r="B35" s="6" t="str">
        <f>"36782022010718074592490"</f>
        <v>36782022010718074592490</v>
      </c>
      <c r="C35" s="6" t="s">
        <v>5</v>
      </c>
      <c r="D35" s="6" t="str">
        <f>"曾小丽"</f>
        <v>曾小丽</v>
      </c>
    </row>
    <row r="36" customHeight="1" spans="1:4">
      <c r="A36" s="5">
        <v>34</v>
      </c>
      <c r="B36" s="6" t="str">
        <f>"36782022010718313692540"</f>
        <v>36782022010718313692540</v>
      </c>
      <c r="C36" s="6" t="s">
        <v>5</v>
      </c>
      <c r="D36" s="6" t="str">
        <f>"陈娟"</f>
        <v>陈娟</v>
      </c>
    </row>
    <row r="37" customHeight="1" spans="1:4">
      <c r="A37" s="5">
        <v>35</v>
      </c>
      <c r="B37" s="6" t="str">
        <f>"36782022010718374992557"</f>
        <v>36782022010718374992557</v>
      </c>
      <c r="C37" s="6" t="s">
        <v>5</v>
      </c>
      <c r="D37" s="6" t="str">
        <f>"云晓蕾"</f>
        <v>云晓蕾</v>
      </c>
    </row>
    <row r="38" customHeight="1" spans="1:4">
      <c r="A38" s="5">
        <v>36</v>
      </c>
      <c r="B38" s="6" t="str">
        <f>"36782022010718402892563"</f>
        <v>36782022010718402892563</v>
      </c>
      <c r="C38" s="6" t="s">
        <v>5</v>
      </c>
      <c r="D38" s="6" t="str">
        <f>"单婉茹"</f>
        <v>单婉茹</v>
      </c>
    </row>
    <row r="39" customHeight="1" spans="1:4">
      <c r="A39" s="5">
        <v>37</v>
      </c>
      <c r="B39" s="6" t="str">
        <f>"36782022010719094192619"</f>
        <v>36782022010719094192619</v>
      </c>
      <c r="C39" s="6" t="s">
        <v>5</v>
      </c>
      <c r="D39" s="6" t="str">
        <f>"唐梦茜"</f>
        <v>唐梦茜</v>
      </c>
    </row>
    <row r="40" customHeight="1" spans="1:4">
      <c r="A40" s="5">
        <v>38</v>
      </c>
      <c r="B40" s="6" t="str">
        <f>"36782022010719152792622"</f>
        <v>36782022010719152792622</v>
      </c>
      <c r="C40" s="6" t="s">
        <v>5</v>
      </c>
      <c r="D40" s="6" t="str">
        <f>"林丹丹"</f>
        <v>林丹丹</v>
      </c>
    </row>
    <row r="41" customHeight="1" spans="1:4">
      <c r="A41" s="5">
        <v>39</v>
      </c>
      <c r="B41" s="6" t="str">
        <f>"36782022010719391192659"</f>
        <v>36782022010719391192659</v>
      </c>
      <c r="C41" s="6" t="s">
        <v>5</v>
      </c>
      <c r="D41" s="6" t="str">
        <f>"马静"</f>
        <v>马静</v>
      </c>
    </row>
    <row r="42" customHeight="1" spans="1:4">
      <c r="A42" s="5">
        <v>40</v>
      </c>
      <c r="B42" s="6" t="str">
        <f>"36782022010719545792680"</f>
        <v>36782022010719545792680</v>
      </c>
      <c r="C42" s="6" t="s">
        <v>5</v>
      </c>
      <c r="D42" s="6" t="str">
        <f>"陈文婷"</f>
        <v>陈文婷</v>
      </c>
    </row>
    <row r="43" customHeight="1" spans="1:4">
      <c r="A43" s="5">
        <v>41</v>
      </c>
      <c r="B43" s="6" t="str">
        <f>"36782022010720004092691"</f>
        <v>36782022010720004092691</v>
      </c>
      <c r="C43" s="6" t="s">
        <v>5</v>
      </c>
      <c r="D43" s="6" t="str">
        <f>"符芷芸"</f>
        <v>符芷芸</v>
      </c>
    </row>
    <row r="44" customHeight="1" spans="1:4">
      <c r="A44" s="5">
        <v>42</v>
      </c>
      <c r="B44" s="6" t="str">
        <f>"36782022010720074892706"</f>
        <v>36782022010720074892706</v>
      </c>
      <c r="C44" s="6" t="s">
        <v>5</v>
      </c>
      <c r="D44" s="6" t="str">
        <f>"谢凤妹"</f>
        <v>谢凤妹</v>
      </c>
    </row>
    <row r="45" customHeight="1" spans="1:4">
      <c r="A45" s="5">
        <v>43</v>
      </c>
      <c r="B45" s="6" t="str">
        <f>"36782022010720102492716"</f>
        <v>36782022010720102492716</v>
      </c>
      <c r="C45" s="6" t="s">
        <v>5</v>
      </c>
      <c r="D45" s="6" t="str">
        <f>"方琴岚"</f>
        <v>方琴岚</v>
      </c>
    </row>
    <row r="46" customHeight="1" spans="1:4">
      <c r="A46" s="5">
        <v>44</v>
      </c>
      <c r="B46" s="6" t="str">
        <f>"36782022010720425492775"</f>
        <v>36782022010720425492775</v>
      </c>
      <c r="C46" s="6" t="s">
        <v>5</v>
      </c>
      <c r="D46" s="6" t="str">
        <f>"王小芬"</f>
        <v>王小芬</v>
      </c>
    </row>
    <row r="47" customHeight="1" spans="1:4">
      <c r="A47" s="5">
        <v>45</v>
      </c>
      <c r="B47" s="6" t="str">
        <f>"36782022010720443392778"</f>
        <v>36782022010720443392778</v>
      </c>
      <c r="C47" s="6" t="s">
        <v>5</v>
      </c>
      <c r="D47" s="6" t="str">
        <f>"许文彬"</f>
        <v>许文彬</v>
      </c>
    </row>
    <row r="48" customHeight="1" spans="1:4">
      <c r="A48" s="5">
        <v>46</v>
      </c>
      <c r="B48" s="6" t="str">
        <f>"36782022010721012592801"</f>
        <v>36782022010721012592801</v>
      </c>
      <c r="C48" s="6" t="s">
        <v>5</v>
      </c>
      <c r="D48" s="6" t="str">
        <f>"林艺"</f>
        <v>林艺</v>
      </c>
    </row>
    <row r="49" customHeight="1" spans="1:4">
      <c r="A49" s="5">
        <v>47</v>
      </c>
      <c r="B49" s="6" t="str">
        <f>"36782022010721081092813"</f>
        <v>36782022010721081092813</v>
      </c>
      <c r="C49" s="6" t="s">
        <v>5</v>
      </c>
      <c r="D49" s="6" t="str">
        <f>"吴小托"</f>
        <v>吴小托</v>
      </c>
    </row>
    <row r="50" customHeight="1" spans="1:4">
      <c r="A50" s="5">
        <v>48</v>
      </c>
      <c r="B50" s="6" t="str">
        <f>"36782022010721140792822"</f>
        <v>36782022010721140792822</v>
      </c>
      <c r="C50" s="6" t="s">
        <v>5</v>
      </c>
      <c r="D50" s="6" t="str">
        <f>"马敏敏"</f>
        <v>马敏敏</v>
      </c>
    </row>
    <row r="51" customHeight="1" spans="1:4">
      <c r="A51" s="5">
        <v>49</v>
      </c>
      <c r="B51" s="6" t="str">
        <f>"36782022010721203492834"</f>
        <v>36782022010721203492834</v>
      </c>
      <c r="C51" s="6" t="s">
        <v>5</v>
      </c>
      <c r="D51" s="6" t="str">
        <f>"曾其生"</f>
        <v>曾其生</v>
      </c>
    </row>
    <row r="52" customHeight="1" spans="1:4">
      <c r="A52" s="5">
        <v>50</v>
      </c>
      <c r="B52" s="6" t="str">
        <f>"36782022010721225092836"</f>
        <v>36782022010721225092836</v>
      </c>
      <c r="C52" s="6" t="s">
        <v>5</v>
      </c>
      <c r="D52" s="6" t="str">
        <f>"王笑一"</f>
        <v>王笑一</v>
      </c>
    </row>
    <row r="53" customHeight="1" spans="1:4">
      <c r="A53" s="5">
        <v>51</v>
      </c>
      <c r="B53" s="6" t="str">
        <f>"36782022010721412492867"</f>
        <v>36782022010721412492867</v>
      </c>
      <c r="C53" s="6" t="s">
        <v>5</v>
      </c>
      <c r="D53" s="6" t="str">
        <f>"郭思汎"</f>
        <v>郭思汎</v>
      </c>
    </row>
    <row r="54" customHeight="1" spans="1:4">
      <c r="A54" s="5">
        <v>52</v>
      </c>
      <c r="B54" s="6" t="str">
        <f>"36782022010721544392898"</f>
        <v>36782022010721544392898</v>
      </c>
      <c r="C54" s="6" t="s">
        <v>5</v>
      </c>
      <c r="D54" s="6" t="str">
        <f>"黄良琴"</f>
        <v>黄良琴</v>
      </c>
    </row>
    <row r="55" customHeight="1" spans="1:4">
      <c r="A55" s="5">
        <v>53</v>
      </c>
      <c r="B55" s="6" t="str">
        <f>"36782022010722222792944"</f>
        <v>36782022010722222792944</v>
      </c>
      <c r="C55" s="6" t="s">
        <v>5</v>
      </c>
      <c r="D55" s="6" t="str">
        <f>"钟慧琪"</f>
        <v>钟慧琪</v>
      </c>
    </row>
    <row r="56" customHeight="1" spans="1:4">
      <c r="A56" s="5">
        <v>54</v>
      </c>
      <c r="B56" s="6" t="str">
        <f>"36782022010722304092956"</f>
        <v>36782022010722304092956</v>
      </c>
      <c r="C56" s="6" t="s">
        <v>5</v>
      </c>
      <c r="D56" s="6" t="str">
        <f>"唐梅欣"</f>
        <v>唐梅欣</v>
      </c>
    </row>
    <row r="57" customHeight="1" spans="1:4">
      <c r="A57" s="5">
        <v>55</v>
      </c>
      <c r="B57" s="6" t="str">
        <f>"36782022010722355992966"</f>
        <v>36782022010722355992966</v>
      </c>
      <c r="C57" s="6" t="s">
        <v>5</v>
      </c>
      <c r="D57" s="6" t="str">
        <f>"苏静"</f>
        <v>苏静</v>
      </c>
    </row>
    <row r="58" customHeight="1" spans="1:4">
      <c r="A58" s="5">
        <v>56</v>
      </c>
      <c r="B58" s="6" t="str">
        <f>"36782022010723165893005"</f>
        <v>36782022010723165893005</v>
      </c>
      <c r="C58" s="6" t="s">
        <v>5</v>
      </c>
      <c r="D58" s="6" t="str">
        <f>"刘卓男"</f>
        <v>刘卓男</v>
      </c>
    </row>
    <row r="59" customHeight="1" spans="1:4">
      <c r="A59" s="5">
        <v>57</v>
      </c>
      <c r="B59" s="6" t="str">
        <f>"36782022010723373293023"</f>
        <v>36782022010723373293023</v>
      </c>
      <c r="C59" s="6" t="s">
        <v>5</v>
      </c>
      <c r="D59" s="6" t="str">
        <f>"罗琼华"</f>
        <v>罗琼华</v>
      </c>
    </row>
    <row r="60" customHeight="1" spans="1:4">
      <c r="A60" s="5">
        <v>58</v>
      </c>
      <c r="B60" s="6" t="str">
        <f>"36782022010801215193075"</f>
        <v>36782022010801215193075</v>
      </c>
      <c r="C60" s="6" t="s">
        <v>5</v>
      </c>
      <c r="D60" s="6" t="str">
        <f>"单雪红"</f>
        <v>单雪红</v>
      </c>
    </row>
    <row r="61" customHeight="1" spans="1:4">
      <c r="A61" s="5">
        <v>59</v>
      </c>
      <c r="B61" s="6" t="str">
        <f>"36782022010801334693077"</f>
        <v>36782022010801334693077</v>
      </c>
      <c r="C61" s="6" t="s">
        <v>5</v>
      </c>
      <c r="D61" s="6" t="str">
        <f>"周娜"</f>
        <v>周娜</v>
      </c>
    </row>
    <row r="62" customHeight="1" spans="1:4">
      <c r="A62" s="5">
        <v>60</v>
      </c>
      <c r="B62" s="6" t="str">
        <f>"36782022010807571693095"</f>
        <v>36782022010807571693095</v>
      </c>
      <c r="C62" s="6" t="s">
        <v>5</v>
      </c>
      <c r="D62" s="6" t="str">
        <f>"唐传"</f>
        <v>唐传</v>
      </c>
    </row>
    <row r="63" customHeight="1" spans="1:4">
      <c r="A63" s="5">
        <v>61</v>
      </c>
      <c r="B63" s="6" t="str">
        <f>"36782022010808533993119"</f>
        <v>36782022010808533993119</v>
      </c>
      <c r="C63" s="6" t="s">
        <v>5</v>
      </c>
      <c r="D63" s="6" t="str">
        <f>"陈少娇"</f>
        <v>陈少娇</v>
      </c>
    </row>
    <row r="64" customHeight="1" spans="1:4">
      <c r="A64" s="5">
        <v>62</v>
      </c>
      <c r="B64" s="6" t="str">
        <f>"36782022010808555093123"</f>
        <v>36782022010808555093123</v>
      </c>
      <c r="C64" s="6" t="s">
        <v>5</v>
      </c>
      <c r="D64" s="6" t="str">
        <f>"李依锦"</f>
        <v>李依锦</v>
      </c>
    </row>
    <row r="65" customHeight="1" spans="1:4">
      <c r="A65" s="5">
        <v>63</v>
      </c>
      <c r="B65" s="6" t="str">
        <f>"36782022010809361993153"</f>
        <v>36782022010809361993153</v>
      </c>
      <c r="C65" s="6" t="s">
        <v>5</v>
      </c>
      <c r="D65" s="6" t="str">
        <f>"黎万霞"</f>
        <v>黎万霞</v>
      </c>
    </row>
    <row r="66" customHeight="1" spans="1:4">
      <c r="A66" s="5">
        <v>64</v>
      </c>
      <c r="B66" s="6" t="str">
        <f>"36782022010810084093189"</f>
        <v>36782022010810084093189</v>
      </c>
      <c r="C66" s="6" t="s">
        <v>5</v>
      </c>
      <c r="D66" s="6" t="str">
        <f>"李德萍"</f>
        <v>李德萍</v>
      </c>
    </row>
    <row r="67" customHeight="1" spans="1:4">
      <c r="A67" s="5">
        <v>65</v>
      </c>
      <c r="B67" s="6" t="str">
        <f>"36782022010811104893276"</f>
        <v>36782022010811104893276</v>
      </c>
      <c r="C67" s="6" t="s">
        <v>5</v>
      </c>
      <c r="D67" s="6" t="str">
        <f>"莫晓煦"</f>
        <v>莫晓煦</v>
      </c>
    </row>
    <row r="68" customHeight="1" spans="1:4">
      <c r="A68" s="5">
        <v>66</v>
      </c>
      <c r="B68" s="6" t="str">
        <f>"36782022010811184193289"</f>
        <v>36782022010811184193289</v>
      </c>
      <c r="C68" s="6" t="s">
        <v>5</v>
      </c>
      <c r="D68" s="6" t="str">
        <f>"郑阿雪"</f>
        <v>郑阿雪</v>
      </c>
    </row>
    <row r="69" customHeight="1" spans="1:4">
      <c r="A69" s="5">
        <v>67</v>
      </c>
      <c r="B69" s="6" t="str">
        <f>"36782022010811285393305"</f>
        <v>36782022010811285393305</v>
      </c>
      <c r="C69" s="6" t="s">
        <v>5</v>
      </c>
      <c r="D69" s="6" t="str">
        <f>"何莉"</f>
        <v>何莉</v>
      </c>
    </row>
    <row r="70" customHeight="1" spans="1:4">
      <c r="A70" s="5">
        <v>68</v>
      </c>
      <c r="B70" s="6" t="str">
        <f>"36782022010811431593319"</f>
        <v>36782022010811431593319</v>
      </c>
      <c r="C70" s="6" t="s">
        <v>5</v>
      </c>
      <c r="D70" s="6" t="str">
        <f>"邱小妹"</f>
        <v>邱小妹</v>
      </c>
    </row>
    <row r="71" customHeight="1" spans="1:4">
      <c r="A71" s="5">
        <v>69</v>
      </c>
      <c r="B71" s="6" t="str">
        <f>"36782022010811594193342"</f>
        <v>36782022010811594193342</v>
      </c>
      <c r="C71" s="6" t="s">
        <v>5</v>
      </c>
      <c r="D71" s="6" t="str">
        <f>"林驰驰"</f>
        <v>林驰驰</v>
      </c>
    </row>
    <row r="72" customHeight="1" spans="1:4">
      <c r="A72" s="5">
        <v>70</v>
      </c>
      <c r="B72" s="6" t="str">
        <f>"36782022010812041893349"</f>
        <v>36782022010812041893349</v>
      </c>
      <c r="C72" s="6" t="s">
        <v>5</v>
      </c>
      <c r="D72" s="6" t="str">
        <f>"钱小云"</f>
        <v>钱小云</v>
      </c>
    </row>
    <row r="73" customHeight="1" spans="1:4">
      <c r="A73" s="5">
        <v>71</v>
      </c>
      <c r="B73" s="6" t="str">
        <f>"36782022010812365293389"</f>
        <v>36782022010812365293389</v>
      </c>
      <c r="C73" s="6" t="s">
        <v>5</v>
      </c>
      <c r="D73" s="6" t="str">
        <f>"翁晓娟"</f>
        <v>翁晓娟</v>
      </c>
    </row>
    <row r="74" customHeight="1" spans="1:4">
      <c r="A74" s="5">
        <v>72</v>
      </c>
      <c r="B74" s="6" t="str">
        <f>"36782022010812414893395"</f>
        <v>36782022010812414893395</v>
      </c>
      <c r="C74" s="6" t="s">
        <v>5</v>
      </c>
      <c r="D74" s="6" t="str">
        <f>"黎家慧"</f>
        <v>黎家慧</v>
      </c>
    </row>
    <row r="75" customHeight="1" spans="1:4">
      <c r="A75" s="5">
        <v>73</v>
      </c>
      <c r="B75" s="6" t="str">
        <f>"36782022010812512493401"</f>
        <v>36782022010812512493401</v>
      </c>
      <c r="C75" s="6" t="s">
        <v>5</v>
      </c>
      <c r="D75" s="6" t="str">
        <f>"冯芯怡"</f>
        <v>冯芯怡</v>
      </c>
    </row>
    <row r="76" customHeight="1" spans="1:4">
      <c r="A76" s="5">
        <v>74</v>
      </c>
      <c r="B76" s="6" t="str">
        <f>"36782022010813213793437"</f>
        <v>36782022010813213793437</v>
      </c>
      <c r="C76" s="6" t="s">
        <v>5</v>
      </c>
      <c r="D76" s="6" t="str">
        <f>"曾月香"</f>
        <v>曾月香</v>
      </c>
    </row>
    <row r="77" customHeight="1" spans="1:4">
      <c r="A77" s="5">
        <v>75</v>
      </c>
      <c r="B77" s="6" t="str">
        <f>"36782022010813263593445"</f>
        <v>36782022010813263593445</v>
      </c>
      <c r="C77" s="6" t="s">
        <v>5</v>
      </c>
      <c r="D77" s="6" t="str">
        <f>"李小琴"</f>
        <v>李小琴</v>
      </c>
    </row>
    <row r="78" customHeight="1" spans="1:4">
      <c r="A78" s="5">
        <v>76</v>
      </c>
      <c r="B78" s="6" t="str">
        <f>"36782022010814112793503"</f>
        <v>36782022010814112793503</v>
      </c>
      <c r="C78" s="6" t="s">
        <v>5</v>
      </c>
      <c r="D78" s="6" t="str">
        <f>"曾丽芳"</f>
        <v>曾丽芳</v>
      </c>
    </row>
    <row r="79" customHeight="1" spans="1:4">
      <c r="A79" s="5">
        <v>77</v>
      </c>
      <c r="B79" s="6" t="str">
        <f>"36782022010814150593506"</f>
        <v>36782022010814150593506</v>
      </c>
      <c r="C79" s="6" t="s">
        <v>5</v>
      </c>
      <c r="D79" s="6" t="str">
        <f>"罗雅婷"</f>
        <v>罗雅婷</v>
      </c>
    </row>
    <row r="80" customHeight="1" spans="1:4">
      <c r="A80" s="5">
        <v>78</v>
      </c>
      <c r="B80" s="6" t="str">
        <f>"36782022010814173793512"</f>
        <v>36782022010814173793512</v>
      </c>
      <c r="C80" s="6" t="s">
        <v>5</v>
      </c>
      <c r="D80" s="6" t="str">
        <f>"林小丽"</f>
        <v>林小丽</v>
      </c>
    </row>
    <row r="81" customHeight="1" spans="1:4">
      <c r="A81" s="5">
        <v>79</v>
      </c>
      <c r="B81" s="6" t="str">
        <f>"36782022010814180193513"</f>
        <v>36782022010814180193513</v>
      </c>
      <c r="C81" s="6" t="s">
        <v>5</v>
      </c>
      <c r="D81" s="6" t="str">
        <f>"毛冬梅"</f>
        <v>毛冬梅</v>
      </c>
    </row>
    <row r="82" customHeight="1" spans="1:4">
      <c r="A82" s="5">
        <v>80</v>
      </c>
      <c r="B82" s="6" t="str">
        <f>"36782022010814490293562"</f>
        <v>36782022010814490293562</v>
      </c>
      <c r="C82" s="6" t="s">
        <v>5</v>
      </c>
      <c r="D82" s="6" t="str">
        <f>"黄杨椀"</f>
        <v>黄杨椀</v>
      </c>
    </row>
    <row r="83" customHeight="1" spans="1:4">
      <c r="A83" s="5">
        <v>81</v>
      </c>
      <c r="B83" s="6" t="str">
        <f>"36782022010814495493563"</f>
        <v>36782022010814495493563</v>
      </c>
      <c r="C83" s="6" t="s">
        <v>5</v>
      </c>
      <c r="D83" s="6" t="str">
        <f>"陈亚燕"</f>
        <v>陈亚燕</v>
      </c>
    </row>
    <row r="84" customHeight="1" spans="1:4">
      <c r="A84" s="5">
        <v>82</v>
      </c>
      <c r="B84" s="6" t="str">
        <f>"36782022010814540393570"</f>
        <v>36782022010814540393570</v>
      </c>
      <c r="C84" s="6" t="s">
        <v>5</v>
      </c>
      <c r="D84" s="6" t="str">
        <f>"卢宛芳"</f>
        <v>卢宛芳</v>
      </c>
    </row>
    <row r="85" customHeight="1" spans="1:4">
      <c r="A85" s="5">
        <v>83</v>
      </c>
      <c r="B85" s="6" t="str">
        <f>"36782022010815071893584"</f>
        <v>36782022010815071893584</v>
      </c>
      <c r="C85" s="6" t="s">
        <v>5</v>
      </c>
      <c r="D85" s="6" t="str">
        <f>"周春燕"</f>
        <v>周春燕</v>
      </c>
    </row>
    <row r="86" customHeight="1" spans="1:4">
      <c r="A86" s="5">
        <v>84</v>
      </c>
      <c r="B86" s="6" t="str">
        <f>"36782022010815235193617"</f>
        <v>36782022010815235193617</v>
      </c>
      <c r="C86" s="6" t="s">
        <v>5</v>
      </c>
      <c r="D86" s="6" t="str">
        <f>"彭潇柳"</f>
        <v>彭潇柳</v>
      </c>
    </row>
    <row r="87" customHeight="1" spans="1:4">
      <c r="A87" s="5">
        <v>85</v>
      </c>
      <c r="B87" s="6" t="str">
        <f>"36782022010815275193625"</f>
        <v>36782022010815275193625</v>
      </c>
      <c r="C87" s="6" t="s">
        <v>5</v>
      </c>
      <c r="D87" s="6" t="str">
        <f>"陈梦媛"</f>
        <v>陈梦媛</v>
      </c>
    </row>
    <row r="88" customHeight="1" spans="1:4">
      <c r="A88" s="5">
        <v>86</v>
      </c>
      <c r="B88" s="6" t="str">
        <f>"36782022010815490993659"</f>
        <v>36782022010815490993659</v>
      </c>
      <c r="C88" s="6" t="s">
        <v>5</v>
      </c>
      <c r="D88" s="6" t="str">
        <f>"王丽"</f>
        <v>王丽</v>
      </c>
    </row>
    <row r="89" customHeight="1" spans="1:4">
      <c r="A89" s="5">
        <v>87</v>
      </c>
      <c r="B89" s="6" t="str">
        <f>"36782022010816465493760"</f>
        <v>36782022010816465493760</v>
      </c>
      <c r="C89" s="6" t="s">
        <v>5</v>
      </c>
      <c r="D89" s="6" t="str">
        <f>"粟静雯"</f>
        <v>粟静雯</v>
      </c>
    </row>
    <row r="90" customHeight="1" spans="1:4">
      <c r="A90" s="5">
        <v>88</v>
      </c>
      <c r="B90" s="6" t="str">
        <f>"36782022010816541293772"</f>
        <v>36782022010816541293772</v>
      </c>
      <c r="C90" s="6" t="s">
        <v>5</v>
      </c>
      <c r="D90" s="6" t="str">
        <f>"余海宁"</f>
        <v>余海宁</v>
      </c>
    </row>
    <row r="91" customHeight="1" spans="1:4">
      <c r="A91" s="5">
        <v>89</v>
      </c>
      <c r="B91" s="6" t="str">
        <f>"36782022010817102993792"</f>
        <v>36782022010817102993792</v>
      </c>
      <c r="C91" s="6" t="s">
        <v>5</v>
      </c>
      <c r="D91" s="6" t="str">
        <f>"曾小穆"</f>
        <v>曾小穆</v>
      </c>
    </row>
    <row r="92" customHeight="1" spans="1:4">
      <c r="A92" s="5">
        <v>90</v>
      </c>
      <c r="B92" s="6" t="str">
        <f>"36782022010817341093831"</f>
        <v>36782022010817341093831</v>
      </c>
      <c r="C92" s="6" t="s">
        <v>5</v>
      </c>
      <c r="D92" s="6" t="str">
        <f>"吴可姣"</f>
        <v>吴可姣</v>
      </c>
    </row>
    <row r="93" customHeight="1" spans="1:4">
      <c r="A93" s="5">
        <v>91</v>
      </c>
      <c r="B93" s="6" t="str">
        <f>"36782022010817434393851"</f>
        <v>36782022010817434393851</v>
      </c>
      <c r="C93" s="6" t="s">
        <v>5</v>
      </c>
      <c r="D93" s="6" t="str">
        <f>"陈尼"</f>
        <v>陈尼</v>
      </c>
    </row>
    <row r="94" customHeight="1" spans="1:4">
      <c r="A94" s="5">
        <v>92</v>
      </c>
      <c r="B94" s="6" t="str">
        <f>"36782022010817474093862"</f>
        <v>36782022010817474093862</v>
      </c>
      <c r="C94" s="6" t="s">
        <v>5</v>
      </c>
      <c r="D94" s="6" t="str">
        <f>"王鑫花"</f>
        <v>王鑫花</v>
      </c>
    </row>
    <row r="95" customHeight="1" spans="1:4">
      <c r="A95" s="5">
        <v>93</v>
      </c>
      <c r="B95" s="6" t="str">
        <f>"36782022010817561293872"</f>
        <v>36782022010817561293872</v>
      </c>
      <c r="C95" s="6" t="s">
        <v>5</v>
      </c>
      <c r="D95" s="6" t="str">
        <f>"梁婷婷"</f>
        <v>梁婷婷</v>
      </c>
    </row>
    <row r="96" customHeight="1" spans="1:4">
      <c r="A96" s="5">
        <v>94</v>
      </c>
      <c r="B96" s="6" t="str">
        <f>"36782022010818355893930"</f>
        <v>36782022010818355893930</v>
      </c>
      <c r="C96" s="6" t="s">
        <v>5</v>
      </c>
      <c r="D96" s="6" t="str">
        <f>"苏海媚"</f>
        <v>苏海媚</v>
      </c>
    </row>
    <row r="97" customHeight="1" spans="1:4">
      <c r="A97" s="5">
        <v>95</v>
      </c>
      <c r="B97" s="6" t="str">
        <f>"36782022010818432893935"</f>
        <v>36782022010818432893935</v>
      </c>
      <c r="C97" s="6" t="s">
        <v>5</v>
      </c>
      <c r="D97" s="6" t="str">
        <f>"王慧"</f>
        <v>王慧</v>
      </c>
    </row>
    <row r="98" customHeight="1" spans="1:4">
      <c r="A98" s="5">
        <v>96</v>
      </c>
      <c r="B98" s="6" t="str">
        <f>"36782022010819121293982"</f>
        <v>36782022010819121293982</v>
      </c>
      <c r="C98" s="6" t="s">
        <v>5</v>
      </c>
      <c r="D98" s="6" t="str">
        <f>"符秋霞"</f>
        <v>符秋霞</v>
      </c>
    </row>
    <row r="99" customHeight="1" spans="1:4">
      <c r="A99" s="5">
        <v>97</v>
      </c>
      <c r="B99" s="6" t="str">
        <f>"36782022010819163693992"</f>
        <v>36782022010819163693992</v>
      </c>
      <c r="C99" s="6" t="s">
        <v>5</v>
      </c>
      <c r="D99" s="6" t="str">
        <f>"余明珠"</f>
        <v>余明珠</v>
      </c>
    </row>
    <row r="100" customHeight="1" spans="1:4">
      <c r="A100" s="5">
        <v>98</v>
      </c>
      <c r="B100" s="6" t="str">
        <f>"36782022010820293094127"</f>
        <v>36782022010820293094127</v>
      </c>
      <c r="C100" s="6" t="s">
        <v>5</v>
      </c>
      <c r="D100" s="6" t="str">
        <f>"曾萍"</f>
        <v>曾萍</v>
      </c>
    </row>
    <row r="101" customHeight="1" spans="1:4">
      <c r="A101" s="5">
        <v>99</v>
      </c>
      <c r="B101" s="6" t="str">
        <f>"36782022010820342094141"</f>
        <v>36782022010820342094141</v>
      </c>
      <c r="C101" s="6" t="s">
        <v>5</v>
      </c>
      <c r="D101" s="6" t="str">
        <f>"黄小红"</f>
        <v>黄小红</v>
      </c>
    </row>
    <row r="102" customHeight="1" spans="1:4">
      <c r="A102" s="5">
        <v>100</v>
      </c>
      <c r="B102" s="6" t="str">
        <f>"36782022010820551794187"</f>
        <v>36782022010820551794187</v>
      </c>
      <c r="C102" s="6" t="s">
        <v>5</v>
      </c>
      <c r="D102" s="6" t="str">
        <f>"廖璇"</f>
        <v>廖璇</v>
      </c>
    </row>
    <row r="103" customHeight="1" spans="1:4">
      <c r="A103" s="5">
        <v>101</v>
      </c>
      <c r="B103" s="6" t="str">
        <f>"36782022010821121794219"</f>
        <v>36782022010821121794219</v>
      </c>
      <c r="C103" s="6" t="s">
        <v>5</v>
      </c>
      <c r="D103" s="6" t="str">
        <f>"符丹青"</f>
        <v>符丹青</v>
      </c>
    </row>
    <row r="104" customHeight="1" spans="1:4">
      <c r="A104" s="5">
        <v>102</v>
      </c>
      <c r="B104" s="6" t="str">
        <f>"36782022010821345194272"</f>
        <v>36782022010821345194272</v>
      </c>
      <c r="C104" s="6" t="s">
        <v>5</v>
      </c>
      <c r="D104" s="6" t="str">
        <f>"陈茜"</f>
        <v>陈茜</v>
      </c>
    </row>
    <row r="105" customHeight="1" spans="1:4">
      <c r="A105" s="5">
        <v>103</v>
      </c>
      <c r="B105" s="6" t="str">
        <f>"36782022010821501094301"</f>
        <v>36782022010821501094301</v>
      </c>
      <c r="C105" s="6" t="s">
        <v>5</v>
      </c>
      <c r="D105" s="6" t="str">
        <f>"林焕柳"</f>
        <v>林焕柳</v>
      </c>
    </row>
    <row r="106" customHeight="1" spans="1:4">
      <c r="A106" s="5">
        <v>104</v>
      </c>
      <c r="B106" s="6" t="str">
        <f>"36782022010821555094309"</f>
        <v>36782022010821555094309</v>
      </c>
      <c r="C106" s="6" t="s">
        <v>5</v>
      </c>
      <c r="D106" s="6" t="str">
        <f>"王月涵"</f>
        <v>王月涵</v>
      </c>
    </row>
    <row r="107" customHeight="1" spans="1:4">
      <c r="A107" s="5">
        <v>105</v>
      </c>
      <c r="B107" s="6" t="str">
        <f>"36782022010821571094312"</f>
        <v>36782022010821571094312</v>
      </c>
      <c r="C107" s="6" t="s">
        <v>5</v>
      </c>
      <c r="D107" s="6" t="str">
        <f>"林惠欣"</f>
        <v>林惠欣</v>
      </c>
    </row>
    <row r="108" customHeight="1" spans="1:4">
      <c r="A108" s="5">
        <v>106</v>
      </c>
      <c r="B108" s="6" t="str">
        <f>"36782022010822140694352"</f>
        <v>36782022010822140694352</v>
      </c>
      <c r="C108" s="6" t="s">
        <v>5</v>
      </c>
      <c r="D108" s="6" t="str">
        <f>"黄文骞"</f>
        <v>黄文骞</v>
      </c>
    </row>
    <row r="109" customHeight="1" spans="1:4">
      <c r="A109" s="5">
        <v>107</v>
      </c>
      <c r="B109" s="6" t="str">
        <f>"36782022010823164894467"</f>
        <v>36782022010823164894467</v>
      </c>
      <c r="C109" s="6" t="s">
        <v>5</v>
      </c>
      <c r="D109" s="6" t="str">
        <f>"苏芸"</f>
        <v>苏芸</v>
      </c>
    </row>
    <row r="110" customHeight="1" spans="1:4">
      <c r="A110" s="5">
        <v>108</v>
      </c>
      <c r="B110" s="6" t="str">
        <f>"36782022010823361394488"</f>
        <v>36782022010823361394488</v>
      </c>
      <c r="C110" s="6" t="s">
        <v>5</v>
      </c>
      <c r="D110" s="6" t="str">
        <f>"邓秋霞"</f>
        <v>邓秋霞</v>
      </c>
    </row>
    <row r="111" customHeight="1" spans="1:4">
      <c r="A111" s="5">
        <v>109</v>
      </c>
      <c r="B111" s="6" t="str">
        <f>"36782022010823533894510"</f>
        <v>36782022010823533894510</v>
      </c>
      <c r="C111" s="6" t="s">
        <v>5</v>
      </c>
      <c r="D111" s="6" t="str">
        <f>"孙玲"</f>
        <v>孙玲</v>
      </c>
    </row>
    <row r="112" customHeight="1" spans="1:4">
      <c r="A112" s="5">
        <v>110</v>
      </c>
      <c r="B112" s="6" t="str">
        <f>"36782022010909321694663"</f>
        <v>36782022010909321694663</v>
      </c>
      <c r="C112" s="6" t="s">
        <v>5</v>
      </c>
      <c r="D112" s="6" t="str">
        <f>"万碧娥"</f>
        <v>万碧娥</v>
      </c>
    </row>
    <row r="113" customHeight="1" spans="1:4">
      <c r="A113" s="5">
        <v>111</v>
      </c>
      <c r="B113" s="6" t="str">
        <f>"36782022010909373594672"</f>
        <v>36782022010909373594672</v>
      </c>
      <c r="C113" s="6" t="s">
        <v>5</v>
      </c>
      <c r="D113" s="6" t="str">
        <f>"莫海燕"</f>
        <v>莫海燕</v>
      </c>
    </row>
    <row r="114" customHeight="1" spans="1:4">
      <c r="A114" s="5">
        <v>112</v>
      </c>
      <c r="B114" s="6" t="str">
        <f>"36782022010909542494687"</f>
        <v>36782022010909542494687</v>
      </c>
      <c r="C114" s="6" t="s">
        <v>5</v>
      </c>
      <c r="D114" s="6" t="str">
        <f>"云小丽"</f>
        <v>云小丽</v>
      </c>
    </row>
    <row r="115" customHeight="1" spans="1:4">
      <c r="A115" s="5">
        <v>113</v>
      </c>
      <c r="B115" s="6" t="str">
        <f>"36782022010909580094695"</f>
        <v>36782022010909580094695</v>
      </c>
      <c r="C115" s="6" t="s">
        <v>5</v>
      </c>
      <c r="D115" s="6" t="str">
        <f>"王丹"</f>
        <v>王丹</v>
      </c>
    </row>
    <row r="116" customHeight="1" spans="1:4">
      <c r="A116" s="5">
        <v>114</v>
      </c>
      <c r="B116" s="6" t="str">
        <f>"36782022010910165194728"</f>
        <v>36782022010910165194728</v>
      </c>
      <c r="C116" s="6" t="s">
        <v>5</v>
      </c>
      <c r="D116" s="6" t="str">
        <f>"冯金英"</f>
        <v>冯金英</v>
      </c>
    </row>
    <row r="117" customHeight="1" spans="1:4">
      <c r="A117" s="5">
        <v>115</v>
      </c>
      <c r="B117" s="6" t="str">
        <f>"36782022010910245494742"</f>
        <v>36782022010910245494742</v>
      </c>
      <c r="C117" s="6" t="s">
        <v>5</v>
      </c>
      <c r="D117" s="6" t="str">
        <f>"张莉莎"</f>
        <v>张莉莎</v>
      </c>
    </row>
    <row r="118" customHeight="1" spans="1:4">
      <c r="A118" s="5">
        <v>116</v>
      </c>
      <c r="B118" s="6" t="str">
        <f>"36782022010910280194754"</f>
        <v>36782022010910280194754</v>
      </c>
      <c r="C118" s="6" t="s">
        <v>5</v>
      </c>
      <c r="D118" s="6" t="str">
        <f>"李紫媛"</f>
        <v>李紫媛</v>
      </c>
    </row>
    <row r="119" customHeight="1" spans="1:4">
      <c r="A119" s="5">
        <v>117</v>
      </c>
      <c r="B119" s="6" t="str">
        <f>"36782022010910434194809"</f>
        <v>36782022010910434194809</v>
      </c>
      <c r="C119" s="6" t="s">
        <v>5</v>
      </c>
      <c r="D119" s="6" t="str">
        <f>"李响"</f>
        <v>李响</v>
      </c>
    </row>
    <row r="120" customHeight="1" spans="1:4">
      <c r="A120" s="5">
        <v>118</v>
      </c>
      <c r="B120" s="6" t="str">
        <f>"36782022010910491294825"</f>
        <v>36782022010910491294825</v>
      </c>
      <c r="C120" s="6" t="s">
        <v>5</v>
      </c>
      <c r="D120" s="6" t="str">
        <f>"王晨燕"</f>
        <v>王晨燕</v>
      </c>
    </row>
    <row r="121" customHeight="1" spans="1:4">
      <c r="A121" s="5">
        <v>119</v>
      </c>
      <c r="B121" s="6" t="str">
        <f>"36782022010910582894854"</f>
        <v>36782022010910582894854</v>
      </c>
      <c r="C121" s="6" t="s">
        <v>5</v>
      </c>
      <c r="D121" s="6" t="str">
        <f>"刘梅金"</f>
        <v>刘梅金</v>
      </c>
    </row>
    <row r="122" customHeight="1" spans="1:4">
      <c r="A122" s="5">
        <v>120</v>
      </c>
      <c r="B122" s="6" t="str">
        <f>"36782022010911115494886"</f>
        <v>36782022010911115494886</v>
      </c>
      <c r="C122" s="6" t="s">
        <v>5</v>
      </c>
      <c r="D122" s="6" t="str">
        <f>"王晓菊"</f>
        <v>王晓菊</v>
      </c>
    </row>
    <row r="123" customHeight="1" spans="1:4">
      <c r="A123" s="5">
        <v>121</v>
      </c>
      <c r="B123" s="6" t="str">
        <f>"36782022010911163294901"</f>
        <v>36782022010911163294901</v>
      </c>
      <c r="C123" s="6" t="s">
        <v>5</v>
      </c>
      <c r="D123" s="6" t="str">
        <f>"刘珍玲"</f>
        <v>刘珍玲</v>
      </c>
    </row>
    <row r="124" customHeight="1" spans="1:4">
      <c r="A124" s="5">
        <v>122</v>
      </c>
      <c r="B124" s="6" t="str">
        <f>"36782022010911235794928"</f>
        <v>36782022010911235794928</v>
      </c>
      <c r="C124" s="6" t="s">
        <v>5</v>
      </c>
      <c r="D124" s="6" t="str">
        <f>"李洁"</f>
        <v>李洁</v>
      </c>
    </row>
    <row r="125" customHeight="1" spans="1:4">
      <c r="A125" s="5">
        <v>123</v>
      </c>
      <c r="B125" s="6" t="str">
        <f>"36782022010911241794931"</f>
        <v>36782022010911241794931</v>
      </c>
      <c r="C125" s="6" t="s">
        <v>5</v>
      </c>
      <c r="D125" s="6" t="str">
        <f>"刘慧婧"</f>
        <v>刘慧婧</v>
      </c>
    </row>
    <row r="126" customHeight="1" spans="1:4">
      <c r="A126" s="5">
        <v>124</v>
      </c>
      <c r="B126" s="6" t="str">
        <f>"36782022010911281994945"</f>
        <v>36782022010911281994945</v>
      </c>
      <c r="C126" s="6" t="s">
        <v>5</v>
      </c>
      <c r="D126" s="6" t="str">
        <f>"柯云飞"</f>
        <v>柯云飞</v>
      </c>
    </row>
    <row r="127" customHeight="1" spans="1:4">
      <c r="A127" s="5">
        <v>125</v>
      </c>
      <c r="B127" s="6" t="str">
        <f>"36782022010911374294973"</f>
        <v>36782022010911374294973</v>
      </c>
      <c r="C127" s="6" t="s">
        <v>5</v>
      </c>
      <c r="D127" s="6" t="str">
        <f>"甘露"</f>
        <v>甘露</v>
      </c>
    </row>
    <row r="128" customHeight="1" spans="1:4">
      <c r="A128" s="5">
        <v>126</v>
      </c>
      <c r="B128" s="6" t="str">
        <f>"36782022010911493595000"</f>
        <v>36782022010911493595000</v>
      </c>
      <c r="C128" s="6" t="s">
        <v>5</v>
      </c>
      <c r="D128" s="6" t="str">
        <f>"潘美卉"</f>
        <v>潘美卉</v>
      </c>
    </row>
    <row r="129" customHeight="1" spans="1:4">
      <c r="A129" s="5">
        <v>127</v>
      </c>
      <c r="B129" s="6" t="str">
        <f>"36782022010911574495020"</f>
        <v>36782022010911574495020</v>
      </c>
      <c r="C129" s="6" t="s">
        <v>5</v>
      </c>
      <c r="D129" s="6" t="str">
        <f>"胡玲娇"</f>
        <v>胡玲娇</v>
      </c>
    </row>
    <row r="130" customHeight="1" spans="1:4">
      <c r="A130" s="5">
        <v>128</v>
      </c>
      <c r="B130" s="6" t="str">
        <f>"36782022010912035195033"</f>
        <v>36782022010912035195033</v>
      </c>
      <c r="C130" s="6" t="s">
        <v>5</v>
      </c>
      <c r="D130" s="6" t="str">
        <f>"于竞"</f>
        <v>于竞</v>
      </c>
    </row>
    <row r="131" customHeight="1" spans="1:4">
      <c r="A131" s="5">
        <v>129</v>
      </c>
      <c r="B131" s="6" t="str">
        <f>"36782022010912264195077"</f>
        <v>36782022010912264195077</v>
      </c>
      <c r="C131" s="6" t="s">
        <v>5</v>
      </c>
      <c r="D131" s="6" t="str">
        <f>"羊晓颖"</f>
        <v>羊晓颖</v>
      </c>
    </row>
    <row r="132" customHeight="1" spans="1:4">
      <c r="A132" s="5">
        <v>130</v>
      </c>
      <c r="B132" s="6" t="str">
        <f>"36782022010912295895083"</f>
        <v>36782022010912295895083</v>
      </c>
      <c r="C132" s="6" t="s">
        <v>5</v>
      </c>
      <c r="D132" s="6" t="str">
        <f>"张盛凯"</f>
        <v>张盛凯</v>
      </c>
    </row>
    <row r="133" customHeight="1" spans="1:4">
      <c r="A133" s="5">
        <v>131</v>
      </c>
      <c r="B133" s="6" t="str">
        <f>"36782022010913023995156"</f>
        <v>36782022010913023995156</v>
      </c>
      <c r="C133" s="6" t="s">
        <v>5</v>
      </c>
      <c r="D133" s="6" t="str">
        <f>"王亚"</f>
        <v>王亚</v>
      </c>
    </row>
    <row r="134" customHeight="1" spans="1:4">
      <c r="A134" s="5">
        <v>132</v>
      </c>
      <c r="B134" s="6" t="str">
        <f>"36782022010913031395157"</f>
        <v>36782022010913031395157</v>
      </c>
      <c r="C134" s="6" t="s">
        <v>5</v>
      </c>
      <c r="D134" s="6" t="str">
        <f>"王丽菊"</f>
        <v>王丽菊</v>
      </c>
    </row>
    <row r="135" customHeight="1" spans="1:4">
      <c r="A135" s="5">
        <v>133</v>
      </c>
      <c r="B135" s="6" t="str">
        <f>"36782022010913151895178"</f>
        <v>36782022010913151895178</v>
      </c>
      <c r="C135" s="6" t="s">
        <v>5</v>
      </c>
      <c r="D135" s="6" t="str">
        <f>"符梦蝶 "</f>
        <v>符梦蝶 </v>
      </c>
    </row>
    <row r="136" customHeight="1" spans="1:4">
      <c r="A136" s="5">
        <v>134</v>
      </c>
      <c r="B136" s="6" t="str">
        <f>"36782022010913181095187"</f>
        <v>36782022010913181095187</v>
      </c>
      <c r="C136" s="6" t="s">
        <v>5</v>
      </c>
      <c r="D136" s="6" t="str">
        <f>"谢婷"</f>
        <v>谢婷</v>
      </c>
    </row>
    <row r="137" customHeight="1" spans="1:4">
      <c r="A137" s="5">
        <v>135</v>
      </c>
      <c r="B137" s="6" t="str">
        <f>"36782022010913222495193"</f>
        <v>36782022010913222495193</v>
      </c>
      <c r="C137" s="6" t="s">
        <v>5</v>
      </c>
      <c r="D137" s="6" t="str">
        <f>"黄佩瑶"</f>
        <v>黄佩瑶</v>
      </c>
    </row>
    <row r="138" customHeight="1" spans="1:4">
      <c r="A138" s="5">
        <v>136</v>
      </c>
      <c r="B138" s="6" t="str">
        <f>"36782022010913241595197"</f>
        <v>36782022010913241595197</v>
      </c>
      <c r="C138" s="6" t="s">
        <v>5</v>
      </c>
      <c r="D138" s="6" t="str">
        <f>"赵日绵"</f>
        <v>赵日绵</v>
      </c>
    </row>
    <row r="139" customHeight="1" spans="1:4">
      <c r="A139" s="5">
        <v>137</v>
      </c>
      <c r="B139" s="6" t="str">
        <f>"36782022010913292995212"</f>
        <v>36782022010913292995212</v>
      </c>
      <c r="C139" s="6" t="s">
        <v>5</v>
      </c>
      <c r="D139" s="6" t="str">
        <f>"胡雨轩"</f>
        <v>胡雨轩</v>
      </c>
    </row>
    <row r="140" customHeight="1" spans="1:4">
      <c r="A140" s="5">
        <v>138</v>
      </c>
      <c r="B140" s="6" t="str">
        <f>"36782022010913404995233"</f>
        <v>36782022010913404995233</v>
      </c>
      <c r="C140" s="6" t="s">
        <v>5</v>
      </c>
      <c r="D140" s="6" t="str">
        <f>"冯娉婷"</f>
        <v>冯娉婷</v>
      </c>
    </row>
    <row r="141" customHeight="1" spans="1:4">
      <c r="A141" s="5">
        <v>139</v>
      </c>
      <c r="B141" s="6" t="str">
        <f>"36782022010913465095247"</f>
        <v>36782022010913465095247</v>
      </c>
      <c r="C141" s="6" t="s">
        <v>5</v>
      </c>
      <c r="D141" s="6" t="str">
        <f>"黄紫钰"</f>
        <v>黄紫钰</v>
      </c>
    </row>
    <row r="142" customHeight="1" spans="1:4">
      <c r="A142" s="5">
        <v>140</v>
      </c>
      <c r="B142" s="6" t="str">
        <f>"36782022010914130295291"</f>
        <v>36782022010914130295291</v>
      </c>
      <c r="C142" s="6" t="s">
        <v>5</v>
      </c>
      <c r="D142" s="6" t="str">
        <f>"史源平"</f>
        <v>史源平</v>
      </c>
    </row>
    <row r="143" customHeight="1" spans="1:4">
      <c r="A143" s="5">
        <v>141</v>
      </c>
      <c r="B143" s="6" t="str">
        <f>"36782022010914275595326"</f>
        <v>36782022010914275595326</v>
      </c>
      <c r="C143" s="6" t="s">
        <v>5</v>
      </c>
      <c r="D143" s="6" t="str">
        <f>"李春儒"</f>
        <v>李春儒</v>
      </c>
    </row>
    <row r="144" customHeight="1" spans="1:4">
      <c r="A144" s="5">
        <v>142</v>
      </c>
      <c r="B144" s="6" t="str">
        <f>"36782022010914455895358"</f>
        <v>36782022010914455895358</v>
      </c>
      <c r="C144" s="6" t="s">
        <v>5</v>
      </c>
      <c r="D144" s="6" t="str">
        <f>"陈世桐"</f>
        <v>陈世桐</v>
      </c>
    </row>
    <row r="145" customHeight="1" spans="1:4">
      <c r="A145" s="5">
        <v>143</v>
      </c>
      <c r="B145" s="6" t="str">
        <f>"36782022010915135795410"</f>
        <v>36782022010915135795410</v>
      </c>
      <c r="C145" s="6" t="s">
        <v>5</v>
      </c>
      <c r="D145" s="6" t="str">
        <f>"李官杏"</f>
        <v>李官杏</v>
      </c>
    </row>
    <row r="146" customHeight="1" spans="1:4">
      <c r="A146" s="5">
        <v>144</v>
      </c>
      <c r="B146" s="6" t="str">
        <f>"36782022010915225195438"</f>
        <v>36782022010915225195438</v>
      </c>
      <c r="C146" s="6" t="s">
        <v>5</v>
      </c>
      <c r="D146" s="6" t="str">
        <f>"吴菊丽"</f>
        <v>吴菊丽</v>
      </c>
    </row>
    <row r="147" customHeight="1" spans="1:4">
      <c r="A147" s="5">
        <v>145</v>
      </c>
      <c r="B147" s="6" t="str">
        <f>"36782022010916075395541"</f>
        <v>36782022010916075395541</v>
      </c>
      <c r="C147" s="6" t="s">
        <v>5</v>
      </c>
      <c r="D147" s="6" t="str">
        <f>"刘家伟"</f>
        <v>刘家伟</v>
      </c>
    </row>
    <row r="148" customHeight="1" spans="1:4">
      <c r="A148" s="5">
        <v>146</v>
      </c>
      <c r="B148" s="6" t="str">
        <f>"36782022010916243795583"</f>
        <v>36782022010916243795583</v>
      </c>
      <c r="C148" s="6" t="s">
        <v>5</v>
      </c>
      <c r="D148" s="6" t="str">
        <f>"官蕊"</f>
        <v>官蕊</v>
      </c>
    </row>
    <row r="149" customHeight="1" spans="1:4">
      <c r="A149" s="5">
        <v>147</v>
      </c>
      <c r="B149" s="6" t="str">
        <f>"36782022010916474395629"</f>
        <v>36782022010916474395629</v>
      </c>
      <c r="C149" s="6" t="s">
        <v>5</v>
      </c>
      <c r="D149" s="6" t="str">
        <f>"符士月"</f>
        <v>符士月</v>
      </c>
    </row>
    <row r="150" customHeight="1" spans="1:4">
      <c r="A150" s="5">
        <v>148</v>
      </c>
      <c r="B150" s="6" t="str">
        <f>"36782022010916583395651"</f>
        <v>36782022010916583395651</v>
      </c>
      <c r="C150" s="6" t="s">
        <v>5</v>
      </c>
      <c r="D150" s="6" t="str">
        <f>"张华丽"</f>
        <v>张华丽</v>
      </c>
    </row>
    <row r="151" customHeight="1" spans="1:4">
      <c r="A151" s="5">
        <v>149</v>
      </c>
      <c r="B151" s="6" t="str">
        <f>"36782022010917493595704"</f>
        <v>36782022010917493595704</v>
      </c>
      <c r="C151" s="6" t="s">
        <v>5</v>
      </c>
      <c r="D151" s="6" t="str">
        <f>"刘欣华"</f>
        <v>刘欣华</v>
      </c>
    </row>
    <row r="152" customHeight="1" spans="1:4">
      <c r="A152" s="5">
        <v>150</v>
      </c>
      <c r="B152" s="6" t="str">
        <f>"36782022010917502995705"</f>
        <v>36782022010917502995705</v>
      </c>
      <c r="C152" s="6" t="s">
        <v>5</v>
      </c>
      <c r="D152" s="6" t="str">
        <f>"张小莉"</f>
        <v>张小莉</v>
      </c>
    </row>
    <row r="153" customHeight="1" spans="1:4">
      <c r="A153" s="5">
        <v>151</v>
      </c>
      <c r="B153" s="6" t="str">
        <f>"36782022010917520895706"</f>
        <v>36782022010917520895706</v>
      </c>
      <c r="C153" s="6" t="s">
        <v>5</v>
      </c>
      <c r="D153" s="6" t="str">
        <f>"殷丽"</f>
        <v>殷丽</v>
      </c>
    </row>
    <row r="154" customHeight="1" spans="1:4">
      <c r="A154" s="5">
        <v>152</v>
      </c>
      <c r="B154" s="6" t="str">
        <f>"36782022010918071095720"</f>
        <v>36782022010918071095720</v>
      </c>
      <c r="C154" s="6" t="s">
        <v>5</v>
      </c>
      <c r="D154" s="6" t="str">
        <f>"崔洁"</f>
        <v>崔洁</v>
      </c>
    </row>
    <row r="155" customHeight="1" spans="1:4">
      <c r="A155" s="5">
        <v>153</v>
      </c>
      <c r="B155" s="6" t="str">
        <f>"36782022010918181595736"</f>
        <v>36782022010918181595736</v>
      </c>
      <c r="C155" s="6" t="s">
        <v>5</v>
      </c>
      <c r="D155" s="6" t="str">
        <f>"王莉群"</f>
        <v>王莉群</v>
      </c>
    </row>
    <row r="156" customHeight="1" spans="1:4">
      <c r="A156" s="5">
        <v>154</v>
      </c>
      <c r="B156" s="6" t="str">
        <f>"36782022010919060595786"</f>
        <v>36782022010919060595786</v>
      </c>
      <c r="C156" s="6" t="s">
        <v>5</v>
      </c>
      <c r="D156" s="6" t="str">
        <f>"胡颖"</f>
        <v>胡颖</v>
      </c>
    </row>
    <row r="157" customHeight="1" spans="1:4">
      <c r="A157" s="5">
        <v>155</v>
      </c>
      <c r="B157" s="6" t="str">
        <f>"36782022010919210495805"</f>
        <v>36782022010919210495805</v>
      </c>
      <c r="C157" s="6" t="s">
        <v>5</v>
      </c>
      <c r="D157" s="6" t="str">
        <f>"陈思颖"</f>
        <v>陈思颖</v>
      </c>
    </row>
    <row r="158" customHeight="1" spans="1:4">
      <c r="A158" s="5">
        <v>156</v>
      </c>
      <c r="B158" s="6" t="str">
        <f>"36782022010919363995820"</f>
        <v>36782022010919363995820</v>
      </c>
      <c r="C158" s="6" t="s">
        <v>5</v>
      </c>
      <c r="D158" s="6" t="str">
        <f>"陈晓珊"</f>
        <v>陈晓珊</v>
      </c>
    </row>
    <row r="159" customHeight="1" spans="1:4">
      <c r="A159" s="5">
        <v>157</v>
      </c>
      <c r="B159" s="6" t="str">
        <f>"36782022010919484695837"</f>
        <v>36782022010919484695837</v>
      </c>
      <c r="C159" s="6" t="s">
        <v>5</v>
      </c>
      <c r="D159" s="6" t="str">
        <f>"符艺颖"</f>
        <v>符艺颖</v>
      </c>
    </row>
    <row r="160" customHeight="1" spans="1:4">
      <c r="A160" s="5">
        <v>158</v>
      </c>
      <c r="B160" s="6" t="str">
        <f>"36782022010919575895852"</f>
        <v>36782022010919575895852</v>
      </c>
      <c r="C160" s="6" t="s">
        <v>5</v>
      </c>
      <c r="D160" s="6" t="str">
        <f>"李素"</f>
        <v>李素</v>
      </c>
    </row>
    <row r="161" customHeight="1" spans="1:4">
      <c r="A161" s="5">
        <v>159</v>
      </c>
      <c r="B161" s="6" t="str">
        <f>"36782022010920034595862"</f>
        <v>36782022010920034595862</v>
      </c>
      <c r="C161" s="6" t="s">
        <v>5</v>
      </c>
      <c r="D161" s="6" t="str">
        <f>"吴碧丹"</f>
        <v>吴碧丹</v>
      </c>
    </row>
    <row r="162" customHeight="1" spans="1:4">
      <c r="A162" s="5">
        <v>160</v>
      </c>
      <c r="B162" s="6" t="str">
        <f>"36782022010920055095867"</f>
        <v>36782022010920055095867</v>
      </c>
      <c r="C162" s="6" t="s">
        <v>5</v>
      </c>
      <c r="D162" s="6" t="str">
        <f>"程丽月"</f>
        <v>程丽月</v>
      </c>
    </row>
    <row r="163" customHeight="1" spans="1:4">
      <c r="A163" s="5">
        <v>161</v>
      </c>
      <c r="B163" s="6" t="str">
        <f>"36782022010920142295885"</f>
        <v>36782022010920142295885</v>
      </c>
      <c r="C163" s="6" t="s">
        <v>5</v>
      </c>
      <c r="D163" s="6" t="str">
        <f>"王亚蕊"</f>
        <v>王亚蕊</v>
      </c>
    </row>
    <row r="164" customHeight="1" spans="1:4">
      <c r="A164" s="5">
        <v>162</v>
      </c>
      <c r="B164" s="6" t="str">
        <f>"36782022010920240595899"</f>
        <v>36782022010920240595899</v>
      </c>
      <c r="C164" s="6" t="s">
        <v>5</v>
      </c>
      <c r="D164" s="6" t="str">
        <f>"陈添园"</f>
        <v>陈添园</v>
      </c>
    </row>
    <row r="165" customHeight="1" spans="1:4">
      <c r="A165" s="5">
        <v>163</v>
      </c>
      <c r="B165" s="6" t="str">
        <f>"36782022010920270895902"</f>
        <v>36782022010920270895902</v>
      </c>
      <c r="C165" s="6" t="s">
        <v>5</v>
      </c>
      <c r="D165" s="6" t="str">
        <f>"王金玲"</f>
        <v>王金玲</v>
      </c>
    </row>
    <row r="166" customHeight="1" spans="1:4">
      <c r="A166" s="5">
        <v>164</v>
      </c>
      <c r="B166" s="6" t="str">
        <f>"36782022010920363795924"</f>
        <v>36782022010920363795924</v>
      </c>
      <c r="C166" s="6" t="s">
        <v>5</v>
      </c>
      <c r="D166" s="6" t="str">
        <f>"赵艳"</f>
        <v>赵艳</v>
      </c>
    </row>
    <row r="167" customHeight="1" spans="1:4">
      <c r="A167" s="5">
        <v>165</v>
      </c>
      <c r="B167" s="6" t="str">
        <f>"36782022010920502495946"</f>
        <v>36782022010920502495946</v>
      </c>
      <c r="C167" s="6" t="s">
        <v>5</v>
      </c>
      <c r="D167" s="6" t="str">
        <f>"苏小菊"</f>
        <v>苏小菊</v>
      </c>
    </row>
    <row r="168" customHeight="1" spans="1:4">
      <c r="A168" s="5">
        <v>166</v>
      </c>
      <c r="B168" s="6" t="str">
        <f>"36782022010920554395960"</f>
        <v>36782022010920554395960</v>
      </c>
      <c r="C168" s="6" t="s">
        <v>5</v>
      </c>
      <c r="D168" s="6" t="str">
        <f>"陈岑"</f>
        <v>陈岑</v>
      </c>
    </row>
    <row r="169" customHeight="1" spans="1:4">
      <c r="A169" s="5">
        <v>167</v>
      </c>
      <c r="B169" s="6" t="str">
        <f>"36782022010921020695969"</f>
        <v>36782022010921020695969</v>
      </c>
      <c r="C169" s="6" t="s">
        <v>5</v>
      </c>
      <c r="D169" s="6" t="str">
        <f>"李洁莹"</f>
        <v>李洁莹</v>
      </c>
    </row>
    <row r="170" customHeight="1" spans="1:4">
      <c r="A170" s="5">
        <v>168</v>
      </c>
      <c r="B170" s="6" t="str">
        <f>"36782022010921261596009"</f>
        <v>36782022010921261596009</v>
      </c>
      <c r="C170" s="6" t="s">
        <v>5</v>
      </c>
      <c r="D170" s="6" t="str">
        <f>"黄丹"</f>
        <v>黄丹</v>
      </c>
    </row>
    <row r="171" customHeight="1" spans="1:4">
      <c r="A171" s="5">
        <v>169</v>
      </c>
      <c r="B171" s="6" t="str">
        <f>"36782022010921354696032"</f>
        <v>36782022010921354696032</v>
      </c>
      <c r="C171" s="6" t="s">
        <v>5</v>
      </c>
      <c r="D171" s="6" t="str">
        <f>"陈淑惠"</f>
        <v>陈淑惠</v>
      </c>
    </row>
    <row r="172" customHeight="1" spans="1:4">
      <c r="A172" s="5">
        <v>170</v>
      </c>
      <c r="B172" s="6" t="str">
        <f>"36782022010921393496045"</f>
        <v>36782022010921393496045</v>
      </c>
      <c r="C172" s="6" t="s">
        <v>5</v>
      </c>
      <c r="D172" s="6" t="str">
        <f>"朱美妃"</f>
        <v>朱美妃</v>
      </c>
    </row>
    <row r="173" customHeight="1" spans="1:4">
      <c r="A173" s="5">
        <v>171</v>
      </c>
      <c r="B173" s="6" t="str">
        <f>"36782022010921481096061"</f>
        <v>36782022010921481096061</v>
      </c>
      <c r="C173" s="6" t="s">
        <v>5</v>
      </c>
      <c r="D173" s="6" t="str">
        <f>"陈赛苗"</f>
        <v>陈赛苗</v>
      </c>
    </row>
    <row r="174" customHeight="1" spans="1:4">
      <c r="A174" s="5">
        <v>172</v>
      </c>
      <c r="B174" s="6" t="str">
        <f>"36782022010921524796067"</f>
        <v>36782022010921524796067</v>
      </c>
      <c r="C174" s="6" t="s">
        <v>5</v>
      </c>
      <c r="D174" s="6" t="str">
        <f>"林彩芬"</f>
        <v>林彩芬</v>
      </c>
    </row>
    <row r="175" customHeight="1" spans="1:4">
      <c r="A175" s="5">
        <v>173</v>
      </c>
      <c r="B175" s="6" t="str">
        <f>"36782022010921595396087"</f>
        <v>36782022010921595396087</v>
      </c>
      <c r="C175" s="6" t="s">
        <v>5</v>
      </c>
      <c r="D175" s="6" t="str">
        <f>"罗星"</f>
        <v>罗星</v>
      </c>
    </row>
    <row r="176" customHeight="1" spans="1:4">
      <c r="A176" s="5">
        <v>174</v>
      </c>
      <c r="B176" s="6" t="str">
        <f>"36782022010922091496104"</f>
        <v>36782022010922091496104</v>
      </c>
      <c r="C176" s="6" t="s">
        <v>5</v>
      </c>
      <c r="D176" s="6" t="str">
        <f>"王蕾"</f>
        <v>王蕾</v>
      </c>
    </row>
    <row r="177" customHeight="1" spans="1:4">
      <c r="A177" s="5">
        <v>175</v>
      </c>
      <c r="B177" s="6" t="str">
        <f>"36782022010922321496149"</f>
        <v>36782022010922321496149</v>
      </c>
      <c r="C177" s="6" t="s">
        <v>5</v>
      </c>
      <c r="D177" s="6" t="str">
        <f>"文侨花"</f>
        <v>文侨花</v>
      </c>
    </row>
    <row r="178" customHeight="1" spans="1:4">
      <c r="A178" s="5">
        <v>176</v>
      </c>
      <c r="B178" s="6" t="str">
        <f>"36782022010923350996225"</f>
        <v>36782022010923350996225</v>
      </c>
      <c r="C178" s="6" t="s">
        <v>5</v>
      </c>
      <c r="D178" s="6" t="str">
        <f>"杭苗心"</f>
        <v>杭苗心</v>
      </c>
    </row>
    <row r="179" customHeight="1" spans="1:4">
      <c r="A179" s="5">
        <v>177</v>
      </c>
      <c r="B179" s="6" t="str">
        <f>"36782022010923524596246"</f>
        <v>36782022010923524596246</v>
      </c>
      <c r="C179" s="6" t="s">
        <v>5</v>
      </c>
      <c r="D179" s="6" t="str">
        <f>"王柏智"</f>
        <v>王柏智</v>
      </c>
    </row>
    <row r="180" customHeight="1" spans="1:4">
      <c r="A180" s="5">
        <v>178</v>
      </c>
      <c r="B180" s="6" t="str">
        <f>"36782022010923554596249"</f>
        <v>36782022010923554596249</v>
      </c>
      <c r="C180" s="6" t="s">
        <v>5</v>
      </c>
      <c r="D180" s="6" t="str">
        <f>"张曼"</f>
        <v>张曼</v>
      </c>
    </row>
    <row r="181" customHeight="1" spans="1:4">
      <c r="A181" s="5">
        <v>179</v>
      </c>
      <c r="B181" s="6" t="str">
        <f>"36782022011000000096255"</f>
        <v>36782022011000000096255</v>
      </c>
      <c r="C181" s="6" t="s">
        <v>5</v>
      </c>
      <c r="D181" s="6" t="str">
        <f>"郑萍"</f>
        <v>郑萍</v>
      </c>
    </row>
    <row r="182" customHeight="1" spans="1:4">
      <c r="A182" s="5">
        <v>180</v>
      </c>
      <c r="B182" s="6" t="str">
        <f>"36782022011000022296257"</f>
        <v>36782022011000022296257</v>
      </c>
      <c r="C182" s="6" t="s">
        <v>5</v>
      </c>
      <c r="D182" s="6" t="str">
        <f>"林欣"</f>
        <v>林欣</v>
      </c>
    </row>
    <row r="183" customHeight="1" spans="1:4">
      <c r="A183" s="5">
        <v>181</v>
      </c>
      <c r="B183" s="6" t="str">
        <f>"36782022011008152596345"</f>
        <v>36782022011008152596345</v>
      </c>
      <c r="C183" s="6" t="s">
        <v>5</v>
      </c>
      <c r="D183" s="6" t="str">
        <f>"朱丽欣"</f>
        <v>朱丽欣</v>
      </c>
    </row>
    <row r="184" customHeight="1" spans="1:4">
      <c r="A184" s="5">
        <v>182</v>
      </c>
      <c r="B184" s="6" t="str">
        <f>"36782022011008330096366"</f>
        <v>36782022011008330096366</v>
      </c>
      <c r="C184" s="6" t="s">
        <v>5</v>
      </c>
      <c r="D184" s="6" t="str">
        <f>"任喜芊"</f>
        <v>任喜芊</v>
      </c>
    </row>
    <row r="185" customHeight="1" spans="1:4">
      <c r="A185" s="5">
        <v>183</v>
      </c>
      <c r="B185" s="6" t="str">
        <f>"36782022011009055296426"</f>
        <v>36782022011009055296426</v>
      </c>
      <c r="C185" s="6" t="s">
        <v>5</v>
      </c>
      <c r="D185" s="6" t="str">
        <f>"吴梅秋"</f>
        <v>吴梅秋</v>
      </c>
    </row>
    <row r="186" customHeight="1" spans="1:4">
      <c r="A186" s="5">
        <v>184</v>
      </c>
      <c r="B186" s="6" t="str">
        <f>"36782022011009171596453"</f>
        <v>36782022011009171596453</v>
      </c>
      <c r="C186" s="6" t="s">
        <v>5</v>
      </c>
      <c r="D186" s="6" t="str">
        <f>"戴淑玲"</f>
        <v>戴淑玲</v>
      </c>
    </row>
    <row r="187" customHeight="1" spans="1:4">
      <c r="A187" s="5">
        <v>185</v>
      </c>
      <c r="B187" s="6" t="str">
        <f>"36782022011009342696503"</f>
        <v>36782022011009342696503</v>
      </c>
      <c r="C187" s="6" t="s">
        <v>5</v>
      </c>
      <c r="D187" s="6" t="str">
        <f>"朱娇娟"</f>
        <v>朱娇娟</v>
      </c>
    </row>
    <row r="188" customHeight="1" spans="1:4">
      <c r="A188" s="5">
        <v>186</v>
      </c>
      <c r="B188" s="6" t="str">
        <f>"36782022011009405696519"</f>
        <v>36782022011009405696519</v>
      </c>
      <c r="C188" s="6" t="s">
        <v>5</v>
      </c>
      <c r="D188" s="6" t="str">
        <f>"黄媛媛"</f>
        <v>黄媛媛</v>
      </c>
    </row>
    <row r="189" customHeight="1" spans="1:4">
      <c r="A189" s="5">
        <v>187</v>
      </c>
      <c r="B189" s="6" t="str">
        <f>"36782022011009503996549"</f>
        <v>36782022011009503996549</v>
      </c>
      <c r="C189" s="6" t="s">
        <v>5</v>
      </c>
      <c r="D189" s="6" t="str">
        <f>"林招运"</f>
        <v>林招运</v>
      </c>
    </row>
    <row r="190" customHeight="1" spans="1:4">
      <c r="A190" s="5">
        <v>188</v>
      </c>
      <c r="B190" s="6" t="str">
        <f>"36782022011009553896573"</f>
        <v>36782022011009553896573</v>
      </c>
      <c r="C190" s="6" t="s">
        <v>5</v>
      </c>
      <c r="D190" s="6" t="str">
        <f>"陈泽苑"</f>
        <v>陈泽苑</v>
      </c>
    </row>
    <row r="191" customHeight="1" spans="1:4">
      <c r="A191" s="5">
        <v>189</v>
      </c>
      <c r="B191" s="6" t="str">
        <f>"36782022011010050596609"</f>
        <v>36782022011010050596609</v>
      </c>
      <c r="C191" s="6" t="s">
        <v>5</v>
      </c>
      <c r="D191" s="6" t="str">
        <f>"陈裕娴"</f>
        <v>陈裕娴</v>
      </c>
    </row>
    <row r="192" customHeight="1" spans="1:4">
      <c r="A192" s="5">
        <v>190</v>
      </c>
      <c r="B192" s="6" t="str">
        <f>"36782022011010202496657"</f>
        <v>36782022011010202496657</v>
      </c>
      <c r="C192" s="6" t="s">
        <v>5</v>
      </c>
      <c r="D192" s="6" t="str">
        <f>"姚必文"</f>
        <v>姚必文</v>
      </c>
    </row>
    <row r="193" customHeight="1" spans="1:4">
      <c r="A193" s="5">
        <v>191</v>
      </c>
      <c r="B193" s="6" t="str">
        <f>"36782022011010334196697"</f>
        <v>36782022011010334196697</v>
      </c>
      <c r="C193" s="6" t="s">
        <v>5</v>
      </c>
      <c r="D193" s="6" t="str">
        <f>"薛秀乾"</f>
        <v>薛秀乾</v>
      </c>
    </row>
    <row r="194" customHeight="1" spans="1:4">
      <c r="A194" s="5">
        <v>192</v>
      </c>
      <c r="B194" s="6" t="str">
        <f>"36782022011010384296718"</f>
        <v>36782022011010384296718</v>
      </c>
      <c r="C194" s="6" t="s">
        <v>5</v>
      </c>
      <c r="D194" s="6" t="str">
        <f>"谭慧洁"</f>
        <v>谭慧洁</v>
      </c>
    </row>
    <row r="195" customHeight="1" spans="1:4">
      <c r="A195" s="5">
        <v>193</v>
      </c>
      <c r="B195" s="6" t="str">
        <f>"36782022011010402796727"</f>
        <v>36782022011010402796727</v>
      </c>
      <c r="C195" s="6" t="s">
        <v>5</v>
      </c>
      <c r="D195" s="6" t="str">
        <f>"唐瑜婧"</f>
        <v>唐瑜婧</v>
      </c>
    </row>
    <row r="196" customHeight="1" spans="1:4">
      <c r="A196" s="5">
        <v>194</v>
      </c>
      <c r="B196" s="6" t="str">
        <f>"36782022011010573396772"</f>
        <v>36782022011010573396772</v>
      </c>
      <c r="C196" s="6" t="s">
        <v>5</v>
      </c>
      <c r="D196" s="6" t="str">
        <f>"林娟"</f>
        <v>林娟</v>
      </c>
    </row>
    <row r="197" customHeight="1" spans="1:4">
      <c r="A197" s="5">
        <v>195</v>
      </c>
      <c r="B197" s="6" t="str">
        <f>"36782022011010591396778"</f>
        <v>36782022011010591396778</v>
      </c>
      <c r="C197" s="6" t="s">
        <v>5</v>
      </c>
      <c r="D197" s="6" t="str">
        <f>"吴克娥"</f>
        <v>吴克娥</v>
      </c>
    </row>
    <row r="198" customHeight="1" spans="1:4">
      <c r="A198" s="5">
        <v>196</v>
      </c>
      <c r="B198" s="6" t="str">
        <f>"36782022011010593796781"</f>
        <v>36782022011010593796781</v>
      </c>
      <c r="C198" s="6" t="s">
        <v>5</v>
      </c>
      <c r="D198" s="6" t="str">
        <f>"雷珊"</f>
        <v>雷珊</v>
      </c>
    </row>
    <row r="199" customHeight="1" spans="1:4">
      <c r="A199" s="5">
        <v>197</v>
      </c>
      <c r="B199" s="6" t="str">
        <f>"36782022011010594996783"</f>
        <v>36782022011010594996783</v>
      </c>
      <c r="C199" s="6" t="s">
        <v>5</v>
      </c>
      <c r="D199" s="6" t="str">
        <f>"朱铭慧"</f>
        <v>朱铭慧</v>
      </c>
    </row>
    <row r="200" customHeight="1" spans="1:4">
      <c r="A200" s="5">
        <v>198</v>
      </c>
      <c r="B200" s="6" t="str">
        <f>"36782022011011030896800"</f>
        <v>36782022011011030896800</v>
      </c>
      <c r="C200" s="6" t="s">
        <v>5</v>
      </c>
      <c r="D200" s="6" t="str">
        <f>"简仙蕾"</f>
        <v>简仙蕾</v>
      </c>
    </row>
    <row r="201" customHeight="1" spans="1:4">
      <c r="A201" s="5">
        <v>199</v>
      </c>
      <c r="B201" s="6" t="str">
        <f>"36782022011011164796849"</f>
        <v>36782022011011164796849</v>
      </c>
      <c r="C201" s="6" t="s">
        <v>5</v>
      </c>
      <c r="D201" s="6" t="str">
        <f>"翁书雪"</f>
        <v>翁书雪</v>
      </c>
    </row>
    <row r="202" customHeight="1" spans="1:4">
      <c r="A202" s="5">
        <v>200</v>
      </c>
      <c r="B202" s="6" t="str">
        <f>"36782022011011473796948"</f>
        <v>36782022011011473796948</v>
      </c>
      <c r="C202" s="6" t="s">
        <v>5</v>
      </c>
      <c r="D202" s="6" t="str">
        <f>"肖笛呐"</f>
        <v>肖笛呐</v>
      </c>
    </row>
    <row r="203" customHeight="1" spans="1:4">
      <c r="A203" s="5">
        <v>201</v>
      </c>
      <c r="B203" s="6" t="str">
        <f>"36782022011011511096956"</f>
        <v>36782022011011511096956</v>
      </c>
      <c r="C203" s="6" t="s">
        <v>5</v>
      </c>
      <c r="D203" s="6" t="str">
        <f>"何靖"</f>
        <v>何靖</v>
      </c>
    </row>
    <row r="204" customHeight="1" spans="1:4">
      <c r="A204" s="5">
        <v>202</v>
      </c>
      <c r="B204" s="6" t="str">
        <f>"36782022011011592796967"</f>
        <v>36782022011011592796967</v>
      </c>
      <c r="C204" s="6" t="s">
        <v>5</v>
      </c>
      <c r="D204" s="6" t="str">
        <f>"俞春丽"</f>
        <v>俞春丽</v>
      </c>
    </row>
    <row r="205" customHeight="1" spans="1:4">
      <c r="A205" s="5">
        <v>203</v>
      </c>
      <c r="B205" s="6" t="str">
        <f>"36782022011012175896996"</f>
        <v>36782022011012175896996</v>
      </c>
      <c r="C205" s="6" t="s">
        <v>5</v>
      </c>
      <c r="D205" s="6" t="str">
        <f>"陈浩"</f>
        <v>陈浩</v>
      </c>
    </row>
    <row r="206" customHeight="1" spans="1:4">
      <c r="A206" s="5">
        <v>204</v>
      </c>
      <c r="B206" s="6" t="str">
        <f>"36782022011012260197007"</f>
        <v>36782022011012260197007</v>
      </c>
      <c r="C206" s="6" t="s">
        <v>5</v>
      </c>
      <c r="D206" s="6" t="str">
        <f>"童丽秋"</f>
        <v>童丽秋</v>
      </c>
    </row>
    <row r="207" customHeight="1" spans="1:4">
      <c r="A207" s="5">
        <v>205</v>
      </c>
      <c r="B207" s="6" t="str">
        <f>"36782022011012524597059"</f>
        <v>36782022011012524597059</v>
      </c>
      <c r="C207" s="6" t="s">
        <v>5</v>
      </c>
      <c r="D207" s="6" t="str">
        <f>"周晓红"</f>
        <v>周晓红</v>
      </c>
    </row>
    <row r="208" customHeight="1" spans="1:4">
      <c r="A208" s="5">
        <v>206</v>
      </c>
      <c r="B208" s="6" t="str">
        <f>"36782022011013060897077"</f>
        <v>36782022011013060897077</v>
      </c>
      <c r="C208" s="6" t="s">
        <v>5</v>
      </c>
      <c r="D208" s="6" t="str">
        <f>"张倩"</f>
        <v>张倩</v>
      </c>
    </row>
    <row r="209" customHeight="1" spans="1:4">
      <c r="A209" s="5">
        <v>207</v>
      </c>
      <c r="B209" s="6" t="str">
        <f>"36782022011013111997087"</f>
        <v>36782022011013111997087</v>
      </c>
      <c r="C209" s="6" t="s">
        <v>5</v>
      </c>
      <c r="D209" s="6" t="str">
        <f>"韩路"</f>
        <v>韩路</v>
      </c>
    </row>
    <row r="210" customHeight="1" spans="1:4">
      <c r="A210" s="5">
        <v>208</v>
      </c>
      <c r="B210" s="6" t="str">
        <f>"36782022011013255897102"</f>
        <v>36782022011013255897102</v>
      </c>
      <c r="C210" s="6" t="s">
        <v>5</v>
      </c>
      <c r="D210" s="6" t="str">
        <f>"石冬梅"</f>
        <v>石冬梅</v>
      </c>
    </row>
    <row r="211" customHeight="1" spans="1:4">
      <c r="A211" s="5">
        <v>209</v>
      </c>
      <c r="B211" s="6" t="str">
        <f>"36782022011013565897132"</f>
        <v>36782022011013565897132</v>
      </c>
      <c r="C211" s="6" t="s">
        <v>5</v>
      </c>
      <c r="D211" s="6" t="str">
        <f>"吴绍娟"</f>
        <v>吴绍娟</v>
      </c>
    </row>
    <row r="212" customHeight="1" spans="1:4">
      <c r="A212" s="5">
        <v>210</v>
      </c>
      <c r="B212" s="6" t="str">
        <f>"36782022011014351397164"</f>
        <v>36782022011014351397164</v>
      </c>
      <c r="C212" s="6" t="s">
        <v>5</v>
      </c>
      <c r="D212" s="6" t="str">
        <f>"陈丽清"</f>
        <v>陈丽清</v>
      </c>
    </row>
    <row r="213" customHeight="1" spans="1:4">
      <c r="A213" s="5">
        <v>211</v>
      </c>
      <c r="B213" s="6" t="str">
        <f>"36782022011014581797203"</f>
        <v>36782022011014581797203</v>
      </c>
      <c r="C213" s="6" t="s">
        <v>5</v>
      </c>
      <c r="D213" s="6" t="str">
        <f>"孙丽莹"</f>
        <v>孙丽莹</v>
      </c>
    </row>
    <row r="214" customHeight="1" spans="1:4">
      <c r="A214" s="5">
        <v>212</v>
      </c>
      <c r="B214" s="6" t="str">
        <f>"36782022011014594797204"</f>
        <v>36782022011014594797204</v>
      </c>
      <c r="C214" s="6" t="s">
        <v>5</v>
      </c>
      <c r="D214" s="6" t="str">
        <f>"陈玲妹"</f>
        <v>陈玲妹</v>
      </c>
    </row>
    <row r="215" customHeight="1" spans="1:4">
      <c r="A215" s="5">
        <v>213</v>
      </c>
      <c r="B215" s="6" t="str">
        <f>"36782022011015010797209"</f>
        <v>36782022011015010797209</v>
      </c>
      <c r="C215" s="6" t="s">
        <v>5</v>
      </c>
      <c r="D215" s="6" t="str">
        <f>"李小健"</f>
        <v>李小健</v>
      </c>
    </row>
    <row r="216" customHeight="1" spans="1:4">
      <c r="A216" s="5">
        <v>214</v>
      </c>
      <c r="B216" s="6" t="str">
        <f>"36782022011015111397231"</f>
        <v>36782022011015111397231</v>
      </c>
      <c r="C216" s="6" t="s">
        <v>5</v>
      </c>
      <c r="D216" s="6" t="str">
        <f>"曾应丹"</f>
        <v>曾应丹</v>
      </c>
    </row>
    <row r="217" customHeight="1" spans="1:4">
      <c r="A217" s="5">
        <v>215</v>
      </c>
      <c r="B217" s="6" t="str">
        <f>"36782022011015150597239"</f>
        <v>36782022011015150597239</v>
      </c>
      <c r="C217" s="6" t="s">
        <v>5</v>
      </c>
      <c r="D217" s="6" t="str">
        <f>"陈冠儒"</f>
        <v>陈冠儒</v>
      </c>
    </row>
    <row r="218" customHeight="1" spans="1:4">
      <c r="A218" s="5">
        <v>216</v>
      </c>
      <c r="B218" s="6" t="str">
        <f>"36782022011015150597240"</f>
        <v>36782022011015150597240</v>
      </c>
      <c r="C218" s="6" t="s">
        <v>5</v>
      </c>
      <c r="D218" s="6" t="str">
        <f>"王静"</f>
        <v>王静</v>
      </c>
    </row>
    <row r="219" customHeight="1" spans="1:4">
      <c r="A219" s="5">
        <v>217</v>
      </c>
      <c r="B219" s="6" t="str">
        <f>"36782022011015162097245"</f>
        <v>36782022011015162097245</v>
      </c>
      <c r="C219" s="6" t="s">
        <v>5</v>
      </c>
      <c r="D219" s="6" t="str">
        <f>"林彦敏"</f>
        <v>林彦敏</v>
      </c>
    </row>
    <row r="220" customHeight="1" spans="1:4">
      <c r="A220" s="5">
        <v>218</v>
      </c>
      <c r="B220" s="6" t="str">
        <f>"36782022011015305097275"</f>
        <v>36782022011015305097275</v>
      </c>
      <c r="C220" s="6" t="s">
        <v>5</v>
      </c>
      <c r="D220" s="6" t="str">
        <f>"张春柳"</f>
        <v>张春柳</v>
      </c>
    </row>
    <row r="221" customHeight="1" spans="1:4">
      <c r="A221" s="5">
        <v>219</v>
      </c>
      <c r="B221" s="6" t="str">
        <f>"36782022011015375097286"</f>
        <v>36782022011015375097286</v>
      </c>
      <c r="C221" s="6" t="s">
        <v>5</v>
      </c>
      <c r="D221" s="6" t="str">
        <f>"李文欣"</f>
        <v>李文欣</v>
      </c>
    </row>
    <row r="222" customHeight="1" spans="1:4">
      <c r="A222" s="5">
        <v>220</v>
      </c>
      <c r="B222" s="6" t="str">
        <f>"36782022011015433197300"</f>
        <v>36782022011015433197300</v>
      </c>
      <c r="C222" s="6" t="s">
        <v>5</v>
      </c>
      <c r="D222" s="6" t="str">
        <f>"吴桃艳"</f>
        <v>吴桃艳</v>
      </c>
    </row>
    <row r="223" customHeight="1" spans="1:4">
      <c r="A223" s="5">
        <v>221</v>
      </c>
      <c r="B223" s="6" t="str">
        <f>"36782022011015464197305"</f>
        <v>36782022011015464197305</v>
      </c>
      <c r="C223" s="6" t="s">
        <v>5</v>
      </c>
      <c r="D223" s="6" t="str">
        <f>"赵香磊"</f>
        <v>赵香磊</v>
      </c>
    </row>
    <row r="224" customHeight="1" spans="1:4">
      <c r="A224" s="5">
        <v>222</v>
      </c>
      <c r="B224" s="6" t="str">
        <f>"36782022011016122597359"</f>
        <v>36782022011016122597359</v>
      </c>
      <c r="C224" s="6" t="s">
        <v>5</v>
      </c>
      <c r="D224" s="6" t="str">
        <f>"蒙静娴"</f>
        <v>蒙静娴</v>
      </c>
    </row>
    <row r="225" customHeight="1" spans="1:4">
      <c r="A225" s="5">
        <v>223</v>
      </c>
      <c r="B225" s="6" t="str">
        <f>"36782022011016160697365"</f>
        <v>36782022011016160697365</v>
      </c>
      <c r="C225" s="6" t="s">
        <v>5</v>
      </c>
      <c r="D225" s="6" t="str">
        <f>"符有妹"</f>
        <v>符有妹</v>
      </c>
    </row>
    <row r="226" customHeight="1" spans="1:4">
      <c r="A226" s="5">
        <v>224</v>
      </c>
      <c r="B226" s="6" t="str">
        <f>"36782022011016221997374"</f>
        <v>36782022011016221997374</v>
      </c>
      <c r="C226" s="6" t="s">
        <v>5</v>
      </c>
      <c r="D226" s="6" t="str">
        <f>"符欢欢"</f>
        <v>符欢欢</v>
      </c>
    </row>
    <row r="227" customHeight="1" spans="1:4">
      <c r="A227" s="5">
        <v>225</v>
      </c>
      <c r="B227" s="6" t="str">
        <f>"36782022011016251597382"</f>
        <v>36782022011016251597382</v>
      </c>
      <c r="C227" s="6" t="s">
        <v>5</v>
      </c>
      <c r="D227" s="6" t="str">
        <f>"钟君翰"</f>
        <v>钟君翰</v>
      </c>
    </row>
    <row r="228" customHeight="1" spans="1:4">
      <c r="A228" s="5">
        <v>226</v>
      </c>
      <c r="B228" s="6" t="str">
        <f>"36782022011016463197419"</f>
        <v>36782022011016463197419</v>
      </c>
      <c r="C228" s="6" t="s">
        <v>5</v>
      </c>
      <c r="D228" s="6" t="str">
        <f>"陈雨欣"</f>
        <v>陈雨欣</v>
      </c>
    </row>
    <row r="229" customHeight="1" spans="1:4">
      <c r="A229" s="5">
        <v>227</v>
      </c>
      <c r="B229" s="6" t="str">
        <f>"36782022011017213097474"</f>
        <v>36782022011017213097474</v>
      </c>
      <c r="C229" s="6" t="s">
        <v>5</v>
      </c>
      <c r="D229" s="6" t="str">
        <f>"张美芳"</f>
        <v>张美芳</v>
      </c>
    </row>
    <row r="230" customHeight="1" spans="1:4">
      <c r="A230" s="5">
        <v>228</v>
      </c>
      <c r="B230" s="6" t="str">
        <f>"36782022011017225097477"</f>
        <v>36782022011017225097477</v>
      </c>
      <c r="C230" s="6" t="s">
        <v>5</v>
      </c>
      <c r="D230" s="6" t="str">
        <f>"谢文妃"</f>
        <v>谢文妃</v>
      </c>
    </row>
    <row r="231" customHeight="1" spans="1:4">
      <c r="A231" s="5">
        <v>229</v>
      </c>
      <c r="B231" s="6" t="str">
        <f>"36782022011017315997493"</f>
        <v>36782022011017315997493</v>
      </c>
      <c r="C231" s="6" t="s">
        <v>5</v>
      </c>
      <c r="D231" s="6" t="str">
        <f>"卢定婉"</f>
        <v>卢定婉</v>
      </c>
    </row>
    <row r="232" customHeight="1" spans="1:4">
      <c r="A232" s="5">
        <v>230</v>
      </c>
      <c r="B232" s="6" t="str">
        <f>"36782022011017483097513"</f>
        <v>36782022011017483097513</v>
      </c>
      <c r="C232" s="6" t="s">
        <v>5</v>
      </c>
      <c r="D232" s="6" t="str">
        <f>"陈佳欣"</f>
        <v>陈佳欣</v>
      </c>
    </row>
    <row r="233" customHeight="1" spans="1:4">
      <c r="A233" s="5">
        <v>231</v>
      </c>
      <c r="B233" s="6" t="str">
        <f>"36782022011018353397554"</f>
        <v>36782022011018353397554</v>
      </c>
      <c r="C233" s="6" t="s">
        <v>5</v>
      </c>
      <c r="D233" s="6" t="str">
        <f>"王瑞丽"</f>
        <v>王瑞丽</v>
      </c>
    </row>
    <row r="234" customHeight="1" spans="1:4">
      <c r="A234" s="5">
        <v>232</v>
      </c>
      <c r="B234" s="6" t="str">
        <f>"36782022011018363997556"</f>
        <v>36782022011018363997556</v>
      </c>
      <c r="C234" s="6" t="s">
        <v>5</v>
      </c>
      <c r="D234" s="6" t="str">
        <f>"吴琼华"</f>
        <v>吴琼华</v>
      </c>
    </row>
    <row r="235" customHeight="1" spans="1:4">
      <c r="A235" s="5">
        <v>233</v>
      </c>
      <c r="B235" s="6" t="str">
        <f>"36782022011018580297584"</f>
        <v>36782022011018580297584</v>
      </c>
      <c r="C235" s="6" t="s">
        <v>5</v>
      </c>
      <c r="D235" s="6" t="str">
        <f>"蔡文君"</f>
        <v>蔡文君</v>
      </c>
    </row>
    <row r="236" customHeight="1" spans="1:4">
      <c r="A236" s="5">
        <v>234</v>
      </c>
      <c r="B236" s="6" t="str">
        <f>"36782022011018582697585"</f>
        <v>36782022011018582697585</v>
      </c>
      <c r="C236" s="6" t="s">
        <v>5</v>
      </c>
      <c r="D236" s="6" t="str">
        <f>"林杨"</f>
        <v>林杨</v>
      </c>
    </row>
    <row r="237" customHeight="1" spans="1:4">
      <c r="A237" s="5">
        <v>235</v>
      </c>
      <c r="B237" s="6" t="str">
        <f>"36782022011019023697588"</f>
        <v>36782022011019023697588</v>
      </c>
      <c r="C237" s="6" t="s">
        <v>5</v>
      </c>
      <c r="D237" s="6" t="str">
        <f>"谢韵哲"</f>
        <v>谢韵哲</v>
      </c>
    </row>
    <row r="238" customHeight="1" spans="1:4">
      <c r="A238" s="5">
        <v>236</v>
      </c>
      <c r="B238" s="6" t="str">
        <f>"36782022011019233497605"</f>
        <v>36782022011019233497605</v>
      </c>
      <c r="C238" s="6" t="s">
        <v>5</v>
      </c>
      <c r="D238" s="6" t="str">
        <f>"林慧慧"</f>
        <v>林慧慧</v>
      </c>
    </row>
    <row r="239" customHeight="1" spans="1:4">
      <c r="A239" s="5">
        <v>237</v>
      </c>
      <c r="B239" s="6" t="str">
        <f>"36782022011019402597619"</f>
        <v>36782022011019402597619</v>
      </c>
      <c r="C239" s="6" t="s">
        <v>5</v>
      </c>
      <c r="D239" s="6" t="str">
        <f>"王玉"</f>
        <v>王玉</v>
      </c>
    </row>
    <row r="240" customHeight="1" spans="1:4">
      <c r="A240" s="5">
        <v>238</v>
      </c>
      <c r="B240" s="6" t="str">
        <f>"36782022011019532297632"</f>
        <v>36782022011019532297632</v>
      </c>
      <c r="C240" s="6" t="s">
        <v>5</v>
      </c>
      <c r="D240" s="6" t="str">
        <f>"喻路"</f>
        <v>喻路</v>
      </c>
    </row>
    <row r="241" customHeight="1" spans="1:4">
      <c r="A241" s="5">
        <v>239</v>
      </c>
      <c r="B241" s="6" t="str">
        <f>"36782022011020065297642"</f>
        <v>36782022011020065297642</v>
      </c>
      <c r="C241" s="6" t="s">
        <v>5</v>
      </c>
      <c r="D241" s="6" t="str">
        <f>"邓玉娜"</f>
        <v>邓玉娜</v>
      </c>
    </row>
    <row r="242" customHeight="1" spans="1:4">
      <c r="A242" s="5">
        <v>240</v>
      </c>
      <c r="B242" s="6" t="str">
        <f>"36782022011020301497670"</f>
        <v>36782022011020301497670</v>
      </c>
      <c r="C242" s="6" t="s">
        <v>5</v>
      </c>
      <c r="D242" s="6" t="str">
        <f>"毛冬花"</f>
        <v>毛冬花</v>
      </c>
    </row>
    <row r="243" customHeight="1" spans="1:4">
      <c r="A243" s="5">
        <v>241</v>
      </c>
      <c r="B243" s="6" t="str">
        <f>"36782022011020373597680"</f>
        <v>36782022011020373597680</v>
      </c>
      <c r="C243" s="6" t="s">
        <v>5</v>
      </c>
      <c r="D243" s="6" t="str">
        <f>"周艳玲"</f>
        <v>周艳玲</v>
      </c>
    </row>
    <row r="244" customHeight="1" spans="1:4">
      <c r="A244" s="5">
        <v>242</v>
      </c>
      <c r="B244" s="6" t="str">
        <f>"36782022011020454797691"</f>
        <v>36782022011020454797691</v>
      </c>
      <c r="C244" s="6" t="s">
        <v>5</v>
      </c>
      <c r="D244" s="6" t="str">
        <f>"廖正莉"</f>
        <v>廖正莉</v>
      </c>
    </row>
    <row r="245" customHeight="1" spans="1:4">
      <c r="A245" s="5">
        <v>243</v>
      </c>
      <c r="B245" s="6" t="str">
        <f>"36782022011021024897709"</f>
        <v>36782022011021024897709</v>
      </c>
      <c r="C245" s="6" t="s">
        <v>5</v>
      </c>
      <c r="D245" s="6" t="str">
        <f>"郑茹"</f>
        <v>郑茹</v>
      </c>
    </row>
    <row r="246" customHeight="1" spans="1:4">
      <c r="A246" s="5">
        <v>244</v>
      </c>
      <c r="B246" s="6" t="str">
        <f>"36782022011021030597710"</f>
        <v>36782022011021030597710</v>
      </c>
      <c r="C246" s="6" t="s">
        <v>5</v>
      </c>
      <c r="D246" s="6" t="str">
        <f>"陈玉敏"</f>
        <v>陈玉敏</v>
      </c>
    </row>
    <row r="247" customHeight="1" spans="1:4">
      <c r="A247" s="5">
        <v>245</v>
      </c>
      <c r="B247" s="6" t="str">
        <f>"36782022011021261897730"</f>
        <v>36782022011021261897730</v>
      </c>
      <c r="C247" s="6" t="s">
        <v>5</v>
      </c>
      <c r="D247" s="6" t="str">
        <f>"黎丽菁"</f>
        <v>黎丽菁</v>
      </c>
    </row>
    <row r="248" customHeight="1" spans="1:4">
      <c r="A248" s="5">
        <v>246</v>
      </c>
      <c r="B248" s="6" t="str">
        <f>"36782022011021540197750"</f>
        <v>36782022011021540197750</v>
      </c>
      <c r="C248" s="6" t="s">
        <v>5</v>
      </c>
      <c r="D248" s="6" t="str">
        <f>"杨川"</f>
        <v>杨川</v>
      </c>
    </row>
    <row r="249" customHeight="1" spans="1:4">
      <c r="A249" s="5">
        <v>247</v>
      </c>
      <c r="B249" s="6" t="str">
        <f>"36782022011021585097754"</f>
        <v>36782022011021585097754</v>
      </c>
      <c r="C249" s="6" t="s">
        <v>5</v>
      </c>
      <c r="D249" s="6" t="str">
        <f>"陈柔"</f>
        <v>陈柔</v>
      </c>
    </row>
    <row r="250" customHeight="1" spans="1:4">
      <c r="A250" s="5">
        <v>248</v>
      </c>
      <c r="B250" s="6" t="str">
        <f>"36782022011022073697761"</f>
        <v>36782022011022073697761</v>
      </c>
      <c r="C250" s="6" t="s">
        <v>5</v>
      </c>
      <c r="D250" s="6" t="str">
        <f>"莫海燕"</f>
        <v>莫海燕</v>
      </c>
    </row>
    <row r="251" customHeight="1" spans="1:4">
      <c r="A251" s="5">
        <v>249</v>
      </c>
      <c r="B251" s="6" t="str">
        <f>"36782022011022095897763"</f>
        <v>36782022011022095897763</v>
      </c>
      <c r="C251" s="6" t="s">
        <v>5</v>
      </c>
      <c r="D251" s="6" t="str">
        <f>"骆美妍"</f>
        <v>骆美妍</v>
      </c>
    </row>
    <row r="252" customHeight="1" spans="1:4">
      <c r="A252" s="5">
        <v>250</v>
      </c>
      <c r="B252" s="6" t="str">
        <f>"36782022011022171897770"</f>
        <v>36782022011022171897770</v>
      </c>
      <c r="C252" s="6" t="s">
        <v>5</v>
      </c>
      <c r="D252" s="6" t="str">
        <f>"苏锦霞"</f>
        <v>苏锦霞</v>
      </c>
    </row>
    <row r="253" customHeight="1" spans="1:4">
      <c r="A253" s="5">
        <v>251</v>
      </c>
      <c r="B253" s="6" t="str">
        <f>"36782022011022274197776"</f>
        <v>36782022011022274197776</v>
      </c>
      <c r="C253" s="6" t="s">
        <v>5</v>
      </c>
      <c r="D253" s="6" t="str">
        <f>"卓小倩"</f>
        <v>卓小倩</v>
      </c>
    </row>
    <row r="254" customHeight="1" spans="1:4">
      <c r="A254" s="5">
        <v>252</v>
      </c>
      <c r="B254" s="6" t="str">
        <f>"36782022011022395297789"</f>
        <v>36782022011022395297789</v>
      </c>
      <c r="C254" s="6" t="s">
        <v>5</v>
      </c>
      <c r="D254" s="6" t="str">
        <f>"吴海军"</f>
        <v>吴海军</v>
      </c>
    </row>
    <row r="255" customHeight="1" spans="1:4">
      <c r="A255" s="5">
        <v>253</v>
      </c>
      <c r="B255" s="6" t="str">
        <f>"36782022011022542397799"</f>
        <v>36782022011022542397799</v>
      </c>
      <c r="C255" s="6" t="s">
        <v>5</v>
      </c>
      <c r="D255" s="6" t="str">
        <f>"杨菲"</f>
        <v>杨菲</v>
      </c>
    </row>
    <row r="256" customHeight="1" spans="1:4">
      <c r="A256" s="5">
        <v>254</v>
      </c>
      <c r="B256" s="6" t="str">
        <f>"36782022011023082997809"</f>
        <v>36782022011023082997809</v>
      </c>
      <c r="C256" s="6" t="s">
        <v>5</v>
      </c>
      <c r="D256" s="6" t="str">
        <f>"何雨欣"</f>
        <v>何雨欣</v>
      </c>
    </row>
    <row r="257" customHeight="1" spans="1:4">
      <c r="A257" s="5">
        <v>255</v>
      </c>
      <c r="B257" s="6" t="str">
        <f>"36782022011023372397822"</f>
        <v>36782022011023372397822</v>
      </c>
      <c r="C257" s="6" t="s">
        <v>5</v>
      </c>
      <c r="D257" s="6" t="str">
        <f>"郭伟伟"</f>
        <v>郭伟伟</v>
      </c>
    </row>
    <row r="258" customHeight="1" spans="1:4">
      <c r="A258" s="5">
        <v>256</v>
      </c>
      <c r="B258" s="6" t="str">
        <f>"36782022011023574997833"</f>
        <v>36782022011023574997833</v>
      </c>
      <c r="C258" s="6" t="s">
        <v>5</v>
      </c>
      <c r="D258" s="6" t="str">
        <f>"李青榕"</f>
        <v>李青榕</v>
      </c>
    </row>
    <row r="259" customHeight="1" spans="1:4">
      <c r="A259" s="5">
        <v>257</v>
      </c>
      <c r="B259" s="6" t="str">
        <f>"36782022011108015297853"</f>
        <v>36782022011108015297853</v>
      </c>
      <c r="C259" s="6" t="s">
        <v>5</v>
      </c>
      <c r="D259" s="6" t="str">
        <f>"郑丽灵"</f>
        <v>郑丽灵</v>
      </c>
    </row>
    <row r="260" customHeight="1" spans="1:4">
      <c r="A260" s="5">
        <v>258</v>
      </c>
      <c r="B260" s="6" t="str">
        <f>"36782022011108445897863"</f>
        <v>36782022011108445897863</v>
      </c>
      <c r="C260" s="6" t="s">
        <v>5</v>
      </c>
      <c r="D260" s="6" t="str">
        <f>"王丹娜"</f>
        <v>王丹娜</v>
      </c>
    </row>
    <row r="261" customHeight="1" spans="1:4">
      <c r="A261" s="5">
        <v>259</v>
      </c>
      <c r="B261" s="6" t="str">
        <f>"36782022011109115597901"</f>
        <v>36782022011109115597901</v>
      </c>
      <c r="C261" s="6" t="s">
        <v>5</v>
      </c>
      <c r="D261" s="6" t="str">
        <f>"周诗贤"</f>
        <v>周诗贤</v>
      </c>
    </row>
    <row r="262" customHeight="1" spans="1:4">
      <c r="A262" s="5">
        <v>260</v>
      </c>
      <c r="B262" s="6" t="str">
        <f>"36782022011109124097903"</f>
        <v>36782022011109124097903</v>
      </c>
      <c r="C262" s="6" t="s">
        <v>5</v>
      </c>
      <c r="D262" s="6" t="str">
        <f>"董佳佳"</f>
        <v>董佳佳</v>
      </c>
    </row>
    <row r="263" customHeight="1" spans="1:4">
      <c r="A263" s="5">
        <v>261</v>
      </c>
      <c r="B263" s="6" t="str">
        <f>"36782022011109285697947"</f>
        <v>36782022011109285697947</v>
      </c>
      <c r="C263" s="6" t="s">
        <v>5</v>
      </c>
      <c r="D263" s="6" t="str">
        <f>"黄永芳"</f>
        <v>黄永芳</v>
      </c>
    </row>
    <row r="264" customHeight="1" spans="1:4">
      <c r="A264" s="5">
        <v>262</v>
      </c>
      <c r="B264" s="6" t="str">
        <f>"36782022011109295197950"</f>
        <v>36782022011109295197950</v>
      </c>
      <c r="C264" s="6" t="s">
        <v>5</v>
      </c>
      <c r="D264" s="6" t="str">
        <f>"王芯颖"</f>
        <v>王芯颖</v>
      </c>
    </row>
    <row r="265" customHeight="1" spans="1:4">
      <c r="A265" s="5">
        <v>263</v>
      </c>
      <c r="B265" s="6" t="str">
        <f>"36782022011109424697976"</f>
        <v>36782022011109424697976</v>
      </c>
      <c r="C265" s="6" t="s">
        <v>5</v>
      </c>
      <c r="D265" s="6" t="str">
        <f>"刘泽华"</f>
        <v>刘泽华</v>
      </c>
    </row>
    <row r="266" customHeight="1" spans="1:4">
      <c r="A266" s="5">
        <v>264</v>
      </c>
      <c r="B266" s="6" t="str">
        <f>"36782022011110532398109"</f>
        <v>36782022011110532398109</v>
      </c>
      <c r="C266" s="6" t="s">
        <v>5</v>
      </c>
      <c r="D266" s="6" t="str">
        <f>"陆显任"</f>
        <v>陆显任</v>
      </c>
    </row>
    <row r="267" customHeight="1" spans="1:4">
      <c r="A267" s="5">
        <v>265</v>
      </c>
      <c r="B267" s="6" t="str">
        <f>"36782022011111013598122"</f>
        <v>36782022011111013598122</v>
      </c>
      <c r="C267" s="6" t="s">
        <v>5</v>
      </c>
      <c r="D267" s="6" t="str">
        <f>"刘虹杏"</f>
        <v>刘虹杏</v>
      </c>
    </row>
    <row r="268" customHeight="1" spans="1:4">
      <c r="A268" s="5">
        <v>266</v>
      </c>
      <c r="B268" s="6" t="str">
        <f>"36782022011111021698125"</f>
        <v>36782022011111021698125</v>
      </c>
      <c r="C268" s="6" t="s">
        <v>5</v>
      </c>
      <c r="D268" s="6" t="str">
        <f>"邝小艳"</f>
        <v>邝小艳</v>
      </c>
    </row>
    <row r="269" customHeight="1" spans="1:4">
      <c r="A269" s="5">
        <v>267</v>
      </c>
      <c r="B269" s="6" t="str">
        <f>"36782022011111083798138"</f>
        <v>36782022011111083798138</v>
      </c>
      <c r="C269" s="6" t="s">
        <v>5</v>
      </c>
      <c r="D269" s="6" t="str">
        <f>"孙秀丽"</f>
        <v>孙秀丽</v>
      </c>
    </row>
    <row r="270" customHeight="1" spans="1:4">
      <c r="A270" s="5">
        <v>268</v>
      </c>
      <c r="B270" s="6" t="str">
        <f>"36782022011111093898142"</f>
        <v>36782022011111093898142</v>
      </c>
      <c r="C270" s="6" t="s">
        <v>5</v>
      </c>
      <c r="D270" s="6" t="str">
        <f>"羊彩梦"</f>
        <v>羊彩梦</v>
      </c>
    </row>
    <row r="271" customHeight="1" spans="1:4">
      <c r="A271" s="5">
        <v>269</v>
      </c>
      <c r="B271" s="6" t="str">
        <f>"36782022011111262098173"</f>
        <v>36782022011111262098173</v>
      </c>
      <c r="C271" s="6" t="s">
        <v>5</v>
      </c>
      <c r="D271" s="6" t="str">
        <f>"邓婷婷"</f>
        <v>邓婷婷</v>
      </c>
    </row>
    <row r="272" customHeight="1" spans="1:4">
      <c r="A272" s="5">
        <v>270</v>
      </c>
      <c r="B272" s="6" t="str">
        <f>"36782022011111263298175"</f>
        <v>36782022011111263298175</v>
      </c>
      <c r="C272" s="6" t="s">
        <v>5</v>
      </c>
      <c r="D272" s="6" t="str">
        <f>"吴红琳"</f>
        <v>吴红琳</v>
      </c>
    </row>
    <row r="273" customHeight="1" spans="1:4">
      <c r="A273" s="5">
        <v>271</v>
      </c>
      <c r="B273" s="6" t="str">
        <f>"36782022011111350998189"</f>
        <v>36782022011111350998189</v>
      </c>
      <c r="C273" s="6" t="s">
        <v>5</v>
      </c>
      <c r="D273" s="6" t="str">
        <f>"周艳颜"</f>
        <v>周艳颜</v>
      </c>
    </row>
    <row r="274" customHeight="1" spans="1:4">
      <c r="A274" s="5">
        <v>272</v>
      </c>
      <c r="B274" s="6" t="str">
        <f>"36782022011111402198198"</f>
        <v>36782022011111402198198</v>
      </c>
      <c r="C274" s="6" t="s">
        <v>5</v>
      </c>
      <c r="D274" s="6" t="str">
        <f>"吴丹青"</f>
        <v>吴丹青</v>
      </c>
    </row>
    <row r="275" customHeight="1" spans="1:4">
      <c r="A275" s="5">
        <v>273</v>
      </c>
      <c r="B275" s="6" t="str">
        <f>"36782022011111413398200"</f>
        <v>36782022011111413398200</v>
      </c>
      <c r="C275" s="6" t="s">
        <v>5</v>
      </c>
      <c r="D275" s="6" t="str">
        <f>"廖雅"</f>
        <v>廖雅</v>
      </c>
    </row>
    <row r="276" customHeight="1" spans="1:4">
      <c r="A276" s="5">
        <v>274</v>
      </c>
      <c r="B276" s="6" t="str">
        <f>"36782022011111464698216"</f>
        <v>36782022011111464698216</v>
      </c>
      <c r="C276" s="6" t="s">
        <v>5</v>
      </c>
      <c r="D276" s="6" t="str">
        <f>"陈婷婷"</f>
        <v>陈婷婷</v>
      </c>
    </row>
    <row r="277" customHeight="1" spans="1:4">
      <c r="A277" s="5">
        <v>275</v>
      </c>
      <c r="B277" s="6" t="str">
        <f>"36782022011111493598222"</f>
        <v>36782022011111493598222</v>
      </c>
      <c r="C277" s="6" t="s">
        <v>5</v>
      </c>
      <c r="D277" s="6" t="str">
        <f>"王佳琪"</f>
        <v>王佳琪</v>
      </c>
    </row>
    <row r="278" customHeight="1" spans="1:4">
      <c r="A278" s="5">
        <v>276</v>
      </c>
      <c r="B278" s="6" t="str">
        <f>"36782022011111573798233"</f>
        <v>36782022011111573798233</v>
      </c>
      <c r="C278" s="6" t="s">
        <v>5</v>
      </c>
      <c r="D278" s="6" t="str">
        <f>"蔡於良"</f>
        <v>蔡於良</v>
      </c>
    </row>
    <row r="279" customHeight="1" spans="1:4">
      <c r="A279" s="5">
        <v>277</v>
      </c>
      <c r="B279" s="6" t="str">
        <f>"36782022011112462498285"</f>
        <v>36782022011112462498285</v>
      </c>
      <c r="C279" s="6" t="s">
        <v>5</v>
      </c>
      <c r="D279" s="6" t="str">
        <f>"吉少绘"</f>
        <v>吉少绘</v>
      </c>
    </row>
    <row r="280" customHeight="1" spans="1:4">
      <c r="A280" s="5">
        <v>278</v>
      </c>
      <c r="B280" s="6" t="str">
        <f>"36782022011113023298304"</f>
        <v>36782022011113023298304</v>
      </c>
      <c r="C280" s="6" t="s">
        <v>5</v>
      </c>
      <c r="D280" s="6" t="str">
        <f>"张昌珍"</f>
        <v>张昌珍</v>
      </c>
    </row>
    <row r="281" customHeight="1" spans="1:4">
      <c r="A281" s="5">
        <v>279</v>
      </c>
      <c r="B281" s="6" t="str">
        <f>"36782022011114032698372"</f>
        <v>36782022011114032698372</v>
      </c>
      <c r="C281" s="6" t="s">
        <v>5</v>
      </c>
      <c r="D281" s="6" t="str">
        <f>"冯莹"</f>
        <v>冯莹</v>
      </c>
    </row>
    <row r="282" customHeight="1" spans="1:4">
      <c r="A282" s="5">
        <v>280</v>
      </c>
      <c r="B282" s="6" t="str">
        <f>"36782022011115041598461"</f>
        <v>36782022011115041598461</v>
      </c>
      <c r="C282" s="6" t="s">
        <v>5</v>
      </c>
      <c r="D282" s="6" t="str">
        <f>"陈珊珊"</f>
        <v>陈珊珊</v>
      </c>
    </row>
    <row r="283" customHeight="1" spans="1:4">
      <c r="A283" s="5">
        <v>281</v>
      </c>
      <c r="B283" s="6" t="str">
        <f>"36782022011115542798550"</f>
        <v>36782022011115542798550</v>
      </c>
      <c r="C283" s="6" t="s">
        <v>5</v>
      </c>
      <c r="D283" s="6" t="str">
        <f>"符秋艳"</f>
        <v>符秋艳</v>
      </c>
    </row>
    <row r="284" customHeight="1" spans="1:4">
      <c r="A284" s="5">
        <v>282</v>
      </c>
      <c r="B284" s="6" t="str">
        <f>"36782022011116234198608"</f>
        <v>36782022011116234198608</v>
      </c>
      <c r="C284" s="6" t="s">
        <v>5</v>
      </c>
      <c r="D284" s="6" t="str">
        <f>"陈运娜"</f>
        <v>陈运娜</v>
      </c>
    </row>
    <row r="285" customHeight="1" spans="1:4">
      <c r="A285" s="5">
        <v>283</v>
      </c>
      <c r="B285" s="6" t="str">
        <f>"36782022011116242798610"</f>
        <v>36782022011116242798610</v>
      </c>
      <c r="C285" s="6" t="s">
        <v>5</v>
      </c>
      <c r="D285" s="6" t="str">
        <f>"符喜婷"</f>
        <v>符喜婷</v>
      </c>
    </row>
    <row r="286" customHeight="1" spans="1:4">
      <c r="A286" s="5">
        <v>284</v>
      </c>
      <c r="B286" s="6" t="str">
        <f>"36782022011116331898629"</f>
        <v>36782022011116331898629</v>
      </c>
      <c r="C286" s="6" t="s">
        <v>5</v>
      </c>
      <c r="D286" s="6" t="str">
        <f>"苻亚胜"</f>
        <v>苻亚胜</v>
      </c>
    </row>
    <row r="287" customHeight="1" spans="1:4">
      <c r="A287" s="5">
        <v>285</v>
      </c>
      <c r="B287" s="6" t="str">
        <f>"36782022011116435298645"</f>
        <v>36782022011116435298645</v>
      </c>
      <c r="C287" s="6" t="s">
        <v>5</v>
      </c>
      <c r="D287" s="6" t="str">
        <f>"潘春洁"</f>
        <v>潘春洁</v>
      </c>
    </row>
    <row r="288" customHeight="1" spans="1:4">
      <c r="A288" s="5">
        <v>286</v>
      </c>
      <c r="B288" s="6" t="str">
        <f>"36782022011116565098668"</f>
        <v>36782022011116565098668</v>
      </c>
      <c r="C288" s="6" t="s">
        <v>5</v>
      </c>
      <c r="D288" s="6" t="str">
        <f>"由茜玟"</f>
        <v>由茜玟</v>
      </c>
    </row>
    <row r="289" customHeight="1" spans="1:4">
      <c r="A289" s="5">
        <v>287</v>
      </c>
      <c r="B289" s="6" t="str">
        <f>"36782022011117163198700"</f>
        <v>36782022011117163198700</v>
      </c>
      <c r="C289" s="6" t="s">
        <v>5</v>
      </c>
      <c r="D289" s="6" t="str">
        <f>"王琼利"</f>
        <v>王琼利</v>
      </c>
    </row>
    <row r="290" customHeight="1" spans="1:4">
      <c r="A290" s="5">
        <v>288</v>
      </c>
      <c r="B290" s="6" t="str">
        <f>"36782022011117280898711"</f>
        <v>36782022011117280898711</v>
      </c>
      <c r="C290" s="6" t="s">
        <v>5</v>
      </c>
      <c r="D290" s="6" t="str">
        <f>"蔡兴婷"</f>
        <v>蔡兴婷</v>
      </c>
    </row>
    <row r="291" customHeight="1" spans="1:4">
      <c r="A291" s="5">
        <v>289</v>
      </c>
      <c r="B291" s="6" t="str">
        <f>"36782022011117285698713"</f>
        <v>36782022011117285698713</v>
      </c>
      <c r="C291" s="6" t="s">
        <v>5</v>
      </c>
      <c r="D291" s="6" t="str">
        <f>"邓婉靖"</f>
        <v>邓婉靖</v>
      </c>
    </row>
    <row r="292" customHeight="1" spans="1:4">
      <c r="A292" s="5">
        <v>290</v>
      </c>
      <c r="B292" s="6" t="str">
        <f>"36782022011118555998805"</f>
        <v>36782022011118555998805</v>
      </c>
      <c r="C292" s="6" t="s">
        <v>5</v>
      </c>
      <c r="D292" s="6" t="str">
        <f>"庞青青"</f>
        <v>庞青青</v>
      </c>
    </row>
    <row r="293" customHeight="1" spans="1:4">
      <c r="A293" s="5">
        <v>291</v>
      </c>
      <c r="B293" s="6" t="str">
        <f>"36782022011119332498837"</f>
        <v>36782022011119332498837</v>
      </c>
      <c r="C293" s="6" t="s">
        <v>5</v>
      </c>
      <c r="D293" s="6" t="str">
        <f>"王榆景"</f>
        <v>王榆景</v>
      </c>
    </row>
    <row r="294" customHeight="1" spans="1:4">
      <c r="A294" s="5">
        <v>292</v>
      </c>
      <c r="B294" s="6" t="str">
        <f>"36782022011120255198884"</f>
        <v>36782022011120255198884</v>
      </c>
      <c r="C294" s="6" t="s">
        <v>5</v>
      </c>
      <c r="D294" s="6" t="str">
        <f>"周蕾"</f>
        <v>周蕾</v>
      </c>
    </row>
    <row r="295" customHeight="1" spans="1:4">
      <c r="A295" s="5">
        <v>293</v>
      </c>
      <c r="B295" s="6" t="str">
        <f>"36782022011120553298934"</f>
        <v>36782022011120553298934</v>
      </c>
      <c r="C295" s="6" t="s">
        <v>5</v>
      </c>
      <c r="D295" s="6" t="str">
        <f>"林贵月"</f>
        <v>林贵月</v>
      </c>
    </row>
    <row r="296" customHeight="1" spans="1:4">
      <c r="A296" s="5">
        <v>294</v>
      </c>
      <c r="B296" s="6" t="str">
        <f>"36782022011120570398936"</f>
        <v>36782022011120570398936</v>
      </c>
      <c r="C296" s="6" t="s">
        <v>5</v>
      </c>
      <c r="D296" s="6" t="str">
        <f>"高昕之"</f>
        <v>高昕之</v>
      </c>
    </row>
    <row r="297" customHeight="1" spans="1:4">
      <c r="A297" s="5">
        <v>295</v>
      </c>
      <c r="B297" s="6" t="str">
        <f>"36782022011120573798937"</f>
        <v>36782022011120573798937</v>
      </c>
      <c r="C297" s="6" t="s">
        <v>5</v>
      </c>
      <c r="D297" s="6" t="str">
        <f>"詹美清"</f>
        <v>詹美清</v>
      </c>
    </row>
    <row r="298" customHeight="1" spans="1:4">
      <c r="A298" s="5">
        <v>296</v>
      </c>
      <c r="B298" s="6" t="str">
        <f>"36782022011121242298974"</f>
        <v>36782022011121242298974</v>
      </c>
      <c r="C298" s="6" t="s">
        <v>5</v>
      </c>
      <c r="D298" s="6" t="str">
        <f>"万容"</f>
        <v>万容</v>
      </c>
    </row>
    <row r="299" customHeight="1" spans="1:4">
      <c r="A299" s="5">
        <v>297</v>
      </c>
      <c r="B299" s="6" t="str">
        <f>"36782022011121274298979"</f>
        <v>36782022011121274298979</v>
      </c>
      <c r="C299" s="6" t="s">
        <v>5</v>
      </c>
      <c r="D299" s="6" t="str">
        <f>"温王萍"</f>
        <v>温王萍</v>
      </c>
    </row>
    <row r="300" customHeight="1" spans="1:4">
      <c r="A300" s="5">
        <v>298</v>
      </c>
      <c r="B300" s="6" t="str">
        <f>"36782022011121350198986"</f>
        <v>36782022011121350198986</v>
      </c>
      <c r="C300" s="6" t="s">
        <v>5</v>
      </c>
      <c r="D300" s="6" t="str">
        <f>"苏雨欣"</f>
        <v>苏雨欣</v>
      </c>
    </row>
    <row r="301" customHeight="1" spans="1:4">
      <c r="A301" s="5">
        <v>299</v>
      </c>
      <c r="B301" s="6" t="str">
        <f>"36782022011121491299007"</f>
        <v>36782022011121491299007</v>
      </c>
      <c r="C301" s="6" t="s">
        <v>5</v>
      </c>
      <c r="D301" s="6" t="str">
        <f>"林文琳"</f>
        <v>林文琳</v>
      </c>
    </row>
    <row r="302" customHeight="1" spans="1:4">
      <c r="A302" s="5">
        <v>300</v>
      </c>
      <c r="B302" s="6" t="str">
        <f>"36782022011122164999043"</f>
        <v>36782022011122164999043</v>
      </c>
      <c r="C302" s="6" t="s">
        <v>5</v>
      </c>
      <c r="D302" s="6" t="str">
        <f>"邢欣"</f>
        <v>邢欣</v>
      </c>
    </row>
    <row r="303" customHeight="1" spans="1:4">
      <c r="A303" s="5">
        <v>301</v>
      </c>
      <c r="B303" s="6" t="str">
        <f>"36782022011122184299045"</f>
        <v>36782022011122184299045</v>
      </c>
      <c r="C303" s="6" t="s">
        <v>5</v>
      </c>
      <c r="D303" s="6" t="str">
        <f>"王彩妹"</f>
        <v>王彩妹</v>
      </c>
    </row>
    <row r="304" customHeight="1" spans="1:4">
      <c r="A304" s="5">
        <v>302</v>
      </c>
      <c r="B304" s="6" t="str">
        <f>"36782022011122282499061"</f>
        <v>36782022011122282499061</v>
      </c>
      <c r="C304" s="6" t="s">
        <v>5</v>
      </c>
      <c r="D304" s="6" t="str">
        <f>"吴英妹"</f>
        <v>吴英妹</v>
      </c>
    </row>
    <row r="305" customHeight="1" spans="1:4">
      <c r="A305" s="5">
        <v>303</v>
      </c>
      <c r="B305" s="6" t="str">
        <f>"36782022011122311899063"</f>
        <v>36782022011122311899063</v>
      </c>
      <c r="C305" s="6" t="s">
        <v>5</v>
      </c>
      <c r="D305" s="6" t="str">
        <f>"彭靖懿"</f>
        <v>彭靖懿</v>
      </c>
    </row>
    <row r="306" customHeight="1" spans="1:4">
      <c r="A306" s="5">
        <v>304</v>
      </c>
      <c r="B306" s="6" t="str">
        <f>"36782022011207573299160"</f>
        <v>36782022011207573299160</v>
      </c>
      <c r="C306" s="6" t="s">
        <v>5</v>
      </c>
      <c r="D306" s="6" t="str">
        <f>"黄敏茗"</f>
        <v>黄敏茗</v>
      </c>
    </row>
    <row r="307" customHeight="1" spans="1:4">
      <c r="A307" s="5">
        <v>305</v>
      </c>
      <c r="B307" s="6" t="str">
        <f>"36782022011208495599234"</f>
        <v>36782022011208495599234</v>
      </c>
      <c r="C307" s="6" t="s">
        <v>5</v>
      </c>
      <c r="D307" s="6" t="str">
        <f>"潘敏敏"</f>
        <v>潘敏敏</v>
      </c>
    </row>
    <row r="308" customHeight="1" spans="1:4">
      <c r="A308" s="5">
        <v>306</v>
      </c>
      <c r="B308" s="6" t="str">
        <f>"36782022011208533599245"</f>
        <v>36782022011208533599245</v>
      </c>
      <c r="C308" s="6" t="s">
        <v>5</v>
      </c>
      <c r="D308" s="6" t="str">
        <f>"林芳妃"</f>
        <v>林芳妃</v>
      </c>
    </row>
    <row r="309" customHeight="1" spans="1:4">
      <c r="A309" s="5">
        <v>307</v>
      </c>
      <c r="B309" s="6" t="str">
        <f>"36782022011208574099257"</f>
        <v>36782022011208574099257</v>
      </c>
      <c r="C309" s="6" t="s">
        <v>5</v>
      </c>
      <c r="D309" s="6" t="str">
        <f>"黄雪珍"</f>
        <v>黄雪珍</v>
      </c>
    </row>
    <row r="310" customHeight="1" spans="1:4">
      <c r="A310" s="5">
        <v>308</v>
      </c>
      <c r="B310" s="6" t="str">
        <f>"36782022011209294699371"</f>
        <v>36782022011209294699371</v>
      </c>
      <c r="C310" s="6" t="s">
        <v>5</v>
      </c>
      <c r="D310" s="6" t="str">
        <f>"孙芋"</f>
        <v>孙芋</v>
      </c>
    </row>
    <row r="311" customHeight="1" spans="1:4">
      <c r="A311" s="5">
        <v>309</v>
      </c>
      <c r="B311" s="6" t="str">
        <f>"36782022011209341899383"</f>
        <v>36782022011209341899383</v>
      </c>
      <c r="C311" s="6" t="s">
        <v>5</v>
      </c>
      <c r="D311" s="6" t="str">
        <f>"符丽选"</f>
        <v>符丽选</v>
      </c>
    </row>
    <row r="312" customHeight="1" spans="1:4">
      <c r="A312" s="5">
        <v>310</v>
      </c>
      <c r="B312" s="6" t="str">
        <f>"36782022011209410699414"</f>
        <v>36782022011209410699414</v>
      </c>
      <c r="C312" s="6" t="s">
        <v>5</v>
      </c>
      <c r="D312" s="6" t="str">
        <f>"陈飞臻"</f>
        <v>陈飞臻</v>
      </c>
    </row>
    <row r="313" customHeight="1" spans="1:4">
      <c r="A313" s="5">
        <v>311</v>
      </c>
      <c r="B313" s="6" t="str">
        <f>"36782022011209504699461"</f>
        <v>36782022011209504699461</v>
      </c>
      <c r="C313" s="6" t="s">
        <v>5</v>
      </c>
      <c r="D313" s="6" t="str">
        <f>"陈元花"</f>
        <v>陈元花</v>
      </c>
    </row>
    <row r="314" customHeight="1" spans="1:4">
      <c r="A314" s="5">
        <v>312</v>
      </c>
      <c r="B314" s="6" t="str">
        <f>"36782022011209541099480"</f>
        <v>36782022011209541099480</v>
      </c>
      <c r="C314" s="6" t="s">
        <v>5</v>
      </c>
      <c r="D314" s="6" t="str">
        <f>"李杰元"</f>
        <v>李杰元</v>
      </c>
    </row>
    <row r="315" customHeight="1" spans="1:4">
      <c r="A315" s="5">
        <v>313</v>
      </c>
      <c r="B315" s="6" t="str">
        <f>"36782022011209550599486"</f>
        <v>36782022011209550599486</v>
      </c>
      <c r="C315" s="6" t="s">
        <v>5</v>
      </c>
      <c r="D315" s="6" t="str">
        <f>"唐空 "</f>
        <v>唐空 </v>
      </c>
    </row>
    <row r="316" customHeight="1" spans="1:4">
      <c r="A316" s="5">
        <v>314</v>
      </c>
      <c r="B316" s="6" t="str">
        <f>"36782022011210105799554"</f>
        <v>36782022011210105799554</v>
      </c>
      <c r="C316" s="6" t="s">
        <v>5</v>
      </c>
      <c r="D316" s="6" t="str">
        <f>"梁颖"</f>
        <v>梁颖</v>
      </c>
    </row>
    <row r="317" customHeight="1" spans="1:4">
      <c r="A317" s="5">
        <v>315</v>
      </c>
      <c r="B317" s="6" t="str">
        <f>"36782022011210122599566"</f>
        <v>36782022011210122599566</v>
      </c>
      <c r="C317" s="6" t="s">
        <v>5</v>
      </c>
      <c r="D317" s="6" t="str">
        <f>"韩静"</f>
        <v>韩静</v>
      </c>
    </row>
    <row r="318" customHeight="1" spans="1:4">
      <c r="A318" s="5">
        <v>316</v>
      </c>
      <c r="B318" s="6" t="str">
        <f>"36782022011210201599596"</f>
        <v>36782022011210201599596</v>
      </c>
      <c r="C318" s="6" t="s">
        <v>5</v>
      </c>
      <c r="D318" s="6" t="str">
        <f>"吴淑强"</f>
        <v>吴淑强</v>
      </c>
    </row>
    <row r="319" customHeight="1" spans="1:4">
      <c r="A319" s="5">
        <v>317</v>
      </c>
      <c r="B319" s="6" t="str">
        <f>"36782022011210294899638"</f>
        <v>36782022011210294899638</v>
      </c>
      <c r="C319" s="6" t="s">
        <v>5</v>
      </c>
      <c r="D319" s="6" t="str">
        <f>"黄宜雪"</f>
        <v>黄宜雪</v>
      </c>
    </row>
    <row r="320" customHeight="1" spans="1:4">
      <c r="A320" s="5">
        <v>318</v>
      </c>
      <c r="B320" s="6" t="str">
        <f>"36782022011210295299639"</f>
        <v>36782022011210295299639</v>
      </c>
      <c r="C320" s="6" t="s">
        <v>5</v>
      </c>
      <c r="D320" s="6" t="str">
        <f>"叶欣媛"</f>
        <v>叶欣媛</v>
      </c>
    </row>
    <row r="321" customHeight="1" spans="1:4">
      <c r="A321" s="5">
        <v>319</v>
      </c>
      <c r="B321" s="6" t="str">
        <f>"36782022011210465599721"</f>
        <v>36782022011210465599721</v>
      </c>
      <c r="C321" s="6" t="s">
        <v>5</v>
      </c>
      <c r="D321" s="6" t="str">
        <f>"吴程燕"</f>
        <v>吴程燕</v>
      </c>
    </row>
    <row r="322" customHeight="1" spans="1:4">
      <c r="A322" s="5">
        <v>320</v>
      </c>
      <c r="B322" s="6" t="str">
        <f>"36782022011210512299732"</f>
        <v>36782022011210512299732</v>
      </c>
      <c r="C322" s="6" t="s">
        <v>5</v>
      </c>
      <c r="D322" s="6" t="str">
        <f>"林钰"</f>
        <v>林钰</v>
      </c>
    </row>
    <row r="323" customHeight="1" spans="1:4">
      <c r="A323" s="5">
        <v>321</v>
      </c>
      <c r="B323" s="6" t="str">
        <f>"36782022011211033699794"</f>
        <v>36782022011211033699794</v>
      </c>
      <c r="C323" s="6" t="s">
        <v>5</v>
      </c>
      <c r="D323" s="6" t="str">
        <f>"林妍妙"</f>
        <v>林妍妙</v>
      </c>
    </row>
    <row r="324" customHeight="1" spans="1:4">
      <c r="A324" s="5">
        <v>322</v>
      </c>
      <c r="B324" s="6" t="str">
        <f>"36782022011211113999836"</f>
        <v>36782022011211113999836</v>
      </c>
      <c r="C324" s="6" t="s">
        <v>5</v>
      </c>
      <c r="D324" s="6" t="str">
        <f>"王艺婷"</f>
        <v>王艺婷</v>
      </c>
    </row>
    <row r="325" customHeight="1" spans="1:4">
      <c r="A325" s="5">
        <v>323</v>
      </c>
      <c r="B325" s="6" t="str">
        <f>"36782022011211162099858"</f>
        <v>36782022011211162099858</v>
      </c>
      <c r="C325" s="6" t="s">
        <v>5</v>
      </c>
      <c r="D325" s="6" t="str">
        <f>"陈红晓"</f>
        <v>陈红晓</v>
      </c>
    </row>
    <row r="326" customHeight="1" spans="1:4">
      <c r="A326" s="5">
        <v>324</v>
      </c>
      <c r="B326" s="6" t="str">
        <f>"36782022011211403699943"</f>
        <v>36782022011211403699943</v>
      </c>
      <c r="C326" s="6" t="s">
        <v>5</v>
      </c>
      <c r="D326" s="6" t="str">
        <f>"史丹娜"</f>
        <v>史丹娜</v>
      </c>
    </row>
    <row r="327" customHeight="1" spans="1:4">
      <c r="A327" s="5">
        <v>325</v>
      </c>
      <c r="B327" s="6" t="str">
        <f>"36782022011211481799962"</f>
        <v>36782022011211481799962</v>
      </c>
      <c r="C327" s="6" t="s">
        <v>5</v>
      </c>
      <c r="D327" s="6" t="str">
        <f>"严秀东"</f>
        <v>严秀东</v>
      </c>
    </row>
    <row r="328" customHeight="1" spans="1:4">
      <c r="A328" s="5">
        <v>326</v>
      </c>
      <c r="B328" s="6" t="str">
        <f>"36782022011211502199970"</f>
        <v>36782022011211502199970</v>
      </c>
      <c r="C328" s="6" t="s">
        <v>5</v>
      </c>
      <c r="D328" s="6" t="str">
        <f>"邢云淋"</f>
        <v>邢云淋</v>
      </c>
    </row>
    <row r="329" customHeight="1" spans="1:4">
      <c r="A329" s="5">
        <v>327</v>
      </c>
      <c r="B329" s="6" t="str">
        <f>"367820220112123603100136"</f>
        <v>367820220112123603100136</v>
      </c>
      <c r="C329" s="6" t="s">
        <v>5</v>
      </c>
      <c r="D329" s="6" t="str">
        <f>"吴欢"</f>
        <v>吴欢</v>
      </c>
    </row>
    <row r="330" customHeight="1" spans="1:4">
      <c r="A330" s="5">
        <v>328</v>
      </c>
      <c r="B330" s="6" t="str">
        <f>"367820220112124213100153"</f>
        <v>367820220112124213100153</v>
      </c>
      <c r="C330" s="6" t="s">
        <v>5</v>
      </c>
      <c r="D330" s="6" t="str">
        <f>"黄青青"</f>
        <v>黄青青</v>
      </c>
    </row>
    <row r="331" customHeight="1" spans="1:4">
      <c r="A331" s="5">
        <v>329</v>
      </c>
      <c r="B331" s="6" t="str">
        <f>"367820220112125136100177"</f>
        <v>367820220112125136100177</v>
      </c>
      <c r="C331" s="6" t="s">
        <v>5</v>
      </c>
      <c r="D331" s="6" t="str">
        <f>"吴静仪"</f>
        <v>吴静仪</v>
      </c>
    </row>
    <row r="332" customHeight="1" spans="1:4">
      <c r="A332" s="5">
        <v>330</v>
      </c>
      <c r="B332" s="6" t="str">
        <f>"367820220112131406100227"</f>
        <v>367820220112131406100227</v>
      </c>
      <c r="C332" s="6" t="s">
        <v>5</v>
      </c>
      <c r="D332" s="6" t="str">
        <f>"郭泽锦"</f>
        <v>郭泽锦</v>
      </c>
    </row>
    <row r="333" customHeight="1" spans="1:4">
      <c r="A333" s="5">
        <v>331</v>
      </c>
      <c r="B333" s="6" t="str">
        <f>"367820220112131914100236"</f>
        <v>367820220112131914100236</v>
      </c>
      <c r="C333" s="6" t="s">
        <v>5</v>
      </c>
      <c r="D333" s="6" t="str">
        <f>"王楚婷"</f>
        <v>王楚婷</v>
      </c>
    </row>
    <row r="334" customHeight="1" spans="1:4">
      <c r="A334" s="5">
        <v>332</v>
      </c>
      <c r="B334" s="6" t="str">
        <f>"367820220112144502100431"</f>
        <v>367820220112144502100431</v>
      </c>
      <c r="C334" s="6" t="s">
        <v>5</v>
      </c>
      <c r="D334" s="6" t="str">
        <f>"唐倩倩"</f>
        <v>唐倩倩</v>
      </c>
    </row>
    <row r="335" customHeight="1" spans="1:4">
      <c r="A335" s="5">
        <v>333</v>
      </c>
      <c r="B335" s="6" t="str">
        <f>"367820220112145013100445"</f>
        <v>367820220112145013100445</v>
      </c>
      <c r="C335" s="6" t="s">
        <v>5</v>
      </c>
      <c r="D335" s="6" t="str">
        <f>"符华薇"</f>
        <v>符华薇</v>
      </c>
    </row>
    <row r="336" customHeight="1" spans="1:4">
      <c r="A336" s="5">
        <v>334</v>
      </c>
      <c r="B336" s="6" t="str">
        <f>"367820220112150223100483"</f>
        <v>367820220112150223100483</v>
      </c>
      <c r="C336" s="6" t="s">
        <v>5</v>
      </c>
      <c r="D336" s="6" t="str">
        <f>"兰田靖"</f>
        <v>兰田靖</v>
      </c>
    </row>
    <row r="337" customHeight="1" spans="1:4">
      <c r="A337" s="5">
        <v>335</v>
      </c>
      <c r="B337" s="6" t="str">
        <f>"367820220112152659100673"</f>
        <v>367820220112152659100673</v>
      </c>
      <c r="C337" s="6" t="s">
        <v>5</v>
      </c>
      <c r="D337" s="6" t="str">
        <f>"焦越"</f>
        <v>焦越</v>
      </c>
    </row>
    <row r="338" customHeight="1" spans="1:4">
      <c r="A338" s="5">
        <v>336</v>
      </c>
      <c r="B338" s="6" t="str">
        <f>"367820220112154339100714"</f>
        <v>367820220112154339100714</v>
      </c>
      <c r="C338" s="6" t="s">
        <v>5</v>
      </c>
      <c r="D338" s="6" t="str">
        <f>"劳海丽"</f>
        <v>劳海丽</v>
      </c>
    </row>
    <row r="339" customHeight="1" spans="1:4">
      <c r="A339" s="5">
        <v>337</v>
      </c>
      <c r="B339" s="6" t="str">
        <f>"367820220112154400100716"</f>
        <v>367820220112154400100716</v>
      </c>
      <c r="C339" s="6" t="s">
        <v>5</v>
      </c>
      <c r="D339" s="6" t="str">
        <f>"刘娅妮"</f>
        <v>刘娅妮</v>
      </c>
    </row>
    <row r="340" customHeight="1" spans="1:4">
      <c r="A340" s="5">
        <v>338</v>
      </c>
      <c r="B340" s="6" t="str">
        <f>"367820220112154500100723"</f>
        <v>367820220112154500100723</v>
      </c>
      <c r="C340" s="6" t="s">
        <v>5</v>
      </c>
      <c r="D340" s="6" t="str">
        <f>"陈焕南"</f>
        <v>陈焕南</v>
      </c>
    </row>
    <row r="341" customHeight="1" spans="1:4">
      <c r="A341" s="5">
        <v>339</v>
      </c>
      <c r="B341" s="6" t="str">
        <f>"367820220112160642100793"</f>
        <v>367820220112160642100793</v>
      </c>
      <c r="C341" s="6" t="s">
        <v>5</v>
      </c>
      <c r="D341" s="6" t="str">
        <f>"王仪"</f>
        <v>王仪</v>
      </c>
    </row>
    <row r="342" customHeight="1" spans="1:4">
      <c r="A342" s="5">
        <v>340</v>
      </c>
      <c r="B342" s="6" t="str">
        <f>"367820220112165843100945"</f>
        <v>367820220112165843100945</v>
      </c>
      <c r="C342" s="6" t="s">
        <v>5</v>
      </c>
      <c r="D342" s="6" t="str">
        <f>"许小环"</f>
        <v>许小环</v>
      </c>
    </row>
    <row r="343" customHeight="1" spans="1:4">
      <c r="A343" s="5">
        <v>341</v>
      </c>
      <c r="B343" s="6" t="str">
        <f>"367820220112165907100947"</f>
        <v>367820220112165907100947</v>
      </c>
      <c r="C343" s="6" t="s">
        <v>5</v>
      </c>
      <c r="D343" s="6" t="str">
        <f>"莫婉茜"</f>
        <v>莫婉茜</v>
      </c>
    </row>
    <row r="344" customHeight="1" spans="1:4">
      <c r="A344" s="5">
        <v>342</v>
      </c>
      <c r="B344" s="6" t="str">
        <f>"367820220112170735100988"</f>
        <v>367820220112170735100988</v>
      </c>
      <c r="C344" s="6" t="s">
        <v>5</v>
      </c>
      <c r="D344" s="6" t="str">
        <f>"陈香风"</f>
        <v>陈香风</v>
      </c>
    </row>
    <row r="345" customHeight="1" spans="1:4">
      <c r="A345" s="5">
        <v>343</v>
      </c>
      <c r="B345" s="6" t="str">
        <f>"367820220112173319101052"</f>
        <v>367820220112173319101052</v>
      </c>
      <c r="C345" s="6" t="s">
        <v>5</v>
      </c>
      <c r="D345" s="6" t="str">
        <f>"李巍"</f>
        <v>李巍</v>
      </c>
    </row>
    <row r="346" customHeight="1" spans="1:4">
      <c r="A346" s="5">
        <v>344</v>
      </c>
      <c r="B346" s="6" t="str">
        <f>"367820220112173540101057"</f>
        <v>367820220112173540101057</v>
      </c>
      <c r="C346" s="6" t="s">
        <v>5</v>
      </c>
      <c r="D346" s="6" t="str">
        <f>"张熔清"</f>
        <v>张熔清</v>
      </c>
    </row>
    <row r="347" customHeight="1" spans="1:4">
      <c r="A347" s="5">
        <v>345</v>
      </c>
      <c r="B347" s="6" t="str">
        <f>"367820220112173549101058"</f>
        <v>367820220112173549101058</v>
      </c>
      <c r="C347" s="6" t="s">
        <v>5</v>
      </c>
      <c r="D347" s="6" t="str">
        <f>"龙濡"</f>
        <v>龙濡</v>
      </c>
    </row>
    <row r="348" customHeight="1" spans="1:4">
      <c r="A348" s="5">
        <v>346</v>
      </c>
      <c r="B348" s="6" t="str">
        <f>"367820220112181703101162"</f>
        <v>367820220112181703101162</v>
      </c>
      <c r="C348" s="6" t="s">
        <v>5</v>
      </c>
      <c r="D348" s="6" t="str">
        <f>"苏丽丽"</f>
        <v>苏丽丽</v>
      </c>
    </row>
    <row r="349" customHeight="1" spans="1:4">
      <c r="A349" s="5">
        <v>347</v>
      </c>
      <c r="B349" s="6" t="str">
        <f>"367820220112183644101202"</f>
        <v>367820220112183644101202</v>
      </c>
      <c r="C349" s="6" t="s">
        <v>5</v>
      </c>
      <c r="D349" s="6" t="str">
        <f>"冯小雯"</f>
        <v>冯小雯</v>
      </c>
    </row>
    <row r="350" customHeight="1" spans="1:4">
      <c r="A350" s="5">
        <v>348</v>
      </c>
      <c r="B350" s="6" t="str">
        <f>"367820220112190053101260"</f>
        <v>367820220112190053101260</v>
      </c>
      <c r="C350" s="6" t="s">
        <v>5</v>
      </c>
      <c r="D350" s="6" t="str">
        <f>"何仁辉"</f>
        <v>何仁辉</v>
      </c>
    </row>
    <row r="351" customHeight="1" spans="1:4">
      <c r="A351" s="5">
        <v>349</v>
      </c>
      <c r="B351" s="6" t="str">
        <f>"367820220112192203101322"</f>
        <v>367820220112192203101322</v>
      </c>
      <c r="C351" s="6" t="s">
        <v>5</v>
      </c>
      <c r="D351" s="6" t="str">
        <f>"陈芳香"</f>
        <v>陈芳香</v>
      </c>
    </row>
    <row r="352" customHeight="1" spans="1:4">
      <c r="A352" s="5">
        <v>350</v>
      </c>
      <c r="B352" s="6" t="str">
        <f>"367820220112192613101336"</f>
        <v>367820220112192613101336</v>
      </c>
      <c r="C352" s="6" t="s">
        <v>5</v>
      </c>
      <c r="D352" s="6" t="str">
        <f>"符惠"</f>
        <v>符惠</v>
      </c>
    </row>
    <row r="353" customHeight="1" spans="1:4">
      <c r="A353" s="5">
        <v>351</v>
      </c>
      <c r="B353" s="6" t="str">
        <f>"367820220112194646101401"</f>
        <v>367820220112194646101401</v>
      </c>
      <c r="C353" s="6" t="s">
        <v>5</v>
      </c>
      <c r="D353" s="6" t="str">
        <f>"邓奇英"</f>
        <v>邓奇英</v>
      </c>
    </row>
    <row r="354" customHeight="1" spans="1:4">
      <c r="A354" s="5">
        <v>352</v>
      </c>
      <c r="B354" s="6" t="str">
        <f>"367820220112195707101436"</f>
        <v>367820220112195707101436</v>
      </c>
      <c r="C354" s="6" t="s">
        <v>5</v>
      </c>
      <c r="D354" s="6" t="str">
        <f>"丁兰澜"</f>
        <v>丁兰澜</v>
      </c>
    </row>
    <row r="355" customHeight="1" spans="1:4">
      <c r="A355" s="5">
        <v>353</v>
      </c>
      <c r="B355" s="6" t="str">
        <f>"367820220112200003101442"</f>
        <v>367820220112200003101442</v>
      </c>
      <c r="C355" s="6" t="s">
        <v>5</v>
      </c>
      <c r="D355" s="6" t="str">
        <f>"陈婆转"</f>
        <v>陈婆转</v>
      </c>
    </row>
    <row r="356" customHeight="1" spans="1:4">
      <c r="A356" s="5">
        <v>354</v>
      </c>
      <c r="B356" s="6" t="str">
        <f>"367820220112200049101445"</f>
        <v>367820220112200049101445</v>
      </c>
      <c r="C356" s="6" t="s">
        <v>5</v>
      </c>
      <c r="D356" s="6" t="str">
        <f>"陈秋南"</f>
        <v>陈秋南</v>
      </c>
    </row>
    <row r="357" customHeight="1" spans="1:4">
      <c r="A357" s="5">
        <v>355</v>
      </c>
      <c r="B357" s="6" t="str">
        <f>"367820220112200229101455"</f>
        <v>367820220112200229101455</v>
      </c>
      <c r="C357" s="6" t="s">
        <v>5</v>
      </c>
      <c r="D357" s="6" t="str">
        <f>"宁云"</f>
        <v>宁云</v>
      </c>
    </row>
    <row r="358" customHeight="1" spans="1:4">
      <c r="A358" s="5">
        <v>356</v>
      </c>
      <c r="B358" s="6" t="str">
        <f>"367820220112200303101458"</f>
        <v>367820220112200303101458</v>
      </c>
      <c r="C358" s="6" t="s">
        <v>5</v>
      </c>
      <c r="D358" s="6" t="str">
        <f>"吴一丹"</f>
        <v>吴一丹</v>
      </c>
    </row>
    <row r="359" customHeight="1" spans="1:4">
      <c r="A359" s="5">
        <v>357</v>
      </c>
      <c r="B359" s="6" t="str">
        <f>"367820220112201300101486"</f>
        <v>367820220112201300101486</v>
      </c>
      <c r="C359" s="6" t="s">
        <v>5</v>
      </c>
      <c r="D359" s="6" t="str">
        <f>"陈冰"</f>
        <v>陈冰</v>
      </c>
    </row>
    <row r="360" customHeight="1" spans="1:4">
      <c r="A360" s="5">
        <v>358</v>
      </c>
      <c r="B360" s="6" t="str">
        <f>"367820220112202700101533"</f>
        <v>367820220112202700101533</v>
      </c>
      <c r="C360" s="6" t="s">
        <v>5</v>
      </c>
      <c r="D360" s="6" t="str">
        <f>"梁姑美"</f>
        <v>梁姑美</v>
      </c>
    </row>
    <row r="361" customHeight="1" spans="1:4">
      <c r="A361" s="5">
        <v>359</v>
      </c>
      <c r="B361" s="6" t="str">
        <f>"367820220112204905101599"</f>
        <v>367820220112204905101599</v>
      </c>
      <c r="C361" s="6" t="s">
        <v>5</v>
      </c>
      <c r="D361" s="6" t="str">
        <f>"林本平"</f>
        <v>林本平</v>
      </c>
    </row>
    <row r="362" customHeight="1" spans="1:4">
      <c r="A362" s="5">
        <v>360</v>
      </c>
      <c r="B362" s="6" t="str">
        <f>"367820220112212314101707"</f>
        <v>367820220112212314101707</v>
      </c>
      <c r="C362" s="6" t="s">
        <v>5</v>
      </c>
      <c r="D362" s="6" t="str">
        <f>"黎晓艺"</f>
        <v>黎晓艺</v>
      </c>
    </row>
    <row r="363" customHeight="1" spans="1:4">
      <c r="A363" s="5">
        <v>361</v>
      </c>
      <c r="B363" s="6" t="str">
        <f>"367820220112214050101773"</f>
        <v>367820220112214050101773</v>
      </c>
      <c r="C363" s="6" t="s">
        <v>5</v>
      </c>
      <c r="D363" s="6" t="str">
        <f>"丁紫欣"</f>
        <v>丁紫欣</v>
      </c>
    </row>
    <row r="364" customHeight="1" spans="1:4">
      <c r="A364" s="5">
        <v>362</v>
      </c>
      <c r="B364" s="6" t="str">
        <f>"367820220112215905101811"</f>
        <v>367820220112215905101811</v>
      </c>
      <c r="C364" s="6" t="s">
        <v>5</v>
      </c>
      <c r="D364" s="6" t="str">
        <f>"浦馨予"</f>
        <v>浦馨予</v>
      </c>
    </row>
    <row r="365" customHeight="1" spans="1:4">
      <c r="A365" s="5">
        <v>363</v>
      </c>
      <c r="B365" s="6" t="str">
        <f>"367820220112220414101827"</f>
        <v>367820220112220414101827</v>
      </c>
      <c r="C365" s="6" t="s">
        <v>5</v>
      </c>
      <c r="D365" s="6" t="str">
        <f>"彭舒凤"</f>
        <v>彭舒凤</v>
      </c>
    </row>
    <row r="366" customHeight="1" spans="1:4">
      <c r="A366" s="5">
        <v>364</v>
      </c>
      <c r="B366" s="6" t="str">
        <f>"367820220112220503101829"</f>
        <v>367820220112220503101829</v>
      </c>
      <c r="C366" s="6" t="s">
        <v>5</v>
      </c>
      <c r="D366" s="6" t="str">
        <f>"吴延娥"</f>
        <v>吴延娥</v>
      </c>
    </row>
    <row r="367" customHeight="1" spans="1:4">
      <c r="A367" s="5">
        <v>365</v>
      </c>
      <c r="B367" s="6" t="str">
        <f>"367820220112230855101954"</f>
        <v>367820220112230855101954</v>
      </c>
      <c r="C367" s="6" t="s">
        <v>5</v>
      </c>
      <c r="D367" s="6" t="str">
        <f>"洪海花"</f>
        <v>洪海花</v>
      </c>
    </row>
    <row r="368" customHeight="1" spans="1:4">
      <c r="A368" s="5">
        <v>366</v>
      </c>
      <c r="B368" s="6" t="str">
        <f>"367820220112231836101971"</f>
        <v>367820220112231836101971</v>
      </c>
      <c r="C368" s="6" t="s">
        <v>5</v>
      </c>
      <c r="D368" s="6" t="str">
        <f>"罗珮珊"</f>
        <v>罗珮珊</v>
      </c>
    </row>
    <row r="369" customHeight="1" spans="1:4">
      <c r="A369" s="5">
        <v>367</v>
      </c>
      <c r="B369" s="6" t="str">
        <f>"367820220112232020101972"</f>
        <v>367820220112232020101972</v>
      </c>
      <c r="C369" s="6" t="s">
        <v>5</v>
      </c>
      <c r="D369" s="6" t="str">
        <f>"赵玉翠"</f>
        <v>赵玉翠</v>
      </c>
    </row>
    <row r="370" customHeight="1" spans="1:4">
      <c r="A370" s="5">
        <v>368</v>
      </c>
      <c r="B370" s="6" t="str">
        <f>"367820220112233035101985"</f>
        <v>367820220112233035101985</v>
      </c>
      <c r="C370" s="6" t="s">
        <v>5</v>
      </c>
      <c r="D370" s="6" t="str">
        <f>"吴绮萱"</f>
        <v>吴绮萱</v>
      </c>
    </row>
    <row r="371" customHeight="1" spans="1:4">
      <c r="A371" s="5">
        <v>369</v>
      </c>
      <c r="B371" s="6" t="str">
        <f>"367820220112235528102017"</f>
        <v>367820220112235528102017</v>
      </c>
      <c r="C371" s="6" t="s">
        <v>5</v>
      </c>
      <c r="D371" s="6" t="str">
        <f>"唐雨"</f>
        <v>唐雨</v>
      </c>
    </row>
    <row r="372" customHeight="1" spans="1:4">
      <c r="A372" s="5">
        <v>370</v>
      </c>
      <c r="B372" s="6" t="str">
        <f>"367820220113093332102228"</f>
        <v>367820220113093332102228</v>
      </c>
      <c r="C372" s="6" t="s">
        <v>5</v>
      </c>
      <c r="D372" s="6" t="str">
        <f>"陈冰冰"</f>
        <v>陈冰冰</v>
      </c>
    </row>
    <row r="373" customHeight="1" spans="1:4">
      <c r="A373" s="5">
        <v>371</v>
      </c>
      <c r="B373" s="6" t="str">
        <f>"367820220113095915102292"</f>
        <v>367820220113095915102292</v>
      </c>
      <c r="C373" s="6" t="s">
        <v>5</v>
      </c>
      <c r="D373" s="6" t="str">
        <f>"符冬"</f>
        <v>符冬</v>
      </c>
    </row>
    <row r="374" customHeight="1" spans="1:4">
      <c r="A374" s="5">
        <v>372</v>
      </c>
      <c r="B374" s="6" t="str">
        <f>"367820220113100627102314"</f>
        <v>367820220113100627102314</v>
      </c>
      <c r="C374" s="6" t="s">
        <v>5</v>
      </c>
      <c r="D374" s="6" t="str">
        <f>"魏妍怡"</f>
        <v>魏妍怡</v>
      </c>
    </row>
    <row r="375" customHeight="1" spans="1:4">
      <c r="A375" s="5">
        <v>373</v>
      </c>
      <c r="B375" s="6" t="str">
        <f>"367820220113103230102406"</f>
        <v>367820220113103230102406</v>
      </c>
      <c r="C375" s="6" t="s">
        <v>5</v>
      </c>
      <c r="D375" s="6" t="str">
        <f>"林羚"</f>
        <v>林羚</v>
      </c>
    </row>
    <row r="376" customHeight="1" spans="1:4">
      <c r="A376" s="5">
        <v>374</v>
      </c>
      <c r="B376" s="6" t="str">
        <f>"367820220113111257102513"</f>
        <v>367820220113111257102513</v>
      </c>
      <c r="C376" s="6" t="s">
        <v>5</v>
      </c>
      <c r="D376" s="6" t="str">
        <f>"罗春"</f>
        <v>罗春</v>
      </c>
    </row>
    <row r="377" customHeight="1" spans="1:4">
      <c r="A377" s="5">
        <v>375</v>
      </c>
      <c r="B377" s="6" t="str">
        <f>"367820220113112148102539"</f>
        <v>367820220113112148102539</v>
      </c>
      <c r="C377" s="6" t="s">
        <v>5</v>
      </c>
      <c r="D377" s="6" t="str">
        <f>"曾雨欣"</f>
        <v>曾雨欣</v>
      </c>
    </row>
    <row r="378" customHeight="1" spans="1:4">
      <c r="A378" s="5">
        <v>376</v>
      </c>
      <c r="B378" s="6" t="str">
        <f>"367820220113114441102576"</f>
        <v>367820220113114441102576</v>
      </c>
      <c r="C378" s="6" t="s">
        <v>5</v>
      </c>
      <c r="D378" s="6" t="str">
        <f>"吴育玲"</f>
        <v>吴育玲</v>
      </c>
    </row>
    <row r="379" customHeight="1" spans="1:4">
      <c r="A379" s="5">
        <v>377</v>
      </c>
      <c r="B379" s="6" t="str">
        <f>"367820220113114453102577"</f>
        <v>367820220113114453102577</v>
      </c>
      <c r="C379" s="6" t="s">
        <v>5</v>
      </c>
      <c r="D379" s="6" t="str">
        <f>"张娟"</f>
        <v>张娟</v>
      </c>
    </row>
    <row r="380" customHeight="1" spans="1:4">
      <c r="A380" s="5">
        <v>378</v>
      </c>
      <c r="B380" s="6" t="str">
        <f>"367820220113115648102604"</f>
        <v>367820220113115648102604</v>
      </c>
      <c r="C380" s="6" t="s">
        <v>5</v>
      </c>
      <c r="D380" s="6" t="str">
        <f>"符发琴"</f>
        <v>符发琴</v>
      </c>
    </row>
    <row r="381" customHeight="1" spans="1:4">
      <c r="A381" s="5">
        <v>379</v>
      </c>
      <c r="B381" s="6" t="str">
        <f>"367820220113121558102634"</f>
        <v>367820220113121558102634</v>
      </c>
      <c r="C381" s="6" t="s">
        <v>5</v>
      </c>
      <c r="D381" s="6" t="str">
        <f>"吴乾姬"</f>
        <v>吴乾姬</v>
      </c>
    </row>
    <row r="382" customHeight="1" spans="1:4">
      <c r="A382" s="5">
        <v>380</v>
      </c>
      <c r="B382" s="6" t="str">
        <f>"367820220113122737102651"</f>
        <v>367820220113122737102651</v>
      </c>
      <c r="C382" s="6" t="s">
        <v>5</v>
      </c>
      <c r="D382" s="6" t="str">
        <f>"刘秀萍"</f>
        <v>刘秀萍</v>
      </c>
    </row>
    <row r="383" customHeight="1" spans="1:4">
      <c r="A383" s="5">
        <v>381</v>
      </c>
      <c r="B383" s="6" t="str">
        <f>"367820220113130641102718"</f>
        <v>367820220113130641102718</v>
      </c>
      <c r="C383" s="6" t="s">
        <v>5</v>
      </c>
      <c r="D383" s="6" t="str">
        <f>"王燕馨"</f>
        <v>王燕馨</v>
      </c>
    </row>
    <row r="384" customHeight="1" spans="1:4">
      <c r="A384" s="5">
        <v>382</v>
      </c>
      <c r="B384" s="6" t="str">
        <f>"367820220113130658102720"</f>
        <v>367820220113130658102720</v>
      </c>
      <c r="C384" s="6" t="s">
        <v>5</v>
      </c>
      <c r="D384" s="6" t="str">
        <f>"杨小丹"</f>
        <v>杨小丹</v>
      </c>
    </row>
    <row r="385" customHeight="1" spans="1:4">
      <c r="A385" s="5">
        <v>383</v>
      </c>
      <c r="B385" s="6" t="str">
        <f>"367820220113131327102729"</f>
        <v>367820220113131327102729</v>
      </c>
      <c r="C385" s="6" t="s">
        <v>5</v>
      </c>
      <c r="D385" s="6" t="str">
        <f>"云琼雨"</f>
        <v>云琼雨</v>
      </c>
    </row>
    <row r="386" customHeight="1" spans="1:4">
      <c r="A386" s="5">
        <v>384</v>
      </c>
      <c r="B386" s="6" t="str">
        <f>"367820220113135101102780"</f>
        <v>367820220113135101102780</v>
      </c>
      <c r="C386" s="6" t="s">
        <v>5</v>
      </c>
      <c r="D386" s="6" t="str">
        <f>"方雅婷"</f>
        <v>方雅婷</v>
      </c>
    </row>
    <row r="387" customHeight="1" spans="1:4">
      <c r="A387" s="5">
        <v>385</v>
      </c>
      <c r="B387" s="6" t="str">
        <f>"367820220113140200102797"</f>
        <v>367820220113140200102797</v>
      </c>
      <c r="C387" s="6" t="s">
        <v>5</v>
      </c>
      <c r="D387" s="6" t="str">
        <f>"邢恋"</f>
        <v>邢恋</v>
      </c>
    </row>
    <row r="388" customHeight="1" spans="1:4">
      <c r="A388" s="5">
        <v>386</v>
      </c>
      <c r="B388" s="6" t="str">
        <f>"367820220113152903102935"</f>
        <v>367820220113152903102935</v>
      </c>
      <c r="C388" s="6" t="s">
        <v>5</v>
      </c>
      <c r="D388" s="6" t="str">
        <f>"陈春雨"</f>
        <v>陈春雨</v>
      </c>
    </row>
    <row r="389" customHeight="1" spans="1:4">
      <c r="A389" s="5">
        <v>387</v>
      </c>
      <c r="B389" s="6" t="str">
        <f>"367820220113153331102944"</f>
        <v>367820220113153331102944</v>
      </c>
      <c r="C389" s="6" t="s">
        <v>5</v>
      </c>
      <c r="D389" s="6" t="str">
        <f>"曾晶"</f>
        <v>曾晶</v>
      </c>
    </row>
    <row r="390" customHeight="1" spans="1:4">
      <c r="A390" s="5">
        <v>388</v>
      </c>
      <c r="B390" s="6" t="str">
        <f>"367820220113153904102950"</f>
        <v>367820220113153904102950</v>
      </c>
      <c r="C390" s="6" t="s">
        <v>5</v>
      </c>
      <c r="D390" s="6" t="str">
        <f>"杨凯兰"</f>
        <v>杨凯兰</v>
      </c>
    </row>
    <row r="391" customHeight="1" spans="1:4">
      <c r="A391" s="5">
        <v>389</v>
      </c>
      <c r="B391" s="6" t="str">
        <f>"367820220113162403103046"</f>
        <v>367820220113162403103046</v>
      </c>
      <c r="C391" s="6" t="s">
        <v>5</v>
      </c>
      <c r="D391" s="6" t="str">
        <f>"李惠"</f>
        <v>李惠</v>
      </c>
    </row>
    <row r="392" customHeight="1" spans="1:4">
      <c r="A392" s="5">
        <v>390</v>
      </c>
      <c r="B392" s="6" t="str">
        <f>"367820220113163444103067"</f>
        <v>367820220113163444103067</v>
      </c>
      <c r="C392" s="6" t="s">
        <v>5</v>
      </c>
      <c r="D392" s="6" t="str">
        <f>"钟小静"</f>
        <v>钟小静</v>
      </c>
    </row>
    <row r="393" customHeight="1" spans="1:4">
      <c r="A393" s="5">
        <v>391</v>
      </c>
      <c r="B393" s="6" t="str">
        <f>"367820220113165912103123"</f>
        <v>367820220113165912103123</v>
      </c>
      <c r="C393" s="6" t="s">
        <v>5</v>
      </c>
      <c r="D393" s="6" t="str">
        <f>"韩佳佳"</f>
        <v>韩佳佳</v>
      </c>
    </row>
    <row r="394" customHeight="1" spans="1:4">
      <c r="A394" s="5">
        <v>392</v>
      </c>
      <c r="B394" s="6" t="str">
        <f>"367820220113170740103139"</f>
        <v>367820220113170740103139</v>
      </c>
      <c r="C394" s="6" t="s">
        <v>5</v>
      </c>
      <c r="D394" s="6" t="str">
        <f>"赵学清"</f>
        <v>赵学清</v>
      </c>
    </row>
    <row r="395" customHeight="1" spans="1:4">
      <c r="A395" s="5">
        <v>393</v>
      </c>
      <c r="B395" s="6" t="str">
        <f>"367820220113170924103142"</f>
        <v>367820220113170924103142</v>
      </c>
      <c r="C395" s="6" t="s">
        <v>5</v>
      </c>
      <c r="D395" s="6" t="str">
        <f>"陈思豆"</f>
        <v>陈思豆</v>
      </c>
    </row>
    <row r="396" customHeight="1" spans="1:4">
      <c r="A396" s="5">
        <v>394</v>
      </c>
      <c r="B396" s="6" t="str">
        <f>"367820220113171043103144"</f>
        <v>367820220113171043103144</v>
      </c>
      <c r="C396" s="6" t="s">
        <v>5</v>
      </c>
      <c r="D396" s="6" t="str">
        <f>"叶蕙欣"</f>
        <v>叶蕙欣</v>
      </c>
    </row>
    <row r="397" customHeight="1" spans="1:4">
      <c r="A397" s="5">
        <v>395</v>
      </c>
      <c r="B397" s="6" t="str">
        <f>"367820220113171559103152"</f>
        <v>367820220113171559103152</v>
      </c>
      <c r="C397" s="6" t="s">
        <v>5</v>
      </c>
      <c r="D397" s="6" t="str">
        <f>"王红棉"</f>
        <v>王红棉</v>
      </c>
    </row>
    <row r="398" customHeight="1" spans="1:4">
      <c r="A398" s="5">
        <v>396</v>
      </c>
      <c r="B398" s="6" t="str">
        <f>"367820220113181315103237"</f>
        <v>367820220113181315103237</v>
      </c>
      <c r="C398" s="6" t="s">
        <v>5</v>
      </c>
      <c r="D398" s="6" t="str">
        <f>"周善鸾"</f>
        <v>周善鸾</v>
      </c>
    </row>
    <row r="399" customHeight="1" spans="1:4">
      <c r="A399" s="5">
        <v>397</v>
      </c>
      <c r="B399" s="6" t="str">
        <f>"367820220113191017103322"</f>
        <v>367820220113191017103322</v>
      </c>
      <c r="C399" s="6" t="s">
        <v>5</v>
      </c>
      <c r="D399" s="6" t="str">
        <f>"张蓓蓓"</f>
        <v>张蓓蓓</v>
      </c>
    </row>
    <row r="400" customHeight="1" spans="1:4">
      <c r="A400" s="5">
        <v>398</v>
      </c>
      <c r="B400" s="6" t="str">
        <f>"367820220113192204103339"</f>
        <v>367820220113192204103339</v>
      </c>
      <c r="C400" s="6" t="s">
        <v>5</v>
      </c>
      <c r="D400" s="6" t="str">
        <f>"兰易可"</f>
        <v>兰易可</v>
      </c>
    </row>
    <row r="401" customHeight="1" spans="1:4">
      <c r="A401" s="5">
        <v>399</v>
      </c>
      <c r="B401" s="6" t="str">
        <f>"367820220113193006103349"</f>
        <v>367820220113193006103349</v>
      </c>
      <c r="C401" s="6" t="s">
        <v>5</v>
      </c>
      <c r="D401" s="6" t="str">
        <f>"高源"</f>
        <v>高源</v>
      </c>
    </row>
    <row r="402" customHeight="1" spans="1:4">
      <c r="A402" s="5">
        <v>400</v>
      </c>
      <c r="B402" s="6" t="str">
        <f>"367820220113193058103350"</f>
        <v>367820220113193058103350</v>
      </c>
      <c r="C402" s="6" t="s">
        <v>5</v>
      </c>
      <c r="D402" s="6" t="str">
        <f>"邱钰欣"</f>
        <v>邱钰欣</v>
      </c>
    </row>
    <row r="403" customHeight="1" spans="1:4">
      <c r="A403" s="5">
        <v>401</v>
      </c>
      <c r="B403" s="6" t="str">
        <f>"367820220113201942103452"</f>
        <v>367820220113201942103452</v>
      </c>
      <c r="C403" s="6" t="s">
        <v>5</v>
      </c>
      <c r="D403" s="6" t="str">
        <f>"陈英玉"</f>
        <v>陈英玉</v>
      </c>
    </row>
    <row r="404" customHeight="1" spans="1:4">
      <c r="A404" s="5">
        <v>402</v>
      </c>
      <c r="B404" s="6" t="str">
        <f>"367820220113203126103487"</f>
        <v>367820220113203126103487</v>
      </c>
      <c r="C404" s="6" t="s">
        <v>5</v>
      </c>
      <c r="D404" s="6" t="str">
        <f>"秦美玲"</f>
        <v>秦美玲</v>
      </c>
    </row>
    <row r="405" customHeight="1" spans="1:4">
      <c r="A405" s="5">
        <v>403</v>
      </c>
      <c r="B405" s="6" t="str">
        <f>"367820220113205525103537"</f>
        <v>367820220113205525103537</v>
      </c>
      <c r="C405" s="6" t="s">
        <v>5</v>
      </c>
      <c r="D405" s="6" t="str">
        <f>"伍虹霖"</f>
        <v>伍虹霖</v>
      </c>
    </row>
    <row r="406" customHeight="1" spans="1:4">
      <c r="A406" s="5">
        <v>404</v>
      </c>
      <c r="B406" s="6" t="str">
        <f>"367820220113212213103593"</f>
        <v>367820220113212213103593</v>
      </c>
      <c r="C406" s="6" t="s">
        <v>5</v>
      </c>
      <c r="D406" s="6" t="str">
        <f>"韦荟滢"</f>
        <v>韦荟滢</v>
      </c>
    </row>
    <row r="407" customHeight="1" spans="1:4">
      <c r="A407" s="5">
        <v>405</v>
      </c>
      <c r="B407" s="6" t="str">
        <f>"367820220113212750103605"</f>
        <v>367820220113212750103605</v>
      </c>
      <c r="C407" s="6" t="s">
        <v>5</v>
      </c>
      <c r="D407" s="6" t="str">
        <f>"汤昌弟"</f>
        <v>汤昌弟</v>
      </c>
    </row>
    <row r="408" customHeight="1" spans="1:4">
      <c r="A408" s="5">
        <v>406</v>
      </c>
      <c r="B408" s="6" t="str">
        <f>"367820220113214703103650"</f>
        <v>367820220113214703103650</v>
      </c>
      <c r="C408" s="6" t="s">
        <v>5</v>
      </c>
      <c r="D408" s="6" t="str">
        <f>"吴璐璐"</f>
        <v>吴璐璐</v>
      </c>
    </row>
    <row r="409" customHeight="1" spans="1:4">
      <c r="A409" s="5">
        <v>407</v>
      </c>
      <c r="B409" s="6" t="str">
        <f>"367820220113214834103654"</f>
        <v>367820220113214834103654</v>
      </c>
      <c r="C409" s="6" t="s">
        <v>5</v>
      </c>
      <c r="D409" s="6" t="str">
        <f>"庞三妹"</f>
        <v>庞三妹</v>
      </c>
    </row>
    <row r="410" customHeight="1" spans="1:4">
      <c r="A410" s="5">
        <v>408</v>
      </c>
      <c r="B410" s="6" t="str">
        <f>"367820220113215122103664"</f>
        <v>367820220113215122103664</v>
      </c>
      <c r="C410" s="6" t="s">
        <v>5</v>
      </c>
      <c r="D410" s="6" t="str">
        <f>"梁杨"</f>
        <v>梁杨</v>
      </c>
    </row>
    <row r="411" customHeight="1" spans="1:4">
      <c r="A411" s="5">
        <v>409</v>
      </c>
      <c r="B411" s="6" t="str">
        <f>"367820220113220105103682"</f>
        <v>367820220113220105103682</v>
      </c>
      <c r="C411" s="6" t="s">
        <v>5</v>
      </c>
      <c r="D411" s="6" t="str">
        <f>"陈琳"</f>
        <v>陈琳</v>
      </c>
    </row>
    <row r="412" customHeight="1" spans="1:4">
      <c r="A412" s="5">
        <v>410</v>
      </c>
      <c r="B412" s="6" t="str">
        <f>"367820220113220132103684"</f>
        <v>367820220113220132103684</v>
      </c>
      <c r="C412" s="6" t="s">
        <v>5</v>
      </c>
      <c r="D412" s="6" t="str">
        <f>"周金莉"</f>
        <v>周金莉</v>
      </c>
    </row>
    <row r="413" customHeight="1" spans="1:4">
      <c r="A413" s="5">
        <v>411</v>
      </c>
      <c r="B413" s="6" t="str">
        <f>"367820220113220409103690"</f>
        <v>367820220113220409103690</v>
      </c>
      <c r="C413" s="6" t="s">
        <v>5</v>
      </c>
      <c r="D413" s="6" t="str">
        <f>"黄小娜"</f>
        <v>黄小娜</v>
      </c>
    </row>
    <row r="414" customHeight="1" spans="1:4">
      <c r="A414" s="5">
        <v>412</v>
      </c>
      <c r="B414" s="6" t="str">
        <f>"367820220113223553103744"</f>
        <v>367820220113223553103744</v>
      </c>
      <c r="C414" s="6" t="s">
        <v>5</v>
      </c>
      <c r="D414" s="6" t="str">
        <f>"李丽霞"</f>
        <v>李丽霞</v>
      </c>
    </row>
    <row r="415" customHeight="1" spans="1:4">
      <c r="A415" s="5">
        <v>413</v>
      </c>
      <c r="B415" s="6" t="str">
        <f>"367820220113223644103745"</f>
        <v>367820220113223644103745</v>
      </c>
      <c r="C415" s="6" t="s">
        <v>5</v>
      </c>
      <c r="D415" s="6" t="str">
        <f>"卓菁菁"</f>
        <v>卓菁菁</v>
      </c>
    </row>
    <row r="416" customHeight="1" spans="1:4">
      <c r="A416" s="5">
        <v>414</v>
      </c>
      <c r="B416" s="6" t="str">
        <f>"367820220113224337103751"</f>
        <v>367820220113224337103751</v>
      </c>
      <c r="C416" s="6" t="s">
        <v>5</v>
      </c>
      <c r="D416" s="6" t="str">
        <f>"符杰贤"</f>
        <v>符杰贤</v>
      </c>
    </row>
    <row r="417" customHeight="1" spans="1:4">
      <c r="A417" s="5">
        <v>415</v>
      </c>
      <c r="B417" s="6" t="str">
        <f>"367820220113225115103766"</f>
        <v>367820220113225115103766</v>
      </c>
      <c r="C417" s="6" t="s">
        <v>5</v>
      </c>
      <c r="D417" s="6" t="str">
        <f>"梁俐菲"</f>
        <v>梁俐菲</v>
      </c>
    </row>
    <row r="418" customHeight="1" spans="1:4">
      <c r="A418" s="5">
        <v>416</v>
      </c>
      <c r="B418" s="6" t="str">
        <f>"367820220113225200103767"</f>
        <v>367820220113225200103767</v>
      </c>
      <c r="C418" s="6" t="s">
        <v>5</v>
      </c>
      <c r="D418" s="6" t="str">
        <f>"潘天艳"</f>
        <v>潘天艳</v>
      </c>
    </row>
    <row r="419" customHeight="1" spans="1:4">
      <c r="A419" s="5">
        <v>417</v>
      </c>
      <c r="B419" s="6" t="str">
        <f>"367820220113232904103824"</f>
        <v>367820220113232904103824</v>
      </c>
      <c r="C419" s="6" t="s">
        <v>5</v>
      </c>
      <c r="D419" s="6" t="str">
        <f>"莫学友"</f>
        <v>莫学友</v>
      </c>
    </row>
    <row r="420" customHeight="1" spans="1:4">
      <c r="A420" s="5">
        <v>418</v>
      </c>
      <c r="B420" s="6" t="str">
        <f>"367820220113234711103847"</f>
        <v>367820220113234711103847</v>
      </c>
      <c r="C420" s="6" t="s">
        <v>5</v>
      </c>
      <c r="D420" s="6" t="str">
        <f>"符永香"</f>
        <v>符永香</v>
      </c>
    </row>
    <row r="421" customHeight="1" spans="1:4">
      <c r="A421" s="5">
        <v>419</v>
      </c>
      <c r="B421" s="6" t="str">
        <f>"367820220114000810103860"</f>
        <v>367820220114000810103860</v>
      </c>
      <c r="C421" s="6" t="s">
        <v>5</v>
      </c>
      <c r="D421" s="6" t="str">
        <f>"莫少婷"</f>
        <v>莫少婷</v>
      </c>
    </row>
    <row r="422" customHeight="1" spans="1:4">
      <c r="A422" s="5">
        <v>420</v>
      </c>
      <c r="B422" s="6" t="str">
        <f>"367820220114005439103877"</f>
        <v>367820220114005439103877</v>
      </c>
      <c r="C422" s="6" t="s">
        <v>5</v>
      </c>
      <c r="D422" s="6" t="str">
        <f>"林朝蕾"</f>
        <v>林朝蕾</v>
      </c>
    </row>
    <row r="423" customHeight="1" spans="1:4">
      <c r="A423" s="5">
        <v>421</v>
      </c>
      <c r="B423" s="6" t="str">
        <f>"367820220114022913103890"</f>
        <v>367820220114022913103890</v>
      </c>
      <c r="C423" s="6" t="s">
        <v>5</v>
      </c>
      <c r="D423" s="6" t="str">
        <f>"钱晚晴"</f>
        <v>钱晚晴</v>
      </c>
    </row>
    <row r="424" customHeight="1" spans="1:4">
      <c r="A424" s="5">
        <v>422</v>
      </c>
      <c r="B424" s="6" t="str">
        <f>"367820220114080045103910"</f>
        <v>367820220114080045103910</v>
      </c>
      <c r="C424" s="6" t="s">
        <v>5</v>
      </c>
      <c r="D424" s="6" t="str">
        <f>"尹妃"</f>
        <v>尹妃</v>
      </c>
    </row>
    <row r="425" customHeight="1" spans="1:4">
      <c r="A425" s="5">
        <v>423</v>
      </c>
      <c r="B425" s="6" t="str">
        <f>"367820220114081117103916"</f>
        <v>367820220114081117103916</v>
      </c>
      <c r="C425" s="6" t="s">
        <v>5</v>
      </c>
      <c r="D425" s="6" t="str">
        <f>"张涵雅"</f>
        <v>张涵雅</v>
      </c>
    </row>
    <row r="426" customHeight="1" spans="1:4">
      <c r="A426" s="5">
        <v>424</v>
      </c>
      <c r="B426" s="6" t="str">
        <f>"367820220114090135103961"</f>
        <v>367820220114090135103961</v>
      </c>
      <c r="C426" s="6" t="s">
        <v>5</v>
      </c>
      <c r="D426" s="6" t="str">
        <f>"郑一梅"</f>
        <v>郑一梅</v>
      </c>
    </row>
    <row r="427" customHeight="1" spans="1:4">
      <c r="A427" s="5">
        <v>425</v>
      </c>
      <c r="B427" s="6" t="str">
        <f>"367820220114092226103985"</f>
        <v>367820220114092226103985</v>
      </c>
      <c r="C427" s="6" t="s">
        <v>5</v>
      </c>
      <c r="D427" s="6" t="str">
        <f>"李振冬"</f>
        <v>李振冬</v>
      </c>
    </row>
    <row r="428" customHeight="1" spans="1:4">
      <c r="A428" s="5">
        <v>426</v>
      </c>
      <c r="B428" s="6" t="str">
        <f>"367820220114093613104005"</f>
        <v>367820220114093613104005</v>
      </c>
      <c r="C428" s="6" t="s">
        <v>5</v>
      </c>
      <c r="D428" s="6" t="str">
        <f>"魏星"</f>
        <v>魏星</v>
      </c>
    </row>
    <row r="429" customHeight="1" spans="1:4">
      <c r="A429" s="5">
        <v>427</v>
      </c>
      <c r="B429" s="6" t="str">
        <f>"367820220114094249104016"</f>
        <v>367820220114094249104016</v>
      </c>
      <c r="C429" s="6" t="s">
        <v>5</v>
      </c>
      <c r="D429" s="6" t="str">
        <f>"金环"</f>
        <v>金环</v>
      </c>
    </row>
    <row r="430" customHeight="1" spans="1:4">
      <c r="A430" s="5">
        <v>428</v>
      </c>
      <c r="B430" s="6" t="str">
        <f>"367820220114095345104035"</f>
        <v>367820220114095345104035</v>
      </c>
      <c r="C430" s="6" t="s">
        <v>5</v>
      </c>
      <c r="D430" s="6" t="str">
        <f>"吴雪"</f>
        <v>吴雪</v>
      </c>
    </row>
    <row r="431" customHeight="1" spans="1:4">
      <c r="A431" s="5">
        <v>429</v>
      </c>
      <c r="B431" s="6" t="str">
        <f>"367820220114101243104084"</f>
        <v>367820220114101243104084</v>
      </c>
      <c r="C431" s="6" t="s">
        <v>5</v>
      </c>
      <c r="D431" s="6" t="str">
        <f>"赖彦羽"</f>
        <v>赖彦羽</v>
      </c>
    </row>
    <row r="432" customHeight="1" spans="1:4">
      <c r="A432" s="5">
        <v>430</v>
      </c>
      <c r="B432" s="6" t="str">
        <f>"367820220114101514104088"</f>
        <v>367820220114101514104088</v>
      </c>
      <c r="C432" s="6" t="s">
        <v>5</v>
      </c>
      <c r="D432" s="6" t="str">
        <f>"彭水苗"</f>
        <v>彭水苗</v>
      </c>
    </row>
    <row r="433" customHeight="1" spans="1:4">
      <c r="A433" s="5">
        <v>431</v>
      </c>
      <c r="B433" s="6" t="str">
        <f>"367820220114104427104131"</f>
        <v>367820220114104427104131</v>
      </c>
      <c r="C433" s="6" t="s">
        <v>5</v>
      </c>
      <c r="D433" s="6" t="str">
        <f>"许健"</f>
        <v>许健</v>
      </c>
    </row>
    <row r="434" customHeight="1" spans="1:4">
      <c r="A434" s="5">
        <v>432</v>
      </c>
      <c r="B434" s="6" t="str">
        <f>"367820220114105813104159"</f>
        <v>367820220114105813104159</v>
      </c>
      <c r="C434" s="6" t="s">
        <v>5</v>
      </c>
      <c r="D434" s="6" t="str">
        <f>"李月秋"</f>
        <v>李月秋</v>
      </c>
    </row>
    <row r="435" customHeight="1" spans="1:4">
      <c r="A435" s="5">
        <v>433</v>
      </c>
      <c r="B435" s="6" t="str">
        <f>"367820220114112056104201"</f>
        <v>367820220114112056104201</v>
      </c>
      <c r="C435" s="6" t="s">
        <v>5</v>
      </c>
      <c r="D435" s="6" t="str">
        <f>"何萃婷"</f>
        <v>何萃婷</v>
      </c>
    </row>
    <row r="436" customHeight="1" spans="1:4">
      <c r="A436" s="5">
        <v>434</v>
      </c>
      <c r="B436" s="6" t="str">
        <f>"367820220114112643104218"</f>
        <v>367820220114112643104218</v>
      </c>
      <c r="C436" s="6" t="s">
        <v>5</v>
      </c>
      <c r="D436" s="6" t="str">
        <f>"王怡"</f>
        <v>王怡</v>
      </c>
    </row>
    <row r="437" customHeight="1" spans="1:4">
      <c r="A437" s="5">
        <v>435</v>
      </c>
      <c r="B437" s="6" t="str">
        <f>"367820220114113204104228"</f>
        <v>367820220114113204104228</v>
      </c>
      <c r="C437" s="6" t="s">
        <v>5</v>
      </c>
      <c r="D437" s="6" t="str">
        <f>"余悦"</f>
        <v>余悦</v>
      </c>
    </row>
    <row r="438" customHeight="1" spans="1:4">
      <c r="A438" s="5">
        <v>436</v>
      </c>
      <c r="B438" s="6" t="str">
        <f>"367820220114113525104236"</f>
        <v>367820220114113525104236</v>
      </c>
      <c r="C438" s="6" t="s">
        <v>5</v>
      </c>
      <c r="D438" s="6" t="str">
        <f>"黎引雪"</f>
        <v>黎引雪</v>
      </c>
    </row>
    <row r="439" customHeight="1" spans="1:4">
      <c r="A439" s="5">
        <v>437</v>
      </c>
      <c r="B439" s="6" t="str">
        <f>"367820220114113604104237"</f>
        <v>367820220114113604104237</v>
      </c>
      <c r="C439" s="6" t="s">
        <v>5</v>
      </c>
      <c r="D439" s="6" t="str">
        <f>"吴珏环"</f>
        <v>吴珏环</v>
      </c>
    </row>
    <row r="440" customHeight="1" spans="1:4">
      <c r="A440" s="5">
        <v>438</v>
      </c>
      <c r="B440" s="6" t="str">
        <f>"367820220114114813104253"</f>
        <v>367820220114114813104253</v>
      </c>
      <c r="C440" s="6" t="s">
        <v>5</v>
      </c>
      <c r="D440" s="6" t="str">
        <f>"李佳璇"</f>
        <v>李佳璇</v>
      </c>
    </row>
    <row r="441" customHeight="1" spans="1:4">
      <c r="A441" s="5">
        <v>439</v>
      </c>
      <c r="B441" s="6" t="str">
        <f>"367820220114120325104285"</f>
        <v>367820220114120325104285</v>
      </c>
      <c r="C441" s="6" t="s">
        <v>5</v>
      </c>
      <c r="D441" s="6" t="str">
        <f>"陈凤妍"</f>
        <v>陈凤妍</v>
      </c>
    </row>
    <row r="442" customHeight="1" spans="1:4">
      <c r="A442" s="5">
        <v>440</v>
      </c>
      <c r="B442" s="6" t="str">
        <f>"367820220114121429104306"</f>
        <v>367820220114121429104306</v>
      </c>
      <c r="C442" s="6" t="s">
        <v>5</v>
      </c>
      <c r="D442" s="6" t="str">
        <f>"文真真"</f>
        <v>文真真</v>
      </c>
    </row>
    <row r="443" customHeight="1" spans="1:4">
      <c r="A443" s="5">
        <v>441</v>
      </c>
      <c r="B443" s="6" t="str">
        <f>"367820220114121524104308"</f>
        <v>367820220114121524104308</v>
      </c>
      <c r="C443" s="6" t="s">
        <v>5</v>
      </c>
      <c r="D443" s="6" t="str">
        <f>"陈海虹"</f>
        <v>陈海虹</v>
      </c>
    </row>
    <row r="444" customHeight="1" spans="1:4">
      <c r="A444" s="5">
        <v>442</v>
      </c>
      <c r="B444" s="6" t="str">
        <f>"367820220114123538104338"</f>
        <v>367820220114123538104338</v>
      </c>
      <c r="C444" s="6" t="s">
        <v>5</v>
      </c>
      <c r="D444" s="6" t="str">
        <f>"吴依倩"</f>
        <v>吴依倩</v>
      </c>
    </row>
    <row r="445" customHeight="1" spans="1:4">
      <c r="A445" s="5">
        <v>443</v>
      </c>
      <c r="B445" s="6" t="str">
        <f>"367820220114124126104345"</f>
        <v>367820220114124126104345</v>
      </c>
      <c r="C445" s="6" t="s">
        <v>5</v>
      </c>
      <c r="D445" s="6" t="str">
        <f>"蔺芳艳"</f>
        <v>蔺芳艳</v>
      </c>
    </row>
    <row r="446" customHeight="1" spans="1:4">
      <c r="A446" s="5">
        <v>444</v>
      </c>
      <c r="B446" s="6" t="str">
        <f>"367820220114124741104355"</f>
        <v>367820220114124741104355</v>
      </c>
      <c r="C446" s="6" t="s">
        <v>5</v>
      </c>
      <c r="D446" s="6" t="str">
        <f>"余珍娟"</f>
        <v>余珍娟</v>
      </c>
    </row>
    <row r="447" customHeight="1" spans="1:4">
      <c r="A447" s="5">
        <v>445</v>
      </c>
      <c r="B447" s="6" t="str">
        <f>"367820220114125321104365"</f>
        <v>367820220114125321104365</v>
      </c>
      <c r="C447" s="6" t="s">
        <v>5</v>
      </c>
      <c r="D447" s="6" t="str">
        <f>"王静"</f>
        <v>王静</v>
      </c>
    </row>
    <row r="448" customHeight="1" spans="1:4">
      <c r="A448" s="5">
        <v>446</v>
      </c>
      <c r="B448" s="6" t="str">
        <f>"367820220114130323104382"</f>
        <v>367820220114130323104382</v>
      </c>
      <c r="C448" s="6" t="s">
        <v>5</v>
      </c>
      <c r="D448" s="6" t="str">
        <f>"罗静仪"</f>
        <v>罗静仪</v>
      </c>
    </row>
    <row r="449" customHeight="1" spans="1:4">
      <c r="A449" s="5">
        <v>447</v>
      </c>
      <c r="B449" s="6" t="str">
        <f>"367820220114130751104392"</f>
        <v>367820220114130751104392</v>
      </c>
      <c r="C449" s="6" t="s">
        <v>5</v>
      </c>
      <c r="D449" s="6" t="str">
        <f>"林艳丽"</f>
        <v>林艳丽</v>
      </c>
    </row>
    <row r="450" customHeight="1" spans="1:4">
      <c r="A450" s="5">
        <v>448</v>
      </c>
      <c r="B450" s="6" t="str">
        <f>"367820220114132100104422"</f>
        <v>367820220114132100104422</v>
      </c>
      <c r="C450" s="6" t="s">
        <v>5</v>
      </c>
      <c r="D450" s="6" t="str">
        <f>"陈积丹"</f>
        <v>陈积丹</v>
      </c>
    </row>
    <row r="451" customHeight="1" spans="1:4">
      <c r="A451" s="5">
        <v>449</v>
      </c>
      <c r="B451" s="6" t="str">
        <f>"367820220114132230104424"</f>
        <v>367820220114132230104424</v>
      </c>
      <c r="C451" s="6" t="s">
        <v>5</v>
      </c>
      <c r="D451" s="6" t="str">
        <f>"蒙颖盈"</f>
        <v>蒙颖盈</v>
      </c>
    </row>
    <row r="452" customHeight="1" spans="1:4">
      <c r="A452" s="5">
        <v>450</v>
      </c>
      <c r="B452" s="6" t="str">
        <f>"367820220114133517104448"</f>
        <v>367820220114133517104448</v>
      </c>
      <c r="C452" s="6" t="s">
        <v>5</v>
      </c>
      <c r="D452" s="6" t="str">
        <f>"龙雨萌"</f>
        <v>龙雨萌</v>
      </c>
    </row>
    <row r="453" customHeight="1" spans="1:4">
      <c r="A453" s="5">
        <v>451</v>
      </c>
      <c r="B453" s="6" t="str">
        <f>"367820220114135837104484"</f>
        <v>367820220114135837104484</v>
      </c>
      <c r="C453" s="6" t="s">
        <v>5</v>
      </c>
      <c r="D453" s="6" t="str">
        <f>"苏凤妹"</f>
        <v>苏凤妹</v>
      </c>
    </row>
    <row r="454" customHeight="1" spans="1:4">
      <c r="A454" s="5">
        <v>452</v>
      </c>
      <c r="B454" s="6" t="str">
        <f>"367820220114140058104489"</f>
        <v>367820220114140058104489</v>
      </c>
      <c r="C454" s="6" t="s">
        <v>5</v>
      </c>
      <c r="D454" s="6" t="str">
        <f>"李雯洁"</f>
        <v>李雯洁</v>
      </c>
    </row>
    <row r="455" customHeight="1" spans="1:4">
      <c r="A455" s="5">
        <v>453</v>
      </c>
      <c r="B455" s="6" t="str">
        <f>"367820220114143411104541"</f>
        <v>367820220114143411104541</v>
      </c>
      <c r="C455" s="6" t="s">
        <v>5</v>
      </c>
      <c r="D455" s="6" t="str">
        <f>"王不够"</f>
        <v>王不够</v>
      </c>
    </row>
    <row r="456" customHeight="1" spans="1:4">
      <c r="A456" s="5">
        <v>454</v>
      </c>
      <c r="B456" s="6" t="str">
        <f>"367820220114150528104583"</f>
        <v>367820220114150528104583</v>
      </c>
      <c r="C456" s="6" t="s">
        <v>5</v>
      </c>
      <c r="D456" s="6" t="str">
        <f>"李莹"</f>
        <v>李莹</v>
      </c>
    </row>
    <row r="457" customHeight="1" spans="1:4">
      <c r="A457" s="5">
        <v>455</v>
      </c>
      <c r="B457" s="6" t="str">
        <f>"367820220114154152104642"</f>
        <v>367820220114154152104642</v>
      </c>
      <c r="C457" s="6" t="s">
        <v>5</v>
      </c>
      <c r="D457" s="6" t="str">
        <f>"李昊霖"</f>
        <v>李昊霖</v>
      </c>
    </row>
    <row r="458" customHeight="1" spans="1:4">
      <c r="A458" s="5">
        <v>456</v>
      </c>
      <c r="B458" s="6" t="str">
        <f>"367820220114161418104700"</f>
        <v>367820220114161418104700</v>
      </c>
      <c r="C458" s="6" t="s">
        <v>5</v>
      </c>
      <c r="D458" s="6" t="str">
        <f>"叶芳慧"</f>
        <v>叶芳慧</v>
      </c>
    </row>
    <row r="459" customHeight="1" spans="1:4">
      <c r="A459" s="5">
        <v>457</v>
      </c>
      <c r="B459" s="6" t="str">
        <f>"367820220114162640104727"</f>
        <v>367820220114162640104727</v>
      </c>
      <c r="C459" s="6" t="s">
        <v>5</v>
      </c>
      <c r="D459" s="6" t="str">
        <f>"唐娥飞"</f>
        <v>唐娥飞</v>
      </c>
    </row>
    <row r="460" customHeight="1" spans="1:4">
      <c r="A460" s="5">
        <v>458</v>
      </c>
      <c r="B460" s="6" t="str">
        <f>"367820220114164404104768"</f>
        <v>367820220114164404104768</v>
      </c>
      <c r="C460" s="6" t="s">
        <v>5</v>
      </c>
      <c r="D460" s="6" t="str">
        <f>"余鼎鼎"</f>
        <v>余鼎鼎</v>
      </c>
    </row>
    <row r="461" customHeight="1" spans="1:4">
      <c r="A461" s="5">
        <v>459</v>
      </c>
      <c r="B461" s="6" t="str">
        <f>"36782022010712285091355"</f>
        <v>36782022010712285091355</v>
      </c>
      <c r="C461" s="6" t="s">
        <v>6</v>
      </c>
      <c r="D461" s="6" t="str">
        <f>"傅圆圆"</f>
        <v>傅圆圆</v>
      </c>
    </row>
    <row r="462" customHeight="1" spans="1:4">
      <c r="A462" s="5">
        <v>460</v>
      </c>
      <c r="B462" s="6" t="str">
        <f>"36782022010712551591447"</f>
        <v>36782022010712551591447</v>
      </c>
      <c r="C462" s="6" t="s">
        <v>6</v>
      </c>
      <c r="D462" s="6" t="str">
        <f>"王兰"</f>
        <v>王兰</v>
      </c>
    </row>
    <row r="463" customHeight="1" spans="1:4">
      <c r="A463" s="5">
        <v>461</v>
      </c>
      <c r="B463" s="6" t="str">
        <f>"36782022010714193391714"</f>
        <v>36782022010714193391714</v>
      </c>
      <c r="C463" s="6" t="s">
        <v>6</v>
      </c>
      <c r="D463" s="6" t="str">
        <f>"林施妹"</f>
        <v>林施妹</v>
      </c>
    </row>
    <row r="464" customHeight="1" spans="1:4">
      <c r="A464" s="5">
        <v>462</v>
      </c>
      <c r="B464" s="6" t="str">
        <f>"36782022010714311091750"</f>
        <v>36782022010714311091750</v>
      </c>
      <c r="C464" s="6" t="s">
        <v>6</v>
      </c>
      <c r="D464" s="6" t="str">
        <f>"刘雨航"</f>
        <v>刘雨航</v>
      </c>
    </row>
    <row r="465" customHeight="1" spans="1:4">
      <c r="A465" s="5">
        <v>463</v>
      </c>
      <c r="B465" s="6" t="str">
        <f>"36782022010715012491865"</f>
        <v>36782022010715012491865</v>
      </c>
      <c r="C465" s="6" t="s">
        <v>6</v>
      </c>
      <c r="D465" s="6" t="str">
        <f>"沈诗柏"</f>
        <v>沈诗柏</v>
      </c>
    </row>
    <row r="466" customHeight="1" spans="1:4">
      <c r="A466" s="5">
        <v>464</v>
      </c>
      <c r="B466" s="6" t="str">
        <f>"36782022010715231691938"</f>
        <v>36782022010715231691938</v>
      </c>
      <c r="C466" s="6" t="s">
        <v>6</v>
      </c>
      <c r="D466" s="6" t="str">
        <f>"纪新龙"</f>
        <v>纪新龙</v>
      </c>
    </row>
    <row r="467" customHeight="1" spans="1:4">
      <c r="A467" s="5">
        <v>465</v>
      </c>
      <c r="B467" s="6" t="str">
        <f>"36782022010715543992089"</f>
        <v>36782022010715543992089</v>
      </c>
      <c r="C467" s="6" t="s">
        <v>6</v>
      </c>
      <c r="D467" s="6" t="str">
        <f>"陈小会"</f>
        <v>陈小会</v>
      </c>
    </row>
    <row r="468" customHeight="1" spans="1:4">
      <c r="A468" s="5">
        <v>466</v>
      </c>
      <c r="B468" s="6" t="str">
        <f>"36782022010716280092214"</f>
        <v>36782022010716280092214</v>
      </c>
      <c r="C468" s="6" t="s">
        <v>6</v>
      </c>
      <c r="D468" s="6" t="str">
        <f>"周娇慧"</f>
        <v>周娇慧</v>
      </c>
    </row>
    <row r="469" customHeight="1" spans="1:4">
      <c r="A469" s="5">
        <v>467</v>
      </c>
      <c r="B469" s="6" t="str">
        <f>"36782022010716333492231"</f>
        <v>36782022010716333492231</v>
      </c>
      <c r="C469" s="6" t="s">
        <v>6</v>
      </c>
      <c r="D469" s="6" t="str">
        <f>"刘燕女"</f>
        <v>刘燕女</v>
      </c>
    </row>
    <row r="470" customHeight="1" spans="1:4">
      <c r="A470" s="5">
        <v>468</v>
      </c>
      <c r="B470" s="6" t="str">
        <f>"36782022010718150492502"</f>
        <v>36782022010718150492502</v>
      </c>
      <c r="C470" s="6" t="s">
        <v>6</v>
      </c>
      <c r="D470" s="6" t="str">
        <f>"彭爱花"</f>
        <v>彭爱花</v>
      </c>
    </row>
    <row r="471" customHeight="1" spans="1:4">
      <c r="A471" s="5">
        <v>469</v>
      </c>
      <c r="B471" s="6" t="str">
        <f>"36782022010718172892507"</f>
        <v>36782022010718172892507</v>
      </c>
      <c r="C471" s="6" t="s">
        <v>6</v>
      </c>
      <c r="D471" s="6" t="str">
        <f>"吴方诗"</f>
        <v>吴方诗</v>
      </c>
    </row>
    <row r="472" customHeight="1" spans="1:4">
      <c r="A472" s="5">
        <v>470</v>
      </c>
      <c r="B472" s="6" t="str">
        <f>"36782022010718184792511"</f>
        <v>36782022010718184792511</v>
      </c>
      <c r="C472" s="6" t="s">
        <v>6</v>
      </c>
      <c r="D472" s="6" t="str">
        <f>"曾敬娥"</f>
        <v>曾敬娥</v>
      </c>
    </row>
    <row r="473" customHeight="1" spans="1:4">
      <c r="A473" s="5">
        <v>471</v>
      </c>
      <c r="B473" s="6" t="str">
        <f>"36782022010718252192526"</f>
        <v>36782022010718252192526</v>
      </c>
      <c r="C473" s="6" t="s">
        <v>6</v>
      </c>
      <c r="D473" s="6" t="str">
        <f>"符英子"</f>
        <v>符英子</v>
      </c>
    </row>
    <row r="474" customHeight="1" spans="1:4">
      <c r="A474" s="5">
        <v>472</v>
      </c>
      <c r="B474" s="6" t="str">
        <f>"36782022010718591492598"</f>
        <v>36782022010718591492598</v>
      </c>
      <c r="C474" s="6" t="s">
        <v>6</v>
      </c>
      <c r="D474" s="6" t="str">
        <f>"梁日康"</f>
        <v>梁日康</v>
      </c>
    </row>
    <row r="475" customHeight="1" spans="1:4">
      <c r="A475" s="5">
        <v>473</v>
      </c>
      <c r="B475" s="6" t="str">
        <f>"36782022010720092892713"</f>
        <v>36782022010720092892713</v>
      </c>
      <c r="C475" s="6" t="s">
        <v>6</v>
      </c>
      <c r="D475" s="6" t="str">
        <f>"陈淑比"</f>
        <v>陈淑比</v>
      </c>
    </row>
    <row r="476" customHeight="1" spans="1:4">
      <c r="A476" s="5">
        <v>474</v>
      </c>
      <c r="B476" s="6" t="str">
        <f>"36782022010720102792717"</f>
        <v>36782022010720102792717</v>
      </c>
      <c r="C476" s="6" t="s">
        <v>6</v>
      </c>
      <c r="D476" s="6" t="str">
        <f>"林琳"</f>
        <v>林琳</v>
      </c>
    </row>
    <row r="477" customHeight="1" spans="1:4">
      <c r="A477" s="5">
        <v>475</v>
      </c>
      <c r="B477" s="6" t="str">
        <f>"36782022010720404692772"</f>
        <v>36782022010720404692772</v>
      </c>
      <c r="C477" s="6" t="s">
        <v>6</v>
      </c>
      <c r="D477" s="6" t="str">
        <f>"高彩慧"</f>
        <v>高彩慧</v>
      </c>
    </row>
    <row r="478" customHeight="1" spans="1:4">
      <c r="A478" s="5">
        <v>476</v>
      </c>
      <c r="B478" s="6" t="str">
        <f>"36782022010721163392825"</f>
        <v>36782022010721163392825</v>
      </c>
      <c r="C478" s="6" t="s">
        <v>6</v>
      </c>
      <c r="D478" s="6" t="str">
        <f>"杜传国"</f>
        <v>杜传国</v>
      </c>
    </row>
    <row r="479" customHeight="1" spans="1:4">
      <c r="A479" s="5">
        <v>477</v>
      </c>
      <c r="B479" s="6" t="str">
        <f>"36782022010721245492841"</f>
        <v>36782022010721245492841</v>
      </c>
      <c r="C479" s="6" t="s">
        <v>6</v>
      </c>
      <c r="D479" s="6" t="str">
        <f>"蔡静"</f>
        <v>蔡静</v>
      </c>
    </row>
    <row r="480" customHeight="1" spans="1:4">
      <c r="A480" s="5">
        <v>478</v>
      </c>
      <c r="B480" s="6" t="str">
        <f>"36782022010721422592870"</f>
        <v>36782022010721422592870</v>
      </c>
      <c r="C480" s="6" t="s">
        <v>6</v>
      </c>
      <c r="D480" s="6" t="str">
        <f>"陈敏珠"</f>
        <v>陈敏珠</v>
      </c>
    </row>
    <row r="481" customHeight="1" spans="1:4">
      <c r="A481" s="5">
        <v>479</v>
      </c>
      <c r="B481" s="6" t="str">
        <f>"36782022010721474992879"</f>
        <v>36782022010721474992879</v>
      </c>
      <c r="C481" s="6" t="s">
        <v>6</v>
      </c>
      <c r="D481" s="6" t="str">
        <f>"郭东"</f>
        <v>郭东</v>
      </c>
    </row>
    <row r="482" customHeight="1" spans="1:4">
      <c r="A482" s="5">
        <v>480</v>
      </c>
      <c r="B482" s="6" t="str">
        <f>"36782022010722361992967"</f>
        <v>36782022010722361992967</v>
      </c>
      <c r="C482" s="6" t="s">
        <v>6</v>
      </c>
      <c r="D482" s="6" t="str">
        <f>"吴昭慧"</f>
        <v>吴昭慧</v>
      </c>
    </row>
    <row r="483" customHeight="1" spans="1:4">
      <c r="A483" s="5">
        <v>481</v>
      </c>
      <c r="B483" s="6" t="str">
        <f>"36782022010722412192971"</f>
        <v>36782022010722412192971</v>
      </c>
      <c r="C483" s="6" t="s">
        <v>6</v>
      </c>
      <c r="D483" s="6" t="str">
        <f>"张小妹"</f>
        <v>张小妹</v>
      </c>
    </row>
    <row r="484" customHeight="1" spans="1:4">
      <c r="A484" s="5">
        <v>482</v>
      </c>
      <c r="B484" s="6" t="str">
        <f>"36782022010810055693187"</f>
        <v>36782022010810055693187</v>
      </c>
      <c r="C484" s="6" t="s">
        <v>6</v>
      </c>
      <c r="D484" s="6" t="str">
        <f>"陈妹"</f>
        <v>陈妹</v>
      </c>
    </row>
    <row r="485" customHeight="1" spans="1:4">
      <c r="A485" s="5">
        <v>483</v>
      </c>
      <c r="B485" s="6" t="str">
        <f>"36782022010810304593218"</f>
        <v>36782022010810304593218</v>
      </c>
      <c r="C485" s="6" t="s">
        <v>6</v>
      </c>
      <c r="D485" s="6" t="str">
        <f>"符厚岭"</f>
        <v>符厚岭</v>
      </c>
    </row>
    <row r="486" customHeight="1" spans="1:4">
      <c r="A486" s="5">
        <v>484</v>
      </c>
      <c r="B486" s="6" t="str">
        <f>"36782022010810501893247"</f>
        <v>36782022010810501893247</v>
      </c>
      <c r="C486" s="6" t="s">
        <v>6</v>
      </c>
      <c r="D486" s="6" t="str">
        <f>"王小壮"</f>
        <v>王小壮</v>
      </c>
    </row>
    <row r="487" customHeight="1" spans="1:4">
      <c r="A487" s="5">
        <v>485</v>
      </c>
      <c r="B487" s="6" t="str">
        <f>"36782022010811232993295"</f>
        <v>36782022010811232993295</v>
      </c>
      <c r="C487" s="6" t="s">
        <v>6</v>
      </c>
      <c r="D487" s="6" t="str">
        <f>"陈柯文"</f>
        <v>陈柯文</v>
      </c>
    </row>
    <row r="488" customHeight="1" spans="1:4">
      <c r="A488" s="5">
        <v>486</v>
      </c>
      <c r="B488" s="6" t="str">
        <f>"36782022010812042793350"</f>
        <v>36782022010812042793350</v>
      </c>
      <c r="C488" s="6" t="s">
        <v>6</v>
      </c>
      <c r="D488" s="6" t="str">
        <f>"黄火娜"</f>
        <v>黄火娜</v>
      </c>
    </row>
    <row r="489" customHeight="1" spans="1:4">
      <c r="A489" s="5">
        <v>487</v>
      </c>
      <c r="B489" s="6" t="str">
        <f>"36782022010812051093351"</f>
        <v>36782022010812051093351</v>
      </c>
      <c r="C489" s="6" t="s">
        <v>6</v>
      </c>
      <c r="D489" s="6" t="str">
        <f>"许汝萍"</f>
        <v>许汝萍</v>
      </c>
    </row>
    <row r="490" customHeight="1" spans="1:4">
      <c r="A490" s="5">
        <v>488</v>
      </c>
      <c r="B490" s="6" t="str">
        <f>"36782022010813582193481"</f>
        <v>36782022010813582193481</v>
      </c>
      <c r="C490" s="6" t="s">
        <v>6</v>
      </c>
      <c r="D490" s="6" t="str">
        <f>"蒋万应"</f>
        <v>蒋万应</v>
      </c>
    </row>
    <row r="491" customHeight="1" spans="1:4">
      <c r="A491" s="5">
        <v>489</v>
      </c>
      <c r="B491" s="6" t="str">
        <f>"36782022010814235693524"</f>
        <v>36782022010814235693524</v>
      </c>
      <c r="C491" s="6" t="s">
        <v>6</v>
      </c>
      <c r="D491" s="6" t="str">
        <f>"张茹"</f>
        <v>张茹</v>
      </c>
    </row>
    <row r="492" customHeight="1" spans="1:4">
      <c r="A492" s="5">
        <v>490</v>
      </c>
      <c r="B492" s="6" t="str">
        <f>"36782022010814422393550"</f>
        <v>36782022010814422393550</v>
      </c>
      <c r="C492" s="6" t="s">
        <v>6</v>
      </c>
      <c r="D492" s="6" t="str">
        <f>"周芷妃"</f>
        <v>周芷妃</v>
      </c>
    </row>
    <row r="493" customHeight="1" spans="1:4">
      <c r="A493" s="5">
        <v>491</v>
      </c>
      <c r="B493" s="6" t="str">
        <f>"36782022010815513993666"</f>
        <v>36782022010815513993666</v>
      </c>
      <c r="C493" s="6" t="s">
        <v>6</v>
      </c>
      <c r="D493" s="6" t="str">
        <f>"邹怡"</f>
        <v>邹怡</v>
      </c>
    </row>
    <row r="494" customHeight="1" spans="1:4">
      <c r="A494" s="5">
        <v>492</v>
      </c>
      <c r="B494" s="6" t="str">
        <f>"36782022010817112793793"</f>
        <v>36782022010817112793793</v>
      </c>
      <c r="C494" s="6" t="s">
        <v>6</v>
      </c>
      <c r="D494" s="6" t="str">
        <f>"吴金平"</f>
        <v>吴金平</v>
      </c>
    </row>
    <row r="495" customHeight="1" spans="1:4">
      <c r="A495" s="5">
        <v>493</v>
      </c>
      <c r="B495" s="6" t="str">
        <f>"36782022010817232993816"</f>
        <v>36782022010817232993816</v>
      </c>
      <c r="C495" s="6" t="s">
        <v>6</v>
      </c>
      <c r="D495" s="6" t="str">
        <f>"文惠香"</f>
        <v>文惠香</v>
      </c>
    </row>
    <row r="496" customHeight="1" spans="1:4">
      <c r="A496" s="5">
        <v>494</v>
      </c>
      <c r="B496" s="6" t="str">
        <f>"36782022010817410793843"</f>
        <v>36782022010817410793843</v>
      </c>
      <c r="C496" s="6" t="s">
        <v>6</v>
      </c>
      <c r="D496" s="6" t="str">
        <f>"符祯祯"</f>
        <v>符祯祯</v>
      </c>
    </row>
    <row r="497" customHeight="1" spans="1:4">
      <c r="A497" s="5">
        <v>495</v>
      </c>
      <c r="B497" s="6" t="str">
        <f>"36782022010817544093870"</f>
        <v>36782022010817544093870</v>
      </c>
      <c r="C497" s="6" t="s">
        <v>6</v>
      </c>
      <c r="D497" s="6" t="str">
        <f>"谢珊瑚"</f>
        <v>谢珊瑚</v>
      </c>
    </row>
    <row r="498" customHeight="1" spans="1:4">
      <c r="A498" s="5">
        <v>496</v>
      </c>
      <c r="B498" s="6" t="str">
        <f>"36782022010818125093894"</f>
        <v>36782022010818125093894</v>
      </c>
      <c r="C498" s="6" t="s">
        <v>6</v>
      </c>
      <c r="D498" s="6" t="str">
        <f>"王秀颖"</f>
        <v>王秀颖</v>
      </c>
    </row>
    <row r="499" customHeight="1" spans="1:4">
      <c r="A499" s="5">
        <v>497</v>
      </c>
      <c r="B499" s="6" t="str">
        <f>"36782022010820173094106"</f>
        <v>36782022010820173094106</v>
      </c>
      <c r="C499" s="6" t="s">
        <v>6</v>
      </c>
      <c r="D499" s="6" t="str">
        <f>"董昕"</f>
        <v>董昕</v>
      </c>
    </row>
    <row r="500" customHeight="1" spans="1:4">
      <c r="A500" s="5">
        <v>498</v>
      </c>
      <c r="B500" s="6" t="str">
        <f>"36782022010820325494137"</f>
        <v>36782022010820325494137</v>
      </c>
      <c r="C500" s="6" t="s">
        <v>6</v>
      </c>
      <c r="D500" s="6" t="str">
        <f>"陈素妮"</f>
        <v>陈素妮</v>
      </c>
    </row>
    <row r="501" customHeight="1" spans="1:4">
      <c r="A501" s="5">
        <v>499</v>
      </c>
      <c r="B501" s="6" t="str">
        <f>"36782022010820371494144"</f>
        <v>36782022010820371494144</v>
      </c>
      <c r="C501" s="6" t="s">
        <v>6</v>
      </c>
      <c r="D501" s="6" t="str">
        <f>"胡佳佳"</f>
        <v>胡佳佳</v>
      </c>
    </row>
    <row r="502" customHeight="1" spans="1:4">
      <c r="A502" s="5">
        <v>500</v>
      </c>
      <c r="B502" s="6" t="str">
        <f>"36782022010821405294283"</f>
        <v>36782022010821405294283</v>
      </c>
      <c r="C502" s="6" t="s">
        <v>6</v>
      </c>
      <c r="D502" s="6" t="str">
        <f>"盛萌"</f>
        <v>盛萌</v>
      </c>
    </row>
    <row r="503" customHeight="1" spans="1:4">
      <c r="A503" s="5">
        <v>501</v>
      </c>
      <c r="B503" s="6" t="str">
        <f>"36782022010822011394323"</f>
        <v>36782022010822011394323</v>
      </c>
      <c r="C503" s="6" t="s">
        <v>6</v>
      </c>
      <c r="D503" s="6" t="str">
        <f>"桑丽楠"</f>
        <v>桑丽楠</v>
      </c>
    </row>
    <row r="504" customHeight="1" spans="1:4">
      <c r="A504" s="5">
        <v>502</v>
      </c>
      <c r="B504" s="6" t="str">
        <f>"36782022010822241494370"</f>
        <v>36782022010822241494370</v>
      </c>
      <c r="C504" s="6" t="s">
        <v>6</v>
      </c>
      <c r="D504" s="6" t="str">
        <f>"王艳群"</f>
        <v>王艳群</v>
      </c>
    </row>
    <row r="505" customHeight="1" spans="1:4">
      <c r="A505" s="5">
        <v>503</v>
      </c>
      <c r="B505" s="6" t="str">
        <f>"36782022010822430794402"</f>
        <v>36782022010822430794402</v>
      </c>
      <c r="C505" s="6" t="s">
        <v>6</v>
      </c>
      <c r="D505" s="6" t="str">
        <f>"翁诗瑜"</f>
        <v>翁诗瑜</v>
      </c>
    </row>
    <row r="506" customHeight="1" spans="1:4">
      <c r="A506" s="5">
        <v>504</v>
      </c>
      <c r="B506" s="6" t="str">
        <f>"36782022010822500694417"</f>
        <v>36782022010822500694417</v>
      </c>
      <c r="C506" s="6" t="s">
        <v>6</v>
      </c>
      <c r="D506" s="6" t="str">
        <f>"周钟抗"</f>
        <v>周钟抗</v>
      </c>
    </row>
    <row r="507" customHeight="1" spans="1:4">
      <c r="A507" s="5">
        <v>505</v>
      </c>
      <c r="B507" s="6" t="str">
        <f>"36782022010823425794502"</f>
        <v>36782022010823425794502</v>
      </c>
      <c r="C507" s="6" t="s">
        <v>6</v>
      </c>
      <c r="D507" s="6" t="str">
        <f>"邱艳婷"</f>
        <v>邱艳婷</v>
      </c>
    </row>
    <row r="508" customHeight="1" spans="1:4">
      <c r="A508" s="5">
        <v>506</v>
      </c>
      <c r="B508" s="6" t="str">
        <f>"36782022010908252494608"</f>
        <v>36782022010908252494608</v>
      </c>
      <c r="C508" s="6" t="s">
        <v>6</v>
      </c>
      <c r="D508" s="6" t="str">
        <f>"李雪芳"</f>
        <v>李雪芳</v>
      </c>
    </row>
    <row r="509" customHeight="1" spans="1:4">
      <c r="A509" s="5">
        <v>507</v>
      </c>
      <c r="B509" s="6" t="str">
        <f>"36782022010909292194658"</f>
        <v>36782022010909292194658</v>
      </c>
      <c r="C509" s="6" t="s">
        <v>6</v>
      </c>
      <c r="D509" s="6" t="str">
        <f>"梁秀美"</f>
        <v>梁秀美</v>
      </c>
    </row>
    <row r="510" customHeight="1" spans="1:4">
      <c r="A510" s="5">
        <v>508</v>
      </c>
      <c r="B510" s="6" t="str">
        <f>"36782022010910300294760"</f>
        <v>36782022010910300294760</v>
      </c>
      <c r="C510" s="6" t="s">
        <v>6</v>
      </c>
      <c r="D510" s="6" t="str">
        <f>"王伟"</f>
        <v>王伟</v>
      </c>
    </row>
    <row r="511" customHeight="1" spans="1:4">
      <c r="A511" s="5">
        <v>509</v>
      </c>
      <c r="B511" s="6" t="str">
        <f>"36782022010910574994852"</f>
        <v>36782022010910574994852</v>
      </c>
      <c r="C511" s="6" t="s">
        <v>6</v>
      </c>
      <c r="D511" s="6" t="str">
        <f>"吴晓"</f>
        <v>吴晓</v>
      </c>
    </row>
    <row r="512" customHeight="1" spans="1:4">
      <c r="A512" s="5">
        <v>510</v>
      </c>
      <c r="B512" s="6" t="str">
        <f>"36782022010911465994995"</f>
        <v>36782022010911465994995</v>
      </c>
      <c r="C512" s="6" t="s">
        <v>6</v>
      </c>
      <c r="D512" s="6" t="str">
        <f>"吴珍珍"</f>
        <v>吴珍珍</v>
      </c>
    </row>
    <row r="513" customHeight="1" spans="1:4">
      <c r="A513" s="5">
        <v>511</v>
      </c>
      <c r="B513" s="6" t="str">
        <f>"36782022010911482494996"</f>
        <v>36782022010911482494996</v>
      </c>
      <c r="C513" s="6" t="s">
        <v>6</v>
      </c>
      <c r="D513" s="6" t="str">
        <f>"李平旺"</f>
        <v>李平旺</v>
      </c>
    </row>
    <row r="514" customHeight="1" spans="1:4">
      <c r="A514" s="5">
        <v>512</v>
      </c>
      <c r="B514" s="6" t="str">
        <f>"36782022010912361095095"</f>
        <v>36782022010912361095095</v>
      </c>
      <c r="C514" s="6" t="s">
        <v>6</v>
      </c>
      <c r="D514" s="6" t="str">
        <f>"黄小灵"</f>
        <v>黄小灵</v>
      </c>
    </row>
    <row r="515" customHeight="1" spans="1:4">
      <c r="A515" s="5">
        <v>513</v>
      </c>
      <c r="B515" s="6" t="str">
        <f>"36782022010912443795109"</f>
        <v>36782022010912443795109</v>
      </c>
      <c r="C515" s="6" t="s">
        <v>6</v>
      </c>
      <c r="D515" s="6" t="str">
        <f>"杨巾巾"</f>
        <v>杨巾巾</v>
      </c>
    </row>
    <row r="516" customHeight="1" spans="1:4">
      <c r="A516" s="5">
        <v>514</v>
      </c>
      <c r="B516" s="6" t="str">
        <f>"36782022010912464095113"</f>
        <v>36782022010912464095113</v>
      </c>
      <c r="C516" s="6" t="s">
        <v>6</v>
      </c>
      <c r="D516" s="6" t="str">
        <f>"龙文强"</f>
        <v>龙文强</v>
      </c>
    </row>
    <row r="517" customHeight="1" spans="1:4">
      <c r="A517" s="5">
        <v>515</v>
      </c>
      <c r="B517" s="6" t="str">
        <f>"36782022010912471895114"</f>
        <v>36782022010912471895114</v>
      </c>
      <c r="C517" s="6" t="s">
        <v>6</v>
      </c>
      <c r="D517" s="6" t="str">
        <f>"林声坤"</f>
        <v>林声坤</v>
      </c>
    </row>
    <row r="518" customHeight="1" spans="1:4">
      <c r="A518" s="5">
        <v>516</v>
      </c>
      <c r="B518" s="6" t="str">
        <f>"36782022010912485495118"</f>
        <v>36782022010912485495118</v>
      </c>
      <c r="C518" s="6" t="s">
        <v>6</v>
      </c>
      <c r="D518" s="6" t="str">
        <f>"童怡"</f>
        <v>童怡</v>
      </c>
    </row>
    <row r="519" customHeight="1" spans="1:4">
      <c r="A519" s="5">
        <v>517</v>
      </c>
      <c r="B519" s="6" t="str">
        <f>"36782022010912502995121"</f>
        <v>36782022010912502995121</v>
      </c>
      <c r="C519" s="6" t="s">
        <v>6</v>
      </c>
      <c r="D519" s="6" t="str">
        <f>"翁先仙"</f>
        <v>翁先仙</v>
      </c>
    </row>
    <row r="520" customHeight="1" spans="1:4">
      <c r="A520" s="5">
        <v>518</v>
      </c>
      <c r="B520" s="6" t="str">
        <f>"36782022010915302895450"</f>
        <v>36782022010915302895450</v>
      </c>
      <c r="C520" s="6" t="s">
        <v>6</v>
      </c>
      <c r="D520" s="6" t="str">
        <f>"苏元丽"</f>
        <v>苏元丽</v>
      </c>
    </row>
    <row r="521" customHeight="1" spans="1:4">
      <c r="A521" s="5">
        <v>519</v>
      </c>
      <c r="B521" s="6" t="str">
        <f>"36782022010916441695619"</f>
        <v>36782022010916441695619</v>
      </c>
      <c r="C521" s="6" t="s">
        <v>6</v>
      </c>
      <c r="D521" s="6" t="str">
        <f>"朱伟"</f>
        <v>朱伟</v>
      </c>
    </row>
    <row r="522" customHeight="1" spans="1:4">
      <c r="A522" s="5">
        <v>520</v>
      </c>
      <c r="B522" s="6" t="str">
        <f>"36782022010917073195660"</f>
        <v>36782022010917073195660</v>
      </c>
      <c r="C522" s="6" t="s">
        <v>6</v>
      </c>
      <c r="D522" s="6" t="str">
        <f>"张俊颖"</f>
        <v>张俊颖</v>
      </c>
    </row>
    <row r="523" customHeight="1" spans="1:4">
      <c r="A523" s="5">
        <v>521</v>
      </c>
      <c r="B523" s="6" t="str">
        <f>"36782022010917104195664"</f>
        <v>36782022010917104195664</v>
      </c>
      <c r="C523" s="6" t="s">
        <v>6</v>
      </c>
      <c r="D523" s="6" t="str">
        <f>"李娇艳"</f>
        <v>李娇艳</v>
      </c>
    </row>
    <row r="524" customHeight="1" spans="1:4">
      <c r="A524" s="5">
        <v>522</v>
      </c>
      <c r="B524" s="6" t="str">
        <f>"36782022010917365995693"</f>
        <v>36782022010917365995693</v>
      </c>
      <c r="C524" s="6" t="s">
        <v>6</v>
      </c>
      <c r="D524" s="6" t="str">
        <f>"王俊玉"</f>
        <v>王俊玉</v>
      </c>
    </row>
    <row r="525" customHeight="1" spans="1:4">
      <c r="A525" s="5">
        <v>523</v>
      </c>
      <c r="B525" s="6" t="str">
        <f>"36782022010918450895764"</f>
        <v>36782022010918450895764</v>
      </c>
      <c r="C525" s="6" t="s">
        <v>6</v>
      </c>
      <c r="D525" s="6" t="str">
        <f>"李元琴"</f>
        <v>李元琴</v>
      </c>
    </row>
    <row r="526" customHeight="1" spans="1:4">
      <c r="A526" s="5">
        <v>524</v>
      </c>
      <c r="B526" s="6" t="str">
        <f>"36782022010920133695882"</f>
        <v>36782022010920133695882</v>
      </c>
      <c r="C526" s="6" t="s">
        <v>6</v>
      </c>
      <c r="D526" s="6" t="str">
        <f>"何子豪"</f>
        <v>何子豪</v>
      </c>
    </row>
    <row r="527" customHeight="1" spans="1:4">
      <c r="A527" s="5">
        <v>525</v>
      </c>
      <c r="B527" s="6" t="str">
        <f>"36782022010922044996094"</f>
        <v>36782022010922044996094</v>
      </c>
      <c r="C527" s="6" t="s">
        <v>6</v>
      </c>
      <c r="D527" s="6" t="str">
        <f>"王靖榕"</f>
        <v>王靖榕</v>
      </c>
    </row>
    <row r="528" customHeight="1" spans="1:4">
      <c r="A528" s="5">
        <v>526</v>
      </c>
      <c r="B528" s="6" t="str">
        <f>"36782022010922232496125"</f>
        <v>36782022010922232496125</v>
      </c>
      <c r="C528" s="6" t="s">
        <v>6</v>
      </c>
      <c r="D528" s="6" t="str">
        <f>"何长浪"</f>
        <v>何长浪</v>
      </c>
    </row>
    <row r="529" customHeight="1" spans="1:4">
      <c r="A529" s="5">
        <v>527</v>
      </c>
      <c r="B529" s="6" t="str">
        <f>"36782022010922310596143"</f>
        <v>36782022010922310596143</v>
      </c>
      <c r="C529" s="6" t="s">
        <v>6</v>
      </c>
      <c r="D529" s="6" t="str">
        <f>"曾秀燕"</f>
        <v>曾秀燕</v>
      </c>
    </row>
    <row r="530" customHeight="1" spans="1:4">
      <c r="A530" s="5">
        <v>528</v>
      </c>
      <c r="B530" s="6" t="str">
        <f>"36782022010923024196183"</f>
        <v>36782022010923024196183</v>
      </c>
      <c r="C530" s="6" t="s">
        <v>6</v>
      </c>
      <c r="D530" s="6" t="str">
        <f>"王娆婧"</f>
        <v>王娆婧</v>
      </c>
    </row>
    <row r="531" customHeight="1" spans="1:4">
      <c r="A531" s="5">
        <v>529</v>
      </c>
      <c r="B531" s="6" t="str">
        <f>"36782022010923161196202"</f>
        <v>36782022010923161196202</v>
      </c>
      <c r="C531" s="6" t="s">
        <v>6</v>
      </c>
      <c r="D531" s="6" t="str">
        <f>"莫小玲"</f>
        <v>莫小玲</v>
      </c>
    </row>
    <row r="532" customHeight="1" spans="1:4">
      <c r="A532" s="5">
        <v>530</v>
      </c>
      <c r="B532" s="6" t="str">
        <f>"36782022010923250696214"</f>
        <v>36782022010923250696214</v>
      </c>
      <c r="C532" s="6" t="s">
        <v>6</v>
      </c>
      <c r="D532" s="6" t="str">
        <f>"裴子音"</f>
        <v>裴子音</v>
      </c>
    </row>
    <row r="533" customHeight="1" spans="1:4">
      <c r="A533" s="5">
        <v>531</v>
      </c>
      <c r="B533" s="6" t="str">
        <f>"36782022011001053996288"</f>
        <v>36782022011001053996288</v>
      </c>
      <c r="C533" s="6" t="s">
        <v>6</v>
      </c>
      <c r="D533" s="6" t="str">
        <f>"肖紫娟"</f>
        <v>肖紫娟</v>
      </c>
    </row>
    <row r="534" customHeight="1" spans="1:4">
      <c r="A534" s="5">
        <v>532</v>
      </c>
      <c r="B534" s="6" t="str">
        <f>"36782022011007081096313"</f>
        <v>36782022011007081096313</v>
      </c>
      <c r="C534" s="6" t="s">
        <v>6</v>
      </c>
      <c r="D534" s="6" t="str">
        <f>"刘文"</f>
        <v>刘文</v>
      </c>
    </row>
    <row r="535" customHeight="1" spans="1:4">
      <c r="A535" s="5">
        <v>533</v>
      </c>
      <c r="B535" s="6" t="str">
        <f>"36782022011008152896346"</f>
        <v>36782022011008152896346</v>
      </c>
      <c r="C535" s="6" t="s">
        <v>6</v>
      </c>
      <c r="D535" s="6" t="str">
        <f>"黄小云"</f>
        <v>黄小云</v>
      </c>
    </row>
    <row r="536" customHeight="1" spans="1:4">
      <c r="A536" s="5">
        <v>534</v>
      </c>
      <c r="B536" s="6" t="str">
        <f>"36782022011008381796372"</f>
        <v>36782022011008381796372</v>
      </c>
      <c r="C536" s="6" t="s">
        <v>6</v>
      </c>
      <c r="D536" s="6" t="str">
        <f>"杨井桑"</f>
        <v>杨井桑</v>
      </c>
    </row>
    <row r="537" customHeight="1" spans="1:4">
      <c r="A537" s="5">
        <v>535</v>
      </c>
      <c r="B537" s="6" t="str">
        <f>"36782022011009222496470"</f>
        <v>36782022011009222496470</v>
      </c>
      <c r="C537" s="6" t="s">
        <v>6</v>
      </c>
      <c r="D537" s="6" t="str">
        <f>"郑昕"</f>
        <v>郑昕</v>
      </c>
    </row>
    <row r="538" customHeight="1" spans="1:4">
      <c r="A538" s="5">
        <v>536</v>
      </c>
      <c r="B538" s="6" t="str">
        <f>"36782022011009552496571"</f>
        <v>36782022011009552496571</v>
      </c>
      <c r="C538" s="6" t="s">
        <v>6</v>
      </c>
      <c r="D538" s="6" t="str">
        <f>"史卜吉"</f>
        <v>史卜吉</v>
      </c>
    </row>
    <row r="539" customHeight="1" spans="1:4">
      <c r="A539" s="5">
        <v>537</v>
      </c>
      <c r="B539" s="6" t="str">
        <f>"36782022011009570196580"</f>
        <v>36782022011009570196580</v>
      </c>
      <c r="C539" s="6" t="s">
        <v>6</v>
      </c>
      <c r="D539" s="6" t="str">
        <f>"蔡仁昌"</f>
        <v>蔡仁昌</v>
      </c>
    </row>
    <row r="540" customHeight="1" spans="1:4">
      <c r="A540" s="5">
        <v>538</v>
      </c>
      <c r="B540" s="6" t="str">
        <f>"36782022011010132296633"</f>
        <v>36782022011010132296633</v>
      </c>
      <c r="C540" s="6" t="s">
        <v>6</v>
      </c>
      <c r="D540" s="6" t="str">
        <f>"唐小丽"</f>
        <v>唐小丽</v>
      </c>
    </row>
    <row r="541" customHeight="1" spans="1:4">
      <c r="A541" s="5">
        <v>539</v>
      </c>
      <c r="B541" s="6" t="str">
        <f>"36782022011010162696645"</f>
        <v>36782022011010162696645</v>
      </c>
      <c r="C541" s="6" t="s">
        <v>6</v>
      </c>
      <c r="D541" s="6" t="str">
        <f>"王昌喜"</f>
        <v>王昌喜</v>
      </c>
    </row>
    <row r="542" customHeight="1" spans="1:4">
      <c r="A542" s="5">
        <v>540</v>
      </c>
      <c r="B542" s="6" t="str">
        <f>"36782022011010231396664"</f>
        <v>36782022011010231396664</v>
      </c>
      <c r="C542" s="6" t="s">
        <v>6</v>
      </c>
      <c r="D542" s="6" t="str">
        <f>"庞琦"</f>
        <v>庞琦</v>
      </c>
    </row>
    <row r="543" customHeight="1" spans="1:4">
      <c r="A543" s="5">
        <v>541</v>
      </c>
      <c r="B543" s="6" t="str">
        <f>"36782022011010343196703"</f>
        <v>36782022011010343196703</v>
      </c>
      <c r="C543" s="6" t="s">
        <v>6</v>
      </c>
      <c r="D543" s="6" t="str">
        <f>"陆阳"</f>
        <v>陆阳</v>
      </c>
    </row>
    <row r="544" customHeight="1" spans="1:4">
      <c r="A544" s="5">
        <v>542</v>
      </c>
      <c r="B544" s="6" t="str">
        <f>"36782022011010381796717"</f>
        <v>36782022011010381796717</v>
      </c>
      <c r="C544" s="6" t="s">
        <v>6</v>
      </c>
      <c r="D544" s="6" t="str">
        <f>"张太存"</f>
        <v>张太存</v>
      </c>
    </row>
    <row r="545" customHeight="1" spans="1:4">
      <c r="A545" s="5">
        <v>543</v>
      </c>
      <c r="B545" s="6" t="str">
        <f>"36782022011010535296758"</f>
        <v>36782022011010535296758</v>
      </c>
      <c r="C545" s="6" t="s">
        <v>6</v>
      </c>
      <c r="D545" s="6" t="str">
        <f>"吴用短"</f>
        <v>吴用短</v>
      </c>
    </row>
    <row r="546" customHeight="1" spans="1:4">
      <c r="A546" s="5">
        <v>544</v>
      </c>
      <c r="B546" s="6" t="str">
        <f>"36782022011011191096857"</f>
        <v>36782022011011191096857</v>
      </c>
      <c r="C546" s="6" t="s">
        <v>6</v>
      </c>
      <c r="D546" s="6" t="str">
        <f>"谢沐萍"</f>
        <v>谢沐萍</v>
      </c>
    </row>
    <row r="547" customHeight="1" spans="1:4">
      <c r="A547" s="5">
        <v>545</v>
      </c>
      <c r="B547" s="6" t="str">
        <f>"36782022011011224996873"</f>
        <v>36782022011011224996873</v>
      </c>
      <c r="C547" s="6" t="s">
        <v>6</v>
      </c>
      <c r="D547" s="6" t="str">
        <f>"胡莉芬"</f>
        <v>胡莉芬</v>
      </c>
    </row>
    <row r="548" customHeight="1" spans="1:4">
      <c r="A548" s="5">
        <v>546</v>
      </c>
      <c r="B548" s="6" t="str">
        <f>"36782022011011252696878"</f>
        <v>36782022011011252696878</v>
      </c>
      <c r="C548" s="6" t="s">
        <v>6</v>
      </c>
      <c r="D548" s="6" t="str">
        <f>"蒋乾泽"</f>
        <v>蒋乾泽</v>
      </c>
    </row>
    <row r="549" customHeight="1" spans="1:4">
      <c r="A549" s="5">
        <v>547</v>
      </c>
      <c r="B549" s="6" t="str">
        <f>"36782022011011282196887"</f>
        <v>36782022011011282196887</v>
      </c>
      <c r="C549" s="6" t="s">
        <v>6</v>
      </c>
      <c r="D549" s="6" t="str">
        <f>"郭春霞"</f>
        <v>郭春霞</v>
      </c>
    </row>
    <row r="550" customHeight="1" spans="1:4">
      <c r="A550" s="5">
        <v>548</v>
      </c>
      <c r="B550" s="6" t="str">
        <f>"36782022011011444396936"</f>
        <v>36782022011011444396936</v>
      </c>
      <c r="C550" s="6" t="s">
        <v>6</v>
      </c>
      <c r="D550" s="6" t="str">
        <f>"陈鹏"</f>
        <v>陈鹏</v>
      </c>
    </row>
    <row r="551" customHeight="1" spans="1:4">
      <c r="A551" s="5">
        <v>549</v>
      </c>
      <c r="B551" s="6" t="str">
        <f>"36782022011012095996982"</f>
        <v>36782022011012095996982</v>
      </c>
      <c r="C551" s="6" t="s">
        <v>6</v>
      </c>
      <c r="D551" s="6" t="str">
        <f>"吴王梅"</f>
        <v>吴王梅</v>
      </c>
    </row>
    <row r="552" customHeight="1" spans="1:4">
      <c r="A552" s="5">
        <v>550</v>
      </c>
      <c r="B552" s="6" t="str">
        <f>"36782022011015153197243"</f>
        <v>36782022011015153197243</v>
      </c>
      <c r="C552" s="6" t="s">
        <v>6</v>
      </c>
      <c r="D552" s="6" t="str">
        <f>"林道才"</f>
        <v>林道才</v>
      </c>
    </row>
    <row r="553" customHeight="1" spans="1:4">
      <c r="A553" s="5">
        <v>551</v>
      </c>
      <c r="B553" s="6" t="str">
        <f>"36782022011016213697372"</f>
        <v>36782022011016213697372</v>
      </c>
      <c r="C553" s="6" t="s">
        <v>6</v>
      </c>
      <c r="D553" s="6" t="str">
        <f>"许秋香"</f>
        <v>许秋香</v>
      </c>
    </row>
    <row r="554" customHeight="1" spans="1:4">
      <c r="A554" s="5">
        <v>552</v>
      </c>
      <c r="B554" s="6" t="str">
        <f>"36782022011016270297386"</f>
        <v>36782022011016270297386</v>
      </c>
      <c r="C554" s="6" t="s">
        <v>6</v>
      </c>
      <c r="D554" s="6" t="str">
        <f>"徐秋花"</f>
        <v>徐秋花</v>
      </c>
    </row>
    <row r="555" customHeight="1" spans="1:4">
      <c r="A555" s="5">
        <v>553</v>
      </c>
      <c r="B555" s="6" t="str">
        <f>"36782022011016324697396"</f>
        <v>36782022011016324697396</v>
      </c>
      <c r="C555" s="6" t="s">
        <v>6</v>
      </c>
      <c r="D555" s="6" t="str">
        <f>"吴英艳"</f>
        <v>吴英艳</v>
      </c>
    </row>
    <row r="556" customHeight="1" spans="1:4">
      <c r="A556" s="5">
        <v>554</v>
      </c>
      <c r="B556" s="6" t="str">
        <f>"36782022011016463497420"</f>
        <v>36782022011016463497420</v>
      </c>
      <c r="C556" s="6" t="s">
        <v>6</v>
      </c>
      <c r="D556" s="6" t="str">
        <f>"卢小月"</f>
        <v>卢小月</v>
      </c>
    </row>
    <row r="557" customHeight="1" spans="1:4">
      <c r="A557" s="5">
        <v>555</v>
      </c>
      <c r="B557" s="6" t="str">
        <f>"36782022011016595497439"</f>
        <v>36782022011016595497439</v>
      </c>
      <c r="C557" s="6" t="s">
        <v>6</v>
      </c>
      <c r="D557" s="6" t="str">
        <f>"邹丹丹"</f>
        <v>邹丹丹</v>
      </c>
    </row>
    <row r="558" customHeight="1" spans="1:4">
      <c r="A558" s="5">
        <v>556</v>
      </c>
      <c r="B558" s="6" t="str">
        <f>"36782022011017043197444"</f>
        <v>36782022011017043197444</v>
      </c>
      <c r="C558" s="6" t="s">
        <v>6</v>
      </c>
      <c r="D558" s="6" t="str">
        <f>"朱万玲"</f>
        <v>朱万玲</v>
      </c>
    </row>
    <row r="559" customHeight="1" spans="1:4">
      <c r="A559" s="5">
        <v>557</v>
      </c>
      <c r="B559" s="6" t="str">
        <f>"36782022011017105397456"</f>
        <v>36782022011017105397456</v>
      </c>
      <c r="C559" s="6" t="s">
        <v>6</v>
      </c>
      <c r="D559" s="6" t="str">
        <f>"贺晓"</f>
        <v>贺晓</v>
      </c>
    </row>
    <row r="560" customHeight="1" spans="1:4">
      <c r="A560" s="5">
        <v>558</v>
      </c>
      <c r="B560" s="6" t="str">
        <f>"36782022011017221097476"</f>
        <v>36782022011017221097476</v>
      </c>
      <c r="C560" s="6" t="s">
        <v>6</v>
      </c>
      <c r="D560" s="6" t="str">
        <f>"蔡传会"</f>
        <v>蔡传会</v>
      </c>
    </row>
    <row r="561" customHeight="1" spans="1:4">
      <c r="A561" s="5">
        <v>559</v>
      </c>
      <c r="B561" s="6" t="str">
        <f>"36782022011017433697511"</f>
        <v>36782022011017433697511</v>
      </c>
      <c r="C561" s="6" t="s">
        <v>6</v>
      </c>
      <c r="D561" s="6" t="str">
        <f>"文娇芳"</f>
        <v>文娇芳</v>
      </c>
    </row>
    <row r="562" customHeight="1" spans="1:4">
      <c r="A562" s="5">
        <v>560</v>
      </c>
      <c r="B562" s="6" t="str">
        <f>"36782022011018372697560"</f>
        <v>36782022011018372697560</v>
      </c>
      <c r="C562" s="6" t="s">
        <v>6</v>
      </c>
      <c r="D562" s="6" t="str">
        <f>"董敏玲"</f>
        <v>董敏玲</v>
      </c>
    </row>
    <row r="563" customHeight="1" spans="1:4">
      <c r="A563" s="5">
        <v>561</v>
      </c>
      <c r="B563" s="6" t="str">
        <f>"36782022011018375197561"</f>
        <v>36782022011018375197561</v>
      </c>
      <c r="C563" s="6" t="s">
        <v>6</v>
      </c>
      <c r="D563" s="6" t="str">
        <f>"刘经唯"</f>
        <v>刘经唯</v>
      </c>
    </row>
    <row r="564" customHeight="1" spans="1:4">
      <c r="A564" s="5">
        <v>562</v>
      </c>
      <c r="B564" s="6" t="str">
        <f>"36782022011018491197576"</f>
        <v>36782022011018491197576</v>
      </c>
      <c r="C564" s="6" t="s">
        <v>6</v>
      </c>
      <c r="D564" s="6" t="str">
        <f>"王鑫"</f>
        <v>王鑫</v>
      </c>
    </row>
    <row r="565" customHeight="1" spans="1:4">
      <c r="A565" s="5">
        <v>563</v>
      </c>
      <c r="B565" s="6" t="str">
        <f>"36782022011019162697600"</f>
        <v>36782022011019162697600</v>
      </c>
      <c r="C565" s="6" t="s">
        <v>6</v>
      </c>
      <c r="D565" s="6" t="str">
        <f>"杨蕙溶"</f>
        <v>杨蕙溶</v>
      </c>
    </row>
    <row r="566" customHeight="1" spans="1:4">
      <c r="A566" s="5">
        <v>564</v>
      </c>
      <c r="B566" s="6" t="str">
        <f>"36782022011019222897604"</f>
        <v>36782022011019222897604</v>
      </c>
      <c r="C566" s="6" t="s">
        <v>6</v>
      </c>
      <c r="D566" s="6" t="str">
        <f>"梁娟"</f>
        <v>梁娟</v>
      </c>
    </row>
    <row r="567" customHeight="1" spans="1:4">
      <c r="A567" s="5">
        <v>565</v>
      </c>
      <c r="B567" s="6" t="str">
        <f>"36782022011019593397637"</f>
        <v>36782022011019593397637</v>
      </c>
      <c r="C567" s="6" t="s">
        <v>6</v>
      </c>
      <c r="D567" s="6" t="str">
        <f>"王婉君"</f>
        <v>王婉君</v>
      </c>
    </row>
    <row r="568" customHeight="1" spans="1:4">
      <c r="A568" s="5">
        <v>566</v>
      </c>
      <c r="B568" s="6" t="str">
        <f>"36782022011020033697639"</f>
        <v>36782022011020033697639</v>
      </c>
      <c r="C568" s="6" t="s">
        <v>6</v>
      </c>
      <c r="D568" s="6" t="str">
        <f>"许伟丽"</f>
        <v>许伟丽</v>
      </c>
    </row>
    <row r="569" customHeight="1" spans="1:4">
      <c r="A569" s="5">
        <v>567</v>
      </c>
      <c r="B569" s="6" t="str">
        <f>"36782022011020043097640"</f>
        <v>36782022011020043097640</v>
      </c>
      <c r="C569" s="6" t="s">
        <v>6</v>
      </c>
      <c r="D569" s="6" t="str">
        <f>"邱宇"</f>
        <v>邱宇</v>
      </c>
    </row>
    <row r="570" customHeight="1" spans="1:4">
      <c r="A570" s="5">
        <v>568</v>
      </c>
      <c r="B570" s="6" t="str">
        <f>"36782022011020074097645"</f>
        <v>36782022011020074097645</v>
      </c>
      <c r="C570" s="6" t="s">
        <v>6</v>
      </c>
      <c r="D570" s="6" t="str">
        <f>"郑苏丽"</f>
        <v>郑苏丽</v>
      </c>
    </row>
    <row r="571" customHeight="1" spans="1:4">
      <c r="A571" s="5">
        <v>569</v>
      </c>
      <c r="B571" s="6" t="str">
        <f>"36782022011020165797655"</f>
        <v>36782022011020165797655</v>
      </c>
      <c r="C571" s="6" t="s">
        <v>6</v>
      </c>
      <c r="D571" s="6" t="str">
        <f>"赵晓俊"</f>
        <v>赵晓俊</v>
      </c>
    </row>
    <row r="572" customHeight="1" spans="1:4">
      <c r="A572" s="5">
        <v>570</v>
      </c>
      <c r="B572" s="6" t="str">
        <f>"36782022011020244797665"</f>
        <v>36782022011020244797665</v>
      </c>
      <c r="C572" s="6" t="s">
        <v>6</v>
      </c>
      <c r="D572" s="6" t="str">
        <f>"王芊"</f>
        <v>王芊</v>
      </c>
    </row>
    <row r="573" customHeight="1" spans="1:4">
      <c r="A573" s="5">
        <v>571</v>
      </c>
      <c r="B573" s="6" t="str">
        <f>"36782022011020310797673"</f>
        <v>36782022011020310797673</v>
      </c>
      <c r="C573" s="6" t="s">
        <v>6</v>
      </c>
      <c r="D573" s="6" t="str">
        <f>"王艳秋"</f>
        <v>王艳秋</v>
      </c>
    </row>
    <row r="574" customHeight="1" spans="1:4">
      <c r="A574" s="5">
        <v>572</v>
      </c>
      <c r="B574" s="6" t="str">
        <f>"36782022011021561897752"</f>
        <v>36782022011021561897752</v>
      </c>
      <c r="C574" s="6" t="s">
        <v>6</v>
      </c>
      <c r="D574" s="6" t="str">
        <f>"林萍"</f>
        <v>林萍</v>
      </c>
    </row>
    <row r="575" customHeight="1" spans="1:4">
      <c r="A575" s="5">
        <v>573</v>
      </c>
      <c r="B575" s="6" t="str">
        <f>"36782022011022571197801"</f>
        <v>36782022011022571197801</v>
      </c>
      <c r="C575" s="6" t="s">
        <v>6</v>
      </c>
      <c r="D575" s="6" t="str">
        <f>"王天敏"</f>
        <v>王天敏</v>
      </c>
    </row>
    <row r="576" customHeight="1" spans="1:4">
      <c r="A576" s="5">
        <v>574</v>
      </c>
      <c r="B576" s="6" t="str">
        <f>"36782022011023112697810"</f>
        <v>36782022011023112697810</v>
      </c>
      <c r="C576" s="6" t="s">
        <v>6</v>
      </c>
      <c r="D576" s="6" t="str">
        <f>"曾慧莹"</f>
        <v>曾慧莹</v>
      </c>
    </row>
    <row r="577" customHeight="1" spans="1:4">
      <c r="A577" s="5">
        <v>575</v>
      </c>
      <c r="B577" s="6" t="str">
        <f>"36782022011023183197813"</f>
        <v>36782022011023183197813</v>
      </c>
      <c r="C577" s="6" t="s">
        <v>6</v>
      </c>
      <c r="D577" s="6" t="str">
        <f>"关义帅"</f>
        <v>关义帅</v>
      </c>
    </row>
    <row r="578" customHeight="1" spans="1:4">
      <c r="A578" s="5">
        <v>576</v>
      </c>
      <c r="B578" s="6" t="str">
        <f>"36782022011108420497862"</f>
        <v>36782022011108420497862</v>
      </c>
      <c r="C578" s="6" t="s">
        <v>6</v>
      </c>
      <c r="D578" s="6" t="str">
        <f>"池景华"</f>
        <v>池景华</v>
      </c>
    </row>
    <row r="579" customHeight="1" spans="1:4">
      <c r="A579" s="5">
        <v>577</v>
      </c>
      <c r="B579" s="6" t="str">
        <f>"36782022011108543697870"</f>
        <v>36782022011108543697870</v>
      </c>
      <c r="C579" s="6" t="s">
        <v>6</v>
      </c>
      <c r="D579" s="6" t="str">
        <f>"陈小丽"</f>
        <v>陈小丽</v>
      </c>
    </row>
    <row r="580" customHeight="1" spans="1:4">
      <c r="A580" s="5">
        <v>578</v>
      </c>
      <c r="B580" s="6" t="str">
        <f>"36782022011109281497944"</f>
        <v>36782022011109281497944</v>
      </c>
      <c r="C580" s="6" t="s">
        <v>6</v>
      </c>
      <c r="D580" s="6" t="str">
        <f>"符秋丽"</f>
        <v>符秋丽</v>
      </c>
    </row>
    <row r="581" customHeight="1" spans="1:4">
      <c r="A581" s="5">
        <v>579</v>
      </c>
      <c r="B581" s="6" t="str">
        <f>"36782022011111010898121"</f>
        <v>36782022011111010898121</v>
      </c>
      <c r="C581" s="6" t="s">
        <v>6</v>
      </c>
      <c r="D581" s="6" t="str">
        <f>"郭圣代"</f>
        <v>郭圣代</v>
      </c>
    </row>
    <row r="582" customHeight="1" spans="1:4">
      <c r="A582" s="5">
        <v>580</v>
      </c>
      <c r="B582" s="6" t="str">
        <f>"36782022011111143598152"</f>
        <v>36782022011111143598152</v>
      </c>
      <c r="C582" s="6" t="s">
        <v>6</v>
      </c>
      <c r="D582" s="6" t="str">
        <f>"罗小星"</f>
        <v>罗小星</v>
      </c>
    </row>
    <row r="583" customHeight="1" spans="1:4">
      <c r="A583" s="5">
        <v>581</v>
      </c>
      <c r="B583" s="6" t="str">
        <f>"36782022011112285098272"</f>
        <v>36782022011112285098272</v>
      </c>
      <c r="C583" s="6" t="s">
        <v>6</v>
      </c>
      <c r="D583" s="6" t="str">
        <f>"关义侠"</f>
        <v>关义侠</v>
      </c>
    </row>
    <row r="584" customHeight="1" spans="1:4">
      <c r="A584" s="5">
        <v>582</v>
      </c>
      <c r="B584" s="6" t="str">
        <f>"36782022011112535198294"</f>
        <v>36782022011112535198294</v>
      </c>
      <c r="C584" s="6" t="s">
        <v>6</v>
      </c>
      <c r="D584" s="6" t="str">
        <f>"王符姑"</f>
        <v>王符姑</v>
      </c>
    </row>
    <row r="585" customHeight="1" spans="1:4">
      <c r="A585" s="5">
        <v>583</v>
      </c>
      <c r="B585" s="6" t="str">
        <f>"36782022011114400698422"</f>
        <v>36782022011114400698422</v>
      </c>
      <c r="C585" s="6" t="s">
        <v>6</v>
      </c>
      <c r="D585" s="6" t="str">
        <f>"晏宇航"</f>
        <v>晏宇航</v>
      </c>
    </row>
    <row r="586" customHeight="1" spans="1:4">
      <c r="A586" s="5">
        <v>584</v>
      </c>
      <c r="B586" s="6" t="str">
        <f>"36782022011115065698462"</f>
        <v>36782022011115065698462</v>
      </c>
      <c r="C586" s="6" t="s">
        <v>6</v>
      </c>
      <c r="D586" s="6" t="str">
        <f>"罗玉南"</f>
        <v>罗玉南</v>
      </c>
    </row>
    <row r="587" customHeight="1" spans="1:4">
      <c r="A587" s="5">
        <v>585</v>
      </c>
      <c r="B587" s="6" t="str">
        <f>"36782022011115263698506"</f>
        <v>36782022011115263698506</v>
      </c>
      <c r="C587" s="6" t="s">
        <v>6</v>
      </c>
      <c r="D587" s="6" t="str">
        <f>"曾卫玲"</f>
        <v>曾卫玲</v>
      </c>
    </row>
    <row r="588" customHeight="1" spans="1:4">
      <c r="A588" s="5">
        <v>586</v>
      </c>
      <c r="B588" s="6" t="str">
        <f>"36782022011115295698513"</f>
        <v>36782022011115295698513</v>
      </c>
      <c r="C588" s="6" t="s">
        <v>6</v>
      </c>
      <c r="D588" s="6" t="str">
        <f>"陈秋可"</f>
        <v>陈秋可</v>
      </c>
    </row>
    <row r="589" customHeight="1" spans="1:4">
      <c r="A589" s="5">
        <v>587</v>
      </c>
      <c r="B589" s="6" t="str">
        <f>"36782022011116014698562"</f>
        <v>36782022011116014698562</v>
      </c>
      <c r="C589" s="6" t="s">
        <v>6</v>
      </c>
      <c r="D589" s="6" t="str">
        <f>"柳重春"</f>
        <v>柳重春</v>
      </c>
    </row>
    <row r="590" customHeight="1" spans="1:4">
      <c r="A590" s="5">
        <v>588</v>
      </c>
      <c r="B590" s="6" t="str">
        <f>"36782022011116204998603"</f>
        <v>36782022011116204998603</v>
      </c>
      <c r="C590" s="6" t="s">
        <v>6</v>
      </c>
      <c r="D590" s="6" t="str">
        <f>"莫巨明"</f>
        <v>莫巨明</v>
      </c>
    </row>
    <row r="591" customHeight="1" spans="1:4">
      <c r="A591" s="5">
        <v>589</v>
      </c>
      <c r="B591" s="6" t="str">
        <f>"36782022011117410998723"</f>
        <v>36782022011117410998723</v>
      </c>
      <c r="C591" s="6" t="s">
        <v>6</v>
      </c>
      <c r="D591" s="6" t="str">
        <f>"羊高联"</f>
        <v>羊高联</v>
      </c>
    </row>
    <row r="592" customHeight="1" spans="1:4">
      <c r="A592" s="5">
        <v>590</v>
      </c>
      <c r="B592" s="6" t="str">
        <f>"36782022011118293398776"</f>
        <v>36782022011118293398776</v>
      </c>
      <c r="C592" s="6" t="s">
        <v>6</v>
      </c>
      <c r="D592" s="6" t="str">
        <f>"李天咪"</f>
        <v>李天咪</v>
      </c>
    </row>
    <row r="593" customHeight="1" spans="1:4">
      <c r="A593" s="5">
        <v>591</v>
      </c>
      <c r="B593" s="6" t="str">
        <f>"36782022011118430798789"</f>
        <v>36782022011118430798789</v>
      </c>
      <c r="C593" s="6" t="s">
        <v>6</v>
      </c>
      <c r="D593" s="6" t="str">
        <f>"纪少兀"</f>
        <v>纪少兀</v>
      </c>
    </row>
    <row r="594" customHeight="1" spans="1:4">
      <c r="A594" s="5">
        <v>592</v>
      </c>
      <c r="B594" s="6" t="str">
        <f>"36782022011119273798833"</f>
        <v>36782022011119273798833</v>
      </c>
      <c r="C594" s="6" t="s">
        <v>6</v>
      </c>
      <c r="D594" s="6" t="str">
        <f>"王小英"</f>
        <v>王小英</v>
      </c>
    </row>
    <row r="595" customHeight="1" spans="1:4">
      <c r="A595" s="5">
        <v>593</v>
      </c>
      <c r="B595" s="6" t="str">
        <f>"36782022011119524098852"</f>
        <v>36782022011119524098852</v>
      </c>
      <c r="C595" s="6" t="s">
        <v>6</v>
      </c>
      <c r="D595" s="6" t="str">
        <f>"翁小青"</f>
        <v>翁小青</v>
      </c>
    </row>
    <row r="596" customHeight="1" spans="1:4">
      <c r="A596" s="5">
        <v>594</v>
      </c>
      <c r="B596" s="6" t="str">
        <f>"36782022011120251798883"</f>
        <v>36782022011120251798883</v>
      </c>
      <c r="C596" s="6" t="s">
        <v>6</v>
      </c>
      <c r="D596" s="6" t="str">
        <f>"黎三花"</f>
        <v>黎三花</v>
      </c>
    </row>
    <row r="597" customHeight="1" spans="1:4">
      <c r="A597" s="5">
        <v>595</v>
      </c>
      <c r="B597" s="6" t="str">
        <f>"36782022011121185398967"</f>
        <v>36782022011121185398967</v>
      </c>
      <c r="C597" s="6" t="s">
        <v>6</v>
      </c>
      <c r="D597" s="6" t="str">
        <f>"陈艺灵"</f>
        <v>陈艺灵</v>
      </c>
    </row>
    <row r="598" customHeight="1" spans="1:4">
      <c r="A598" s="5">
        <v>596</v>
      </c>
      <c r="B598" s="6" t="str">
        <f>"36782022011121584699017"</f>
        <v>36782022011121584699017</v>
      </c>
      <c r="C598" s="6" t="s">
        <v>6</v>
      </c>
      <c r="D598" s="6" t="str">
        <f>"陈雨洁"</f>
        <v>陈雨洁</v>
      </c>
    </row>
    <row r="599" customHeight="1" spans="1:4">
      <c r="A599" s="5">
        <v>597</v>
      </c>
      <c r="B599" s="6" t="str">
        <f>"36782022011122041199028"</f>
        <v>36782022011122041199028</v>
      </c>
      <c r="C599" s="6" t="s">
        <v>6</v>
      </c>
      <c r="D599" s="6" t="str">
        <f>"林雪莉"</f>
        <v>林雪莉</v>
      </c>
    </row>
    <row r="600" customHeight="1" spans="1:4">
      <c r="A600" s="5">
        <v>598</v>
      </c>
      <c r="B600" s="6" t="str">
        <f>"36782022011122104599036"</f>
        <v>36782022011122104599036</v>
      </c>
      <c r="C600" s="6" t="s">
        <v>6</v>
      </c>
      <c r="D600" s="6" t="str">
        <f>"董先先"</f>
        <v>董先先</v>
      </c>
    </row>
    <row r="601" customHeight="1" spans="1:4">
      <c r="A601" s="5">
        <v>599</v>
      </c>
      <c r="B601" s="6" t="str">
        <f>"36782022011122243199055"</f>
        <v>36782022011122243199055</v>
      </c>
      <c r="C601" s="6" t="s">
        <v>6</v>
      </c>
      <c r="D601" s="6" t="str">
        <f>"苏佳虹"</f>
        <v>苏佳虹</v>
      </c>
    </row>
    <row r="602" customHeight="1" spans="1:4">
      <c r="A602" s="5">
        <v>600</v>
      </c>
      <c r="B602" s="6" t="str">
        <f>"36782022011122484599083"</f>
        <v>36782022011122484599083</v>
      </c>
      <c r="C602" s="6" t="s">
        <v>6</v>
      </c>
      <c r="D602" s="6" t="str">
        <f>"荆柳竹"</f>
        <v>荆柳竹</v>
      </c>
    </row>
    <row r="603" customHeight="1" spans="1:4">
      <c r="A603" s="5">
        <v>601</v>
      </c>
      <c r="B603" s="6" t="str">
        <f>"36782022011122581499098"</f>
        <v>36782022011122581499098</v>
      </c>
      <c r="C603" s="6" t="s">
        <v>6</v>
      </c>
      <c r="D603" s="6" t="str">
        <f>"芦成龙"</f>
        <v>芦成龙</v>
      </c>
    </row>
    <row r="604" customHeight="1" spans="1:4">
      <c r="A604" s="5">
        <v>602</v>
      </c>
      <c r="B604" s="6" t="str">
        <f>"36782022011208575999259"</f>
        <v>36782022011208575999259</v>
      </c>
      <c r="C604" s="6" t="s">
        <v>6</v>
      </c>
      <c r="D604" s="6" t="str">
        <f>"谢佳佳"</f>
        <v>谢佳佳</v>
      </c>
    </row>
    <row r="605" customHeight="1" spans="1:4">
      <c r="A605" s="5">
        <v>603</v>
      </c>
      <c r="B605" s="6" t="str">
        <f>"36782022011209062899285"</f>
        <v>36782022011209062899285</v>
      </c>
      <c r="C605" s="6" t="s">
        <v>6</v>
      </c>
      <c r="D605" s="6" t="str">
        <f>"王中"</f>
        <v>王中</v>
      </c>
    </row>
    <row r="606" customHeight="1" spans="1:4">
      <c r="A606" s="5">
        <v>604</v>
      </c>
      <c r="B606" s="6" t="str">
        <f>"36782022011209090699296"</f>
        <v>36782022011209090699296</v>
      </c>
      <c r="C606" s="6" t="s">
        <v>6</v>
      </c>
      <c r="D606" s="6" t="str">
        <f>"符燕玲"</f>
        <v>符燕玲</v>
      </c>
    </row>
    <row r="607" customHeight="1" spans="1:4">
      <c r="A607" s="5">
        <v>605</v>
      </c>
      <c r="B607" s="6" t="str">
        <f>"36782022011209445599433"</f>
        <v>36782022011209445599433</v>
      </c>
      <c r="C607" s="6" t="s">
        <v>6</v>
      </c>
      <c r="D607" s="6" t="str">
        <f>"曾文"</f>
        <v>曾文</v>
      </c>
    </row>
    <row r="608" customHeight="1" spans="1:4">
      <c r="A608" s="5">
        <v>606</v>
      </c>
      <c r="B608" s="6" t="str">
        <f>"36782022011209533399478"</f>
        <v>36782022011209533399478</v>
      </c>
      <c r="C608" s="6" t="s">
        <v>6</v>
      </c>
      <c r="D608" s="6" t="str">
        <f>"简泽宇"</f>
        <v>简泽宇</v>
      </c>
    </row>
    <row r="609" customHeight="1" spans="1:4">
      <c r="A609" s="5">
        <v>607</v>
      </c>
      <c r="B609" s="6" t="str">
        <f>"36782022011209565199496"</f>
        <v>36782022011209565199496</v>
      </c>
      <c r="C609" s="6" t="s">
        <v>6</v>
      </c>
      <c r="D609" s="6" t="str">
        <f>"魏佳瑶"</f>
        <v>魏佳瑶</v>
      </c>
    </row>
    <row r="610" customHeight="1" spans="1:4">
      <c r="A610" s="5">
        <v>608</v>
      </c>
      <c r="B610" s="6" t="str">
        <f>"36782022011210111099557"</f>
        <v>36782022011210111099557</v>
      </c>
      <c r="C610" s="6" t="s">
        <v>6</v>
      </c>
      <c r="D610" s="6" t="str">
        <f>"郑霞霞"</f>
        <v>郑霞霞</v>
      </c>
    </row>
    <row r="611" customHeight="1" spans="1:4">
      <c r="A611" s="5">
        <v>609</v>
      </c>
      <c r="B611" s="6" t="str">
        <f>"36782022011210523199739"</f>
        <v>36782022011210523199739</v>
      </c>
      <c r="C611" s="6" t="s">
        <v>6</v>
      </c>
      <c r="D611" s="6" t="str">
        <f>"曾锋"</f>
        <v>曾锋</v>
      </c>
    </row>
    <row r="612" customHeight="1" spans="1:4">
      <c r="A612" s="5">
        <v>610</v>
      </c>
      <c r="B612" s="6" t="str">
        <f>"36782022011211312899904"</f>
        <v>36782022011211312899904</v>
      </c>
      <c r="C612" s="6" t="s">
        <v>6</v>
      </c>
      <c r="D612" s="6" t="str">
        <f>"王佩盈"</f>
        <v>王佩盈</v>
      </c>
    </row>
    <row r="613" customHeight="1" spans="1:4">
      <c r="A613" s="5">
        <v>611</v>
      </c>
      <c r="B613" s="6" t="str">
        <f>"367820220112121406100061"</f>
        <v>367820220112121406100061</v>
      </c>
      <c r="C613" s="6" t="s">
        <v>6</v>
      </c>
      <c r="D613" s="6" t="str">
        <f>"苏艺"</f>
        <v>苏艺</v>
      </c>
    </row>
    <row r="614" customHeight="1" spans="1:4">
      <c r="A614" s="5">
        <v>612</v>
      </c>
      <c r="B614" s="6" t="str">
        <f>"367820220112123232100119"</f>
        <v>367820220112123232100119</v>
      </c>
      <c r="C614" s="6" t="s">
        <v>6</v>
      </c>
      <c r="D614" s="6" t="str">
        <f>"刘艺琳"</f>
        <v>刘艺琳</v>
      </c>
    </row>
    <row r="615" customHeight="1" spans="1:4">
      <c r="A615" s="5">
        <v>613</v>
      </c>
      <c r="B615" s="6" t="str">
        <f>"367820220112130647100215"</f>
        <v>367820220112130647100215</v>
      </c>
      <c r="C615" s="6" t="s">
        <v>6</v>
      </c>
      <c r="D615" s="6" t="str">
        <f>"岳晓丹"</f>
        <v>岳晓丹</v>
      </c>
    </row>
    <row r="616" customHeight="1" spans="1:4">
      <c r="A616" s="5">
        <v>614</v>
      </c>
      <c r="B616" s="6" t="str">
        <f>"367820220112133541100283"</f>
        <v>367820220112133541100283</v>
      </c>
      <c r="C616" s="6" t="s">
        <v>6</v>
      </c>
      <c r="D616" s="6" t="str">
        <f>"林香"</f>
        <v>林香</v>
      </c>
    </row>
    <row r="617" customHeight="1" spans="1:4">
      <c r="A617" s="5">
        <v>615</v>
      </c>
      <c r="B617" s="6" t="str">
        <f>"367820220112152311100658"</f>
        <v>367820220112152311100658</v>
      </c>
      <c r="C617" s="6" t="s">
        <v>6</v>
      </c>
      <c r="D617" s="6" t="str">
        <f>"陈玲玲"</f>
        <v>陈玲玲</v>
      </c>
    </row>
    <row r="618" customHeight="1" spans="1:4">
      <c r="A618" s="5">
        <v>616</v>
      </c>
      <c r="B618" s="6" t="str">
        <f>"367820220112155456100764"</f>
        <v>367820220112155456100764</v>
      </c>
      <c r="C618" s="6" t="s">
        <v>6</v>
      </c>
      <c r="D618" s="6" t="str">
        <f>"冯晓敏"</f>
        <v>冯晓敏</v>
      </c>
    </row>
    <row r="619" customHeight="1" spans="1:4">
      <c r="A619" s="5">
        <v>617</v>
      </c>
      <c r="B619" s="6" t="str">
        <f>"367820220112160527100787"</f>
        <v>367820220112160527100787</v>
      </c>
      <c r="C619" s="6" t="s">
        <v>6</v>
      </c>
      <c r="D619" s="6" t="str">
        <f>"李少花"</f>
        <v>李少花</v>
      </c>
    </row>
    <row r="620" customHeight="1" spans="1:4">
      <c r="A620" s="5">
        <v>618</v>
      </c>
      <c r="B620" s="6" t="str">
        <f>"367820220112164548100911"</f>
        <v>367820220112164548100911</v>
      </c>
      <c r="C620" s="6" t="s">
        <v>6</v>
      </c>
      <c r="D620" s="6" t="str">
        <f>"钟珍梅"</f>
        <v>钟珍梅</v>
      </c>
    </row>
    <row r="621" customHeight="1" spans="1:4">
      <c r="A621" s="5">
        <v>619</v>
      </c>
      <c r="B621" s="6" t="str">
        <f>"367820220112171428101009"</f>
        <v>367820220112171428101009</v>
      </c>
      <c r="C621" s="6" t="s">
        <v>6</v>
      </c>
      <c r="D621" s="6" t="str">
        <f>"王倩"</f>
        <v>王倩</v>
      </c>
    </row>
    <row r="622" customHeight="1" spans="1:4">
      <c r="A622" s="5">
        <v>620</v>
      </c>
      <c r="B622" s="6" t="str">
        <f>"367820220112182944101187"</f>
        <v>367820220112182944101187</v>
      </c>
      <c r="C622" s="6" t="s">
        <v>6</v>
      </c>
      <c r="D622" s="6" t="str">
        <f>"焦国鹏"</f>
        <v>焦国鹏</v>
      </c>
    </row>
    <row r="623" customHeight="1" spans="1:4">
      <c r="A623" s="5">
        <v>621</v>
      </c>
      <c r="B623" s="6" t="str">
        <f>"367820220112191220101292"</f>
        <v>367820220112191220101292</v>
      </c>
      <c r="C623" s="6" t="s">
        <v>6</v>
      </c>
      <c r="D623" s="6" t="str">
        <f>"麦昌妹"</f>
        <v>麦昌妹</v>
      </c>
    </row>
    <row r="624" customHeight="1" spans="1:4">
      <c r="A624" s="5">
        <v>622</v>
      </c>
      <c r="B624" s="6" t="str">
        <f>"367820220112192957101350"</f>
        <v>367820220112192957101350</v>
      </c>
      <c r="C624" s="6" t="s">
        <v>6</v>
      </c>
      <c r="D624" s="6" t="str">
        <f>"王淇"</f>
        <v>王淇</v>
      </c>
    </row>
    <row r="625" customHeight="1" spans="1:4">
      <c r="A625" s="5">
        <v>623</v>
      </c>
      <c r="B625" s="6" t="str">
        <f>"367820220112194411101396"</f>
        <v>367820220112194411101396</v>
      </c>
      <c r="C625" s="6" t="s">
        <v>6</v>
      </c>
      <c r="D625" s="6" t="str">
        <f>"谢成玲"</f>
        <v>谢成玲</v>
      </c>
    </row>
    <row r="626" customHeight="1" spans="1:4">
      <c r="A626" s="5">
        <v>624</v>
      </c>
      <c r="B626" s="6" t="str">
        <f>"367820220112205004101604"</f>
        <v>367820220112205004101604</v>
      </c>
      <c r="C626" s="6" t="s">
        <v>6</v>
      </c>
      <c r="D626" s="6" t="str">
        <f>"赵凤伟"</f>
        <v>赵凤伟</v>
      </c>
    </row>
    <row r="627" customHeight="1" spans="1:4">
      <c r="A627" s="5">
        <v>625</v>
      </c>
      <c r="B627" s="6" t="str">
        <f>"367820220112212605101713"</f>
        <v>367820220112212605101713</v>
      </c>
      <c r="C627" s="6" t="s">
        <v>6</v>
      </c>
      <c r="D627" s="6" t="str">
        <f>"彭冉"</f>
        <v>彭冉</v>
      </c>
    </row>
    <row r="628" customHeight="1" spans="1:4">
      <c r="A628" s="5">
        <v>626</v>
      </c>
      <c r="B628" s="6" t="str">
        <f>"367820220112214754101789"</f>
        <v>367820220112214754101789</v>
      </c>
      <c r="C628" s="6" t="s">
        <v>6</v>
      </c>
      <c r="D628" s="6" t="str">
        <f>"王如花"</f>
        <v>王如花</v>
      </c>
    </row>
    <row r="629" customHeight="1" spans="1:4">
      <c r="A629" s="5">
        <v>627</v>
      </c>
      <c r="B629" s="6" t="str">
        <f>"367820220112222820101879"</f>
        <v>367820220112222820101879</v>
      </c>
      <c r="C629" s="6" t="s">
        <v>6</v>
      </c>
      <c r="D629" s="6" t="str">
        <f>"吴思颖"</f>
        <v>吴思颖</v>
      </c>
    </row>
    <row r="630" customHeight="1" spans="1:4">
      <c r="A630" s="5">
        <v>628</v>
      </c>
      <c r="B630" s="6" t="str">
        <f>"367820220112223850101898"</f>
        <v>367820220112223850101898</v>
      </c>
      <c r="C630" s="6" t="s">
        <v>6</v>
      </c>
      <c r="D630" s="6" t="str">
        <f>"王小翠"</f>
        <v>王小翠</v>
      </c>
    </row>
    <row r="631" customHeight="1" spans="1:4">
      <c r="A631" s="5">
        <v>629</v>
      </c>
      <c r="B631" s="6" t="str">
        <f>"367820220112231724101970"</f>
        <v>367820220112231724101970</v>
      </c>
      <c r="C631" s="6" t="s">
        <v>6</v>
      </c>
      <c r="D631" s="6" t="str">
        <f>"林明宏"</f>
        <v>林明宏</v>
      </c>
    </row>
    <row r="632" customHeight="1" spans="1:4">
      <c r="A632" s="5">
        <v>630</v>
      </c>
      <c r="B632" s="6" t="str">
        <f>"367820220112232323101975"</f>
        <v>367820220112232323101975</v>
      </c>
      <c r="C632" s="6" t="s">
        <v>6</v>
      </c>
      <c r="D632" s="6" t="str">
        <f>"符慧慧"</f>
        <v>符慧慧</v>
      </c>
    </row>
    <row r="633" customHeight="1" spans="1:4">
      <c r="A633" s="5">
        <v>631</v>
      </c>
      <c r="B633" s="6" t="str">
        <f>"367820220113000112102022"</f>
        <v>367820220113000112102022</v>
      </c>
      <c r="C633" s="6" t="s">
        <v>6</v>
      </c>
      <c r="D633" s="6" t="str">
        <f>"刘秭鑫"</f>
        <v>刘秭鑫</v>
      </c>
    </row>
    <row r="634" customHeight="1" spans="1:4">
      <c r="A634" s="5">
        <v>632</v>
      </c>
      <c r="B634" s="6" t="str">
        <f>"367820220113091354102193"</f>
        <v>367820220113091354102193</v>
      </c>
      <c r="C634" s="6" t="s">
        <v>6</v>
      </c>
      <c r="D634" s="6" t="str">
        <f>"许颖"</f>
        <v>许颖</v>
      </c>
    </row>
    <row r="635" customHeight="1" spans="1:4">
      <c r="A635" s="5">
        <v>633</v>
      </c>
      <c r="B635" s="6" t="str">
        <f>"367820220113110734102502"</f>
        <v>367820220113110734102502</v>
      </c>
      <c r="C635" s="6" t="s">
        <v>6</v>
      </c>
      <c r="D635" s="6" t="str">
        <f>"林芳芳"</f>
        <v>林芳芳</v>
      </c>
    </row>
    <row r="636" customHeight="1" spans="1:4">
      <c r="A636" s="5">
        <v>634</v>
      </c>
      <c r="B636" s="6" t="str">
        <f>"367820220113111647102525"</f>
        <v>367820220113111647102525</v>
      </c>
      <c r="C636" s="6" t="s">
        <v>6</v>
      </c>
      <c r="D636" s="6" t="str">
        <f>"李燕珠"</f>
        <v>李燕珠</v>
      </c>
    </row>
    <row r="637" customHeight="1" spans="1:4">
      <c r="A637" s="5">
        <v>635</v>
      </c>
      <c r="B637" s="6" t="str">
        <f>"367820220113114304102575"</f>
        <v>367820220113114304102575</v>
      </c>
      <c r="C637" s="6" t="s">
        <v>6</v>
      </c>
      <c r="D637" s="6" t="str">
        <f>"赵爱菊"</f>
        <v>赵爱菊</v>
      </c>
    </row>
    <row r="638" customHeight="1" spans="1:4">
      <c r="A638" s="5">
        <v>636</v>
      </c>
      <c r="B638" s="6" t="str">
        <f>"367820220113130549102717"</f>
        <v>367820220113130549102717</v>
      </c>
      <c r="C638" s="6" t="s">
        <v>6</v>
      </c>
      <c r="D638" s="6" t="str">
        <f>"洪利吉"</f>
        <v>洪利吉</v>
      </c>
    </row>
    <row r="639" customHeight="1" spans="1:4">
      <c r="A639" s="5">
        <v>637</v>
      </c>
      <c r="B639" s="6" t="str">
        <f>"367820220113140727102807"</f>
        <v>367820220113140727102807</v>
      </c>
      <c r="C639" s="6" t="s">
        <v>6</v>
      </c>
      <c r="D639" s="6" t="str">
        <f>"王惠麓"</f>
        <v>王惠麓</v>
      </c>
    </row>
    <row r="640" customHeight="1" spans="1:4">
      <c r="A640" s="5">
        <v>638</v>
      </c>
      <c r="B640" s="6" t="str">
        <f>"367820220113151035102901"</f>
        <v>367820220113151035102901</v>
      </c>
      <c r="C640" s="6" t="s">
        <v>6</v>
      </c>
      <c r="D640" s="6" t="str">
        <f>"王伟华"</f>
        <v>王伟华</v>
      </c>
    </row>
    <row r="641" customHeight="1" spans="1:4">
      <c r="A641" s="5">
        <v>639</v>
      </c>
      <c r="B641" s="6" t="str">
        <f>"367820220113151935102920"</f>
        <v>367820220113151935102920</v>
      </c>
      <c r="C641" s="6" t="s">
        <v>6</v>
      </c>
      <c r="D641" s="6" t="str">
        <f>"李亚贵"</f>
        <v>李亚贵</v>
      </c>
    </row>
    <row r="642" customHeight="1" spans="1:4">
      <c r="A642" s="5">
        <v>640</v>
      </c>
      <c r="B642" s="6" t="str">
        <f>"367820220113160124102993"</f>
        <v>367820220113160124102993</v>
      </c>
      <c r="C642" s="6" t="s">
        <v>6</v>
      </c>
      <c r="D642" s="6" t="str">
        <f>"黄业娟"</f>
        <v>黄业娟</v>
      </c>
    </row>
    <row r="643" customHeight="1" spans="1:4">
      <c r="A643" s="5">
        <v>641</v>
      </c>
      <c r="B643" s="6" t="str">
        <f>"367820220113180158103221"</f>
        <v>367820220113180158103221</v>
      </c>
      <c r="C643" s="6" t="s">
        <v>6</v>
      </c>
      <c r="D643" s="6" t="str">
        <f>"符玉美"</f>
        <v>符玉美</v>
      </c>
    </row>
    <row r="644" customHeight="1" spans="1:4">
      <c r="A644" s="5">
        <v>642</v>
      </c>
      <c r="B644" s="6" t="str">
        <f>"367820220113193902103370"</f>
        <v>367820220113193902103370</v>
      </c>
      <c r="C644" s="6" t="s">
        <v>6</v>
      </c>
      <c r="D644" s="6" t="str">
        <f>"陈芳"</f>
        <v>陈芳</v>
      </c>
    </row>
    <row r="645" customHeight="1" spans="1:4">
      <c r="A645" s="5">
        <v>643</v>
      </c>
      <c r="B645" s="6" t="str">
        <f>"367820220113195707103398"</f>
        <v>367820220113195707103398</v>
      </c>
      <c r="C645" s="6" t="s">
        <v>6</v>
      </c>
      <c r="D645" s="6" t="str">
        <f>"郑纪超"</f>
        <v>郑纪超</v>
      </c>
    </row>
    <row r="646" customHeight="1" spans="1:4">
      <c r="A646" s="5">
        <v>644</v>
      </c>
      <c r="B646" s="6" t="str">
        <f>"367820220113200129103407"</f>
        <v>367820220113200129103407</v>
      </c>
      <c r="C646" s="6" t="s">
        <v>6</v>
      </c>
      <c r="D646" s="6" t="str">
        <f>"郭美慧"</f>
        <v>郭美慧</v>
      </c>
    </row>
    <row r="647" customHeight="1" spans="1:4">
      <c r="A647" s="5">
        <v>645</v>
      </c>
      <c r="B647" s="6" t="str">
        <f>"367820220113201533103439"</f>
        <v>367820220113201533103439</v>
      </c>
      <c r="C647" s="6" t="s">
        <v>6</v>
      </c>
      <c r="D647" s="6" t="str">
        <f>"万火玉"</f>
        <v>万火玉</v>
      </c>
    </row>
    <row r="648" customHeight="1" spans="1:4">
      <c r="A648" s="5">
        <v>646</v>
      </c>
      <c r="B648" s="6" t="str">
        <f>"367820220113202915103477"</f>
        <v>367820220113202915103477</v>
      </c>
      <c r="C648" s="6" t="s">
        <v>6</v>
      </c>
      <c r="D648" s="6" t="str">
        <f>"罗文晴"</f>
        <v>罗文晴</v>
      </c>
    </row>
    <row r="649" customHeight="1" spans="1:4">
      <c r="A649" s="5">
        <v>647</v>
      </c>
      <c r="B649" s="6" t="str">
        <f>"367820220113203310103492"</f>
        <v>367820220113203310103492</v>
      </c>
      <c r="C649" s="6" t="s">
        <v>6</v>
      </c>
      <c r="D649" s="6" t="str">
        <f>"黄日春"</f>
        <v>黄日春</v>
      </c>
    </row>
    <row r="650" customHeight="1" spans="1:4">
      <c r="A650" s="5">
        <v>648</v>
      </c>
      <c r="B650" s="6" t="str">
        <f>"367820220113203630103497"</f>
        <v>367820220113203630103497</v>
      </c>
      <c r="C650" s="6" t="s">
        <v>6</v>
      </c>
      <c r="D650" s="6" t="str">
        <f>"李纹"</f>
        <v>李纹</v>
      </c>
    </row>
    <row r="651" customHeight="1" spans="1:4">
      <c r="A651" s="5">
        <v>649</v>
      </c>
      <c r="B651" s="6" t="str">
        <f>"367820220113204742103514"</f>
        <v>367820220113204742103514</v>
      </c>
      <c r="C651" s="6" t="s">
        <v>6</v>
      </c>
      <c r="D651" s="6" t="str">
        <f>"冯玉琴"</f>
        <v>冯玉琴</v>
      </c>
    </row>
    <row r="652" customHeight="1" spans="1:4">
      <c r="A652" s="5">
        <v>650</v>
      </c>
      <c r="B652" s="6" t="str">
        <f>"367820220113205029103523"</f>
        <v>367820220113205029103523</v>
      </c>
      <c r="C652" s="6" t="s">
        <v>6</v>
      </c>
      <c r="D652" s="6" t="str">
        <f>"李转南"</f>
        <v>李转南</v>
      </c>
    </row>
    <row r="653" customHeight="1" spans="1:4">
      <c r="A653" s="5">
        <v>651</v>
      </c>
      <c r="B653" s="6" t="str">
        <f>"367820220113211327103572"</f>
        <v>367820220113211327103572</v>
      </c>
      <c r="C653" s="6" t="s">
        <v>6</v>
      </c>
      <c r="D653" s="6" t="str">
        <f>"邢贞琪"</f>
        <v>邢贞琪</v>
      </c>
    </row>
    <row r="654" customHeight="1" spans="1:4">
      <c r="A654" s="5">
        <v>652</v>
      </c>
      <c r="B654" s="6" t="str">
        <f>"367820220113211634103580"</f>
        <v>367820220113211634103580</v>
      </c>
      <c r="C654" s="6" t="s">
        <v>6</v>
      </c>
      <c r="D654" s="6" t="str">
        <f>"陈世亮"</f>
        <v>陈世亮</v>
      </c>
    </row>
    <row r="655" customHeight="1" spans="1:4">
      <c r="A655" s="5">
        <v>653</v>
      </c>
      <c r="B655" s="6" t="str">
        <f>"367820220113211851103586"</f>
        <v>367820220113211851103586</v>
      </c>
      <c r="C655" s="6" t="s">
        <v>6</v>
      </c>
      <c r="D655" s="6" t="str">
        <f>"周燕燕"</f>
        <v>周燕燕</v>
      </c>
    </row>
    <row r="656" customHeight="1" spans="1:4">
      <c r="A656" s="5">
        <v>654</v>
      </c>
      <c r="B656" s="6" t="str">
        <f>"367820220113215147103667"</f>
        <v>367820220113215147103667</v>
      </c>
      <c r="C656" s="6" t="s">
        <v>6</v>
      </c>
      <c r="D656" s="6" t="str">
        <f>"陈翠柳"</f>
        <v>陈翠柳</v>
      </c>
    </row>
    <row r="657" customHeight="1" spans="1:4">
      <c r="A657" s="5">
        <v>655</v>
      </c>
      <c r="B657" s="6" t="str">
        <f>"367820220113224856103760"</f>
        <v>367820220113224856103760</v>
      </c>
      <c r="C657" s="6" t="s">
        <v>6</v>
      </c>
      <c r="D657" s="6" t="str">
        <f>"陈润娘"</f>
        <v>陈润娘</v>
      </c>
    </row>
    <row r="658" customHeight="1" spans="1:4">
      <c r="A658" s="5">
        <v>656</v>
      </c>
      <c r="B658" s="6" t="str">
        <f>"367820220114004331103873"</f>
        <v>367820220114004331103873</v>
      </c>
      <c r="C658" s="6" t="s">
        <v>6</v>
      </c>
      <c r="D658" s="6" t="str">
        <f>"陈文丽"</f>
        <v>陈文丽</v>
      </c>
    </row>
    <row r="659" customHeight="1" spans="1:4">
      <c r="A659" s="5">
        <v>657</v>
      </c>
      <c r="B659" s="6" t="str">
        <f>"367820220114032620103895"</f>
        <v>367820220114032620103895</v>
      </c>
      <c r="C659" s="6" t="s">
        <v>6</v>
      </c>
      <c r="D659" s="6" t="str">
        <f>"王琳"</f>
        <v>王琳</v>
      </c>
    </row>
    <row r="660" customHeight="1" spans="1:4">
      <c r="A660" s="5">
        <v>658</v>
      </c>
      <c r="B660" s="6" t="str">
        <f>"367820220114085745103950"</f>
        <v>367820220114085745103950</v>
      </c>
      <c r="C660" s="6" t="s">
        <v>6</v>
      </c>
      <c r="D660" s="6" t="str">
        <f>"梁晓丹"</f>
        <v>梁晓丹</v>
      </c>
    </row>
    <row r="661" customHeight="1" spans="1:4">
      <c r="A661" s="5">
        <v>659</v>
      </c>
      <c r="B661" s="6" t="str">
        <f>"367820220114085909103953"</f>
        <v>367820220114085909103953</v>
      </c>
      <c r="C661" s="6" t="s">
        <v>6</v>
      </c>
      <c r="D661" s="6" t="str">
        <f>"卓怀珍"</f>
        <v>卓怀珍</v>
      </c>
    </row>
    <row r="662" customHeight="1" spans="1:4">
      <c r="A662" s="5">
        <v>660</v>
      </c>
      <c r="B662" s="6" t="str">
        <f>"367820220114091643103980"</f>
        <v>367820220114091643103980</v>
      </c>
      <c r="C662" s="6" t="s">
        <v>6</v>
      </c>
      <c r="D662" s="6" t="str">
        <f>"黄粉丽"</f>
        <v>黄粉丽</v>
      </c>
    </row>
    <row r="663" customHeight="1" spans="1:4">
      <c r="A663" s="5">
        <v>661</v>
      </c>
      <c r="B663" s="6" t="str">
        <f>"367820220114093633104006"</f>
        <v>367820220114093633104006</v>
      </c>
      <c r="C663" s="6" t="s">
        <v>6</v>
      </c>
      <c r="D663" s="6" t="str">
        <f>"王宝嫦"</f>
        <v>王宝嫦</v>
      </c>
    </row>
    <row r="664" customHeight="1" spans="1:4">
      <c r="A664" s="5">
        <v>662</v>
      </c>
      <c r="B664" s="6" t="str">
        <f>"367820220114095339104034"</f>
        <v>367820220114095339104034</v>
      </c>
      <c r="C664" s="6" t="s">
        <v>6</v>
      </c>
      <c r="D664" s="6" t="str">
        <f>"杨宁"</f>
        <v>杨宁</v>
      </c>
    </row>
    <row r="665" customHeight="1" spans="1:4">
      <c r="A665" s="5">
        <v>663</v>
      </c>
      <c r="B665" s="6" t="str">
        <f>"367820220114102528104103"</f>
        <v>367820220114102528104103</v>
      </c>
      <c r="C665" s="6" t="s">
        <v>6</v>
      </c>
      <c r="D665" s="6" t="str">
        <f>"苏英芳"</f>
        <v>苏英芳</v>
      </c>
    </row>
    <row r="666" customHeight="1" spans="1:4">
      <c r="A666" s="5">
        <v>664</v>
      </c>
      <c r="B666" s="6" t="str">
        <f>"367820220114102638104107"</f>
        <v>367820220114102638104107</v>
      </c>
      <c r="C666" s="6" t="s">
        <v>6</v>
      </c>
      <c r="D666" s="6" t="str">
        <f>"吴名秋"</f>
        <v>吴名秋</v>
      </c>
    </row>
    <row r="667" customHeight="1" spans="1:4">
      <c r="A667" s="5">
        <v>665</v>
      </c>
      <c r="B667" s="6" t="str">
        <f>"367820220114104212104126"</f>
        <v>367820220114104212104126</v>
      </c>
      <c r="C667" s="6" t="s">
        <v>6</v>
      </c>
      <c r="D667" s="6" t="str">
        <f>"钟昌霖"</f>
        <v>钟昌霖</v>
      </c>
    </row>
    <row r="668" customHeight="1" spans="1:4">
      <c r="A668" s="5">
        <v>666</v>
      </c>
      <c r="B668" s="6" t="str">
        <f>"367820220114120945104298"</f>
        <v>367820220114120945104298</v>
      </c>
      <c r="C668" s="6" t="s">
        <v>6</v>
      </c>
      <c r="D668" s="6" t="str">
        <f>"高巧妙"</f>
        <v>高巧妙</v>
      </c>
    </row>
    <row r="669" customHeight="1" spans="1:4">
      <c r="A669" s="5">
        <v>667</v>
      </c>
      <c r="B669" s="6" t="str">
        <f>"367820220114124809104358"</f>
        <v>367820220114124809104358</v>
      </c>
      <c r="C669" s="6" t="s">
        <v>6</v>
      </c>
      <c r="D669" s="6" t="str">
        <f>"蔡婷"</f>
        <v>蔡婷</v>
      </c>
    </row>
    <row r="670" customHeight="1" spans="1:4">
      <c r="A670" s="5">
        <v>668</v>
      </c>
      <c r="B670" s="6" t="str">
        <f>"367820220114125021104360"</f>
        <v>367820220114125021104360</v>
      </c>
      <c r="C670" s="6" t="s">
        <v>6</v>
      </c>
      <c r="D670" s="6" t="str">
        <f>"黎茹"</f>
        <v>黎茹</v>
      </c>
    </row>
    <row r="671" customHeight="1" spans="1:4">
      <c r="A671" s="5">
        <v>669</v>
      </c>
      <c r="B671" s="6" t="str">
        <f>"367820220114133656104450"</f>
        <v>367820220114133656104450</v>
      </c>
      <c r="C671" s="6" t="s">
        <v>6</v>
      </c>
      <c r="D671" s="6" t="str">
        <f>"吴丹娜"</f>
        <v>吴丹娜</v>
      </c>
    </row>
    <row r="672" customHeight="1" spans="1:4">
      <c r="A672" s="5">
        <v>670</v>
      </c>
      <c r="B672" s="6" t="str">
        <f>"367820220114154716104655"</f>
        <v>367820220114154716104655</v>
      </c>
      <c r="C672" s="6" t="s">
        <v>6</v>
      </c>
      <c r="D672" s="6" t="str">
        <f>"王焕男"</f>
        <v>王焕男</v>
      </c>
    </row>
    <row r="673" customHeight="1" spans="1:4">
      <c r="A673" s="5">
        <v>671</v>
      </c>
      <c r="B673" s="6" t="str">
        <f>"36782022010715335791987"</f>
        <v>36782022010715335791987</v>
      </c>
      <c r="C673" s="6" t="s">
        <v>7</v>
      </c>
      <c r="D673" s="6" t="str">
        <f>"王海珠"</f>
        <v>王海珠</v>
      </c>
    </row>
    <row r="674" customHeight="1" spans="1:4">
      <c r="A674" s="5">
        <v>672</v>
      </c>
      <c r="B674" s="6" t="str">
        <f>"36782022010715501192061"</f>
        <v>36782022010715501192061</v>
      </c>
      <c r="C674" s="6" t="s">
        <v>7</v>
      </c>
      <c r="D674" s="6" t="str">
        <f>"江紫微"</f>
        <v>江紫微</v>
      </c>
    </row>
    <row r="675" customHeight="1" spans="1:4">
      <c r="A675" s="5">
        <v>673</v>
      </c>
      <c r="B675" s="6" t="str">
        <f>"36782022010715580392107"</f>
        <v>36782022010715580392107</v>
      </c>
      <c r="C675" s="6" t="s">
        <v>7</v>
      </c>
      <c r="D675" s="6" t="str">
        <f>"费媛媛"</f>
        <v>费媛媛</v>
      </c>
    </row>
    <row r="676" customHeight="1" spans="1:4">
      <c r="A676" s="5">
        <v>674</v>
      </c>
      <c r="B676" s="6" t="str">
        <f>"36782022010715594992112"</f>
        <v>36782022010715594992112</v>
      </c>
      <c r="C676" s="6" t="s">
        <v>7</v>
      </c>
      <c r="D676" s="6" t="str">
        <f>"王华琴"</f>
        <v>王华琴</v>
      </c>
    </row>
    <row r="677" customHeight="1" spans="1:4">
      <c r="A677" s="5">
        <v>675</v>
      </c>
      <c r="B677" s="6" t="str">
        <f>"36782022010716105092155"</f>
        <v>36782022010716105092155</v>
      </c>
      <c r="C677" s="6" t="s">
        <v>7</v>
      </c>
      <c r="D677" s="6" t="str">
        <f>"林鲜"</f>
        <v>林鲜</v>
      </c>
    </row>
    <row r="678" customHeight="1" spans="1:4">
      <c r="A678" s="5">
        <v>676</v>
      </c>
      <c r="B678" s="6" t="str">
        <f>"36782022010716231192197"</f>
        <v>36782022010716231192197</v>
      </c>
      <c r="C678" s="6" t="s">
        <v>7</v>
      </c>
      <c r="D678" s="6" t="str">
        <f>"周瑞娜"</f>
        <v>周瑞娜</v>
      </c>
    </row>
    <row r="679" customHeight="1" spans="1:4">
      <c r="A679" s="5">
        <v>677</v>
      </c>
      <c r="B679" s="6" t="str">
        <f>"36782022010716310492225"</f>
        <v>36782022010716310492225</v>
      </c>
      <c r="C679" s="6" t="s">
        <v>7</v>
      </c>
      <c r="D679" s="6" t="str">
        <f>"吕金龙"</f>
        <v>吕金龙</v>
      </c>
    </row>
    <row r="680" customHeight="1" spans="1:4">
      <c r="A680" s="5">
        <v>678</v>
      </c>
      <c r="B680" s="6" t="str">
        <f>"36782022010716533192295"</f>
        <v>36782022010716533192295</v>
      </c>
      <c r="C680" s="6" t="s">
        <v>7</v>
      </c>
      <c r="D680" s="6" t="str">
        <f>"王姑女"</f>
        <v>王姑女</v>
      </c>
    </row>
    <row r="681" customHeight="1" spans="1:4">
      <c r="A681" s="5">
        <v>679</v>
      </c>
      <c r="B681" s="6" t="str">
        <f>"36782022010716544892302"</f>
        <v>36782022010716544892302</v>
      </c>
      <c r="C681" s="6" t="s">
        <v>7</v>
      </c>
      <c r="D681" s="6" t="str">
        <f>"陈逸荞"</f>
        <v>陈逸荞</v>
      </c>
    </row>
    <row r="682" customHeight="1" spans="1:4">
      <c r="A682" s="5">
        <v>680</v>
      </c>
      <c r="B682" s="6" t="str">
        <f>"36782022010717175692389"</f>
        <v>36782022010717175692389</v>
      </c>
      <c r="C682" s="6" t="s">
        <v>7</v>
      </c>
      <c r="D682" s="6" t="str">
        <f>"张沐淋"</f>
        <v>张沐淋</v>
      </c>
    </row>
    <row r="683" customHeight="1" spans="1:4">
      <c r="A683" s="5">
        <v>681</v>
      </c>
      <c r="B683" s="6" t="str">
        <f>"36782022010717181592390"</f>
        <v>36782022010717181592390</v>
      </c>
      <c r="C683" s="6" t="s">
        <v>7</v>
      </c>
      <c r="D683" s="6" t="str">
        <f>"陈启霞"</f>
        <v>陈启霞</v>
      </c>
    </row>
    <row r="684" customHeight="1" spans="1:4">
      <c r="A684" s="5">
        <v>682</v>
      </c>
      <c r="B684" s="6" t="str">
        <f>"36782022010717303192425"</f>
        <v>36782022010717303192425</v>
      </c>
      <c r="C684" s="6" t="s">
        <v>7</v>
      </c>
      <c r="D684" s="6" t="str">
        <f>"汤博芬"</f>
        <v>汤博芬</v>
      </c>
    </row>
    <row r="685" customHeight="1" spans="1:4">
      <c r="A685" s="5">
        <v>683</v>
      </c>
      <c r="B685" s="6" t="str">
        <f>"36782022010717345792432"</f>
        <v>36782022010717345792432</v>
      </c>
      <c r="C685" s="6" t="s">
        <v>7</v>
      </c>
      <c r="D685" s="6" t="str">
        <f>"王利琴"</f>
        <v>王利琴</v>
      </c>
    </row>
    <row r="686" customHeight="1" spans="1:4">
      <c r="A686" s="5">
        <v>684</v>
      </c>
      <c r="B686" s="6" t="str">
        <f>"36782022010718022092476"</f>
        <v>36782022010718022092476</v>
      </c>
      <c r="C686" s="6" t="s">
        <v>7</v>
      </c>
      <c r="D686" s="6" t="str">
        <f>"文寒欢"</f>
        <v>文寒欢</v>
      </c>
    </row>
    <row r="687" customHeight="1" spans="1:4">
      <c r="A687" s="5">
        <v>685</v>
      </c>
      <c r="B687" s="6" t="str">
        <f>"36782022010718030592478"</f>
        <v>36782022010718030592478</v>
      </c>
      <c r="C687" s="6" t="s">
        <v>7</v>
      </c>
      <c r="D687" s="6" t="str">
        <f>"陈萍萍"</f>
        <v>陈萍萍</v>
      </c>
    </row>
    <row r="688" customHeight="1" spans="1:4">
      <c r="A688" s="5">
        <v>686</v>
      </c>
      <c r="B688" s="6" t="str">
        <f>"36782022010718054192485"</f>
        <v>36782022010718054192485</v>
      </c>
      <c r="C688" s="6" t="s">
        <v>7</v>
      </c>
      <c r="D688" s="6" t="str">
        <f>"王菊青"</f>
        <v>王菊青</v>
      </c>
    </row>
    <row r="689" customHeight="1" spans="1:4">
      <c r="A689" s="5">
        <v>687</v>
      </c>
      <c r="B689" s="6" t="str">
        <f>"36782022010718125492501"</f>
        <v>36782022010718125492501</v>
      </c>
      <c r="C689" s="6" t="s">
        <v>7</v>
      </c>
      <c r="D689" s="6" t="str">
        <f>"陈南"</f>
        <v>陈南</v>
      </c>
    </row>
    <row r="690" customHeight="1" spans="1:4">
      <c r="A690" s="5">
        <v>688</v>
      </c>
      <c r="B690" s="6" t="str">
        <f>"36782022010718254892530"</f>
        <v>36782022010718254892530</v>
      </c>
      <c r="C690" s="6" t="s">
        <v>7</v>
      </c>
      <c r="D690" s="6" t="str">
        <f>"杨珊"</f>
        <v>杨珊</v>
      </c>
    </row>
    <row r="691" customHeight="1" spans="1:4">
      <c r="A691" s="5">
        <v>689</v>
      </c>
      <c r="B691" s="6" t="str">
        <f>"36782022010718301092535"</f>
        <v>36782022010718301092535</v>
      </c>
      <c r="C691" s="6" t="s">
        <v>7</v>
      </c>
      <c r="D691" s="6" t="str">
        <f>"林苗苗"</f>
        <v>林苗苗</v>
      </c>
    </row>
    <row r="692" customHeight="1" spans="1:4">
      <c r="A692" s="5">
        <v>690</v>
      </c>
      <c r="B692" s="6" t="str">
        <f>"36782022010718402492562"</f>
        <v>36782022010718402492562</v>
      </c>
      <c r="C692" s="6" t="s">
        <v>7</v>
      </c>
      <c r="D692" s="6" t="str">
        <f>"姜姗姗"</f>
        <v>姜姗姗</v>
      </c>
    </row>
    <row r="693" customHeight="1" spans="1:4">
      <c r="A693" s="5">
        <v>691</v>
      </c>
      <c r="B693" s="6" t="str">
        <f>"36782022010718430392567"</f>
        <v>36782022010718430392567</v>
      </c>
      <c r="C693" s="6" t="s">
        <v>7</v>
      </c>
      <c r="D693" s="6" t="str">
        <f>"周先丽"</f>
        <v>周先丽</v>
      </c>
    </row>
    <row r="694" customHeight="1" spans="1:4">
      <c r="A694" s="5">
        <v>692</v>
      </c>
      <c r="B694" s="6" t="str">
        <f>"36782022010718473192577"</f>
        <v>36782022010718473192577</v>
      </c>
      <c r="C694" s="6" t="s">
        <v>7</v>
      </c>
      <c r="D694" s="6" t="str">
        <f>"蒋倩"</f>
        <v>蒋倩</v>
      </c>
    </row>
    <row r="695" customHeight="1" spans="1:4">
      <c r="A695" s="5">
        <v>693</v>
      </c>
      <c r="B695" s="6" t="str">
        <f>"36782022010719160292625"</f>
        <v>36782022010719160292625</v>
      </c>
      <c r="C695" s="6" t="s">
        <v>7</v>
      </c>
      <c r="D695" s="6" t="str">
        <f>"陈少花"</f>
        <v>陈少花</v>
      </c>
    </row>
    <row r="696" customHeight="1" spans="1:4">
      <c r="A696" s="5">
        <v>694</v>
      </c>
      <c r="B696" s="6" t="str">
        <f>"36782022010719183192629"</f>
        <v>36782022010719183192629</v>
      </c>
      <c r="C696" s="6" t="s">
        <v>7</v>
      </c>
      <c r="D696" s="6" t="str">
        <f>"李相"</f>
        <v>李相</v>
      </c>
    </row>
    <row r="697" customHeight="1" spans="1:4">
      <c r="A697" s="5">
        <v>695</v>
      </c>
      <c r="B697" s="6" t="str">
        <f>"36782022010719324692648"</f>
        <v>36782022010719324692648</v>
      </c>
      <c r="C697" s="6" t="s">
        <v>7</v>
      </c>
      <c r="D697" s="6" t="str">
        <f>"曾庆炎"</f>
        <v>曾庆炎</v>
      </c>
    </row>
    <row r="698" customHeight="1" spans="1:4">
      <c r="A698" s="5">
        <v>696</v>
      </c>
      <c r="B698" s="6" t="str">
        <f>"36782022010720180192730"</f>
        <v>36782022010720180192730</v>
      </c>
      <c r="C698" s="6" t="s">
        <v>7</v>
      </c>
      <c r="D698" s="6" t="str">
        <f>"王美姿"</f>
        <v>王美姿</v>
      </c>
    </row>
    <row r="699" customHeight="1" spans="1:4">
      <c r="A699" s="5">
        <v>697</v>
      </c>
      <c r="B699" s="6" t="str">
        <f>"36782022010721060892806"</f>
        <v>36782022010721060892806</v>
      </c>
      <c r="C699" s="6" t="s">
        <v>7</v>
      </c>
      <c r="D699" s="6" t="str">
        <f>"李莎"</f>
        <v>李莎</v>
      </c>
    </row>
    <row r="700" customHeight="1" spans="1:4">
      <c r="A700" s="5">
        <v>698</v>
      </c>
      <c r="B700" s="6" t="str">
        <f>"36782022010721161292824"</f>
        <v>36782022010721161292824</v>
      </c>
      <c r="C700" s="6" t="s">
        <v>7</v>
      </c>
      <c r="D700" s="6" t="str">
        <f>"温嘉慧"</f>
        <v>温嘉慧</v>
      </c>
    </row>
    <row r="701" customHeight="1" spans="1:4">
      <c r="A701" s="5">
        <v>699</v>
      </c>
      <c r="B701" s="6" t="str">
        <f>"36782022010721500692888"</f>
        <v>36782022010721500692888</v>
      </c>
      <c r="C701" s="6" t="s">
        <v>7</v>
      </c>
      <c r="D701" s="6" t="str">
        <f>"巫珊珊"</f>
        <v>巫珊珊</v>
      </c>
    </row>
    <row r="702" customHeight="1" spans="1:4">
      <c r="A702" s="5">
        <v>700</v>
      </c>
      <c r="B702" s="6" t="str">
        <f>"36782022010722234792946"</f>
        <v>36782022010722234792946</v>
      </c>
      <c r="C702" s="6" t="s">
        <v>7</v>
      </c>
      <c r="D702" s="6" t="str">
        <f>"陈雪"</f>
        <v>陈雪</v>
      </c>
    </row>
    <row r="703" customHeight="1" spans="1:4">
      <c r="A703" s="5">
        <v>701</v>
      </c>
      <c r="B703" s="6" t="str">
        <f>"36782022010722453492976"</f>
        <v>36782022010722453492976</v>
      </c>
      <c r="C703" s="6" t="s">
        <v>7</v>
      </c>
      <c r="D703" s="6" t="str">
        <f>"林小雅"</f>
        <v>林小雅</v>
      </c>
    </row>
    <row r="704" customHeight="1" spans="1:4">
      <c r="A704" s="5">
        <v>702</v>
      </c>
      <c r="B704" s="6" t="str">
        <f>"36782022010723182993006"</f>
        <v>36782022010723182993006</v>
      </c>
      <c r="C704" s="6" t="s">
        <v>7</v>
      </c>
      <c r="D704" s="6" t="str">
        <f>"林慧焜"</f>
        <v>林慧焜</v>
      </c>
    </row>
    <row r="705" customHeight="1" spans="1:4">
      <c r="A705" s="5">
        <v>703</v>
      </c>
      <c r="B705" s="6" t="str">
        <f>"36782022010723362293021"</f>
        <v>36782022010723362293021</v>
      </c>
      <c r="C705" s="6" t="s">
        <v>7</v>
      </c>
      <c r="D705" s="6" t="str">
        <f>"宋慧"</f>
        <v>宋慧</v>
      </c>
    </row>
    <row r="706" customHeight="1" spans="1:4">
      <c r="A706" s="5">
        <v>704</v>
      </c>
      <c r="B706" s="6" t="str">
        <f>"36782022010723420093030"</f>
        <v>36782022010723420093030</v>
      </c>
      <c r="C706" s="6" t="s">
        <v>7</v>
      </c>
      <c r="D706" s="6" t="str">
        <f>"张余曼"</f>
        <v>张余曼</v>
      </c>
    </row>
    <row r="707" customHeight="1" spans="1:4">
      <c r="A707" s="5">
        <v>705</v>
      </c>
      <c r="B707" s="6" t="str">
        <f>"36782022010800224793052"</f>
        <v>36782022010800224793052</v>
      </c>
      <c r="C707" s="6" t="s">
        <v>7</v>
      </c>
      <c r="D707" s="6" t="str">
        <f>"林那榕"</f>
        <v>林那榕</v>
      </c>
    </row>
    <row r="708" customHeight="1" spans="1:4">
      <c r="A708" s="5">
        <v>706</v>
      </c>
      <c r="B708" s="6" t="str">
        <f>"36782022010800364293058"</f>
        <v>36782022010800364293058</v>
      </c>
      <c r="C708" s="6" t="s">
        <v>7</v>
      </c>
      <c r="D708" s="6" t="str">
        <f>"王夏盈"</f>
        <v>王夏盈</v>
      </c>
    </row>
    <row r="709" customHeight="1" spans="1:4">
      <c r="A709" s="5">
        <v>707</v>
      </c>
      <c r="B709" s="6" t="str">
        <f>"36782022010800461893062"</f>
        <v>36782022010800461893062</v>
      </c>
      <c r="C709" s="6" t="s">
        <v>7</v>
      </c>
      <c r="D709" s="6" t="str">
        <f>"郑金欣"</f>
        <v>郑金欣</v>
      </c>
    </row>
    <row r="710" customHeight="1" spans="1:4">
      <c r="A710" s="5">
        <v>708</v>
      </c>
      <c r="B710" s="6" t="str">
        <f>"36782022010809201993140"</f>
        <v>36782022010809201993140</v>
      </c>
      <c r="C710" s="6" t="s">
        <v>7</v>
      </c>
      <c r="D710" s="6" t="str">
        <f>"蔡小蝶"</f>
        <v>蔡小蝶</v>
      </c>
    </row>
    <row r="711" customHeight="1" spans="1:4">
      <c r="A711" s="5">
        <v>709</v>
      </c>
      <c r="B711" s="6" t="str">
        <f>"36782022010810022093181"</f>
        <v>36782022010810022093181</v>
      </c>
      <c r="C711" s="6" t="s">
        <v>7</v>
      </c>
      <c r="D711" s="6" t="str">
        <f>"黎亚霞"</f>
        <v>黎亚霞</v>
      </c>
    </row>
    <row r="712" customHeight="1" spans="1:4">
      <c r="A712" s="5">
        <v>710</v>
      </c>
      <c r="B712" s="6" t="str">
        <f>"36782022010810112393195"</f>
        <v>36782022010810112393195</v>
      </c>
      <c r="C712" s="6" t="s">
        <v>7</v>
      </c>
      <c r="D712" s="6" t="str">
        <f>"齐向艳"</f>
        <v>齐向艳</v>
      </c>
    </row>
    <row r="713" customHeight="1" spans="1:4">
      <c r="A713" s="5">
        <v>711</v>
      </c>
      <c r="B713" s="6" t="str">
        <f>"36782022010810444493236"</f>
        <v>36782022010810444493236</v>
      </c>
      <c r="C713" s="6" t="s">
        <v>7</v>
      </c>
      <c r="D713" s="6" t="str">
        <f>"陈宇新"</f>
        <v>陈宇新</v>
      </c>
    </row>
    <row r="714" customHeight="1" spans="1:4">
      <c r="A714" s="5">
        <v>712</v>
      </c>
      <c r="B714" s="6" t="str">
        <f>"36782022010810542293256"</f>
        <v>36782022010810542293256</v>
      </c>
      <c r="C714" s="6" t="s">
        <v>7</v>
      </c>
      <c r="D714" s="6" t="str">
        <f>"李雪"</f>
        <v>李雪</v>
      </c>
    </row>
    <row r="715" customHeight="1" spans="1:4">
      <c r="A715" s="5">
        <v>713</v>
      </c>
      <c r="B715" s="6" t="str">
        <f>"36782022010811280393303"</f>
        <v>36782022010811280393303</v>
      </c>
      <c r="C715" s="6" t="s">
        <v>7</v>
      </c>
      <c r="D715" s="6" t="str">
        <f>"庄丽"</f>
        <v>庄丽</v>
      </c>
    </row>
    <row r="716" customHeight="1" spans="1:4">
      <c r="A716" s="5">
        <v>714</v>
      </c>
      <c r="B716" s="6" t="str">
        <f>"36782022010811391793317"</f>
        <v>36782022010811391793317</v>
      </c>
      <c r="C716" s="6" t="s">
        <v>7</v>
      </c>
      <c r="D716" s="6" t="str">
        <f>"周雯静"</f>
        <v>周雯静</v>
      </c>
    </row>
    <row r="717" customHeight="1" spans="1:4">
      <c r="A717" s="5">
        <v>715</v>
      </c>
      <c r="B717" s="6" t="str">
        <f>"36782022010812261993372"</f>
        <v>36782022010812261993372</v>
      </c>
      <c r="C717" s="6" t="s">
        <v>7</v>
      </c>
      <c r="D717" s="6" t="str">
        <f>"江颖"</f>
        <v>江颖</v>
      </c>
    </row>
    <row r="718" customHeight="1" spans="1:4">
      <c r="A718" s="5">
        <v>716</v>
      </c>
      <c r="B718" s="6" t="str">
        <f>"36782022010812315793380"</f>
        <v>36782022010812315793380</v>
      </c>
      <c r="C718" s="6" t="s">
        <v>7</v>
      </c>
      <c r="D718" s="6" t="str">
        <f>"杨娇"</f>
        <v>杨娇</v>
      </c>
    </row>
    <row r="719" customHeight="1" spans="1:4">
      <c r="A719" s="5">
        <v>717</v>
      </c>
      <c r="B719" s="6" t="str">
        <f>"36782022010813134893425"</f>
        <v>36782022010813134893425</v>
      </c>
      <c r="C719" s="6" t="s">
        <v>7</v>
      </c>
      <c r="D719" s="6" t="str">
        <f>"王小文"</f>
        <v>王小文</v>
      </c>
    </row>
    <row r="720" customHeight="1" spans="1:4">
      <c r="A720" s="5">
        <v>718</v>
      </c>
      <c r="B720" s="6" t="str">
        <f>"36782022010813245593442"</f>
        <v>36782022010813245593442</v>
      </c>
      <c r="C720" s="6" t="s">
        <v>7</v>
      </c>
      <c r="D720" s="6" t="str">
        <f>"文欣"</f>
        <v>文欣</v>
      </c>
    </row>
    <row r="721" customHeight="1" spans="1:4">
      <c r="A721" s="5">
        <v>719</v>
      </c>
      <c r="B721" s="6" t="str">
        <f>"36782022010814000993487"</f>
        <v>36782022010814000993487</v>
      </c>
      <c r="C721" s="6" t="s">
        <v>7</v>
      </c>
      <c r="D721" s="6" t="str">
        <f>"刘洋"</f>
        <v>刘洋</v>
      </c>
    </row>
    <row r="722" customHeight="1" spans="1:4">
      <c r="A722" s="5">
        <v>720</v>
      </c>
      <c r="B722" s="6" t="str">
        <f>"36782022010814215793518"</f>
        <v>36782022010814215793518</v>
      </c>
      <c r="C722" s="6" t="s">
        <v>7</v>
      </c>
      <c r="D722" s="6" t="str">
        <f>"马艳杰"</f>
        <v>马艳杰</v>
      </c>
    </row>
    <row r="723" customHeight="1" spans="1:4">
      <c r="A723" s="5">
        <v>721</v>
      </c>
      <c r="B723" s="6" t="str">
        <f>"36782022010814353593537"</f>
        <v>36782022010814353593537</v>
      </c>
      <c r="C723" s="6" t="s">
        <v>7</v>
      </c>
      <c r="D723" s="6" t="str">
        <f>"陈丽春"</f>
        <v>陈丽春</v>
      </c>
    </row>
    <row r="724" customHeight="1" spans="1:4">
      <c r="A724" s="5">
        <v>722</v>
      </c>
      <c r="B724" s="6" t="str">
        <f>"36782022010815065293583"</f>
        <v>36782022010815065293583</v>
      </c>
      <c r="C724" s="6" t="s">
        <v>7</v>
      </c>
      <c r="D724" s="6" t="str">
        <f>"林燕燕"</f>
        <v>林燕燕</v>
      </c>
    </row>
    <row r="725" customHeight="1" spans="1:4">
      <c r="A725" s="5">
        <v>723</v>
      </c>
      <c r="B725" s="6" t="str">
        <f>"36782022010815221493615"</f>
        <v>36782022010815221493615</v>
      </c>
      <c r="C725" s="6" t="s">
        <v>7</v>
      </c>
      <c r="D725" s="6" t="str">
        <f>"林才艺"</f>
        <v>林才艺</v>
      </c>
    </row>
    <row r="726" customHeight="1" spans="1:4">
      <c r="A726" s="5">
        <v>724</v>
      </c>
      <c r="B726" s="6" t="str">
        <f>"36782022010815312593632"</f>
        <v>36782022010815312593632</v>
      </c>
      <c r="C726" s="6" t="s">
        <v>7</v>
      </c>
      <c r="D726" s="6" t="str">
        <f>"莫春燕"</f>
        <v>莫春燕</v>
      </c>
    </row>
    <row r="727" customHeight="1" spans="1:4">
      <c r="A727" s="5">
        <v>725</v>
      </c>
      <c r="B727" s="6" t="str">
        <f>"36782022010815404493645"</f>
        <v>36782022010815404493645</v>
      </c>
      <c r="C727" s="6" t="s">
        <v>7</v>
      </c>
      <c r="D727" s="6" t="str">
        <f>"马卓言"</f>
        <v>马卓言</v>
      </c>
    </row>
    <row r="728" customHeight="1" spans="1:4">
      <c r="A728" s="5">
        <v>726</v>
      </c>
      <c r="B728" s="6" t="str">
        <f>"36782022010815455693652"</f>
        <v>36782022010815455693652</v>
      </c>
      <c r="C728" s="6" t="s">
        <v>7</v>
      </c>
      <c r="D728" s="6" t="str">
        <f>"梁其益"</f>
        <v>梁其益</v>
      </c>
    </row>
    <row r="729" customHeight="1" spans="1:4">
      <c r="A729" s="5">
        <v>727</v>
      </c>
      <c r="B729" s="6" t="str">
        <f>"36782022010816062193685"</f>
        <v>36782022010816062193685</v>
      </c>
      <c r="C729" s="6" t="s">
        <v>7</v>
      </c>
      <c r="D729" s="6" t="str">
        <f>"陈少盈"</f>
        <v>陈少盈</v>
      </c>
    </row>
    <row r="730" customHeight="1" spans="1:4">
      <c r="A730" s="5">
        <v>728</v>
      </c>
      <c r="B730" s="6" t="str">
        <f>"36782022010816062993686"</f>
        <v>36782022010816062993686</v>
      </c>
      <c r="C730" s="6" t="s">
        <v>7</v>
      </c>
      <c r="D730" s="6" t="str">
        <f>"周莉"</f>
        <v>周莉</v>
      </c>
    </row>
    <row r="731" customHeight="1" spans="1:4">
      <c r="A731" s="5">
        <v>729</v>
      </c>
      <c r="B731" s="6" t="str">
        <f>"36782022010816113293696"</f>
        <v>36782022010816113293696</v>
      </c>
      <c r="C731" s="6" t="s">
        <v>7</v>
      </c>
      <c r="D731" s="6" t="str">
        <f>"邓红苗"</f>
        <v>邓红苗</v>
      </c>
    </row>
    <row r="732" customHeight="1" spans="1:4">
      <c r="A732" s="5">
        <v>730</v>
      </c>
      <c r="B732" s="6" t="str">
        <f>"36782022010816123793698"</f>
        <v>36782022010816123793698</v>
      </c>
      <c r="C732" s="6" t="s">
        <v>7</v>
      </c>
      <c r="D732" s="6" t="str">
        <f>"李娜"</f>
        <v>李娜</v>
      </c>
    </row>
    <row r="733" customHeight="1" spans="1:4">
      <c r="A733" s="5">
        <v>731</v>
      </c>
      <c r="B733" s="6" t="str">
        <f>"36782022010816185193708"</f>
        <v>36782022010816185193708</v>
      </c>
      <c r="C733" s="6" t="s">
        <v>7</v>
      </c>
      <c r="D733" s="6" t="str">
        <f>"吴小容"</f>
        <v>吴小容</v>
      </c>
    </row>
    <row r="734" customHeight="1" spans="1:4">
      <c r="A734" s="5">
        <v>732</v>
      </c>
      <c r="B734" s="6" t="str">
        <f>"36782022010816285493726"</f>
        <v>36782022010816285493726</v>
      </c>
      <c r="C734" s="6" t="s">
        <v>7</v>
      </c>
      <c r="D734" s="6" t="str">
        <f>"王神月"</f>
        <v>王神月</v>
      </c>
    </row>
    <row r="735" customHeight="1" spans="1:4">
      <c r="A735" s="5">
        <v>733</v>
      </c>
      <c r="B735" s="6" t="str">
        <f>"36782022010816304793732"</f>
        <v>36782022010816304793732</v>
      </c>
      <c r="C735" s="6" t="s">
        <v>7</v>
      </c>
      <c r="D735" s="6" t="str">
        <f>"罗月华"</f>
        <v>罗月华</v>
      </c>
    </row>
    <row r="736" customHeight="1" spans="1:4">
      <c r="A736" s="5">
        <v>734</v>
      </c>
      <c r="B736" s="6" t="str">
        <f>"36782022010817412993844"</f>
        <v>36782022010817412993844</v>
      </c>
      <c r="C736" s="6" t="s">
        <v>7</v>
      </c>
      <c r="D736" s="6" t="str">
        <f>"符博秀"</f>
        <v>符博秀</v>
      </c>
    </row>
    <row r="737" customHeight="1" spans="1:4">
      <c r="A737" s="5">
        <v>735</v>
      </c>
      <c r="B737" s="6" t="str">
        <f>"36782022010817464693859"</f>
        <v>36782022010817464693859</v>
      </c>
      <c r="C737" s="6" t="s">
        <v>7</v>
      </c>
      <c r="D737" s="6" t="str">
        <f>"洪娉婷"</f>
        <v>洪娉婷</v>
      </c>
    </row>
    <row r="738" customHeight="1" spans="1:4">
      <c r="A738" s="5">
        <v>736</v>
      </c>
      <c r="B738" s="6" t="str">
        <f>"36782022010819072693975"</f>
        <v>36782022010819072693975</v>
      </c>
      <c r="C738" s="6" t="s">
        <v>7</v>
      </c>
      <c r="D738" s="6" t="str">
        <f>"张建萍"</f>
        <v>张建萍</v>
      </c>
    </row>
    <row r="739" customHeight="1" spans="1:4">
      <c r="A739" s="5">
        <v>737</v>
      </c>
      <c r="B739" s="6" t="str">
        <f>"36782022010820191094108"</f>
        <v>36782022010820191094108</v>
      </c>
      <c r="C739" s="6" t="s">
        <v>7</v>
      </c>
      <c r="D739" s="6" t="str">
        <f>"吴心语"</f>
        <v>吴心语</v>
      </c>
    </row>
    <row r="740" customHeight="1" spans="1:4">
      <c r="A740" s="5">
        <v>738</v>
      </c>
      <c r="B740" s="6" t="str">
        <f>"36782022010820274294121"</f>
        <v>36782022010820274294121</v>
      </c>
      <c r="C740" s="6" t="s">
        <v>7</v>
      </c>
      <c r="D740" s="6" t="str">
        <f>"韦林利"</f>
        <v>韦林利</v>
      </c>
    </row>
    <row r="741" customHeight="1" spans="1:4">
      <c r="A741" s="5">
        <v>739</v>
      </c>
      <c r="B741" s="6" t="str">
        <f>"36782022010821075194209"</f>
        <v>36782022010821075194209</v>
      </c>
      <c r="C741" s="6" t="s">
        <v>7</v>
      </c>
      <c r="D741" s="6" t="str">
        <f>"熊秋红"</f>
        <v>熊秋红</v>
      </c>
    </row>
    <row r="742" customHeight="1" spans="1:4">
      <c r="A742" s="5">
        <v>740</v>
      </c>
      <c r="B742" s="6" t="str">
        <f>"36782022010821231494246"</f>
        <v>36782022010821231494246</v>
      </c>
      <c r="C742" s="6" t="s">
        <v>7</v>
      </c>
      <c r="D742" s="6" t="str">
        <f>"王明婷"</f>
        <v>王明婷</v>
      </c>
    </row>
    <row r="743" customHeight="1" spans="1:4">
      <c r="A743" s="5">
        <v>741</v>
      </c>
      <c r="B743" s="6" t="str">
        <f>"36782022010821253094253"</f>
        <v>36782022010821253094253</v>
      </c>
      <c r="C743" s="6" t="s">
        <v>7</v>
      </c>
      <c r="D743" s="6" t="str">
        <f>"杜微"</f>
        <v>杜微</v>
      </c>
    </row>
    <row r="744" customHeight="1" spans="1:4">
      <c r="A744" s="5">
        <v>742</v>
      </c>
      <c r="B744" s="6" t="str">
        <f>"36782022010821310594265"</f>
        <v>36782022010821310594265</v>
      </c>
      <c r="C744" s="6" t="s">
        <v>7</v>
      </c>
      <c r="D744" s="6" t="str">
        <f>"颜海娜"</f>
        <v>颜海娜</v>
      </c>
    </row>
    <row r="745" customHeight="1" spans="1:4">
      <c r="A745" s="5">
        <v>743</v>
      </c>
      <c r="B745" s="6" t="str">
        <f>"36782022010821572294313"</f>
        <v>36782022010821572294313</v>
      </c>
      <c r="C745" s="6" t="s">
        <v>7</v>
      </c>
      <c r="D745" s="6" t="str">
        <f>"王舒颖"</f>
        <v>王舒颖</v>
      </c>
    </row>
    <row r="746" customHeight="1" spans="1:4">
      <c r="A746" s="5">
        <v>744</v>
      </c>
      <c r="B746" s="6" t="str">
        <f>"36782022010822014894326"</f>
        <v>36782022010822014894326</v>
      </c>
      <c r="C746" s="6" t="s">
        <v>7</v>
      </c>
      <c r="D746" s="6" t="str">
        <f>"梁静"</f>
        <v>梁静</v>
      </c>
    </row>
    <row r="747" customHeight="1" spans="1:4">
      <c r="A747" s="5">
        <v>745</v>
      </c>
      <c r="B747" s="6" t="str">
        <f>"36782022010822382594397"</f>
        <v>36782022010822382594397</v>
      </c>
      <c r="C747" s="6" t="s">
        <v>7</v>
      </c>
      <c r="D747" s="6" t="str">
        <f>"陈月红"</f>
        <v>陈月红</v>
      </c>
    </row>
    <row r="748" customHeight="1" spans="1:4">
      <c r="A748" s="5">
        <v>746</v>
      </c>
      <c r="B748" s="6" t="str">
        <f>"36782022010822443494408"</f>
        <v>36782022010822443494408</v>
      </c>
      <c r="C748" s="6" t="s">
        <v>7</v>
      </c>
      <c r="D748" s="6" t="str">
        <f>"陈瑞玲"</f>
        <v>陈瑞玲</v>
      </c>
    </row>
    <row r="749" customHeight="1" spans="1:4">
      <c r="A749" s="5">
        <v>747</v>
      </c>
      <c r="B749" s="6" t="str">
        <f>"36782022010823023594444"</f>
        <v>36782022010823023594444</v>
      </c>
      <c r="C749" s="6" t="s">
        <v>7</v>
      </c>
      <c r="D749" s="6" t="str">
        <f>"杨铭"</f>
        <v>杨铭</v>
      </c>
    </row>
    <row r="750" customHeight="1" spans="1:4">
      <c r="A750" s="5">
        <v>748</v>
      </c>
      <c r="B750" s="6" t="str">
        <f>"36782022010823031794447"</f>
        <v>36782022010823031794447</v>
      </c>
      <c r="C750" s="6" t="s">
        <v>7</v>
      </c>
      <c r="D750" s="6" t="str">
        <f>"傅青青"</f>
        <v>傅青青</v>
      </c>
    </row>
    <row r="751" customHeight="1" spans="1:4">
      <c r="A751" s="5">
        <v>749</v>
      </c>
      <c r="B751" s="6" t="str">
        <f>"36782022010823142394463"</f>
        <v>36782022010823142394463</v>
      </c>
      <c r="C751" s="6" t="s">
        <v>7</v>
      </c>
      <c r="D751" s="6" t="str">
        <f>"洪钰"</f>
        <v>洪钰</v>
      </c>
    </row>
    <row r="752" customHeight="1" spans="1:4">
      <c r="A752" s="5">
        <v>750</v>
      </c>
      <c r="B752" s="6" t="str">
        <f>"36782022010823170894468"</f>
        <v>36782022010823170894468</v>
      </c>
      <c r="C752" s="6" t="s">
        <v>7</v>
      </c>
      <c r="D752" s="6" t="str">
        <f>"云玲茜"</f>
        <v>云玲茜</v>
      </c>
    </row>
    <row r="753" customHeight="1" spans="1:4">
      <c r="A753" s="5">
        <v>751</v>
      </c>
      <c r="B753" s="6" t="str">
        <f>"36782022010900204694542"</f>
        <v>36782022010900204694542</v>
      </c>
      <c r="C753" s="6" t="s">
        <v>7</v>
      </c>
      <c r="D753" s="6" t="str">
        <f>"程范婷"</f>
        <v>程范婷</v>
      </c>
    </row>
    <row r="754" customHeight="1" spans="1:4">
      <c r="A754" s="5">
        <v>752</v>
      </c>
      <c r="B754" s="6" t="str">
        <f>"36782022010900392194550"</f>
        <v>36782022010900392194550</v>
      </c>
      <c r="C754" s="6" t="s">
        <v>7</v>
      </c>
      <c r="D754" s="6" t="str">
        <f>"刘影影"</f>
        <v>刘影影</v>
      </c>
    </row>
    <row r="755" customHeight="1" spans="1:4">
      <c r="A755" s="5">
        <v>753</v>
      </c>
      <c r="B755" s="6" t="str">
        <f>"36782022010901021294565"</f>
        <v>36782022010901021294565</v>
      </c>
      <c r="C755" s="6" t="s">
        <v>7</v>
      </c>
      <c r="D755" s="6" t="str">
        <f>"唐台玲"</f>
        <v>唐台玲</v>
      </c>
    </row>
    <row r="756" customHeight="1" spans="1:4">
      <c r="A756" s="5">
        <v>754</v>
      </c>
      <c r="B756" s="6" t="str">
        <f>"36782022010908484694616"</f>
        <v>36782022010908484694616</v>
      </c>
      <c r="C756" s="6" t="s">
        <v>7</v>
      </c>
      <c r="D756" s="6" t="str">
        <f>"黎丹慧"</f>
        <v>黎丹慧</v>
      </c>
    </row>
    <row r="757" customHeight="1" spans="1:4">
      <c r="A757" s="5">
        <v>755</v>
      </c>
      <c r="B757" s="6" t="str">
        <f>"36782022010908511494620"</f>
        <v>36782022010908511494620</v>
      </c>
      <c r="C757" s="6" t="s">
        <v>7</v>
      </c>
      <c r="D757" s="6" t="str">
        <f>"吉丹丹"</f>
        <v>吉丹丹</v>
      </c>
    </row>
    <row r="758" customHeight="1" spans="1:4">
      <c r="A758" s="5">
        <v>756</v>
      </c>
      <c r="B758" s="6" t="str">
        <f>"36782022010909084294632"</f>
        <v>36782022010909084294632</v>
      </c>
      <c r="C758" s="6" t="s">
        <v>7</v>
      </c>
      <c r="D758" s="6" t="str">
        <f>"关晶晶"</f>
        <v>关晶晶</v>
      </c>
    </row>
    <row r="759" customHeight="1" spans="1:4">
      <c r="A759" s="5">
        <v>757</v>
      </c>
      <c r="B759" s="6" t="str">
        <f>"36782022010910253494747"</f>
        <v>36782022010910253494747</v>
      </c>
      <c r="C759" s="6" t="s">
        <v>7</v>
      </c>
      <c r="D759" s="6" t="str">
        <f>"蔡孙妹"</f>
        <v>蔡孙妹</v>
      </c>
    </row>
    <row r="760" customHeight="1" spans="1:4">
      <c r="A760" s="5">
        <v>758</v>
      </c>
      <c r="B760" s="6" t="str">
        <f>"36782022010910300294761"</f>
        <v>36782022010910300294761</v>
      </c>
      <c r="C760" s="6" t="s">
        <v>7</v>
      </c>
      <c r="D760" s="6" t="str">
        <f>"黄彩英"</f>
        <v>黄彩英</v>
      </c>
    </row>
    <row r="761" customHeight="1" spans="1:4">
      <c r="A761" s="5">
        <v>759</v>
      </c>
      <c r="B761" s="6" t="str">
        <f>"36782022010911082394878"</f>
        <v>36782022010911082394878</v>
      </c>
      <c r="C761" s="6" t="s">
        <v>7</v>
      </c>
      <c r="D761" s="6" t="str">
        <f>"吴兴晶"</f>
        <v>吴兴晶</v>
      </c>
    </row>
    <row r="762" customHeight="1" spans="1:4">
      <c r="A762" s="5">
        <v>760</v>
      </c>
      <c r="B762" s="6" t="str">
        <f>"36782022010911304194954"</f>
        <v>36782022010911304194954</v>
      </c>
      <c r="C762" s="6" t="s">
        <v>7</v>
      </c>
      <c r="D762" s="6" t="str">
        <f>"王昱婷"</f>
        <v>王昱婷</v>
      </c>
    </row>
    <row r="763" customHeight="1" spans="1:4">
      <c r="A763" s="5">
        <v>761</v>
      </c>
      <c r="B763" s="6" t="str">
        <f>"36782022010913040695160"</f>
        <v>36782022010913040695160</v>
      </c>
      <c r="C763" s="6" t="s">
        <v>7</v>
      </c>
      <c r="D763" s="6" t="str">
        <f>"符玉娥"</f>
        <v>符玉娥</v>
      </c>
    </row>
    <row r="764" customHeight="1" spans="1:4">
      <c r="A764" s="5">
        <v>762</v>
      </c>
      <c r="B764" s="6" t="str">
        <f>"36782022010913044195161"</f>
        <v>36782022010913044195161</v>
      </c>
      <c r="C764" s="6" t="s">
        <v>7</v>
      </c>
      <c r="D764" s="6" t="str">
        <f>"吴海燕"</f>
        <v>吴海燕</v>
      </c>
    </row>
    <row r="765" customHeight="1" spans="1:4">
      <c r="A765" s="5">
        <v>763</v>
      </c>
      <c r="B765" s="6" t="str">
        <f>"36782022010913065295164"</f>
        <v>36782022010913065295164</v>
      </c>
      <c r="C765" s="6" t="s">
        <v>7</v>
      </c>
      <c r="D765" s="6" t="str">
        <f>"丁姗姗"</f>
        <v>丁姗姗</v>
      </c>
    </row>
    <row r="766" customHeight="1" spans="1:4">
      <c r="A766" s="5">
        <v>764</v>
      </c>
      <c r="B766" s="6" t="str">
        <f>"36782022010913423295239"</f>
        <v>36782022010913423295239</v>
      </c>
      <c r="C766" s="6" t="s">
        <v>7</v>
      </c>
      <c r="D766" s="6" t="str">
        <f>"陈婧"</f>
        <v>陈婧</v>
      </c>
    </row>
    <row r="767" customHeight="1" spans="1:4">
      <c r="A767" s="5">
        <v>765</v>
      </c>
      <c r="B767" s="6" t="str">
        <f>"36782022010913572495263"</f>
        <v>36782022010913572495263</v>
      </c>
      <c r="C767" s="6" t="s">
        <v>7</v>
      </c>
      <c r="D767" s="6" t="str">
        <f>"梁真芸"</f>
        <v>梁真芸</v>
      </c>
    </row>
    <row r="768" customHeight="1" spans="1:4">
      <c r="A768" s="5">
        <v>766</v>
      </c>
      <c r="B768" s="6" t="str">
        <f>"36782022010915040595391"</f>
        <v>36782022010915040595391</v>
      </c>
      <c r="C768" s="6" t="s">
        <v>7</v>
      </c>
      <c r="D768" s="6" t="str">
        <f>"简金妹"</f>
        <v>简金妹</v>
      </c>
    </row>
    <row r="769" customHeight="1" spans="1:4">
      <c r="A769" s="5">
        <v>767</v>
      </c>
      <c r="B769" s="6" t="str">
        <f>"36782022010915115495404"</f>
        <v>36782022010915115495404</v>
      </c>
      <c r="C769" s="6" t="s">
        <v>7</v>
      </c>
      <c r="D769" s="6" t="str">
        <f>"陈秋月"</f>
        <v>陈秋月</v>
      </c>
    </row>
    <row r="770" customHeight="1" spans="1:4">
      <c r="A770" s="5">
        <v>768</v>
      </c>
      <c r="B770" s="6" t="str">
        <f>"36782022010915132095408"</f>
        <v>36782022010915132095408</v>
      </c>
      <c r="C770" s="6" t="s">
        <v>7</v>
      </c>
      <c r="D770" s="6" t="str">
        <f>"吴季娟"</f>
        <v>吴季娟</v>
      </c>
    </row>
    <row r="771" customHeight="1" spans="1:4">
      <c r="A771" s="5">
        <v>769</v>
      </c>
      <c r="B771" s="6" t="str">
        <f>"36782022010915363295471"</f>
        <v>36782022010915363295471</v>
      </c>
      <c r="C771" s="6" t="s">
        <v>7</v>
      </c>
      <c r="D771" s="6" t="str">
        <f>"符燕丽"</f>
        <v>符燕丽</v>
      </c>
    </row>
    <row r="772" customHeight="1" spans="1:4">
      <c r="A772" s="5">
        <v>770</v>
      </c>
      <c r="B772" s="6" t="str">
        <f>"36782022010915510595500"</f>
        <v>36782022010915510595500</v>
      </c>
      <c r="C772" s="6" t="s">
        <v>7</v>
      </c>
      <c r="D772" s="6" t="str">
        <f>"杨慧"</f>
        <v>杨慧</v>
      </c>
    </row>
    <row r="773" customHeight="1" spans="1:4">
      <c r="A773" s="5">
        <v>771</v>
      </c>
      <c r="B773" s="6" t="str">
        <f>"36782022010915584895518"</f>
        <v>36782022010915584895518</v>
      </c>
      <c r="C773" s="6" t="s">
        <v>7</v>
      </c>
      <c r="D773" s="6" t="str">
        <f>"蒋婉婷"</f>
        <v>蒋婉婷</v>
      </c>
    </row>
    <row r="774" customHeight="1" spans="1:4">
      <c r="A774" s="5">
        <v>772</v>
      </c>
      <c r="B774" s="6" t="str">
        <f>"36782022010916131595554"</f>
        <v>36782022010916131595554</v>
      </c>
      <c r="C774" s="6" t="s">
        <v>7</v>
      </c>
      <c r="D774" s="6" t="str">
        <f>"韦小恋"</f>
        <v>韦小恋</v>
      </c>
    </row>
    <row r="775" customHeight="1" spans="1:4">
      <c r="A775" s="5">
        <v>773</v>
      </c>
      <c r="B775" s="6" t="str">
        <f>"36782022010916144395561"</f>
        <v>36782022010916144395561</v>
      </c>
      <c r="C775" s="6" t="s">
        <v>7</v>
      </c>
      <c r="D775" s="6" t="str">
        <f>"王堂棉"</f>
        <v>王堂棉</v>
      </c>
    </row>
    <row r="776" customHeight="1" spans="1:4">
      <c r="A776" s="5">
        <v>774</v>
      </c>
      <c r="B776" s="6" t="str">
        <f>"36782022010916241095581"</f>
        <v>36782022010916241095581</v>
      </c>
      <c r="C776" s="6" t="s">
        <v>7</v>
      </c>
      <c r="D776" s="6" t="str">
        <f>"王佳玉"</f>
        <v>王佳玉</v>
      </c>
    </row>
    <row r="777" customHeight="1" spans="1:4">
      <c r="A777" s="5">
        <v>775</v>
      </c>
      <c r="B777" s="6" t="str">
        <f>"36782022010916274295594"</f>
        <v>36782022010916274295594</v>
      </c>
      <c r="C777" s="6" t="s">
        <v>7</v>
      </c>
      <c r="D777" s="6" t="str">
        <f>"吴冠英"</f>
        <v>吴冠英</v>
      </c>
    </row>
    <row r="778" customHeight="1" spans="1:4">
      <c r="A778" s="5">
        <v>776</v>
      </c>
      <c r="B778" s="6" t="str">
        <f>"36782022010916424395617"</f>
        <v>36782022010916424395617</v>
      </c>
      <c r="C778" s="6" t="s">
        <v>7</v>
      </c>
      <c r="D778" s="6" t="str">
        <f>"黄燕玉"</f>
        <v>黄燕玉</v>
      </c>
    </row>
    <row r="779" customHeight="1" spans="1:4">
      <c r="A779" s="5">
        <v>777</v>
      </c>
      <c r="B779" s="6" t="str">
        <f>"36782022010916592195653"</f>
        <v>36782022010916592195653</v>
      </c>
      <c r="C779" s="6" t="s">
        <v>7</v>
      </c>
      <c r="D779" s="6" t="str">
        <f>"金周琴"</f>
        <v>金周琴</v>
      </c>
    </row>
    <row r="780" customHeight="1" spans="1:4">
      <c r="A780" s="5">
        <v>778</v>
      </c>
      <c r="B780" s="6" t="str">
        <f>"36782022010917255095681"</f>
        <v>36782022010917255095681</v>
      </c>
      <c r="C780" s="6" t="s">
        <v>7</v>
      </c>
      <c r="D780" s="6" t="str">
        <f>"陈晓凡"</f>
        <v>陈晓凡</v>
      </c>
    </row>
    <row r="781" customHeight="1" spans="1:4">
      <c r="A781" s="5">
        <v>779</v>
      </c>
      <c r="B781" s="6" t="str">
        <f>"36782022010917283195684"</f>
        <v>36782022010917283195684</v>
      </c>
      <c r="C781" s="6" t="s">
        <v>7</v>
      </c>
      <c r="D781" s="6" t="str">
        <f>"黄妮旅"</f>
        <v>黄妮旅</v>
      </c>
    </row>
    <row r="782" customHeight="1" spans="1:4">
      <c r="A782" s="5">
        <v>780</v>
      </c>
      <c r="B782" s="6" t="str">
        <f>"36782022010917591795714"</f>
        <v>36782022010917591795714</v>
      </c>
      <c r="C782" s="6" t="s">
        <v>7</v>
      </c>
      <c r="D782" s="6" t="str">
        <f>"雷久瑶"</f>
        <v>雷久瑶</v>
      </c>
    </row>
    <row r="783" customHeight="1" spans="1:4">
      <c r="A783" s="5">
        <v>781</v>
      </c>
      <c r="B783" s="6" t="str">
        <f>"36782022010918120895725"</f>
        <v>36782022010918120895725</v>
      </c>
      <c r="C783" s="6" t="s">
        <v>7</v>
      </c>
      <c r="D783" s="6" t="str">
        <f>"吴姗姗"</f>
        <v>吴姗姗</v>
      </c>
    </row>
    <row r="784" customHeight="1" spans="1:4">
      <c r="A784" s="5">
        <v>782</v>
      </c>
      <c r="B784" s="6" t="str">
        <f>"36782022010918234395740"</f>
        <v>36782022010918234395740</v>
      </c>
      <c r="C784" s="6" t="s">
        <v>7</v>
      </c>
      <c r="D784" s="6" t="str">
        <f>"杨万星"</f>
        <v>杨万星</v>
      </c>
    </row>
    <row r="785" customHeight="1" spans="1:4">
      <c r="A785" s="5">
        <v>783</v>
      </c>
      <c r="B785" s="6" t="str">
        <f>"36782022010918305295749"</f>
        <v>36782022010918305295749</v>
      </c>
      <c r="C785" s="6" t="s">
        <v>7</v>
      </c>
      <c r="D785" s="6" t="str">
        <f>"苏秋雨"</f>
        <v>苏秋雨</v>
      </c>
    </row>
    <row r="786" customHeight="1" spans="1:4">
      <c r="A786" s="5">
        <v>784</v>
      </c>
      <c r="B786" s="6" t="str">
        <f>"36782022010918361195754"</f>
        <v>36782022010918361195754</v>
      </c>
      <c r="C786" s="6" t="s">
        <v>7</v>
      </c>
      <c r="D786" s="6" t="str">
        <f>"朱小芩"</f>
        <v>朱小芩</v>
      </c>
    </row>
    <row r="787" customHeight="1" spans="1:4">
      <c r="A787" s="5">
        <v>785</v>
      </c>
      <c r="B787" s="6" t="str">
        <f>"36782022010919124895794"</f>
        <v>36782022010919124895794</v>
      </c>
      <c r="C787" s="6" t="s">
        <v>7</v>
      </c>
      <c r="D787" s="6" t="str">
        <f>"邱晓慧"</f>
        <v>邱晓慧</v>
      </c>
    </row>
    <row r="788" customHeight="1" spans="1:4">
      <c r="A788" s="5">
        <v>786</v>
      </c>
      <c r="B788" s="6" t="str">
        <f>"36782022010919175995800"</f>
        <v>36782022010919175995800</v>
      </c>
      <c r="C788" s="6" t="s">
        <v>7</v>
      </c>
      <c r="D788" s="6" t="str">
        <f>"吴雯晶"</f>
        <v>吴雯晶</v>
      </c>
    </row>
    <row r="789" customHeight="1" spans="1:4">
      <c r="A789" s="5">
        <v>787</v>
      </c>
      <c r="B789" s="6" t="str">
        <f>"36782022010919331395817"</f>
        <v>36782022010919331395817</v>
      </c>
      <c r="C789" s="6" t="s">
        <v>7</v>
      </c>
      <c r="D789" s="6" t="str">
        <f>"朱旭颖"</f>
        <v>朱旭颖</v>
      </c>
    </row>
    <row r="790" customHeight="1" spans="1:4">
      <c r="A790" s="5">
        <v>788</v>
      </c>
      <c r="B790" s="6" t="str">
        <f>"36782022010919413195830"</f>
        <v>36782022010919413195830</v>
      </c>
      <c r="C790" s="6" t="s">
        <v>7</v>
      </c>
      <c r="D790" s="6" t="str">
        <f>"王燕"</f>
        <v>王燕</v>
      </c>
    </row>
    <row r="791" customHeight="1" spans="1:4">
      <c r="A791" s="5">
        <v>789</v>
      </c>
      <c r="B791" s="6" t="str">
        <f>"36782022010919425695833"</f>
        <v>36782022010919425695833</v>
      </c>
      <c r="C791" s="6" t="s">
        <v>7</v>
      </c>
      <c r="D791" s="6" t="str">
        <f>"洪莹"</f>
        <v>洪莹</v>
      </c>
    </row>
    <row r="792" customHeight="1" spans="1:4">
      <c r="A792" s="5">
        <v>790</v>
      </c>
      <c r="B792" s="6" t="str">
        <f>"36782022010919535895844"</f>
        <v>36782022010919535895844</v>
      </c>
      <c r="C792" s="6" t="s">
        <v>7</v>
      </c>
      <c r="D792" s="6" t="str">
        <f>"闫红艳"</f>
        <v>闫红艳</v>
      </c>
    </row>
    <row r="793" customHeight="1" spans="1:4">
      <c r="A793" s="5">
        <v>791</v>
      </c>
      <c r="B793" s="6" t="str">
        <f>"36782022010919550695845"</f>
        <v>36782022010919550695845</v>
      </c>
      <c r="C793" s="6" t="s">
        <v>7</v>
      </c>
      <c r="D793" s="6" t="str">
        <f>"郑海霞"</f>
        <v>郑海霞</v>
      </c>
    </row>
    <row r="794" customHeight="1" spans="1:4">
      <c r="A794" s="5">
        <v>792</v>
      </c>
      <c r="B794" s="6" t="str">
        <f>"36782022010920111895879"</f>
        <v>36782022010920111895879</v>
      </c>
      <c r="C794" s="6" t="s">
        <v>7</v>
      </c>
      <c r="D794" s="6" t="str">
        <f>"苏树月"</f>
        <v>苏树月</v>
      </c>
    </row>
    <row r="795" customHeight="1" spans="1:4">
      <c r="A795" s="5">
        <v>793</v>
      </c>
      <c r="B795" s="6" t="str">
        <f>"36782022010920112195880"</f>
        <v>36782022010920112195880</v>
      </c>
      <c r="C795" s="6" t="s">
        <v>7</v>
      </c>
      <c r="D795" s="6" t="str">
        <f>"郑长女"</f>
        <v>郑长女</v>
      </c>
    </row>
    <row r="796" customHeight="1" spans="1:4">
      <c r="A796" s="5">
        <v>794</v>
      </c>
      <c r="B796" s="6" t="str">
        <f>"36782022010920311195912"</f>
        <v>36782022010920311195912</v>
      </c>
      <c r="C796" s="6" t="s">
        <v>7</v>
      </c>
      <c r="D796" s="6" t="str">
        <f>"黄潮霞"</f>
        <v>黄潮霞</v>
      </c>
    </row>
    <row r="797" customHeight="1" spans="1:4">
      <c r="A797" s="5">
        <v>795</v>
      </c>
      <c r="B797" s="6" t="str">
        <f>"36782022010920544595956"</f>
        <v>36782022010920544595956</v>
      </c>
      <c r="C797" s="6" t="s">
        <v>7</v>
      </c>
      <c r="D797" s="6" t="str">
        <f>"羊钰婷"</f>
        <v>羊钰婷</v>
      </c>
    </row>
    <row r="798" customHeight="1" spans="1:4">
      <c r="A798" s="5">
        <v>796</v>
      </c>
      <c r="B798" s="6" t="str">
        <f>"36782022010921345596030"</f>
        <v>36782022010921345596030</v>
      </c>
      <c r="C798" s="6" t="s">
        <v>7</v>
      </c>
      <c r="D798" s="6" t="str">
        <f>"郑康敏"</f>
        <v>郑康敏</v>
      </c>
    </row>
    <row r="799" customHeight="1" spans="1:4">
      <c r="A799" s="5">
        <v>797</v>
      </c>
      <c r="B799" s="6" t="str">
        <f>"36782022010921523796066"</f>
        <v>36782022010921523796066</v>
      </c>
      <c r="C799" s="6" t="s">
        <v>7</v>
      </c>
      <c r="D799" s="6" t="str">
        <f>"詹嘉雯"</f>
        <v>詹嘉雯</v>
      </c>
    </row>
    <row r="800" customHeight="1" spans="1:4">
      <c r="A800" s="5">
        <v>798</v>
      </c>
      <c r="B800" s="6" t="str">
        <f>"36782022010922044096093"</f>
        <v>36782022010922044096093</v>
      </c>
      <c r="C800" s="6" t="s">
        <v>7</v>
      </c>
      <c r="D800" s="6" t="str">
        <f>"陈泰苑"</f>
        <v>陈泰苑</v>
      </c>
    </row>
    <row r="801" customHeight="1" spans="1:4">
      <c r="A801" s="5">
        <v>799</v>
      </c>
      <c r="B801" s="6" t="str">
        <f>"36782022010922053296097"</f>
        <v>36782022010922053296097</v>
      </c>
      <c r="C801" s="6" t="s">
        <v>7</v>
      </c>
      <c r="D801" s="6" t="str">
        <f>"徐昌菊"</f>
        <v>徐昌菊</v>
      </c>
    </row>
    <row r="802" customHeight="1" spans="1:4">
      <c r="A802" s="5">
        <v>800</v>
      </c>
      <c r="B802" s="6" t="str">
        <f>"36782022010922235296128"</f>
        <v>36782022010922235296128</v>
      </c>
      <c r="C802" s="6" t="s">
        <v>7</v>
      </c>
      <c r="D802" s="6" t="str">
        <f>"何那女"</f>
        <v>何那女</v>
      </c>
    </row>
    <row r="803" customHeight="1" spans="1:4">
      <c r="A803" s="5">
        <v>801</v>
      </c>
      <c r="B803" s="6" t="str">
        <f>"36782022010922441696167"</f>
        <v>36782022010922441696167</v>
      </c>
      <c r="C803" s="6" t="s">
        <v>7</v>
      </c>
      <c r="D803" s="6" t="str">
        <f>"郑顺花"</f>
        <v>郑顺花</v>
      </c>
    </row>
    <row r="804" customHeight="1" spans="1:4">
      <c r="A804" s="5">
        <v>802</v>
      </c>
      <c r="B804" s="6" t="str">
        <f>"36782022010922484296176"</f>
        <v>36782022010922484296176</v>
      </c>
      <c r="C804" s="6" t="s">
        <v>7</v>
      </c>
      <c r="D804" s="6" t="str">
        <f>"吴小怡"</f>
        <v>吴小怡</v>
      </c>
    </row>
    <row r="805" customHeight="1" spans="1:4">
      <c r="A805" s="5">
        <v>803</v>
      </c>
      <c r="B805" s="6" t="str">
        <f>"36782022010923051496187"</f>
        <v>36782022010923051496187</v>
      </c>
      <c r="C805" s="6" t="s">
        <v>7</v>
      </c>
      <c r="D805" s="6" t="str">
        <f>"陈丽"</f>
        <v>陈丽</v>
      </c>
    </row>
    <row r="806" customHeight="1" spans="1:4">
      <c r="A806" s="5">
        <v>804</v>
      </c>
      <c r="B806" s="6" t="str">
        <f>"36782022010923150896201"</f>
        <v>36782022010923150896201</v>
      </c>
      <c r="C806" s="6" t="s">
        <v>7</v>
      </c>
      <c r="D806" s="6" t="str">
        <f>"黄垂青"</f>
        <v>黄垂青</v>
      </c>
    </row>
    <row r="807" customHeight="1" spans="1:4">
      <c r="A807" s="5">
        <v>805</v>
      </c>
      <c r="B807" s="6" t="str">
        <f>"36782022010923362696231"</f>
        <v>36782022010923362696231</v>
      </c>
      <c r="C807" s="6" t="s">
        <v>7</v>
      </c>
      <c r="D807" s="6" t="str">
        <f>"陈诗瑜"</f>
        <v>陈诗瑜</v>
      </c>
    </row>
    <row r="808" customHeight="1" spans="1:4">
      <c r="A808" s="5">
        <v>806</v>
      </c>
      <c r="B808" s="6" t="str">
        <f>"36782022011000152996264"</f>
        <v>36782022011000152996264</v>
      </c>
      <c r="C808" s="6" t="s">
        <v>7</v>
      </c>
      <c r="D808" s="6" t="str">
        <f>"黄辉"</f>
        <v>黄辉</v>
      </c>
    </row>
    <row r="809" customHeight="1" spans="1:4">
      <c r="A809" s="5">
        <v>807</v>
      </c>
      <c r="B809" s="6" t="str">
        <f>"36782022011000240796269"</f>
        <v>36782022011000240796269</v>
      </c>
      <c r="C809" s="6" t="s">
        <v>7</v>
      </c>
      <c r="D809" s="6" t="str">
        <f>"何俏鸿"</f>
        <v>何俏鸿</v>
      </c>
    </row>
    <row r="810" customHeight="1" spans="1:4">
      <c r="A810" s="5">
        <v>808</v>
      </c>
      <c r="B810" s="6" t="str">
        <f>"36782022011008283796361"</f>
        <v>36782022011008283796361</v>
      </c>
      <c r="C810" s="6" t="s">
        <v>7</v>
      </c>
      <c r="D810" s="6" t="str">
        <f>"韦玮"</f>
        <v>韦玮</v>
      </c>
    </row>
    <row r="811" customHeight="1" spans="1:4">
      <c r="A811" s="5">
        <v>809</v>
      </c>
      <c r="B811" s="6" t="str">
        <f>"36782022011008394296373"</f>
        <v>36782022011008394296373</v>
      </c>
      <c r="C811" s="6" t="s">
        <v>7</v>
      </c>
      <c r="D811" s="6" t="str">
        <f>"关远琴"</f>
        <v>关远琴</v>
      </c>
    </row>
    <row r="812" customHeight="1" spans="1:4">
      <c r="A812" s="5">
        <v>810</v>
      </c>
      <c r="B812" s="6" t="str">
        <f>"36782022011008524096388"</f>
        <v>36782022011008524096388</v>
      </c>
      <c r="C812" s="6" t="s">
        <v>7</v>
      </c>
      <c r="D812" s="6" t="str">
        <f>"袁聪"</f>
        <v>袁聪</v>
      </c>
    </row>
    <row r="813" customHeight="1" spans="1:4">
      <c r="A813" s="5">
        <v>811</v>
      </c>
      <c r="B813" s="6" t="str">
        <f>"36782022011008585696402"</f>
        <v>36782022011008585696402</v>
      </c>
      <c r="C813" s="6" t="s">
        <v>7</v>
      </c>
      <c r="D813" s="6" t="str">
        <f>"李静"</f>
        <v>李静</v>
      </c>
    </row>
    <row r="814" customHeight="1" spans="1:4">
      <c r="A814" s="5">
        <v>812</v>
      </c>
      <c r="B814" s="6" t="str">
        <f>"36782022011009031296419"</f>
        <v>36782022011009031296419</v>
      </c>
      <c r="C814" s="6" t="s">
        <v>7</v>
      </c>
      <c r="D814" s="6" t="str">
        <f>"王桂芳"</f>
        <v>王桂芳</v>
      </c>
    </row>
    <row r="815" customHeight="1" spans="1:4">
      <c r="A815" s="5">
        <v>813</v>
      </c>
      <c r="B815" s="6" t="str">
        <f>"36782022011009172896454"</f>
        <v>36782022011009172896454</v>
      </c>
      <c r="C815" s="6" t="s">
        <v>7</v>
      </c>
      <c r="D815" s="6" t="str">
        <f>"蔡容"</f>
        <v>蔡容</v>
      </c>
    </row>
    <row r="816" customHeight="1" spans="1:4">
      <c r="A816" s="5">
        <v>814</v>
      </c>
      <c r="B816" s="6" t="str">
        <f>"36782022011009342096501"</f>
        <v>36782022011009342096501</v>
      </c>
      <c r="C816" s="6" t="s">
        <v>7</v>
      </c>
      <c r="D816" s="6" t="str">
        <f>"陈宝南"</f>
        <v>陈宝南</v>
      </c>
    </row>
    <row r="817" customHeight="1" spans="1:4">
      <c r="A817" s="5">
        <v>815</v>
      </c>
      <c r="B817" s="6" t="str">
        <f>"36782022011009453296537"</f>
        <v>36782022011009453296537</v>
      </c>
      <c r="C817" s="6" t="s">
        <v>7</v>
      </c>
      <c r="D817" s="6" t="str">
        <f>"黄子倪"</f>
        <v>黄子倪</v>
      </c>
    </row>
    <row r="818" customHeight="1" spans="1:4">
      <c r="A818" s="5">
        <v>816</v>
      </c>
      <c r="B818" s="6" t="str">
        <f>"36782022011009565596579"</f>
        <v>36782022011009565596579</v>
      </c>
      <c r="C818" s="6" t="s">
        <v>7</v>
      </c>
      <c r="D818" s="6" t="str">
        <f>"钟佩瑜"</f>
        <v>钟佩瑜</v>
      </c>
    </row>
    <row r="819" customHeight="1" spans="1:4">
      <c r="A819" s="5">
        <v>817</v>
      </c>
      <c r="B819" s="6" t="str">
        <f>"36782022011009571696583"</f>
        <v>36782022011009571696583</v>
      </c>
      <c r="C819" s="6" t="s">
        <v>7</v>
      </c>
      <c r="D819" s="6" t="str">
        <f>"黄琼哗"</f>
        <v>黄琼哗</v>
      </c>
    </row>
    <row r="820" customHeight="1" spans="1:4">
      <c r="A820" s="5">
        <v>818</v>
      </c>
      <c r="B820" s="6" t="str">
        <f>"36782022011010034896604"</f>
        <v>36782022011010034896604</v>
      </c>
      <c r="C820" s="6" t="s">
        <v>7</v>
      </c>
      <c r="D820" s="6" t="str">
        <f>"韦晓羽"</f>
        <v>韦晓羽</v>
      </c>
    </row>
    <row r="821" customHeight="1" spans="1:4">
      <c r="A821" s="5">
        <v>819</v>
      </c>
      <c r="B821" s="6" t="str">
        <f>"36782022011010142996637"</f>
        <v>36782022011010142996637</v>
      </c>
      <c r="C821" s="6" t="s">
        <v>7</v>
      </c>
      <c r="D821" s="6" t="str">
        <f>"林芳君"</f>
        <v>林芳君</v>
      </c>
    </row>
    <row r="822" customHeight="1" spans="1:4">
      <c r="A822" s="5">
        <v>820</v>
      </c>
      <c r="B822" s="6" t="str">
        <f>"36782022011010305896691"</f>
        <v>36782022011010305896691</v>
      </c>
      <c r="C822" s="6" t="s">
        <v>7</v>
      </c>
      <c r="D822" s="6" t="str">
        <f>"陈小爱"</f>
        <v>陈小爱</v>
      </c>
    </row>
    <row r="823" customHeight="1" spans="1:4">
      <c r="A823" s="5">
        <v>821</v>
      </c>
      <c r="B823" s="6" t="str">
        <f>"36782022011010451396738"</f>
        <v>36782022011010451396738</v>
      </c>
      <c r="C823" s="6" t="s">
        <v>7</v>
      </c>
      <c r="D823" s="6" t="str">
        <f>"张儒燕"</f>
        <v>张儒燕</v>
      </c>
    </row>
    <row r="824" customHeight="1" spans="1:4">
      <c r="A824" s="5">
        <v>822</v>
      </c>
      <c r="B824" s="6" t="str">
        <f>"36782022011010451496739"</f>
        <v>36782022011010451496739</v>
      </c>
      <c r="C824" s="6" t="s">
        <v>7</v>
      </c>
      <c r="D824" s="6" t="str">
        <f>"王威"</f>
        <v>王威</v>
      </c>
    </row>
    <row r="825" customHeight="1" spans="1:4">
      <c r="A825" s="5">
        <v>823</v>
      </c>
      <c r="B825" s="6" t="str">
        <f>"36782022011010504796752"</f>
        <v>36782022011010504796752</v>
      </c>
      <c r="C825" s="6" t="s">
        <v>7</v>
      </c>
      <c r="D825" s="6" t="str">
        <f>"苏肖育"</f>
        <v>苏肖育</v>
      </c>
    </row>
    <row r="826" customHeight="1" spans="1:4">
      <c r="A826" s="5">
        <v>824</v>
      </c>
      <c r="B826" s="6" t="str">
        <f>"36782022011010555796764"</f>
        <v>36782022011010555796764</v>
      </c>
      <c r="C826" s="6" t="s">
        <v>7</v>
      </c>
      <c r="D826" s="6" t="str">
        <f>"林季花"</f>
        <v>林季花</v>
      </c>
    </row>
    <row r="827" customHeight="1" spans="1:4">
      <c r="A827" s="5">
        <v>825</v>
      </c>
      <c r="B827" s="6" t="str">
        <f>"36782022011011024096795"</f>
        <v>36782022011011024096795</v>
      </c>
      <c r="C827" s="6" t="s">
        <v>7</v>
      </c>
      <c r="D827" s="6" t="str">
        <f>"翁娇丽"</f>
        <v>翁娇丽</v>
      </c>
    </row>
    <row r="828" customHeight="1" spans="1:4">
      <c r="A828" s="5">
        <v>826</v>
      </c>
      <c r="B828" s="6" t="str">
        <f>"36782022011011042396804"</f>
        <v>36782022011011042396804</v>
      </c>
      <c r="C828" s="6" t="s">
        <v>7</v>
      </c>
      <c r="D828" s="6" t="str">
        <f>"谢丹"</f>
        <v>谢丹</v>
      </c>
    </row>
    <row r="829" customHeight="1" spans="1:4">
      <c r="A829" s="5">
        <v>827</v>
      </c>
      <c r="B829" s="6" t="str">
        <f>"36782022011011074596816"</f>
        <v>36782022011011074596816</v>
      </c>
      <c r="C829" s="6" t="s">
        <v>7</v>
      </c>
      <c r="D829" s="6" t="str">
        <f>"吴丽娜"</f>
        <v>吴丽娜</v>
      </c>
    </row>
    <row r="830" customHeight="1" spans="1:4">
      <c r="A830" s="5">
        <v>828</v>
      </c>
      <c r="B830" s="6" t="str">
        <f>"36782022011011115496831"</f>
        <v>36782022011011115496831</v>
      </c>
      <c r="C830" s="6" t="s">
        <v>7</v>
      </c>
      <c r="D830" s="6" t="str">
        <f>"方俪颖"</f>
        <v>方俪颖</v>
      </c>
    </row>
    <row r="831" customHeight="1" spans="1:4">
      <c r="A831" s="5">
        <v>829</v>
      </c>
      <c r="B831" s="6" t="str">
        <f>"36782022011011143496846"</f>
        <v>36782022011011143496846</v>
      </c>
      <c r="C831" s="6" t="s">
        <v>7</v>
      </c>
      <c r="D831" s="6" t="str">
        <f>"冯文彬"</f>
        <v>冯文彬</v>
      </c>
    </row>
    <row r="832" customHeight="1" spans="1:4">
      <c r="A832" s="5">
        <v>830</v>
      </c>
      <c r="B832" s="6" t="str">
        <f>"36782022011011262596885"</f>
        <v>36782022011011262596885</v>
      </c>
      <c r="C832" s="6" t="s">
        <v>7</v>
      </c>
      <c r="D832" s="6" t="str">
        <f>"陈虹"</f>
        <v>陈虹</v>
      </c>
    </row>
    <row r="833" customHeight="1" spans="1:4">
      <c r="A833" s="5">
        <v>831</v>
      </c>
      <c r="B833" s="6" t="str">
        <f>"36782022011011270396886"</f>
        <v>36782022011011270396886</v>
      </c>
      <c r="C833" s="6" t="s">
        <v>7</v>
      </c>
      <c r="D833" s="6" t="str">
        <f>"吴亭"</f>
        <v>吴亭</v>
      </c>
    </row>
    <row r="834" customHeight="1" spans="1:4">
      <c r="A834" s="5">
        <v>832</v>
      </c>
      <c r="B834" s="6" t="str">
        <f>"36782022011011284896890"</f>
        <v>36782022011011284896890</v>
      </c>
      <c r="C834" s="6" t="s">
        <v>7</v>
      </c>
      <c r="D834" s="6" t="str">
        <f>"黄财庆"</f>
        <v>黄财庆</v>
      </c>
    </row>
    <row r="835" customHeight="1" spans="1:4">
      <c r="A835" s="5">
        <v>833</v>
      </c>
      <c r="B835" s="6" t="str">
        <f>"36782022011011290296892"</f>
        <v>36782022011011290296892</v>
      </c>
      <c r="C835" s="6" t="s">
        <v>7</v>
      </c>
      <c r="D835" s="6" t="str">
        <f>"麦少缘"</f>
        <v>麦少缘</v>
      </c>
    </row>
    <row r="836" customHeight="1" spans="1:4">
      <c r="A836" s="5">
        <v>834</v>
      </c>
      <c r="B836" s="6" t="str">
        <f>"36782022011011455196940"</f>
        <v>36782022011011455196940</v>
      </c>
      <c r="C836" s="6" t="s">
        <v>7</v>
      </c>
      <c r="D836" s="6" t="str">
        <f>"贾梦倩"</f>
        <v>贾梦倩</v>
      </c>
    </row>
    <row r="837" customHeight="1" spans="1:4">
      <c r="A837" s="5">
        <v>835</v>
      </c>
      <c r="B837" s="6" t="str">
        <f>"36782022011011494796953"</f>
        <v>36782022011011494796953</v>
      </c>
      <c r="C837" s="6" t="s">
        <v>7</v>
      </c>
      <c r="D837" s="6" t="str">
        <f>"王凤"</f>
        <v>王凤</v>
      </c>
    </row>
    <row r="838" customHeight="1" spans="1:4">
      <c r="A838" s="5">
        <v>836</v>
      </c>
      <c r="B838" s="6" t="str">
        <f>"36782022011012041796973"</f>
        <v>36782022011012041796973</v>
      </c>
      <c r="C838" s="6" t="s">
        <v>7</v>
      </c>
      <c r="D838" s="6" t="str">
        <f>"吴娜娜"</f>
        <v>吴娜娜</v>
      </c>
    </row>
    <row r="839" customHeight="1" spans="1:4">
      <c r="A839" s="5">
        <v>837</v>
      </c>
      <c r="B839" s="6" t="str">
        <f>"36782022011012134596990"</f>
        <v>36782022011012134596990</v>
      </c>
      <c r="C839" s="6" t="s">
        <v>7</v>
      </c>
      <c r="D839" s="6" t="str">
        <f>"吴剑玲"</f>
        <v>吴剑玲</v>
      </c>
    </row>
    <row r="840" customHeight="1" spans="1:4">
      <c r="A840" s="5">
        <v>838</v>
      </c>
      <c r="B840" s="6" t="str">
        <f>"36782022011012260497008"</f>
        <v>36782022011012260497008</v>
      </c>
      <c r="C840" s="6" t="s">
        <v>7</v>
      </c>
      <c r="D840" s="6" t="str">
        <f>"李金霞"</f>
        <v>李金霞</v>
      </c>
    </row>
    <row r="841" customHeight="1" spans="1:4">
      <c r="A841" s="5">
        <v>839</v>
      </c>
      <c r="B841" s="6" t="str">
        <f>"36782022011012302497018"</f>
        <v>36782022011012302497018</v>
      </c>
      <c r="C841" s="6" t="s">
        <v>7</v>
      </c>
      <c r="D841" s="6" t="str">
        <f>"刘春艳"</f>
        <v>刘春艳</v>
      </c>
    </row>
    <row r="842" customHeight="1" spans="1:4">
      <c r="A842" s="5">
        <v>840</v>
      </c>
      <c r="B842" s="6" t="str">
        <f>"36782022011012444797046"</f>
        <v>36782022011012444797046</v>
      </c>
      <c r="C842" s="6" t="s">
        <v>7</v>
      </c>
      <c r="D842" s="6" t="str">
        <f>"邓永馨"</f>
        <v>邓永馨</v>
      </c>
    </row>
    <row r="843" customHeight="1" spans="1:4">
      <c r="A843" s="5">
        <v>841</v>
      </c>
      <c r="B843" s="6" t="str">
        <f>"36782022011012522797058"</f>
        <v>36782022011012522797058</v>
      </c>
      <c r="C843" s="6" t="s">
        <v>7</v>
      </c>
      <c r="D843" s="6" t="str">
        <f>"钟小珍"</f>
        <v>钟小珍</v>
      </c>
    </row>
    <row r="844" customHeight="1" spans="1:4">
      <c r="A844" s="5">
        <v>842</v>
      </c>
      <c r="B844" s="6" t="str">
        <f>"36782022011013251397101"</f>
        <v>36782022011013251397101</v>
      </c>
      <c r="C844" s="6" t="s">
        <v>7</v>
      </c>
      <c r="D844" s="6" t="str">
        <f>"林小玉"</f>
        <v>林小玉</v>
      </c>
    </row>
    <row r="845" customHeight="1" spans="1:4">
      <c r="A845" s="5">
        <v>843</v>
      </c>
      <c r="B845" s="6" t="str">
        <f>"36782022011014351797165"</f>
        <v>36782022011014351797165</v>
      </c>
      <c r="C845" s="6" t="s">
        <v>7</v>
      </c>
      <c r="D845" s="6" t="str">
        <f>"符丽萍"</f>
        <v>符丽萍</v>
      </c>
    </row>
    <row r="846" customHeight="1" spans="1:4">
      <c r="A846" s="5">
        <v>844</v>
      </c>
      <c r="B846" s="6" t="str">
        <f>"36782022011014554097196"</f>
        <v>36782022011014554097196</v>
      </c>
      <c r="C846" s="6" t="s">
        <v>7</v>
      </c>
      <c r="D846" s="6" t="str">
        <f>"马小燕"</f>
        <v>马小燕</v>
      </c>
    </row>
    <row r="847" customHeight="1" spans="1:4">
      <c r="A847" s="5">
        <v>845</v>
      </c>
      <c r="B847" s="6" t="str">
        <f>"36782022011015083297224"</f>
        <v>36782022011015083297224</v>
      </c>
      <c r="C847" s="6" t="s">
        <v>7</v>
      </c>
      <c r="D847" s="6" t="str">
        <f>"文坤婧"</f>
        <v>文坤婧</v>
      </c>
    </row>
    <row r="848" customHeight="1" spans="1:4">
      <c r="A848" s="5">
        <v>846</v>
      </c>
      <c r="B848" s="6" t="str">
        <f>"36782022011015151397241"</f>
        <v>36782022011015151397241</v>
      </c>
      <c r="C848" s="6" t="s">
        <v>7</v>
      </c>
      <c r="D848" s="6" t="str">
        <f>"刘晨"</f>
        <v>刘晨</v>
      </c>
    </row>
    <row r="849" customHeight="1" spans="1:4">
      <c r="A849" s="5">
        <v>847</v>
      </c>
      <c r="B849" s="6" t="str">
        <f>"36782022011015374297285"</f>
        <v>36782022011015374297285</v>
      </c>
      <c r="C849" s="6" t="s">
        <v>7</v>
      </c>
      <c r="D849" s="6" t="str">
        <f>"刘水英"</f>
        <v>刘水英</v>
      </c>
    </row>
    <row r="850" customHeight="1" spans="1:4">
      <c r="A850" s="5">
        <v>848</v>
      </c>
      <c r="B850" s="6" t="str">
        <f>"36782022011015443997304"</f>
        <v>36782022011015443997304</v>
      </c>
      <c r="C850" s="6" t="s">
        <v>7</v>
      </c>
      <c r="D850" s="6" t="str">
        <f>"陈媛媛"</f>
        <v>陈媛媛</v>
      </c>
    </row>
    <row r="851" customHeight="1" spans="1:4">
      <c r="A851" s="5">
        <v>849</v>
      </c>
      <c r="B851" s="6" t="str">
        <f>"36782022011015534297321"</f>
        <v>36782022011015534297321</v>
      </c>
      <c r="C851" s="6" t="s">
        <v>7</v>
      </c>
      <c r="D851" s="6" t="str">
        <f>"刘继薇"</f>
        <v>刘继薇</v>
      </c>
    </row>
    <row r="852" customHeight="1" spans="1:4">
      <c r="A852" s="5">
        <v>850</v>
      </c>
      <c r="B852" s="6" t="str">
        <f>"36782022011016083797352"</f>
        <v>36782022011016083797352</v>
      </c>
      <c r="C852" s="6" t="s">
        <v>7</v>
      </c>
      <c r="D852" s="6" t="str">
        <f>"王英秀"</f>
        <v>王英秀</v>
      </c>
    </row>
    <row r="853" customHeight="1" spans="1:4">
      <c r="A853" s="5">
        <v>851</v>
      </c>
      <c r="B853" s="6" t="str">
        <f>"36782022011016140797362"</f>
        <v>36782022011016140797362</v>
      </c>
      <c r="C853" s="6" t="s">
        <v>7</v>
      </c>
      <c r="D853" s="6" t="str">
        <f>"卢俊莹"</f>
        <v>卢俊莹</v>
      </c>
    </row>
    <row r="854" customHeight="1" spans="1:4">
      <c r="A854" s="5">
        <v>852</v>
      </c>
      <c r="B854" s="6" t="str">
        <f>"36782022011016392197408"</f>
        <v>36782022011016392197408</v>
      </c>
      <c r="C854" s="6" t="s">
        <v>7</v>
      </c>
      <c r="D854" s="6" t="str">
        <f>"朱雪颖"</f>
        <v>朱雪颖</v>
      </c>
    </row>
    <row r="855" customHeight="1" spans="1:4">
      <c r="A855" s="5">
        <v>853</v>
      </c>
      <c r="B855" s="6" t="str">
        <f>"36782022011016522397424"</f>
        <v>36782022011016522397424</v>
      </c>
      <c r="C855" s="6" t="s">
        <v>7</v>
      </c>
      <c r="D855" s="6" t="str">
        <f>"符艳艳"</f>
        <v>符艳艳</v>
      </c>
    </row>
    <row r="856" customHeight="1" spans="1:4">
      <c r="A856" s="5">
        <v>854</v>
      </c>
      <c r="B856" s="6" t="str">
        <f>"36782022011016552397430"</f>
        <v>36782022011016552397430</v>
      </c>
      <c r="C856" s="6" t="s">
        <v>7</v>
      </c>
      <c r="D856" s="6" t="str">
        <f>"王燕英"</f>
        <v>王燕英</v>
      </c>
    </row>
    <row r="857" customHeight="1" spans="1:4">
      <c r="A857" s="5">
        <v>855</v>
      </c>
      <c r="B857" s="6" t="str">
        <f>"36782022011017015297441"</f>
        <v>36782022011017015297441</v>
      </c>
      <c r="C857" s="6" t="s">
        <v>7</v>
      </c>
      <c r="D857" s="6" t="str">
        <f>"赵悦"</f>
        <v>赵悦</v>
      </c>
    </row>
    <row r="858" customHeight="1" spans="1:4">
      <c r="A858" s="5">
        <v>856</v>
      </c>
      <c r="B858" s="6" t="str">
        <f>"36782022011017301497489"</f>
        <v>36782022011017301497489</v>
      </c>
      <c r="C858" s="6" t="s">
        <v>7</v>
      </c>
      <c r="D858" s="6" t="str">
        <f>"周慧敏"</f>
        <v>周慧敏</v>
      </c>
    </row>
    <row r="859" customHeight="1" spans="1:4">
      <c r="A859" s="5">
        <v>857</v>
      </c>
      <c r="B859" s="6" t="str">
        <f>"36782022011017325397497"</f>
        <v>36782022011017325397497</v>
      </c>
      <c r="C859" s="6" t="s">
        <v>7</v>
      </c>
      <c r="D859" s="6" t="str">
        <f>"寇佳"</f>
        <v>寇佳</v>
      </c>
    </row>
    <row r="860" customHeight="1" spans="1:4">
      <c r="A860" s="5">
        <v>858</v>
      </c>
      <c r="B860" s="6" t="str">
        <f>"36782022011017390297504"</f>
        <v>36782022011017390297504</v>
      </c>
      <c r="C860" s="6" t="s">
        <v>7</v>
      </c>
      <c r="D860" s="6" t="str">
        <f>"吴金琼"</f>
        <v>吴金琼</v>
      </c>
    </row>
    <row r="861" customHeight="1" spans="1:4">
      <c r="A861" s="5">
        <v>859</v>
      </c>
      <c r="B861" s="6" t="str">
        <f>"36782022011017421497508"</f>
        <v>36782022011017421497508</v>
      </c>
      <c r="C861" s="6" t="s">
        <v>7</v>
      </c>
      <c r="D861" s="6" t="str">
        <f>"温淑岚"</f>
        <v>温淑岚</v>
      </c>
    </row>
    <row r="862" customHeight="1" spans="1:4">
      <c r="A862" s="5">
        <v>860</v>
      </c>
      <c r="B862" s="6" t="str">
        <f>"36782022011017490797515"</f>
        <v>36782022011017490797515</v>
      </c>
      <c r="C862" s="6" t="s">
        <v>7</v>
      </c>
      <c r="D862" s="6" t="str">
        <f>"邝晓惠"</f>
        <v>邝晓惠</v>
      </c>
    </row>
    <row r="863" customHeight="1" spans="1:4">
      <c r="A863" s="5">
        <v>861</v>
      </c>
      <c r="B863" s="6" t="str">
        <f>"36782022011017584197531"</f>
        <v>36782022011017584197531</v>
      </c>
      <c r="C863" s="6" t="s">
        <v>7</v>
      </c>
      <c r="D863" s="6" t="str">
        <f>"符艳姣"</f>
        <v>符艳姣</v>
      </c>
    </row>
    <row r="864" customHeight="1" spans="1:4">
      <c r="A864" s="5">
        <v>862</v>
      </c>
      <c r="B864" s="6" t="str">
        <f>"36782022011018205697542"</f>
        <v>36782022011018205697542</v>
      </c>
      <c r="C864" s="6" t="s">
        <v>7</v>
      </c>
      <c r="D864" s="6" t="str">
        <f>"孙小凤"</f>
        <v>孙小凤</v>
      </c>
    </row>
    <row r="865" customHeight="1" spans="1:4">
      <c r="A865" s="5">
        <v>863</v>
      </c>
      <c r="B865" s="6" t="str">
        <f>"36782022011018295897547"</f>
        <v>36782022011018295897547</v>
      </c>
      <c r="C865" s="6" t="s">
        <v>7</v>
      </c>
      <c r="D865" s="6" t="str">
        <f>"黄倩怡"</f>
        <v>黄倩怡</v>
      </c>
    </row>
    <row r="866" customHeight="1" spans="1:4">
      <c r="A866" s="5">
        <v>864</v>
      </c>
      <c r="B866" s="6" t="str">
        <f>"36782022011018314097550"</f>
        <v>36782022011018314097550</v>
      </c>
      <c r="C866" s="6" t="s">
        <v>7</v>
      </c>
      <c r="D866" s="6" t="str">
        <f>"文淑慧"</f>
        <v>文淑慧</v>
      </c>
    </row>
    <row r="867" customHeight="1" spans="1:4">
      <c r="A867" s="5">
        <v>865</v>
      </c>
      <c r="B867" s="6" t="str">
        <f>"36782022011018341497553"</f>
        <v>36782022011018341497553</v>
      </c>
      <c r="C867" s="6" t="s">
        <v>7</v>
      </c>
      <c r="D867" s="6" t="str">
        <f>"吕菲"</f>
        <v>吕菲</v>
      </c>
    </row>
    <row r="868" customHeight="1" spans="1:4">
      <c r="A868" s="5">
        <v>866</v>
      </c>
      <c r="B868" s="6" t="str">
        <f>"36782022011018394897566"</f>
        <v>36782022011018394897566</v>
      </c>
      <c r="C868" s="6" t="s">
        <v>7</v>
      </c>
      <c r="D868" s="6" t="str">
        <f>"黄肖婷"</f>
        <v>黄肖婷</v>
      </c>
    </row>
    <row r="869" customHeight="1" spans="1:4">
      <c r="A869" s="5">
        <v>867</v>
      </c>
      <c r="B869" s="6" t="str">
        <f>"36782022011018482897573"</f>
        <v>36782022011018482897573</v>
      </c>
      <c r="C869" s="6" t="s">
        <v>7</v>
      </c>
      <c r="D869" s="6" t="str">
        <f>"符美英"</f>
        <v>符美英</v>
      </c>
    </row>
    <row r="870" customHeight="1" spans="1:4">
      <c r="A870" s="5">
        <v>868</v>
      </c>
      <c r="B870" s="6" t="str">
        <f>"36782022011019420197622"</f>
        <v>36782022011019420197622</v>
      </c>
      <c r="C870" s="6" t="s">
        <v>7</v>
      </c>
      <c r="D870" s="6" t="str">
        <f>"管美旭"</f>
        <v>管美旭</v>
      </c>
    </row>
    <row r="871" customHeight="1" spans="1:4">
      <c r="A871" s="5">
        <v>869</v>
      </c>
      <c r="B871" s="6" t="str">
        <f>"36782022011019430697625"</f>
        <v>36782022011019430697625</v>
      </c>
      <c r="C871" s="6" t="s">
        <v>7</v>
      </c>
      <c r="D871" s="6" t="str">
        <f>"文椿"</f>
        <v>文椿</v>
      </c>
    </row>
    <row r="872" customHeight="1" spans="1:4">
      <c r="A872" s="5">
        <v>870</v>
      </c>
      <c r="B872" s="6" t="str">
        <f>"36782022011019501397629"</f>
        <v>36782022011019501397629</v>
      </c>
      <c r="C872" s="6" t="s">
        <v>7</v>
      </c>
      <c r="D872" s="6" t="str">
        <f>"王静"</f>
        <v>王静</v>
      </c>
    </row>
    <row r="873" customHeight="1" spans="1:4">
      <c r="A873" s="5">
        <v>871</v>
      </c>
      <c r="B873" s="6" t="str">
        <f>"36782022011020123997652"</f>
        <v>36782022011020123997652</v>
      </c>
      <c r="C873" s="6" t="s">
        <v>7</v>
      </c>
      <c r="D873" s="6" t="str">
        <f>"刘淑娜"</f>
        <v>刘淑娜</v>
      </c>
    </row>
    <row r="874" customHeight="1" spans="1:4">
      <c r="A874" s="5">
        <v>872</v>
      </c>
      <c r="B874" s="6" t="str">
        <f>"36782022011020215197662"</f>
        <v>36782022011020215197662</v>
      </c>
      <c r="C874" s="6" t="s">
        <v>7</v>
      </c>
      <c r="D874" s="6" t="str">
        <f>"黄赞松"</f>
        <v>黄赞松</v>
      </c>
    </row>
    <row r="875" customHeight="1" spans="1:4">
      <c r="A875" s="5">
        <v>873</v>
      </c>
      <c r="B875" s="6" t="str">
        <f>"36782022011020254797667"</f>
        <v>36782022011020254797667</v>
      </c>
      <c r="C875" s="6" t="s">
        <v>7</v>
      </c>
      <c r="D875" s="6" t="str">
        <f>"林小菊"</f>
        <v>林小菊</v>
      </c>
    </row>
    <row r="876" customHeight="1" spans="1:4">
      <c r="A876" s="5">
        <v>874</v>
      </c>
      <c r="B876" s="6" t="str">
        <f>"36782022011020330497676"</f>
        <v>36782022011020330497676</v>
      </c>
      <c r="C876" s="6" t="s">
        <v>7</v>
      </c>
      <c r="D876" s="6" t="str">
        <f>"符冬冬"</f>
        <v>符冬冬</v>
      </c>
    </row>
    <row r="877" customHeight="1" spans="1:4">
      <c r="A877" s="5">
        <v>875</v>
      </c>
      <c r="B877" s="6" t="str">
        <f>"36782022011020343897679"</f>
        <v>36782022011020343897679</v>
      </c>
      <c r="C877" s="6" t="s">
        <v>7</v>
      </c>
      <c r="D877" s="6" t="str">
        <f>"柳少敏"</f>
        <v>柳少敏</v>
      </c>
    </row>
    <row r="878" customHeight="1" spans="1:4">
      <c r="A878" s="5">
        <v>876</v>
      </c>
      <c r="B878" s="6" t="str">
        <f>"36782022011020551297700"</f>
        <v>36782022011020551297700</v>
      </c>
      <c r="C878" s="6" t="s">
        <v>7</v>
      </c>
      <c r="D878" s="6" t="str">
        <f>"陈少玲"</f>
        <v>陈少玲</v>
      </c>
    </row>
    <row r="879" customHeight="1" spans="1:4">
      <c r="A879" s="5">
        <v>877</v>
      </c>
      <c r="B879" s="6" t="str">
        <f>"36782022011022052097759"</f>
        <v>36782022011022052097759</v>
      </c>
      <c r="C879" s="6" t="s">
        <v>7</v>
      </c>
      <c r="D879" s="6" t="str">
        <f>"秦艳"</f>
        <v>秦艳</v>
      </c>
    </row>
    <row r="880" customHeight="1" spans="1:4">
      <c r="A880" s="5">
        <v>878</v>
      </c>
      <c r="B880" s="6" t="str">
        <f>"36782022011022213697771"</f>
        <v>36782022011022213697771</v>
      </c>
      <c r="C880" s="6" t="s">
        <v>7</v>
      </c>
      <c r="D880" s="6" t="str">
        <f>"任雅男"</f>
        <v>任雅男</v>
      </c>
    </row>
    <row r="881" customHeight="1" spans="1:4">
      <c r="A881" s="5">
        <v>879</v>
      </c>
      <c r="B881" s="6" t="str">
        <f>"36782022011022351197780"</f>
        <v>36782022011022351197780</v>
      </c>
      <c r="C881" s="6" t="s">
        <v>7</v>
      </c>
      <c r="D881" s="6" t="str">
        <f>"郑林青"</f>
        <v>郑林青</v>
      </c>
    </row>
    <row r="882" customHeight="1" spans="1:4">
      <c r="A882" s="5">
        <v>880</v>
      </c>
      <c r="B882" s="6" t="str">
        <f>"36782022011022395497790"</f>
        <v>36782022011022395497790</v>
      </c>
      <c r="C882" s="6" t="s">
        <v>7</v>
      </c>
      <c r="D882" s="6" t="str">
        <f>"郑福丹"</f>
        <v>郑福丹</v>
      </c>
    </row>
    <row r="883" customHeight="1" spans="1:4">
      <c r="A883" s="5">
        <v>881</v>
      </c>
      <c r="B883" s="6" t="str">
        <f>"36782022011023150397812"</f>
        <v>36782022011023150397812</v>
      </c>
      <c r="C883" s="6" t="s">
        <v>7</v>
      </c>
      <c r="D883" s="6" t="str">
        <f>"翁美玉"</f>
        <v>翁美玉</v>
      </c>
    </row>
    <row r="884" customHeight="1" spans="1:4">
      <c r="A884" s="5">
        <v>882</v>
      </c>
      <c r="B884" s="6" t="str">
        <f>"36782022011023255597816"</f>
        <v>36782022011023255597816</v>
      </c>
      <c r="C884" s="6" t="s">
        <v>7</v>
      </c>
      <c r="D884" s="6" t="str">
        <f>"杨忠燕"</f>
        <v>杨忠燕</v>
      </c>
    </row>
    <row r="885" customHeight="1" spans="1:4">
      <c r="A885" s="5">
        <v>883</v>
      </c>
      <c r="B885" s="6" t="str">
        <f>"36782022011023472397828"</f>
        <v>36782022011023472397828</v>
      </c>
      <c r="C885" s="6" t="s">
        <v>7</v>
      </c>
      <c r="D885" s="6" t="str">
        <f>"李茹媛"</f>
        <v>李茹媛</v>
      </c>
    </row>
    <row r="886" customHeight="1" spans="1:4">
      <c r="A886" s="5">
        <v>884</v>
      </c>
      <c r="B886" s="6" t="str">
        <f>"36782022011100051597838"</f>
        <v>36782022011100051597838</v>
      </c>
      <c r="C886" s="6" t="s">
        <v>7</v>
      </c>
      <c r="D886" s="6" t="str">
        <f>"钟文苑"</f>
        <v>钟文苑</v>
      </c>
    </row>
    <row r="887" customHeight="1" spans="1:4">
      <c r="A887" s="5">
        <v>885</v>
      </c>
      <c r="B887" s="6" t="str">
        <f>"36782022011108191197855"</f>
        <v>36782022011108191197855</v>
      </c>
      <c r="C887" s="6" t="s">
        <v>7</v>
      </c>
      <c r="D887" s="6" t="str">
        <f>"陈梦"</f>
        <v>陈梦</v>
      </c>
    </row>
    <row r="888" customHeight="1" spans="1:4">
      <c r="A888" s="5">
        <v>886</v>
      </c>
      <c r="B888" s="6" t="str">
        <f>"36782022011108282897858"</f>
        <v>36782022011108282897858</v>
      </c>
      <c r="C888" s="6" t="s">
        <v>7</v>
      </c>
      <c r="D888" s="6" t="str">
        <f>"陈凤英"</f>
        <v>陈凤英</v>
      </c>
    </row>
    <row r="889" customHeight="1" spans="1:4">
      <c r="A889" s="5">
        <v>887</v>
      </c>
      <c r="B889" s="6" t="str">
        <f>"36782022011109014297880"</f>
        <v>36782022011109014297880</v>
      </c>
      <c r="C889" s="6" t="s">
        <v>7</v>
      </c>
      <c r="D889" s="6" t="str">
        <f>"周雯"</f>
        <v>周雯</v>
      </c>
    </row>
    <row r="890" customHeight="1" spans="1:4">
      <c r="A890" s="5">
        <v>888</v>
      </c>
      <c r="B890" s="6" t="str">
        <f>"36782022011109174697917"</f>
        <v>36782022011109174697917</v>
      </c>
      <c r="C890" s="6" t="s">
        <v>7</v>
      </c>
      <c r="D890" s="6" t="str">
        <f>"何娇"</f>
        <v>何娇</v>
      </c>
    </row>
    <row r="891" customHeight="1" spans="1:4">
      <c r="A891" s="5">
        <v>889</v>
      </c>
      <c r="B891" s="6" t="str">
        <f>"36782022011110404898082"</f>
        <v>36782022011110404898082</v>
      </c>
      <c r="C891" s="6" t="s">
        <v>7</v>
      </c>
      <c r="D891" s="6" t="str">
        <f>"张迪"</f>
        <v>张迪</v>
      </c>
    </row>
    <row r="892" customHeight="1" spans="1:4">
      <c r="A892" s="5">
        <v>890</v>
      </c>
      <c r="B892" s="6" t="str">
        <f>"36782022011110590798118"</f>
        <v>36782022011110590798118</v>
      </c>
      <c r="C892" s="6" t="s">
        <v>7</v>
      </c>
      <c r="D892" s="6" t="str">
        <f>"陈双"</f>
        <v>陈双</v>
      </c>
    </row>
    <row r="893" customHeight="1" spans="1:4">
      <c r="A893" s="5">
        <v>891</v>
      </c>
      <c r="B893" s="6" t="str">
        <f>"36782022011111232298164"</f>
        <v>36782022011111232298164</v>
      </c>
      <c r="C893" s="6" t="s">
        <v>7</v>
      </c>
      <c r="D893" s="6" t="str">
        <f>"杨媛"</f>
        <v>杨媛</v>
      </c>
    </row>
    <row r="894" customHeight="1" spans="1:4">
      <c r="A894" s="5">
        <v>892</v>
      </c>
      <c r="B894" s="6" t="str">
        <f>"36782022011111283898179"</f>
        <v>36782022011111283898179</v>
      </c>
      <c r="C894" s="6" t="s">
        <v>7</v>
      </c>
      <c r="D894" s="6" t="str">
        <f>"刘裕花"</f>
        <v>刘裕花</v>
      </c>
    </row>
    <row r="895" customHeight="1" spans="1:4">
      <c r="A895" s="5">
        <v>893</v>
      </c>
      <c r="B895" s="6" t="str">
        <f>"36782022011111555098231"</f>
        <v>36782022011111555098231</v>
      </c>
      <c r="C895" s="6" t="s">
        <v>7</v>
      </c>
      <c r="D895" s="6" t="str">
        <f>"吴健婵"</f>
        <v>吴健婵</v>
      </c>
    </row>
    <row r="896" customHeight="1" spans="1:4">
      <c r="A896" s="5">
        <v>894</v>
      </c>
      <c r="B896" s="6" t="str">
        <f>"36782022011113120498315"</f>
        <v>36782022011113120498315</v>
      </c>
      <c r="C896" s="6" t="s">
        <v>7</v>
      </c>
      <c r="D896" s="6" t="str">
        <f>"林宏艳"</f>
        <v>林宏艳</v>
      </c>
    </row>
    <row r="897" customHeight="1" spans="1:4">
      <c r="A897" s="5">
        <v>895</v>
      </c>
      <c r="B897" s="6" t="str">
        <f>"36782022011114183898397"</f>
        <v>36782022011114183898397</v>
      </c>
      <c r="C897" s="6" t="s">
        <v>7</v>
      </c>
      <c r="D897" s="6" t="str">
        <f>"杨舒婷"</f>
        <v>杨舒婷</v>
      </c>
    </row>
    <row r="898" customHeight="1" spans="1:4">
      <c r="A898" s="5">
        <v>896</v>
      </c>
      <c r="B898" s="6" t="str">
        <f>"36782022011114204198402"</f>
        <v>36782022011114204198402</v>
      </c>
      <c r="C898" s="6" t="s">
        <v>7</v>
      </c>
      <c r="D898" s="6" t="str">
        <f>"陈卫源"</f>
        <v>陈卫源</v>
      </c>
    </row>
    <row r="899" customHeight="1" spans="1:4">
      <c r="A899" s="5">
        <v>897</v>
      </c>
      <c r="B899" s="6" t="str">
        <f>"36782022011114570498448"</f>
        <v>36782022011114570498448</v>
      </c>
      <c r="C899" s="6" t="s">
        <v>7</v>
      </c>
      <c r="D899" s="6" t="str">
        <f>"马群"</f>
        <v>马群</v>
      </c>
    </row>
    <row r="900" customHeight="1" spans="1:4">
      <c r="A900" s="5">
        <v>898</v>
      </c>
      <c r="B900" s="6" t="str">
        <f>"36782022011114574798450"</f>
        <v>36782022011114574798450</v>
      </c>
      <c r="C900" s="6" t="s">
        <v>7</v>
      </c>
      <c r="D900" s="6" t="str">
        <f>"邢晖"</f>
        <v>邢晖</v>
      </c>
    </row>
    <row r="901" customHeight="1" spans="1:4">
      <c r="A901" s="5">
        <v>899</v>
      </c>
      <c r="B901" s="6" t="str">
        <f>"36782022011115181298487"</f>
        <v>36782022011115181298487</v>
      </c>
      <c r="C901" s="6" t="s">
        <v>7</v>
      </c>
      <c r="D901" s="6" t="str">
        <f>"惠英英"</f>
        <v>惠英英</v>
      </c>
    </row>
    <row r="902" customHeight="1" spans="1:4">
      <c r="A902" s="5">
        <v>900</v>
      </c>
      <c r="B902" s="6" t="str">
        <f>"36782022011115201698490"</f>
        <v>36782022011115201698490</v>
      </c>
      <c r="C902" s="6" t="s">
        <v>7</v>
      </c>
      <c r="D902" s="6" t="str">
        <f>"高远"</f>
        <v>高远</v>
      </c>
    </row>
    <row r="903" customHeight="1" spans="1:4">
      <c r="A903" s="5">
        <v>901</v>
      </c>
      <c r="B903" s="6" t="str">
        <f>"36782022011115262398505"</f>
        <v>36782022011115262398505</v>
      </c>
      <c r="C903" s="6" t="s">
        <v>7</v>
      </c>
      <c r="D903" s="6" t="str">
        <f>"刘芳燕"</f>
        <v>刘芳燕</v>
      </c>
    </row>
    <row r="904" customHeight="1" spans="1:4">
      <c r="A904" s="5">
        <v>902</v>
      </c>
      <c r="B904" s="6" t="str">
        <f>"36782022011115280298507"</f>
        <v>36782022011115280298507</v>
      </c>
      <c r="C904" s="6" t="s">
        <v>7</v>
      </c>
      <c r="D904" s="6" t="str">
        <f>"蔡汝娜"</f>
        <v>蔡汝娜</v>
      </c>
    </row>
    <row r="905" customHeight="1" spans="1:4">
      <c r="A905" s="5">
        <v>903</v>
      </c>
      <c r="B905" s="6" t="str">
        <f>"36782022011115494998542"</f>
        <v>36782022011115494998542</v>
      </c>
      <c r="C905" s="6" t="s">
        <v>7</v>
      </c>
      <c r="D905" s="6" t="str">
        <f>"陈睿金"</f>
        <v>陈睿金</v>
      </c>
    </row>
    <row r="906" customHeight="1" spans="1:4">
      <c r="A906" s="5">
        <v>904</v>
      </c>
      <c r="B906" s="6" t="str">
        <f>"36782022011116071098571"</f>
        <v>36782022011116071098571</v>
      </c>
      <c r="C906" s="6" t="s">
        <v>7</v>
      </c>
      <c r="D906" s="6" t="str">
        <f>"钟莉娜"</f>
        <v>钟莉娜</v>
      </c>
    </row>
    <row r="907" customHeight="1" spans="1:4">
      <c r="A907" s="5">
        <v>905</v>
      </c>
      <c r="B907" s="6" t="str">
        <f>"36782022011116161398593"</f>
        <v>36782022011116161398593</v>
      </c>
      <c r="C907" s="6" t="s">
        <v>7</v>
      </c>
      <c r="D907" s="6" t="str">
        <f>"吴兴洁"</f>
        <v>吴兴洁</v>
      </c>
    </row>
    <row r="908" customHeight="1" spans="1:4">
      <c r="A908" s="5">
        <v>906</v>
      </c>
      <c r="B908" s="6" t="str">
        <f>"36782022011116164198594"</f>
        <v>36782022011116164198594</v>
      </c>
      <c r="C908" s="6" t="s">
        <v>7</v>
      </c>
      <c r="D908" s="6" t="str">
        <f>"郑延延"</f>
        <v>郑延延</v>
      </c>
    </row>
    <row r="909" customHeight="1" spans="1:4">
      <c r="A909" s="5">
        <v>907</v>
      </c>
      <c r="B909" s="6" t="str">
        <f>"36782022011116211098604"</f>
        <v>36782022011116211098604</v>
      </c>
      <c r="C909" s="6" t="s">
        <v>7</v>
      </c>
      <c r="D909" s="6" t="str">
        <f>"陈艳"</f>
        <v>陈艳</v>
      </c>
    </row>
    <row r="910" customHeight="1" spans="1:4">
      <c r="A910" s="5">
        <v>908</v>
      </c>
      <c r="B910" s="6" t="str">
        <f>"36782022011116291598619"</f>
        <v>36782022011116291598619</v>
      </c>
      <c r="C910" s="6" t="s">
        <v>7</v>
      </c>
      <c r="D910" s="6" t="str">
        <f>"邓静"</f>
        <v>邓静</v>
      </c>
    </row>
    <row r="911" customHeight="1" spans="1:4">
      <c r="A911" s="5">
        <v>909</v>
      </c>
      <c r="B911" s="6" t="str">
        <f>"36782022011116432898643"</f>
        <v>36782022011116432898643</v>
      </c>
      <c r="C911" s="6" t="s">
        <v>7</v>
      </c>
      <c r="D911" s="6" t="str">
        <f>"孙星"</f>
        <v>孙星</v>
      </c>
    </row>
    <row r="912" customHeight="1" spans="1:4">
      <c r="A912" s="5">
        <v>910</v>
      </c>
      <c r="B912" s="6" t="str">
        <f>"36782022011116440498646"</f>
        <v>36782022011116440498646</v>
      </c>
      <c r="C912" s="6" t="s">
        <v>7</v>
      </c>
      <c r="D912" s="6" t="str">
        <f>"郭小丹"</f>
        <v>郭小丹</v>
      </c>
    </row>
    <row r="913" customHeight="1" spans="1:4">
      <c r="A913" s="5">
        <v>911</v>
      </c>
      <c r="B913" s="6" t="str">
        <f>"36782022011117010998677"</f>
        <v>36782022011117010998677</v>
      </c>
      <c r="C913" s="6" t="s">
        <v>7</v>
      </c>
      <c r="D913" s="6" t="str">
        <f>"陈明"</f>
        <v>陈明</v>
      </c>
    </row>
    <row r="914" customHeight="1" spans="1:4">
      <c r="A914" s="5">
        <v>912</v>
      </c>
      <c r="B914" s="6" t="str">
        <f>"36782022011117111298693"</f>
        <v>36782022011117111298693</v>
      </c>
      <c r="C914" s="6" t="s">
        <v>7</v>
      </c>
      <c r="D914" s="6" t="str">
        <f>"杨淑平"</f>
        <v>杨淑平</v>
      </c>
    </row>
    <row r="915" customHeight="1" spans="1:4">
      <c r="A915" s="5">
        <v>913</v>
      </c>
      <c r="B915" s="6" t="str">
        <f>"36782022011117140198697"</f>
        <v>36782022011117140198697</v>
      </c>
      <c r="C915" s="6" t="s">
        <v>7</v>
      </c>
      <c r="D915" s="6" t="str">
        <f>"赵南雁"</f>
        <v>赵南雁</v>
      </c>
    </row>
    <row r="916" customHeight="1" spans="1:4">
      <c r="A916" s="5">
        <v>914</v>
      </c>
      <c r="B916" s="6" t="str">
        <f>"36782022011118063498749"</f>
        <v>36782022011118063498749</v>
      </c>
      <c r="C916" s="6" t="s">
        <v>7</v>
      </c>
      <c r="D916" s="6" t="str">
        <f>"陈仕云"</f>
        <v>陈仕云</v>
      </c>
    </row>
    <row r="917" customHeight="1" spans="1:4">
      <c r="A917" s="5">
        <v>915</v>
      </c>
      <c r="B917" s="6" t="str">
        <f>"36782022011118574098806"</f>
        <v>36782022011118574098806</v>
      </c>
      <c r="C917" s="6" t="s">
        <v>7</v>
      </c>
      <c r="D917" s="6" t="str">
        <f>"郝擎宇"</f>
        <v>郝擎宇</v>
      </c>
    </row>
    <row r="918" customHeight="1" spans="1:4">
      <c r="A918" s="5">
        <v>916</v>
      </c>
      <c r="B918" s="6" t="str">
        <f>"36782022011120080898870"</f>
        <v>36782022011120080898870</v>
      </c>
      <c r="C918" s="6" t="s">
        <v>7</v>
      </c>
      <c r="D918" s="6" t="str">
        <f>"王博妹"</f>
        <v>王博妹</v>
      </c>
    </row>
    <row r="919" customHeight="1" spans="1:4">
      <c r="A919" s="5">
        <v>917</v>
      </c>
      <c r="B919" s="6" t="str">
        <f>"36782022011121265798977"</f>
        <v>36782022011121265798977</v>
      </c>
      <c r="C919" s="6" t="s">
        <v>7</v>
      </c>
      <c r="D919" s="6" t="str">
        <f>"钟金贝"</f>
        <v>钟金贝</v>
      </c>
    </row>
    <row r="920" customHeight="1" spans="1:4">
      <c r="A920" s="5">
        <v>918</v>
      </c>
      <c r="B920" s="6" t="str">
        <f>"36782022011121295898983"</f>
        <v>36782022011121295898983</v>
      </c>
      <c r="C920" s="6" t="s">
        <v>7</v>
      </c>
      <c r="D920" s="6" t="str">
        <f>"王海莲"</f>
        <v>王海莲</v>
      </c>
    </row>
    <row r="921" customHeight="1" spans="1:4">
      <c r="A921" s="5">
        <v>919</v>
      </c>
      <c r="B921" s="6" t="str">
        <f>"36782022011121420798998"</f>
        <v>36782022011121420798998</v>
      </c>
      <c r="C921" s="6" t="s">
        <v>7</v>
      </c>
      <c r="D921" s="6" t="str">
        <f>"邓小凤"</f>
        <v>邓小凤</v>
      </c>
    </row>
    <row r="922" customHeight="1" spans="1:4">
      <c r="A922" s="5">
        <v>920</v>
      </c>
      <c r="B922" s="6" t="str">
        <f>"36782022011122032599025"</f>
        <v>36782022011122032599025</v>
      </c>
      <c r="C922" s="6" t="s">
        <v>7</v>
      </c>
      <c r="D922" s="6" t="str">
        <f>"庄丽"</f>
        <v>庄丽</v>
      </c>
    </row>
    <row r="923" customHeight="1" spans="1:4">
      <c r="A923" s="5">
        <v>921</v>
      </c>
      <c r="B923" s="6" t="str">
        <f>"36782022011122353399068"</f>
        <v>36782022011122353399068</v>
      </c>
      <c r="C923" s="6" t="s">
        <v>7</v>
      </c>
      <c r="D923" s="6" t="str">
        <f>"李娇萍"</f>
        <v>李娇萍</v>
      </c>
    </row>
    <row r="924" customHeight="1" spans="1:4">
      <c r="A924" s="5">
        <v>922</v>
      </c>
      <c r="B924" s="6" t="str">
        <f>"36782022011123091199105"</f>
        <v>36782022011123091199105</v>
      </c>
      <c r="C924" s="6" t="s">
        <v>7</v>
      </c>
      <c r="D924" s="6" t="str">
        <f>"符吉南"</f>
        <v>符吉南</v>
      </c>
    </row>
    <row r="925" customHeight="1" spans="1:4">
      <c r="A925" s="5">
        <v>923</v>
      </c>
      <c r="B925" s="6" t="str">
        <f>"36782022011123371299122"</f>
        <v>36782022011123371299122</v>
      </c>
      <c r="C925" s="6" t="s">
        <v>7</v>
      </c>
      <c r="D925" s="6" t="str">
        <f>"唐小茹"</f>
        <v>唐小茹</v>
      </c>
    </row>
    <row r="926" customHeight="1" spans="1:4">
      <c r="A926" s="5">
        <v>924</v>
      </c>
      <c r="B926" s="6" t="str">
        <f>"36782022011208114399166"</f>
        <v>36782022011208114399166</v>
      </c>
      <c r="C926" s="6" t="s">
        <v>7</v>
      </c>
      <c r="D926" s="6" t="str">
        <f>"陈秋如"</f>
        <v>陈秋如</v>
      </c>
    </row>
    <row r="927" customHeight="1" spans="1:4">
      <c r="A927" s="5">
        <v>925</v>
      </c>
      <c r="B927" s="6" t="str">
        <f>"36782022011209334599382"</f>
        <v>36782022011209334599382</v>
      </c>
      <c r="C927" s="6" t="s">
        <v>7</v>
      </c>
      <c r="D927" s="6" t="str">
        <f>"王桂平"</f>
        <v>王桂平</v>
      </c>
    </row>
    <row r="928" customHeight="1" spans="1:4">
      <c r="A928" s="5">
        <v>926</v>
      </c>
      <c r="B928" s="6" t="str">
        <f>"36782022011209504999462"</f>
        <v>36782022011209504999462</v>
      </c>
      <c r="C928" s="6" t="s">
        <v>7</v>
      </c>
      <c r="D928" s="6" t="str">
        <f>"李晓婷"</f>
        <v>李晓婷</v>
      </c>
    </row>
    <row r="929" customHeight="1" spans="1:4">
      <c r="A929" s="5">
        <v>927</v>
      </c>
      <c r="B929" s="6" t="str">
        <f>"36782022011209532999477"</f>
        <v>36782022011209532999477</v>
      </c>
      <c r="C929" s="6" t="s">
        <v>7</v>
      </c>
      <c r="D929" s="6" t="str">
        <f>"陈珊珊"</f>
        <v>陈珊珊</v>
      </c>
    </row>
    <row r="930" customHeight="1" spans="1:4">
      <c r="A930" s="5">
        <v>928</v>
      </c>
      <c r="B930" s="6" t="str">
        <f>"36782022011210053399535"</f>
        <v>36782022011210053399535</v>
      </c>
      <c r="C930" s="6" t="s">
        <v>7</v>
      </c>
      <c r="D930" s="6" t="str">
        <f>"黄玛莉"</f>
        <v>黄玛莉</v>
      </c>
    </row>
    <row r="931" customHeight="1" spans="1:4">
      <c r="A931" s="5">
        <v>929</v>
      </c>
      <c r="B931" s="6" t="str">
        <f>"36782022011210350899669"</f>
        <v>36782022011210350899669</v>
      </c>
      <c r="C931" s="6" t="s">
        <v>7</v>
      </c>
      <c r="D931" s="6" t="str">
        <f>"姜俏君"</f>
        <v>姜俏君</v>
      </c>
    </row>
    <row r="932" customHeight="1" spans="1:4">
      <c r="A932" s="5">
        <v>930</v>
      </c>
      <c r="B932" s="6" t="str">
        <f>"36782022011210400799693"</f>
        <v>36782022011210400799693</v>
      </c>
      <c r="C932" s="6" t="s">
        <v>7</v>
      </c>
      <c r="D932" s="6" t="str">
        <f>"陈咪咪"</f>
        <v>陈咪咪</v>
      </c>
    </row>
    <row r="933" customHeight="1" spans="1:4">
      <c r="A933" s="5">
        <v>931</v>
      </c>
      <c r="B933" s="6" t="str">
        <f>"36782022011210570599756"</f>
        <v>36782022011210570599756</v>
      </c>
      <c r="C933" s="6" t="s">
        <v>7</v>
      </c>
      <c r="D933" s="6" t="str">
        <f>"孙鸿娟"</f>
        <v>孙鸿娟</v>
      </c>
    </row>
    <row r="934" customHeight="1" spans="1:4">
      <c r="A934" s="5">
        <v>932</v>
      </c>
      <c r="B934" s="6" t="str">
        <f>"36782022011211055299803"</f>
        <v>36782022011211055299803</v>
      </c>
      <c r="C934" s="6" t="s">
        <v>7</v>
      </c>
      <c r="D934" s="6" t="str">
        <f>"唐丽萍"</f>
        <v>唐丽萍</v>
      </c>
    </row>
    <row r="935" customHeight="1" spans="1:4">
      <c r="A935" s="5">
        <v>933</v>
      </c>
      <c r="B935" s="6" t="str">
        <f>"36782022011211122799841"</f>
        <v>36782022011211122799841</v>
      </c>
      <c r="C935" s="6" t="s">
        <v>7</v>
      </c>
      <c r="D935" s="6" t="str">
        <f>"田超慧"</f>
        <v>田超慧</v>
      </c>
    </row>
    <row r="936" customHeight="1" spans="1:4">
      <c r="A936" s="5">
        <v>934</v>
      </c>
      <c r="B936" s="6" t="str">
        <f>"36782022011211284199892"</f>
        <v>36782022011211284199892</v>
      </c>
      <c r="C936" s="6" t="s">
        <v>7</v>
      </c>
      <c r="D936" s="6" t="str">
        <f>"符彩虹"</f>
        <v>符彩虹</v>
      </c>
    </row>
    <row r="937" customHeight="1" spans="1:4">
      <c r="A937" s="5">
        <v>935</v>
      </c>
      <c r="B937" s="6" t="str">
        <f>"36782022011211311399903"</f>
        <v>36782022011211311399903</v>
      </c>
      <c r="C937" s="6" t="s">
        <v>7</v>
      </c>
      <c r="D937" s="6" t="str">
        <f>"王小娇"</f>
        <v>王小娇</v>
      </c>
    </row>
    <row r="938" customHeight="1" spans="1:4">
      <c r="A938" s="5">
        <v>936</v>
      </c>
      <c r="B938" s="6" t="str">
        <f>"36782022011211373699929"</f>
        <v>36782022011211373699929</v>
      </c>
      <c r="C938" s="6" t="s">
        <v>7</v>
      </c>
      <c r="D938" s="6" t="str">
        <f>"王婷"</f>
        <v>王婷</v>
      </c>
    </row>
    <row r="939" customHeight="1" spans="1:4">
      <c r="A939" s="5">
        <v>937</v>
      </c>
      <c r="B939" s="6" t="str">
        <f>"367820220112120722100033"</f>
        <v>367820220112120722100033</v>
      </c>
      <c r="C939" s="6" t="s">
        <v>7</v>
      </c>
      <c r="D939" s="6" t="str">
        <f>"陈佳雪"</f>
        <v>陈佳雪</v>
      </c>
    </row>
    <row r="940" customHeight="1" spans="1:4">
      <c r="A940" s="5">
        <v>938</v>
      </c>
      <c r="B940" s="6" t="str">
        <f>"367820220112124747100164"</f>
        <v>367820220112124747100164</v>
      </c>
      <c r="C940" s="6" t="s">
        <v>7</v>
      </c>
      <c r="D940" s="6" t="str">
        <f>"陈韵"</f>
        <v>陈韵</v>
      </c>
    </row>
    <row r="941" customHeight="1" spans="1:4">
      <c r="A941" s="5">
        <v>939</v>
      </c>
      <c r="B941" s="6" t="str">
        <f>"367820220112125043100176"</f>
        <v>367820220112125043100176</v>
      </c>
      <c r="C941" s="6" t="s">
        <v>7</v>
      </c>
      <c r="D941" s="6" t="str">
        <f>"王紫平"</f>
        <v>王紫平</v>
      </c>
    </row>
    <row r="942" customHeight="1" spans="1:4">
      <c r="A942" s="5">
        <v>940</v>
      </c>
      <c r="B942" s="6" t="str">
        <f>"367820220112133816100290"</f>
        <v>367820220112133816100290</v>
      </c>
      <c r="C942" s="6" t="s">
        <v>7</v>
      </c>
      <c r="D942" s="6" t="str">
        <f>"蔡芬"</f>
        <v>蔡芬</v>
      </c>
    </row>
    <row r="943" customHeight="1" spans="1:4">
      <c r="A943" s="5">
        <v>941</v>
      </c>
      <c r="B943" s="6" t="str">
        <f>"367820220112133940100297"</f>
        <v>367820220112133940100297</v>
      </c>
      <c r="C943" s="6" t="s">
        <v>7</v>
      </c>
      <c r="D943" s="6" t="str">
        <f>"吴小娟"</f>
        <v>吴小娟</v>
      </c>
    </row>
    <row r="944" customHeight="1" spans="1:4">
      <c r="A944" s="5">
        <v>942</v>
      </c>
      <c r="B944" s="6" t="str">
        <f>"367820220112134209100301"</f>
        <v>367820220112134209100301</v>
      </c>
      <c r="C944" s="6" t="s">
        <v>7</v>
      </c>
      <c r="D944" s="6" t="str">
        <f>"符浪昕"</f>
        <v>符浪昕</v>
      </c>
    </row>
    <row r="945" customHeight="1" spans="1:4">
      <c r="A945" s="5">
        <v>943</v>
      </c>
      <c r="B945" s="6" t="str">
        <f>"367820220112143608100404"</f>
        <v>367820220112143608100404</v>
      </c>
      <c r="C945" s="6" t="s">
        <v>7</v>
      </c>
      <c r="D945" s="6" t="str">
        <f>"谭诗婷"</f>
        <v>谭诗婷</v>
      </c>
    </row>
    <row r="946" customHeight="1" spans="1:4">
      <c r="A946" s="5">
        <v>944</v>
      </c>
      <c r="B946" s="6" t="str">
        <f>"367820220112145650100470"</f>
        <v>367820220112145650100470</v>
      </c>
      <c r="C946" s="6" t="s">
        <v>7</v>
      </c>
      <c r="D946" s="6" t="str">
        <f>"金鑫鑫"</f>
        <v>金鑫鑫</v>
      </c>
    </row>
    <row r="947" customHeight="1" spans="1:4">
      <c r="A947" s="5">
        <v>945</v>
      </c>
      <c r="B947" s="6" t="str">
        <f>"367820220112150617100495"</f>
        <v>367820220112150617100495</v>
      </c>
      <c r="C947" s="6" t="s">
        <v>7</v>
      </c>
      <c r="D947" s="6" t="str">
        <f>"陈才竹"</f>
        <v>陈才竹</v>
      </c>
    </row>
    <row r="948" customHeight="1" spans="1:4">
      <c r="A948" s="5">
        <v>946</v>
      </c>
      <c r="B948" s="6" t="str">
        <f>"367820220112151514100624"</f>
        <v>367820220112151514100624</v>
      </c>
      <c r="C948" s="6" t="s">
        <v>7</v>
      </c>
      <c r="D948" s="6" t="str">
        <f>"郑海丽"</f>
        <v>郑海丽</v>
      </c>
    </row>
    <row r="949" customHeight="1" spans="1:4">
      <c r="A949" s="5">
        <v>947</v>
      </c>
      <c r="B949" s="6" t="str">
        <f>"367820220112151558100629"</f>
        <v>367820220112151558100629</v>
      </c>
      <c r="C949" s="6" t="s">
        <v>7</v>
      </c>
      <c r="D949" s="6" t="str">
        <f>"向云萍"</f>
        <v>向云萍</v>
      </c>
    </row>
    <row r="950" customHeight="1" spans="1:4">
      <c r="A950" s="5">
        <v>948</v>
      </c>
      <c r="B950" s="6" t="str">
        <f>"367820220112152747100675"</f>
        <v>367820220112152747100675</v>
      </c>
      <c r="C950" s="6" t="s">
        <v>7</v>
      </c>
      <c r="D950" s="6" t="str">
        <f>"唐心苗"</f>
        <v>唐心苗</v>
      </c>
    </row>
    <row r="951" customHeight="1" spans="1:4">
      <c r="A951" s="5">
        <v>949</v>
      </c>
      <c r="B951" s="6" t="str">
        <f>"367820220112153323100688"</f>
        <v>367820220112153323100688</v>
      </c>
      <c r="C951" s="6" t="s">
        <v>7</v>
      </c>
      <c r="D951" s="6" t="str">
        <f>"周永良"</f>
        <v>周永良</v>
      </c>
    </row>
    <row r="952" customHeight="1" spans="1:4">
      <c r="A952" s="5">
        <v>950</v>
      </c>
      <c r="B952" s="6" t="str">
        <f>"367820220112153754100699"</f>
        <v>367820220112153754100699</v>
      </c>
      <c r="C952" s="6" t="s">
        <v>7</v>
      </c>
      <c r="D952" s="6" t="str">
        <f>"郑玲"</f>
        <v>郑玲</v>
      </c>
    </row>
    <row r="953" customHeight="1" spans="1:4">
      <c r="A953" s="5">
        <v>951</v>
      </c>
      <c r="B953" s="6" t="str">
        <f>"367820220112165558100939"</f>
        <v>367820220112165558100939</v>
      </c>
      <c r="C953" s="6" t="s">
        <v>7</v>
      </c>
      <c r="D953" s="6" t="str">
        <f>"罗秀南"</f>
        <v>罗秀南</v>
      </c>
    </row>
    <row r="954" customHeight="1" spans="1:4">
      <c r="A954" s="5">
        <v>952</v>
      </c>
      <c r="B954" s="6" t="str">
        <f>"367820220112170039100956"</f>
        <v>367820220112170039100956</v>
      </c>
      <c r="C954" s="6" t="s">
        <v>7</v>
      </c>
      <c r="D954" s="6" t="str">
        <f>"莫春梅"</f>
        <v>莫春梅</v>
      </c>
    </row>
    <row r="955" customHeight="1" spans="1:4">
      <c r="A955" s="5">
        <v>953</v>
      </c>
      <c r="B955" s="6" t="str">
        <f>"367820220112172800101043"</f>
        <v>367820220112172800101043</v>
      </c>
      <c r="C955" s="6" t="s">
        <v>7</v>
      </c>
      <c r="D955" s="6" t="str">
        <f>"岑晓婷"</f>
        <v>岑晓婷</v>
      </c>
    </row>
    <row r="956" customHeight="1" spans="1:4">
      <c r="A956" s="5">
        <v>954</v>
      </c>
      <c r="B956" s="6" t="str">
        <f>"367820220112173902101067"</f>
        <v>367820220112173902101067</v>
      </c>
      <c r="C956" s="6" t="s">
        <v>7</v>
      </c>
      <c r="D956" s="6" t="str">
        <f>"刘宇馨"</f>
        <v>刘宇馨</v>
      </c>
    </row>
    <row r="957" customHeight="1" spans="1:4">
      <c r="A957" s="5">
        <v>955</v>
      </c>
      <c r="B957" s="6" t="str">
        <f>"367820220112174007101070"</f>
        <v>367820220112174007101070</v>
      </c>
      <c r="C957" s="6" t="s">
        <v>7</v>
      </c>
      <c r="D957" s="6" t="str">
        <f>"陈瑜"</f>
        <v>陈瑜</v>
      </c>
    </row>
    <row r="958" customHeight="1" spans="1:4">
      <c r="A958" s="5">
        <v>956</v>
      </c>
      <c r="B958" s="6" t="str">
        <f>"367820220112180452101131"</f>
        <v>367820220112180452101131</v>
      </c>
      <c r="C958" s="6" t="s">
        <v>7</v>
      </c>
      <c r="D958" s="6" t="str">
        <f>"陈莹"</f>
        <v>陈莹</v>
      </c>
    </row>
    <row r="959" customHeight="1" spans="1:4">
      <c r="A959" s="5">
        <v>957</v>
      </c>
      <c r="B959" s="6" t="str">
        <f>"367820220112181430101156"</f>
        <v>367820220112181430101156</v>
      </c>
      <c r="C959" s="6" t="s">
        <v>7</v>
      </c>
      <c r="D959" s="6" t="str">
        <f>"蔡金桂"</f>
        <v>蔡金桂</v>
      </c>
    </row>
    <row r="960" customHeight="1" spans="1:4">
      <c r="A960" s="5">
        <v>958</v>
      </c>
      <c r="B960" s="6" t="str">
        <f>"367820220112190247101266"</f>
        <v>367820220112190247101266</v>
      </c>
      <c r="C960" s="6" t="s">
        <v>7</v>
      </c>
      <c r="D960" s="6" t="str">
        <f>"陈萌"</f>
        <v>陈萌</v>
      </c>
    </row>
    <row r="961" customHeight="1" spans="1:4">
      <c r="A961" s="5">
        <v>959</v>
      </c>
      <c r="B961" s="6" t="str">
        <f>"367820220112204855101597"</f>
        <v>367820220112204855101597</v>
      </c>
      <c r="C961" s="6" t="s">
        <v>7</v>
      </c>
      <c r="D961" s="6" t="str">
        <f>"李海英"</f>
        <v>李海英</v>
      </c>
    </row>
    <row r="962" customHeight="1" spans="1:4">
      <c r="A962" s="5">
        <v>960</v>
      </c>
      <c r="B962" s="6" t="str">
        <f>"367820220112205037101605"</f>
        <v>367820220112205037101605</v>
      </c>
      <c r="C962" s="6" t="s">
        <v>7</v>
      </c>
      <c r="D962" s="6" t="str">
        <f>"吴月"</f>
        <v>吴月</v>
      </c>
    </row>
    <row r="963" customHeight="1" spans="1:4">
      <c r="A963" s="5">
        <v>961</v>
      </c>
      <c r="B963" s="6" t="str">
        <f>"367820220112210010101630"</f>
        <v>367820220112210010101630</v>
      </c>
      <c r="C963" s="6" t="s">
        <v>7</v>
      </c>
      <c r="D963" s="6" t="str">
        <f>"刘薇"</f>
        <v>刘薇</v>
      </c>
    </row>
    <row r="964" customHeight="1" spans="1:4">
      <c r="A964" s="5">
        <v>962</v>
      </c>
      <c r="B964" s="6" t="str">
        <f>"367820220112210812101661"</f>
        <v>367820220112210812101661</v>
      </c>
      <c r="C964" s="6" t="s">
        <v>7</v>
      </c>
      <c r="D964" s="6" t="str">
        <f>"林世妃"</f>
        <v>林世妃</v>
      </c>
    </row>
    <row r="965" customHeight="1" spans="1:4">
      <c r="A965" s="5">
        <v>963</v>
      </c>
      <c r="B965" s="6" t="str">
        <f>"367820220112211545101675"</f>
        <v>367820220112211545101675</v>
      </c>
      <c r="C965" s="6" t="s">
        <v>7</v>
      </c>
      <c r="D965" s="6" t="str">
        <f>"王诗诗"</f>
        <v>王诗诗</v>
      </c>
    </row>
    <row r="966" customHeight="1" spans="1:4">
      <c r="A966" s="5">
        <v>964</v>
      </c>
      <c r="B966" s="6" t="str">
        <f>"367820220112212038101696"</f>
        <v>367820220112212038101696</v>
      </c>
      <c r="C966" s="6" t="s">
        <v>7</v>
      </c>
      <c r="D966" s="6" t="str">
        <f>"邱金秀"</f>
        <v>邱金秀</v>
      </c>
    </row>
    <row r="967" customHeight="1" spans="1:4">
      <c r="A967" s="5">
        <v>965</v>
      </c>
      <c r="B967" s="6" t="str">
        <f>"367820220112213622101759"</f>
        <v>367820220112213622101759</v>
      </c>
      <c r="C967" s="6" t="s">
        <v>7</v>
      </c>
      <c r="D967" s="6" t="str">
        <f>"温淑汝"</f>
        <v>温淑汝</v>
      </c>
    </row>
    <row r="968" customHeight="1" spans="1:4">
      <c r="A968" s="5">
        <v>966</v>
      </c>
      <c r="B968" s="6" t="str">
        <f>"367820220112223058101884"</f>
        <v>367820220112223058101884</v>
      </c>
      <c r="C968" s="6" t="s">
        <v>7</v>
      </c>
      <c r="D968" s="6" t="str">
        <f>"黄婷婷"</f>
        <v>黄婷婷</v>
      </c>
    </row>
    <row r="969" customHeight="1" spans="1:4">
      <c r="A969" s="5">
        <v>967</v>
      </c>
      <c r="B969" s="6" t="str">
        <f>"367820220112224809101918"</f>
        <v>367820220112224809101918</v>
      </c>
      <c r="C969" s="6" t="s">
        <v>7</v>
      </c>
      <c r="D969" s="6" t="str">
        <f>"吴霜"</f>
        <v>吴霜</v>
      </c>
    </row>
    <row r="970" customHeight="1" spans="1:4">
      <c r="A970" s="5">
        <v>968</v>
      </c>
      <c r="B970" s="6" t="str">
        <f>"367820220112225830101939"</f>
        <v>367820220112225830101939</v>
      </c>
      <c r="C970" s="6" t="s">
        <v>7</v>
      </c>
      <c r="D970" s="6" t="str">
        <f>"刘易菲"</f>
        <v>刘易菲</v>
      </c>
    </row>
    <row r="971" customHeight="1" spans="1:4">
      <c r="A971" s="5">
        <v>969</v>
      </c>
      <c r="B971" s="6" t="str">
        <f>"367820220112231436101967"</f>
        <v>367820220112231436101967</v>
      </c>
      <c r="C971" s="6" t="s">
        <v>7</v>
      </c>
      <c r="D971" s="6" t="str">
        <f>"李吉恋"</f>
        <v>李吉恋</v>
      </c>
    </row>
    <row r="972" customHeight="1" spans="1:4">
      <c r="A972" s="5">
        <v>970</v>
      </c>
      <c r="B972" s="6" t="str">
        <f>"367820220112235844102020"</f>
        <v>367820220112235844102020</v>
      </c>
      <c r="C972" s="6" t="s">
        <v>7</v>
      </c>
      <c r="D972" s="6" t="str">
        <f>"代琳"</f>
        <v>代琳</v>
      </c>
    </row>
    <row r="973" customHeight="1" spans="1:4">
      <c r="A973" s="5">
        <v>971</v>
      </c>
      <c r="B973" s="6" t="str">
        <f>"367820220113011552102059"</f>
        <v>367820220113011552102059</v>
      </c>
      <c r="C973" s="6" t="s">
        <v>7</v>
      </c>
      <c r="D973" s="6" t="str">
        <f>"林祺莹"</f>
        <v>林祺莹</v>
      </c>
    </row>
    <row r="974" customHeight="1" spans="1:4">
      <c r="A974" s="5">
        <v>972</v>
      </c>
      <c r="B974" s="6" t="str">
        <f>"367820220113074042102079"</f>
        <v>367820220113074042102079</v>
      </c>
      <c r="C974" s="6" t="s">
        <v>7</v>
      </c>
      <c r="D974" s="6" t="str">
        <f>"林诗莉"</f>
        <v>林诗莉</v>
      </c>
    </row>
    <row r="975" customHeight="1" spans="1:4">
      <c r="A975" s="5">
        <v>973</v>
      </c>
      <c r="B975" s="6" t="str">
        <f>"367820220113082730102112"</f>
        <v>367820220113082730102112</v>
      </c>
      <c r="C975" s="6" t="s">
        <v>7</v>
      </c>
      <c r="D975" s="6" t="str">
        <f>"彭冬岚"</f>
        <v>彭冬岚</v>
      </c>
    </row>
    <row r="976" customHeight="1" spans="1:4">
      <c r="A976" s="5">
        <v>974</v>
      </c>
      <c r="B976" s="6" t="str">
        <f>"367820220113095741102289"</f>
        <v>367820220113095741102289</v>
      </c>
      <c r="C976" s="6" t="s">
        <v>7</v>
      </c>
      <c r="D976" s="6" t="str">
        <f>"丁怡"</f>
        <v>丁怡</v>
      </c>
    </row>
    <row r="977" customHeight="1" spans="1:4">
      <c r="A977" s="5">
        <v>975</v>
      </c>
      <c r="B977" s="6" t="str">
        <f>"367820220113101227102331"</f>
        <v>367820220113101227102331</v>
      </c>
      <c r="C977" s="6" t="s">
        <v>7</v>
      </c>
      <c r="D977" s="6" t="str">
        <f>"赵联馨"</f>
        <v>赵联馨</v>
      </c>
    </row>
    <row r="978" customHeight="1" spans="1:4">
      <c r="A978" s="5">
        <v>976</v>
      </c>
      <c r="B978" s="6" t="str">
        <f>"367820220113101804102349"</f>
        <v>367820220113101804102349</v>
      </c>
      <c r="C978" s="6" t="s">
        <v>7</v>
      </c>
      <c r="D978" s="6" t="str">
        <f>"陈漾"</f>
        <v>陈漾</v>
      </c>
    </row>
    <row r="979" customHeight="1" spans="1:4">
      <c r="A979" s="5">
        <v>977</v>
      </c>
      <c r="B979" s="6" t="str">
        <f>"367820220113103354102411"</f>
        <v>367820220113103354102411</v>
      </c>
      <c r="C979" s="6" t="s">
        <v>7</v>
      </c>
      <c r="D979" s="6" t="str">
        <f>"郑花"</f>
        <v>郑花</v>
      </c>
    </row>
    <row r="980" customHeight="1" spans="1:4">
      <c r="A980" s="5">
        <v>978</v>
      </c>
      <c r="B980" s="6" t="str">
        <f>"367820220113104500102438"</f>
        <v>367820220113104500102438</v>
      </c>
      <c r="C980" s="6" t="s">
        <v>7</v>
      </c>
      <c r="D980" s="6" t="str">
        <f>"何美霞"</f>
        <v>何美霞</v>
      </c>
    </row>
    <row r="981" customHeight="1" spans="1:4">
      <c r="A981" s="5">
        <v>979</v>
      </c>
      <c r="B981" s="6" t="str">
        <f>"367820220113105517102468"</f>
        <v>367820220113105517102468</v>
      </c>
      <c r="C981" s="6" t="s">
        <v>7</v>
      </c>
      <c r="D981" s="6" t="str">
        <f>"张龙跃"</f>
        <v>张龙跃</v>
      </c>
    </row>
    <row r="982" customHeight="1" spans="1:4">
      <c r="A982" s="5">
        <v>980</v>
      </c>
      <c r="B982" s="6" t="str">
        <f>"367820220113111258102514"</f>
        <v>367820220113111258102514</v>
      </c>
      <c r="C982" s="6" t="s">
        <v>7</v>
      </c>
      <c r="D982" s="6" t="str">
        <f>"梁如霞"</f>
        <v>梁如霞</v>
      </c>
    </row>
    <row r="983" customHeight="1" spans="1:4">
      <c r="A983" s="5">
        <v>981</v>
      </c>
      <c r="B983" s="6" t="str">
        <f>"367820220113113132102559"</f>
        <v>367820220113113132102559</v>
      </c>
      <c r="C983" s="6" t="s">
        <v>7</v>
      </c>
      <c r="D983" s="6" t="str">
        <f>"钟雪云"</f>
        <v>钟雪云</v>
      </c>
    </row>
    <row r="984" customHeight="1" spans="1:4">
      <c r="A984" s="5">
        <v>982</v>
      </c>
      <c r="B984" s="6" t="str">
        <f>"367820220113115255102598"</f>
        <v>367820220113115255102598</v>
      </c>
      <c r="C984" s="6" t="s">
        <v>7</v>
      </c>
      <c r="D984" s="6" t="str">
        <f>"周婷"</f>
        <v>周婷</v>
      </c>
    </row>
    <row r="985" customHeight="1" spans="1:4">
      <c r="A985" s="5">
        <v>983</v>
      </c>
      <c r="B985" s="6" t="str">
        <f>"367820220113121733102638"</f>
        <v>367820220113121733102638</v>
      </c>
      <c r="C985" s="6" t="s">
        <v>7</v>
      </c>
      <c r="D985" s="6" t="str">
        <f>"谢黄芳"</f>
        <v>谢黄芳</v>
      </c>
    </row>
    <row r="986" customHeight="1" spans="1:4">
      <c r="A986" s="5">
        <v>984</v>
      </c>
      <c r="B986" s="6" t="str">
        <f>"367820220113124519102687"</f>
        <v>367820220113124519102687</v>
      </c>
      <c r="C986" s="6" t="s">
        <v>7</v>
      </c>
      <c r="D986" s="6" t="str">
        <f>"王琇桦"</f>
        <v>王琇桦</v>
      </c>
    </row>
    <row r="987" customHeight="1" spans="1:4">
      <c r="A987" s="5">
        <v>985</v>
      </c>
      <c r="B987" s="6" t="str">
        <f>"367820220113132416102747"</f>
        <v>367820220113132416102747</v>
      </c>
      <c r="C987" s="6" t="s">
        <v>7</v>
      </c>
      <c r="D987" s="6" t="str">
        <f>"陈雅姿"</f>
        <v>陈雅姿</v>
      </c>
    </row>
    <row r="988" customHeight="1" spans="1:4">
      <c r="A988" s="5">
        <v>986</v>
      </c>
      <c r="B988" s="6" t="str">
        <f>"367820220113133708102768"</f>
        <v>367820220113133708102768</v>
      </c>
      <c r="C988" s="6" t="s">
        <v>7</v>
      </c>
      <c r="D988" s="6" t="str">
        <f>"黄晶晶"</f>
        <v>黄晶晶</v>
      </c>
    </row>
    <row r="989" customHeight="1" spans="1:4">
      <c r="A989" s="5">
        <v>987</v>
      </c>
      <c r="B989" s="6" t="str">
        <f>"367820220113150658102893"</f>
        <v>367820220113150658102893</v>
      </c>
      <c r="C989" s="6" t="s">
        <v>7</v>
      </c>
      <c r="D989" s="6" t="str">
        <f>"王芳惠子"</f>
        <v>王芳惠子</v>
      </c>
    </row>
    <row r="990" customHeight="1" spans="1:4">
      <c r="A990" s="5">
        <v>988</v>
      </c>
      <c r="B990" s="6" t="str">
        <f>"367820220113151638102916"</f>
        <v>367820220113151638102916</v>
      </c>
      <c r="C990" s="6" t="s">
        <v>7</v>
      </c>
      <c r="D990" s="6" t="str">
        <f>"王琳"</f>
        <v>王琳</v>
      </c>
    </row>
    <row r="991" customHeight="1" spans="1:4">
      <c r="A991" s="5">
        <v>989</v>
      </c>
      <c r="B991" s="6" t="str">
        <f>"367820220113153956102953"</f>
        <v>367820220113153956102953</v>
      </c>
      <c r="C991" s="6" t="s">
        <v>7</v>
      </c>
      <c r="D991" s="6" t="str">
        <f>"吴丽梦"</f>
        <v>吴丽梦</v>
      </c>
    </row>
    <row r="992" customHeight="1" spans="1:4">
      <c r="A992" s="5">
        <v>990</v>
      </c>
      <c r="B992" s="6" t="str">
        <f>"367820220113154938102967"</f>
        <v>367820220113154938102967</v>
      </c>
      <c r="C992" s="6" t="s">
        <v>7</v>
      </c>
      <c r="D992" s="6" t="str">
        <f>"陈欣莹"</f>
        <v>陈欣莹</v>
      </c>
    </row>
    <row r="993" customHeight="1" spans="1:4">
      <c r="A993" s="5">
        <v>991</v>
      </c>
      <c r="B993" s="6" t="str">
        <f>"367820220113163727103076"</f>
        <v>367820220113163727103076</v>
      </c>
      <c r="C993" s="6" t="s">
        <v>7</v>
      </c>
      <c r="D993" s="6" t="str">
        <f>"杨曼"</f>
        <v>杨曼</v>
      </c>
    </row>
    <row r="994" customHeight="1" spans="1:4">
      <c r="A994" s="5">
        <v>992</v>
      </c>
      <c r="B994" s="6" t="str">
        <f>"367820220113163734103077"</f>
        <v>367820220113163734103077</v>
      </c>
      <c r="C994" s="6" t="s">
        <v>7</v>
      </c>
      <c r="D994" s="6" t="str">
        <f>"林超"</f>
        <v>林超</v>
      </c>
    </row>
    <row r="995" customHeight="1" spans="1:4">
      <c r="A995" s="5">
        <v>993</v>
      </c>
      <c r="B995" s="6" t="str">
        <f>"367820220113164326103088"</f>
        <v>367820220113164326103088</v>
      </c>
      <c r="C995" s="6" t="s">
        <v>7</v>
      </c>
      <c r="D995" s="6" t="str">
        <f>"林小娇"</f>
        <v>林小娇</v>
      </c>
    </row>
    <row r="996" customHeight="1" spans="1:4">
      <c r="A996" s="5">
        <v>994</v>
      </c>
      <c r="B996" s="6" t="str">
        <f>"367820220113170713103137"</f>
        <v>367820220113170713103137</v>
      </c>
      <c r="C996" s="6" t="s">
        <v>7</v>
      </c>
      <c r="D996" s="6" t="str">
        <f>"甘小碧"</f>
        <v>甘小碧</v>
      </c>
    </row>
    <row r="997" customHeight="1" spans="1:4">
      <c r="A997" s="5">
        <v>995</v>
      </c>
      <c r="B997" s="6" t="str">
        <f>"367820220113172451103166"</f>
        <v>367820220113172451103166</v>
      </c>
      <c r="C997" s="6" t="s">
        <v>7</v>
      </c>
      <c r="D997" s="6" t="str">
        <f>"黄向"</f>
        <v>黄向</v>
      </c>
    </row>
    <row r="998" customHeight="1" spans="1:4">
      <c r="A998" s="5">
        <v>996</v>
      </c>
      <c r="B998" s="6" t="str">
        <f>"367820220113173442103179"</f>
        <v>367820220113173442103179</v>
      </c>
      <c r="C998" s="6" t="s">
        <v>7</v>
      </c>
      <c r="D998" s="6" t="str">
        <f>"李文莹"</f>
        <v>李文莹</v>
      </c>
    </row>
    <row r="999" customHeight="1" spans="1:4">
      <c r="A999" s="5">
        <v>997</v>
      </c>
      <c r="B999" s="6" t="str">
        <f>"367820220113173446103180"</f>
        <v>367820220113173446103180</v>
      </c>
      <c r="C999" s="6" t="s">
        <v>7</v>
      </c>
      <c r="D999" s="6" t="str">
        <f>"林壹茹"</f>
        <v>林壹茹</v>
      </c>
    </row>
    <row r="1000" customHeight="1" spans="1:4">
      <c r="A1000" s="5">
        <v>998</v>
      </c>
      <c r="B1000" s="6" t="str">
        <f>"367820220113174934103202"</f>
        <v>367820220113174934103202</v>
      </c>
      <c r="C1000" s="6" t="s">
        <v>7</v>
      </c>
      <c r="D1000" s="6" t="str">
        <f>"陈君"</f>
        <v>陈君</v>
      </c>
    </row>
    <row r="1001" customHeight="1" spans="1:4">
      <c r="A1001" s="5">
        <v>999</v>
      </c>
      <c r="B1001" s="6" t="str">
        <f>"367820220113184516103290"</f>
        <v>367820220113184516103290</v>
      </c>
      <c r="C1001" s="6" t="s">
        <v>7</v>
      </c>
      <c r="D1001" s="6" t="str">
        <f>"苏香苑"</f>
        <v>苏香苑</v>
      </c>
    </row>
    <row r="1002" customHeight="1" spans="1:4">
      <c r="A1002" s="5">
        <v>1000</v>
      </c>
      <c r="B1002" s="6" t="str">
        <f>"367820220113184941103294"</f>
        <v>367820220113184941103294</v>
      </c>
      <c r="C1002" s="6" t="s">
        <v>7</v>
      </c>
      <c r="D1002" s="6" t="str">
        <f>"林炜粲"</f>
        <v>林炜粲</v>
      </c>
    </row>
    <row r="1003" customHeight="1" spans="1:4">
      <c r="A1003" s="5">
        <v>1001</v>
      </c>
      <c r="B1003" s="6" t="str">
        <f>"367820220113193547103363"</f>
        <v>367820220113193547103363</v>
      </c>
      <c r="C1003" s="6" t="s">
        <v>7</v>
      </c>
      <c r="D1003" s="6" t="str">
        <f>"石颖婕"</f>
        <v>石颖婕</v>
      </c>
    </row>
    <row r="1004" customHeight="1" spans="1:4">
      <c r="A1004" s="5">
        <v>1002</v>
      </c>
      <c r="B1004" s="6" t="str">
        <f>"367820220113201255103432"</f>
        <v>367820220113201255103432</v>
      </c>
      <c r="C1004" s="6" t="s">
        <v>7</v>
      </c>
      <c r="D1004" s="6" t="str">
        <f>"吴李莲"</f>
        <v>吴李莲</v>
      </c>
    </row>
    <row r="1005" customHeight="1" spans="1:4">
      <c r="A1005" s="5">
        <v>1003</v>
      </c>
      <c r="B1005" s="6" t="str">
        <f>"367820220113204811103517"</f>
        <v>367820220113204811103517</v>
      </c>
      <c r="C1005" s="6" t="s">
        <v>7</v>
      </c>
      <c r="D1005" s="6" t="str">
        <f>"陈也"</f>
        <v>陈也</v>
      </c>
    </row>
    <row r="1006" customHeight="1" spans="1:4">
      <c r="A1006" s="5">
        <v>1004</v>
      </c>
      <c r="B1006" s="6" t="str">
        <f>"367820220113210859103562"</f>
        <v>367820220113210859103562</v>
      </c>
      <c r="C1006" s="6" t="s">
        <v>7</v>
      </c>
      <c r="D1006" s="6" t="str">
        <f>"林小翠"</f>
        <v>林小翠</v>
      </c>
    </row>
    <row r="1007" customHeight="1" spans="1:4">
      <c r="A1007" s="5">
        <v>1005</v>
      </c>
      <c r="B1007" s="6" t="str">
        <f>"367820220113212733103604"</f>
        <v>367820220113212733103604</v>
      </c>
      <c r="C1007" s="6" t="s">
        <v>7</v>
      </c>
      <c r="D1007" s="6" t="str">
        <f>"吴高敏"</f>
        <v>吴高敏</v>
      </c>
    </row>
    <row r="1008" customHeight="1" spans="1:4">
      <c r="A1008" s="5">
        <v>1006</v>
      </c>
      <c r="B1008" s="6" t="str">
        <f>"367820220113213319103620"</f>
        <v>367820220113213319103620</v>
      </c>
      <c r="C1008" s="6" t="s">
        <v>7</v>
      </c>
      <c r="D1008" s="6" t="str">
        <f>"王秀琳"</f>
        <v>王秀琳</v>
      </c>
    </row>
    <row r="1009" customHeight="1" spans="1:4">
      <c r="A1009" s="5">
        <v>1007</v>
      </c>
      <c r="B1009" s="6" t="str">
        <f>"367820220113215141103666"</f>
        <v>367820220113215141103666</v>
      </c>
      <c r="C1009" s="6" t="s">
        <v>7</v>
      </c>
      <c r="D1009" s="6" t="str">
        <f>"张蕾"</f>
        <v>张蕾</v>
      </c>
    </row>
    <row r="1010" customHeight="1" spans="1:4">
      <c r="A1010" s="5">
        <v>1008</v>
      </c>
      <c r="B1010" s="6" t="str">
        <f>"367820220113221847103713"</f>
        <v>367820220113221847103713</v>
      </c>
      <c r="C1010" s="6" t="s">
        <v>7</v>
      </c>
      <c r="D1010" s="6" t="str">
        <f>"韦选金"</f>
        <v>韦选金</v>
      </c>
    </row>
    <row r="1011" customHeight="1" spans="1:4">
      <c r="A1011" s="5">
        <v>1009</v>
      </c>
      <c r="B1011" s="6" t="str">
        <f>"367820220113222115103722"</f>
        <v>367820220113222115103722</v>
      </c>
      <c r="C1011" s="6" t="s">
        <v>7</v>
      </c>
      <c r="D1011" s="6" t="str">
        <f>"沈彩梦"</f>
        <v>沈彩梦</v>
      </c>
    </row>
    <row r="1012" customHeight="1" spans="1:4">
      <c r="A1012" s="5">
        <v>1010</v>
      </c>
      <c r="B1012" s="6" t="str">
        <f>"367820220113223200103738"</f>
        <v>367820220113223200103738</v>
      </c>
      <c r="C1012" s="6" t="s">
        <v>7</v>
      </c>
      <c r="D1012" s="6" t="str">
        <f>"吴开财"</f>
        <v>吴开财</v>
      </c>
    </row>
    <row r="1013" customHeight="1" spans="1:4">
      <c r="A1013" s="5">
        <v>1011</v>
      </c>
      <c r="B1013" s="6" t="str">
        <f>"367820220113225106103765"</f>
        <v>367820220113225106103765</v>
      </c>
      <c r="C1013" s="6" t="s">
        <v>7</v>
      </c>
      <c r="D1013" s="6" t="str">
        <f>"高欣"</f>
        <v>高欣</v>
      </c>
    </row>
    <row r="1014" customHeight="1" spans="1:4">
      <c r="A1014" s="5">
        <v>1012</v>
      </c>
      <c r="B1014" s="6" t="str">
        <f>"367820220113225807103783"</f>
        <v>367820220113225807103783</v>
      </c>
      <c r="C1014" s="6" t="s">
        <v>7</v>
      </c>
      <c r="D1014" s="6" t="str">
        <f>"潘可欣"</f>
        <v>潘可欣</v>
      </c>
    </row>
    <row r="1015" customHeight="1" spans="1:4">
      <c r="A1015" s="5">
        <v>1013</v>
      </c>
      <c r="B1015" s="6" t="str">
        <f>"367820220113230514103797"</f>
        <v>367820220113230514103797</v>
      </c>
      <c r="C1015" s="6" t="s">
        <v>7</v>
      </c>
      <c r="D1015" s="6" t="str">
        <f>"黄美琪"</f>
        <v>黄美琪</v>
      </c>
    </row>
    <row r="1016" customHeight="1" spans="1:4">
      <c r="A1016" s="5">
        <v>1014</v>
      </c>
      <c r="B1016" s="6" t="str">
        <f>"367820220113233103103829"</f>
        <v>367820220113233103103829</v>
      </c>
      <c r="C1016" s="6" t="s">
        <v>7</v>
      </c>
      <c r="D1016" s="6" t="str">
        <f>"杨艳"</f>
        <v>杨艳</v>
      </c>
    </row>
    <row r="1017" customHeight="1" spans="1:4">
      <c r="A1017" s="5">
        <v>1015</v>
      </c>
      <c r="B1017" s="6" t="str">
        <f>"367820220113235936103855"</f>
        <v>367820220113235936103855</v>
      </c>
      <c r="C1017" s="6" t="s">
        <v>7</v>
      </c>
      <c r="D1017" s="6" t="str">
        <f>"林小慧"</f>
        <v>林小慧</v>
      </c>
    </row>
    <row r="1018" customHeight="1" spans="1:4">
      <c r="A1018" s="5">
        <v>1016</v>
      </c>
      <c r="B1018" s="6" t="str">
        <f>"367820220114035731103896"</f>
        <v>367820220114035731103896</v>
      </c>
      <c r="C1018" s="6" t="s">
        <v>7</v>
      </c>
      <c r="D1018" s="6" t="str">
        <f>"陈美璇"</f>
        <v>陈美璇</v>
      </c>
    </row>
    <row r="1019" customHeight="1" spans="1:4">
      <c r="A1019" s="5">
        <v>1017</v>
      </c>
      <c r="B1019" s="6" t="str">
        <f>"367820220114080825103913"</f>
        <v>367820220114080825103913</v>
      </c>
      <c r="C1019" s="6" t="s">
        <v>7</v>
      </c>
      <c r="D1019" s="6" t="str">
        <f>"韩萍"</f>
        <v>韩萍</v>
      </c>
    </row>
    <row r="1020" customHeight="1" spans="1:4">
      <c r="A1020" s="5">
        <v>1018</v>
      </c>
      <c r="B1020" s="6" t="str">
        <f>"367820220114090654103966"</f>
        <v>367820220114090654103966</v>
      </c>
      <c r="C1020" s="6" t="s">
        <v>7</v>
      </c>
      <c r="D1020" s="6" t="str">
        <f>"陈小小"</f>
        <v>陈小小</v>
      </c>
    </row>
    <row r="1021" customHeight="1" spans="1:4">
      <c r="A1021" s="5">
        <v>1019</v>
      </c>
      <c r="B1021" s="6" t="str">
        <f>"367820220114092455103990"</f>
        <v>367820220114092455103990</v>
      </c>
      <c r="C1021" s="6" t="s">
        <v>7</v>
      </c>
      <c r="D1021" s="6" t="str">
        <f>"李婷"</f>
        <v>李婷</v>
      </c>
    </row>
    <row r="1022" customHeight="1" spans="1:4">
      <c r="A1022" s="5">
        <v>1020</v>
      </c>
      <c r="B1022" s="6" t="str">
        <f>"367820220114094135104014"</f>
        <v>367820220114094135104014</v>
      </c>
      <c r="C1022" s="6" t="s">
        <v>7</v>
      </c>
      <c r="D1022" s="6" t="str">
        <f>"符彩莲"</f>
        <v>符彩莲</v>
      </c>
    </row>
    <row r="1023" customHeight="1" spans="1:4">
      <c r="A1023" s="5">
        <v>1021</v>
      </c>
      <c r="B1023" s="6" t="str">
        <f>"367820220114094932104025"</f>
        <v>367820220114094932104025</v>
      </c>
      <c r="C1023" s="6" t="s">
        <v>7</v>
      </c>
      <c r="D1023" s="6" t="str">
        <f>"车树秋"</f>
        <v>车树秋</v>
      </c>
    </row>
    <row r="1024" customHeight="1" spans="1:4">
      <c r="A1024" s="5">
        <v>1022</v>
      </c>
      <c r="B1024" s="6" t="str">
        <f>"367820220114095312104031"</f>
        <v>367820220114095312104031</v>
      </c>
      <c r="C1024" s="6" t="s">
        <v>7</v>
      </c>
      <c r="D1024" s="6" t="str">
        <f>"王小月"</f>
        <v>王小月</v>
      </c>
    </row>
    <row r="1025" customHeight="1" spans="1:4">
      <c r="A1025" s="5">
        <v>1023</v>
      </c>
      <c r="B1025" s="6" t="str">
        <f>"367820220114100611104058"</f>
        <v>367820220114100611104058</v>
      </c>
      <c r="C1025" s="6" t="s">
        <v>7</v>
      </c>
      <c r="D1025" s="6" t="str">
        <f>"王凤"</f>
        <v>王凤</v>
      </c>
    </row>
    <row r="1026" customHeight="1" spans="1:4">
      <c r="A1026" s="5">
        <v>1024</v>
      </c>
      <c r="B1026" s="6" t="str">
        <f>"367820220114100948104066"</f>
        <v>367820220114100948104066</v>
      </c>
      <c r="C1026" s="6" t="s">
        <v>7</v>
      </c>
      <c r="D1026" s="6" t="str">
        <f>"周川琪"</f>
        <v>周川琪</v>
      </c>
    </row>
    <row r="1027" customHeight="1" spans="1:4">
      <c r="A1027" s="5">
        <v>1025</v>
      </c>
      <c r="B1027" s="6" t="str">
        <f>"367820220114101146104079"</f>
        <v>367820220114101146104079</v>
      </c>
      <c r="C1027" s="6" t="s">
        <v>7</v>
      </c>
      <c r="D1027" s="6" t="str">
        <f>"陈颖"</f>
        <v>陈颖</v>
      </c>
    </row>
    <row r="1028" customHeight="1" spans="1:4">
      <c r="A1028" s="5">
        <v>1026</v>
      </c>
      <c r="B1028" s="6" t="str">
        <f>"367820220114102517104102"</f>
        <v>367820220114102517104102</v>
      </c>
      <c r="C1028" s="6" t="s">
        <v>7</v>
      </c>
      <c r="D1028" s="6" t="str">
        <f>"万怡倩"</f>
        <v>万怡倩</v>
      </c>
    </row>
    <row r="1029" customHeight="1" spans="1:4">
      <c r="A1029" s="5">
        <v>1027</v>
      </c>
      <c r="B1029" s="6" t="str">
        <f>"367820220114102629104106"</f>
        <v>367820220114102629104106</v>
      </c>
      <c r="C1029" s="6" t="s">
        <v>7</v>
      </c>
      <c r="D1029" s="6" t="str">
        <f>"梅杨"</f>
        <v>梅杨</v>
      </c>
    </row>
    <row r="1030" customHeight="1" spans="1:4">
      <c r="A1030" s="5">
        <v>1028</v>
      </c>
      <c r="B1030" s="6" t="str">
        <f>"367820220114104630104139"</f>
        <v>367820220114104630104139</v>
      </c>
      <c r="C1030" s="6" t="s">
        <v>7</v>
      </c>
      <c r="D1030" s="6" t="str">
        <f>"彭露"</f>
        <v>彭露</v>
      </c>
    </row>
    <row r="1031" customHeight="1" spans="1:4">
      <c r="A1031" s="5">
        <v>1029</v>
      </c>
      <c r="B1031" s="6" t="str">
        <f>"367820220114105637104156"</f>
        <v>367820220114105637104156</v>
      </c>
      <c r="C1031" s="6" t="s">
        <v>7</v>
      </c>
      <c r="D1031" s="6" t="str">
        <f>"王梦婕"</f>
        <v>王梦婕</v>
      </c>
    </row>
    <row r="1032" customHeight="1" spans="1:4">
      <c r="A1032" s="5">
        <v>1030</v>
      </c>
      <c r="B1032" s="6" t="str">
        <f>"367820220114110209104168"</f>
        <v>367820220114110209104168</v>
      </c>
      <c r="C1032" s="6" t="s">
        <v>7</v>
      </c>
      <c r="D1032" s="6" t="str">
        <f>"林师"</f>
        <v>林师</v>
      </c>
    </row>
    <row r="1033" customHeight="1" spans="1:4">
      <c r="A1033" s="5">
        <v>1031</v>
      </c>
      <c r="B1033" s="6" t="str">
        <f>"367820220114111118104183"</f>
        <v>367820220114111118104183</v>
      </c>
      <c r="C1033" s="6" t="s">
        <v>7</v>
      </c>
      <c r="D1033" s="6" t="str">
        <f>"陈晨妍"</f>
        <v>陈晨妍</v>
      </c>
    </row>
    <row r="1034" customHeight="1" spans="1:4">
      <c r="A1034" s="5">
        <v>1032</v>
      </c>
      <c r="B1034" s="6" t="str">
        <f>"367820220114113044104226"</f>
        <v>367820220114113044104226</v>
      </c>
      <c r="C1034" s="6" t="s">
        <v>7</v>
      </c>
      <c r="D1034" s="6" t="str">
        <f>"关凯尹"</f>
        <v>关凯尹</v>
      </c>
    </row>
    <row r="1035" customHeight="1" spans="1:4">
      <c r="A1035" s="5">
        <v>1033</v>
      </c>
      <c r="B1035" s="6" t="str">
        <f>"367820220114113200104227"</f>
        <v>367820220114113200104227</v>
      </c>
      <c r="C1035" s="6" t="s">
        <v>7</v>
      </c>
      <c r="D1035" s="6" t="str">
        <f>"蔡爱柳"</f>
        <v>蔡爱柳</v>
      </c>
    </row>
    <row r="1036" customHeight="1" spans="1:4">
      <c r="A1036" s="5">
        <v>1034</v>
      </c>
      <c r="B1036" s="6" t="str">
        <f>"367820220114114128104245"</f>
        <v>367820220114114128104245</v>
      </c>
      <c r="C1036" s="6" t="s">
        <v>7</v>
      </c>
      <c r="D1036" s="6" t="str">
        <f>"沈艺璇"</f>
        <v>沈艺璇</v>
      </c>
    </row>
    <row r="1037" customHeight="1" spans="1:4">
      <c r="A1037" s="5">
        <v>1035</v>
      </c>
      <c r="B1037" s="6" t="str">
        <f>"367820220114121405104305"</f>
        <v>367820220114121405104305</v>
      </c>
      <c r="C1037" s="6" t="s">
        <v>7</v>
      </c>
      <c r="D1037" s="6" t="str">
        <f>"李绘"</f>
        <v>李绘</v>
      </c>
    </row>
    <row r="1038" customHeight="1" spans="1:4">
      <c r="A1038" s="5">
        <v>1036</v>
      </c>
      <c r="B1038" s="6" t="str">
        <f>"367820220114122131104315"</f>
        <v>367820220114122131104315</v>
      </c>
      <c r="C1038" s="6" t="s">
        <v>7</v>
      </c>
      <c r="D1038" s="6" t="str">
        <f>"符年丽"</f>
        <v>符年丽</v>
      </c>
    </row>
    <row r="1039" customHeight="1" spans="1:4">
      <c r="A1039" s="5">
        <v>1037</v>
      </c>
      <c r="B1039" s="6" t="str">
        <f>"367820220114122531104324"</f>
        <v>367820220114122531104324</v>
      </c>
      <c r="C1039" s="6" t="s">
        <v>7</v>
      </c>
      <c r="D1039" s="6" t="str">
        <f>"何美玉"</f>
        <v>何美玉</v>
      </c>
    </row>
    <row r="1040" customHeight="1" spans="1:4">
      <c r="A1040" s="5">
        <v>1038</v>
      </c>
      <c r="B1040" s="6" t="str">
        <f>"367820220114125933104373"</f>
        <v>367820220114125933104373</v>
      </c>
      <c r="C1040" s="6" t="s">
        <v>7</v>
      </c>
      <c r="D1040" s="6" t="str">
        <f>"海瑶"</f>
        <v>海瑶</v>
      </c>
    </row>
    <row r="1041" customHeight="1" spans="1:4">
      <c r="A1041" s="5">
        <v>1039</v>
      </c>
      <c r="B1041" s="6" t="str">
        <f>"367820220114131001104396"</f>
        <v>367820220114131001104396</v>
      </c>
      <c r="C1041" s="6" t="s">
        <v>7</v>
      </c>
      <c r="D1041" s="6" t="str">
        <f>"颜丽珊"</f>
        <v>颜丽珊</v>
      </c>
    </row>
    <row r="1042" customHeight="1" spans="1:4">
      <c r="A1042" s="5">
        <v>1040</v>
      </c>
      <c r="B1042" s="6" t="str">
        <f>"367820220114131059104401"</f>
        <v>367820220114131059104401</v>
      </c>
      <c r="C1042" s="6" t="s">
        <v>7</v>
      </c>
      <c r="D1042" s="6" t="str">
        <f>"郑雅琪"</f>
        <v>郑雅琪</v>
      </c>
    </row>
    <row r="1043" customHeight="1" spans="1:4">
      <c r="A1043" s="5">
        <v>1041</v>
      </c>
      <c r="B1043" s="6" t="str">
        <f>"367820220114131543104413"</f>
        <v>367820220114131543104413</v>
      </c>
      <c r="C1043" s="6" t="s">
        <v>7</v>
      </c>
      <c r="D1043" s="6" t="str">
        <f>"吴海荣"</f>
        <v>吴海荣</v>
      </c>
    </row>
    <row r="1044" customHeight="1" spans="1:4">
      <c r="A1044" s="5">
        <v>1042</v>
      </c>
      <c r="B1044" s="6" t="str">
        <f>"367820220114132313104427"</f>
        <v>367820220114132313104427</v>
      </c>
      <c r="C1044" s="6" t="s">
        <v>7</v>
      </c>
      <c r="D1044" s="6" t="str">
        <f>"王越"</f>
        <v>王越</v>
      </c>
    </row>
    <row r="1045" customHeight="1" spans="1:4">
      <c r="A1045" s="5">
        <v>1043</v>
      </c>
      <c r="B1045" s="6" t="str">
        <f>"367820220114134038104454"</f>
        <v>367820220114134038104454</v>
      </c>
      <c r="C1045" s="6" t="s">
        <v>7</v>
      </c>
      <c r="D1045" s="6" t="str">
        <f>"王娟"</f>
        <v>王娟</v>
      </c>
    </row>
    <row r="1046" customHeight="1" spans="1:4">
      <c r="A1046" s="5">
        <v>1044</v>
      </c>
      <c r="B1046" s="6" t="str">
        <f>"367820220114135307104477"</f>
        <v>367820220114135307104477</v>
      </c>
      <c r="C1046" s="6" t="s">
        <v>7</v>
      </c>
      <c r="D1046" s="6" t="str">
        <f>"陈开顺"</f>
        <v>陈开顺</v>
      </c>
    </row>
    <row r="1047" customHeight="1" spans="1:4">
      <c r="A1047" s="5">
        <v>1045</v>
      </c>
      <c r="B1047" s="6" t="str">
        <f>"367820220114135609104481"</f>
        <v>367820220114135609104481</v>
      </c>
      <c r="C1047" s="6" t="s">
        <v>7</v>
      </c>
      <c r="D1047" s="6" t="str">
        <f>"赵艳宁"</f>
        <v>赵艳宁</v>
      </c>
    </row>
    <row r="1048" customHeight="1" spans="1:4">
      <c r="A1048" s="5">
        <v>1046</v>
      </c>
      <c r="B1048" s="6" t="str">
        <f>"367820220114141056104508"</f>
        <v>367820220114141056104508</v>
      </c>
      <c r="C1048" s="6" t="s">
        <v>7</v>
      </c>
      <c r="D1048" s="6" t="str">
        <f>"王娜"</f>
        <v>王娜</v>
      </c>
    </row>
    <row r="1049" customHeight="1" spans="1:4">
      <c r="A1049" s="5">
        <v>1047</v>
      </c>
      <c r="B1049" s="6" t="str">
        <f>"367820220114141318104512"</f>
        <v>367820220114141318104512</v>
      </c>
      <c r="C1049" s="6" t="s">
        <v>7</v>
      </c>
      <c r="D1049" s="6" t="str">
        <f>"符谷丹"</f>
        <v>符谷丹</v>
      </c>
    </row>
    <row r="1050" customHeight="1" spans="1:4">
      <c r="A1050" s="5">
        <v>1048</v>
      </c>
      <c r="B1050" s="6" t="str">
        <f>"367820220114141442104513"</f>
        <v>367820220114141442104513</v>
      </c>
      <c r="C1050" s="6" t="s">
        <v>7</v>
      </c>
      <c r="D1050" s="6" t="str">
        <f>"蒋小介"</f>
        <v>蒋小介</v>
      </c>
    </row>
    <row r="1051" customHeight="1" spans="1:4">
      <c r="A1051" s="5">
        <v>1049</v>
      </c>
      <c r="B1051" s="6" t="str">
        <f>"367820220114145945104574"</f>
        <v>367820220114145945104574</v>
      </c>
      <c r="C1051" s="6" t="s">
        <v>7</v>
      </c>
      <c r="D1051" s="6" t="str">
        <f>"唐海红"</f>
        <v>唐海红</v>
      </c>
    </row>
    <row r="1052" customHeight="1" spans="1:4">
      <c r="A1052" s="5">
        <v>1050</v>
      </c>
      <c r="B1052" s="6" t="str">
        <f>"367820220114150058104576"</f>
        <v>367820220114150058104576</v>
      </c>
      <c r="C1052" s="6" t="s">
        <v>7</v>
      </c>
      <c r="D1052" s="6" t="str">
        <f>"王亚惠"</f>
        <v>王亚惠</v>
      </c>
    </row>
    <row r="1053" customHeight="1" spans="1:4">
      <c r="A1053" s="5">
        <v>1051</v>
      </c>
      <c r="B1053" s="6" t="str">
        <f>"367820220114150454104581"</f>
        <v>367820220114150454104581</v>
      </c>
      <c r="C1053" s="6" t="s">
        <v>7</v>
      </c>
      <c r="D1053" s="6" t="str">
        <f>"陈德静"</f>
        <v>陈德静</v>
      </c>
    </row>
    <row r="1054" customHeight="1" spans="1:4">
      <c r="A1054" s="5">
        <v>1052</v>
      </c>
      <c r="B1054" s="6" t="str">
        <f>"367820220114150938104587"</f>
        <v>367820220114150938104587</v>
      </c>
      <c r="C1054" s="6" t="s">
        <v>7</v>
      </c>
      <c r="D1054" s="6" t="str">
        <f>"苏天玉"</f>
        <v>苏天玉</v>
      </c>
    </row>
    <row r="1055" customHeight="1" spans="1:4">
      <c r="A1055" s="5">
        <v>1053</v>
      </c>
      <c r="B1055" s="6" t="str">
        <f>"367820220114150956104589"</f>
        <v>367820220114150956104589</v>
      </c>
      <c r="C1055" s="6" t="s">
        <v>7</v>
      </c>
      <c r="D1055" s="6" t="str">
        <f>"陈蝶"</f>
        <v>陈蝶</v>
      </c>
    </row>
    <row r="1056" customHeight="1" spans="1:4">
      <c r="A1056" s="5">
        <v>1054</v>
      </c>
      <c r="B1056" s="6" t="str">
        <f>"367820220114153906104637"</f>
        <v>367820220114153906104637</v>
      </c>
      <c r="C1056" s="6" t="s">
        <v>7</v>
      </c>
      <c r="D1056" s="6" t="str">
        <f>"朱路长"</f>
        <v>朱路长</v>
      </c>
    </row>
    <row r="1057" customHeight="1" spans="1:4">
      <c r="A1057" s="5">
        <v>1055</v>
      </c>
      <c r="B1057" s="6" t="str">
        <f>"367820220114154656104654"</f>
        <v>367820220114154656104654</v>
      </c>
      <c r="C1057" s="6" t="s">
        <v>7</v>
      </c>
      <c r="D1057" s="6" t="str">
        <f>"张运飞"</f>
        <v>张运飞</v>
      </c>
    </row>
    <row r="1058" customHeight="1" spans="1:4">
      <c r="A1058" s="5">
        <v>1056</v>
      </c>
      <c r="B1058" s="6" t="str">
        <f>"367820220114162637104725"</f>
        <v>367820220114162637104725</v>
      </c>
      <c r="C1058" s="6" t="s">
        <v>7</v>
      </c>
      <c r="D1058" s="6" t="str">
        <f>"梁婆姑"</f>
        <v>梁婆姑</v>
      </c>
    </row>
    <row r="1059" customHeight="1" spans="1:4">
      <c r="A1059" s="5">
        <v>1057</v>
      </c>
      <c r="B1059" s="6" t="str">
        <f>"367820220114165110104777"</f>
        <v>367820220114165110104777</v>
      </c>
      <c r="C1059" s="6" t="s">
        <v>7</v>
      </c>
      <c r="D1059" s="6" t="str">
        <f>"王敏"</f>
        <v>王敏</v>
      </c>
    </row>
    <row r="1060" customHeight="1" spans="1:4">
      <c r="A1060" s="5">
        <v>1058</v>
      </c>
      <c r="B1060" s="6" t="str">
        <f>"36782022010712331091370"</f>
        <v>36782022010712331091370</v>
      </c>
      <c r="C1060" s="6" t="s">
        <v>8</v>
      </c>
      <c r="D1060" s="6" t="str">
        <f>"蔡笃佑"</f>
        <v>蔡笃佑</v>
      </c>
    </row>
    <row r="1061" customHeight="1" spans="1:4">
      <c r="A1061" s="5">
        <v>1059</v>
      </c>
      <c r="B1061" s="6" t="str">
        <f>"36782022010713444291625"</f>
        <v>36782022010713444291625</v>
      </c>
      <c r="C1061" s="6" t="s">
        <v>8</v>
      </c>
      <c r="D1061" s="6" t="str">
        <f>"翁书海"</f>
        <v>翁书海</v>
      </c>
    </row>
    <row r="1062" customHeight="1" spans="1:4">
      <c r="A1062" s="5">
        <v>1060</v>
      </c>
      <c r="B1062" s="6" t="str">
        <f>"36782022010715073591885"</f>
        <v>36782022010715073591885</v>
      </c>
      <c r="C1062" s="6" t="s">
        <v>8</v>
      </c>
      <c r="D1062" s="6" t="str">
        <f>"陈云辉"</f>
        <v>陈云辉</v>
      </c>
    </row>
    <row r="1063" customHeight="1" spans="1:4">
      <c r="A1063" s="5">
        <v>1061</v>
      </c>
      <c r="B1063" s="6" t="str">
        <f>"36782022010715163791910"</f>
        <v>36782022010715163791910</v>
      </c>
      <c r="C1063" s="6" t="s">
        <v>8</v>
      </c>
      <c r="D1063" s="6" t="str">
        <f>"梁朝娜"</f>
        <v>梁朝娜</v>
      </c>
    </row>
    <row r="1064" customHeight="1" spans="1:4">
      <c r="A1064" s="5">
        <v>1062</v>
      </c>
      <c r="B1064" s="6" t="str">
        <f>"36782022010715211491928"</f>
        <v>36782022010715211491928</v>
      </c>
      <c r="C1064" s="6" t="s">
        <v>8</v>
      </c>
      <c r="D1064" s="6" t="str">
        <f>"朱允康"</f>
        <v>朱允康</v>
      </c>
    </row>
    <row r="1065" customHeight="1" spans="1:4">
      <c r="A1065" s="5">
        <v>1063</v>
      </c>
      <c r="B1065" s="6" t="str">
        <f>"36782022010715301491974"</f>
        <v>36782022010715301491974</v>
      </c>
      <c r="C1065" s="6" t="s">
        <v>8</v>
      </c>
      <c r="D1065" s="6" t="str">
        <f>"陆玉康"</f>
        <v>陆玉康</v>
      </c>
    </row>
    <row r="1066" customHeight="1" spans="1:4">
      <c r="A1066" s="5">
        <v>1064</v>
      </c>
      <c r="B1066" s="6" t="str">
        <f>"36782022010715395992012"</f>
        <v>36782022010715395992012</v>
      </c>
      <c r="C1066" s="6" t="s">
        <v>8</v>
      </c>
      <c r="D1066" s="6" t="str">
        <f>"蔡芳芳"</f>
        <v>蔡芳芳</v>
      </c>
    </row>
    <row r="1067" customHeight="1" spans="1:4">
      <c r="A1067" s="5">
        <v>1065</v>
      </c>
      <c r="B1067" s="6" t="str">
        <f>"36782022010715400792013"</f>
        <v>36782022010715400792013</v>
      </c>
      <c r="C1067" s="6" t="s">
        <v>8</v>
      </c>
      <c r="D1067" s="6" t="str">
        <f>"张天庆"</f>
        <v>张天庆</v>
      </c>
    </row>
    <row r="1068" customHeight="1" spans="1:4">
      <c r="A1068" s="5">
        <v>1066</v>
      </c>
      <c r="B1068" s="6" t="str">
        <f>"36782022010715511392068"</f>
        <v>36782022010715511392068</v>
      </c>
      <c r="C1068" s="6" t="s">
        <v>8</v>
      </c>
      <c r="D1068" s="6" t="str">
        <f>"曾令成"</f>
        <v>曾令成</v>
      </c>
    </row>
    <row r="1069" customHeight="1" spans="1:4">
      <c r="A1069" s="5">
        <v>1067</v>
      </c>
      <c r="B1069" s="6" t="str">
        <f>"36782022010715545092091"</f>
        <v>36782022010715545092091</v>
      </c>
      <c r="C1069" s="6" t="s">
        <v>8</v>
      </c>
      <c r="D1069" s="6" t="str">
        <f>"曾维旭"</f>
        <v>曾维旭</v>
      </c>
    </row>
    <row r="1070" customHeight="1" spans="1:4">
      <c r="A1070" s="5">
        <v>1068</v>
      </c>
      <c r="B1070" s="6" t="str">
        <f>"36782022010715552492096"</f>
        <v>36782022010715552492096</v>
      </c>
      <c r="C1070" s="6" t="s">
        <v>8</v>
      </c>
      <c r="D1070" s="6" t="str">
        <f>"林道武"</f>
        <v>林道武</v>
      </c>
    </row>
    <row r="1071" customHeight="1" spans="1:4">
      <c r="A1071" s="5">
        <v>1069</v>
      </c>
      <c r="B1071" s="6" t="str">
        <f>"36782022010716000192114"</f>
        <v>36782022010716000192114</v>
      </c>
      <c r="C1071" s="6" t="s">
        <v>8</v>
      </c>
      <c r="D1071" s="6" t="str">
        <f>"李德徐"</f>
        <v>李德徐</v>
      </c>
    </row>
    <row r="1072" customHeight="1" spans="1:4">
      <c r="A1072" s="5">
        <v>1070</v>
      </c>
      <c r="B1072" s="6" t="str">
        <f>"36782022010716095692151"</f>
        <v>36782022010716095692151</v>
      </c>
      <c r="C1072" s="6" t="s">
        <v>8</v>
      </c>
      <c r="D1072" s="6" t="str">
        <f>"王旭"</f>
        <v>王旭</v>
      </c>
    </row>
    <row r="1073" customHeight="1" spans="1:4">
      <c r="A1073" s="5">
        <v>1071</v>
      </c>
      <c r="B1073" s="6" t="str">
        <f>"36782022010716155992177"</f>
        <v>36782022010716155992177</v>
      </c>
      <c r="C1073" s="6" t="s">
        <v>8</v>
      </c>
      <c r="D1073" s="6" t="str">
        <f>"王如玉"</f>
        <v>王如玉</v>
      </c>
    </row>
    <row r="1074" customHeight="1" spans="1:4">
      <c r="A1074" s="5">
        <v>1072</v>
      </c>
      <c r="B1074" s="6" t="str">
        <f>"36782022010716241492199"</f>
        <v>36782022010716241492199</v>
      </c>
      <c r="C1074" s="6" t="s">
        <v>8</v>
      </c>
      <c r="D1074" s="6" t="str">
        <f>"刘威"</f>
        <v>刘威</v>
      </c>
    </row>
    <row r="1075" customHeight="1" spans="1:4">
      <c r="A1075" s="5">
        <v>1073</v>
      </c>
      <c r="B1075" s="6" t="str">
        <f>"36782022010716470892269"</f>
        <v>36782022010716470892269</v>
      </c>
      <c r="C1075" s="6" t="s">
        <v>8</v>
      </c>
      <c r="D1075" s="6" t="str">
        <f>"陈炫廷"</f>
        <v>陈炫廷</v>
      </c>
    </row>
    <row r="1076" customHeight="1" spans="1:4">
      <c r="A1076" s="5">
        <v>1074</v>
      </c>
      <c r="B1076" s="6" t="str">
        <f>"36782022010716470892270"</f>
        <v>36782022010716470892270</v>
      </c>
      <c r="C1076" s="6" t="s">
        <v>8</v>
      </c>
      <c r="D1076" s="6" t="str">
        <f>"杨毅"</f>
        <v>杨毅</v>
      </c>
    </row>
    <row r="1077" customHeight="1" spans="1:4">
      <c r="A1077" s="5">
        <v>1075</v>
      </c>
      <c r="B1077" s="6" t="str">
        <f>"36782022010717100792359"</f>
        <v>36782022010717100792359</v>
      </c>
      <c r="C1077" s="6" t="s">
        <v>8</v>
      </c>
      <c r="D1077" s="6" t="str">
        <f>"吴静"</f>
        <v>吴静</v>
      </c>
    </row>
    <row r="1078" customHeight="1" spans="1:4">
      <c r="A1078" s="5">
        <v>1076</v>
      </c>
      <c r="B1078" s="6" t="str">
        <f>"36782022010717172092387"</f>
        <v>36782022010717172092387</v>
      </c>
      <c r="C1078" s="6" t="s">
        <v>8</v>
      </c>
      <c r="D1078" s="6" t="str">
        <f>"李汉光"</f>
        <v>李汉光</v>
      </c>
    </row>
    <row r="1079" customHeight="1" spans="1:4">
      <c r="A1079" s="5">
        <v>1077</v>
      </c>
      <c r="B1079" s="6" t="str">
        <f>"36782022010718031392480"</f>
        <v>36782022010718031392480</v>
      </c>
      <c r="C1079" s="6" t="s">
        <v>8</v>
      </c>
      <c r="D1079" s="6" t="str">
        <f>"冯孟娜"</f>
        <v>冯孟娜</v>
      </c>
    </row>
    <row r="1080" customHeight="1" spans="1:4">
      <c r="A1080" s="5">
        <v>1078</v>
      </c>
      <c r="B1080" s="6" t="str">
        <f>"36782022010718205492517"</f>
        <v>36782022010718205492517</v>
      </c>
      <c r="C1080" s="6" t="s">
        <v>8</v>
      </c>
      <c r="D1080" s="6" t="str">
        <f>"张小飞"</f>
        <v>张小飞</v>
      </c>
    </row>
    <row r="1081" customHeight="1" spans="1:4">
      <c r="A1081" s="5">
        <v>1079</v>
      </c>
      <c r="B1081" s="6" t="str">
        <f>"36782022010718205892518"</f>
        <v>36782022010718205892518</v>
      </c>
      <c r="C1081" s="6" t="s">
        <v>8</v>
      </c>
      <c r="D1081" s="6" t="str">
        <f>"韩联定"</f>
        <v>韩联定</v>
      </c>
    </row>
    <row r="1082" customHeight="1" spans="1:4">
      <c r="A1082" s="5">
        <v>1080</v>
      </c>
      <c r="B1082" s="6" t="str">
        <f>"36782022010718341592543"</f>
        <v>36782022010718341592543</v>
      </c>
      <c r="C1082" s="6" t="s">
        <v>8</v>
      </c>
      <c r="D1082" s="6" t="str">
        <f>"徐飞"</f>
        <v>徐飞</v>
      </c>
    </row>
    <row r="1083" customHeight="1" spans="1:4">
      <c r="A1083" s="5">
        <v>1081</v>
      </c>
      <c r="B1083" s="6" t="str">
        <f>"36782022010718342892545"</f>
        <v>36782022010718342892545</v>
      </c>
      <c r="C1083" s="6" t="s">
        <v>8</v>
      </c>
      <c r="D1083" s="6" t="str">
        <f>"周泓霏"</f>
        <v>周泓霏</v>
      </c>
    </row>
    <row r="1084" customHeight="1" spans="1:4">
      <c r="A1084" s="5">
        <v>1082</v>
      </c>
      <c r="B1084" s="6" t="str">
        <f>"36782022010719011592602"</f>
        <v>36782022010719011592602</v>
      </c>
      <c r="C1084" s="6" t="s">
        <v>8</v>
      </c>
      <c r="D1084" s="6" t="str">
        <f>"符聪"</f>
        <v>符聪</v>
      </c>
    </row>
    <row r="1085" customHeight="1" spans="1:4">
      <c r="A1085" s="5">
        <v>1083</v>
      </c>
      <c r="B1085" s="6" t="str">
        <f>"36782022010719483492671"</f>
        <v>36782022010719483492671</v>
      </c>
      <c r="C1085" s="6" t="s">
        <v>8</v>
      </c>
      <c r="D1085" s="6" t="str">
        <f>"马济钰"</f>
        <v>马济钰</v>
      </c>
    </row>
    <row r="1086" customHeight="1" spans="1:4">
      <c r="A1086" s="5">
        <v>1084</v>
      </c>
      <c r="B1086" s="6" t="str">
        <f>"36782022010720015292693"</f>
        <v>36782022010720015292693</v>
      </c>
      <c r="C1086" s="6" t="s">
        <v>8</v>
      </c>
      <c r="D1086" s="6" t="str">
        <f>"车少义"</f>
        <v>车少义</v>
      </c>
    </row>
    <row r="1087" customHeight="1" spans="1:4">
      <c r="A1087" s="5">
        <v>1085</v>
      </c>
      <c r="B1087" s="6" t="str">
        <f>"36782022010720123292719"</f>
        <v>36782022010720123292719</v>
      </c>
      <c r="C1087" s="6" t="s">
        <v>8</v>
      </c>
      <c r="D1087" s="6" t="str">
        <f>"尹海新"</f>
        <v>尹海新</v>
      </c>
    </row>
    <row r="1088" customHeight="1" spans="1:4">
      <c r="A1088" s="5">
        <v>1086</v>
      </c>
      <c r="B1088" s="6" t="str">
        <f>"36782022010720152892725"</f>
        <v>36782022010720152892725</v>
      </c>
      <c r="C1088" s="6" t="s">
        <v>8</v>
      </c>
      <c r="D1088" s="6" t="str">
        <f>"王晶"</f>
        <v>王晶</v>
      </c>
    </row>
    <row r="1089" customHeight="1" spans="1:4">
      <c r="A1089" s="5">
        <v>1087</v>
      </c>
      <c r="B1089" s="6" t="str">
        <f>"36782022010720225092742"</f>
        <v>36782022010720225092742</v>
      </c>
      <c r="C1089" s="6" t="s">
        <v>8</v>
      </c>
      <c r="D1089" s="6" t="str">
        <f>"陈秀丽"</f>
        <v>陈秀丽</v>
      </c>
    </row>
    <row r="1090" customHeight="1" spans="1:4">
      <c r="A1090" s="5">
        <v>1088</v>
      </c>
      <c r="B1090" s="6" t="str">
        <f>"36782022010720552892794"</f>
        <v>36782022010720552892794</v>
      </c>
      <c r="C1090" s="6" t="s">
        <v>8</v>
      </c>
      <c r="D1090" s="6" t="str">
        <f>"陈焕栋"</f>
        <v>陈焕栋</v>
      </c>
    </row>
    <row r="1091" customHeight="1" spans="1:4">
      <c r="A1091" s="5">
        <v>1089</v>
      </c>
      <c r="B1091" s="6" t="str">
        <f>"36782022010721450892872"</f>
        <v>36782022010721450892872</v>
      </c>
      <c r="C1091" s="6" t="s">
        <v>8</v>
      </c>
      <c r="D1091" s="6" t="str">
        <f>"秦子其"</f>
        <v>秦子其</v>
      </c>
    </row>
    <row r="1092" customHeight="1" spans="1:4">
      <c r="A1092" s="5">
        <v>1090</v>
      </c>
      <c r="B1092" s="6" t="str">
        <f>"36782022010722521692982"</f>
        <v>36782022010722521692982</v>
      </c>
      <c r="C1092" s="6" t="s">
        <v>8</v>
      </c>
      <c r="D1092" s="6" t="str">
        <f>"陈小庆"</f>
        <v>陈小庆</v>
      </c>
    </row>
    <row r="1093" customHeight="1" spans="1:4">
      <c r="A1093" s="5">
        <v>1091</v>
      </c>
      <c r="B1093" s="6" t="str">
        <f>"36782022010722560892987"</f>
        <v>36782022010722560892987</v>
      </c>
      <c r="C1093" s="6" t="s">
        <v>8</v>
      </c>
      <c r="D1093" s="6" t="str">
        <f>"刘阳"</f>
        <v>刘阳</v>
      </c>
    </row>
    <row r="1094" customHeight="1" spans="1:4">
      <c r="A1094" s="5">
        <v>1092</v>
      </c>
      <c r="B1094" s="6" t="str">
        <f>"36782022010723041592997"</f>
        <v>36782022010723041592997</v>
      </c>
      <c r="C1094" s="6" t="s">
        <v>8</v>
      </c>
      <c r="D1094" s="6" t="str">
        <f>"何贤庆"</f>
        <v>何贤庆</v>
      </c>
    </row>
    <row r="1095" customHeight="1" spans="1:4">
      <c r="A1095" s="5">
        <v>1093</v>
      </c>
      <c r="B1095" s="6" t="str">
        <f>"36782022010723493293033"</f>
        <v>36782022010723493293033</v>
      </c>
      <c r="C1095" s="6" t="s">
        <v>8</v>
      </c>
      <c r="D1095" s="6" t="str">
        <f>"陈柏旭"</f>
        <v>陈柏旭</v>
      </c>
    </row>
    <row r="1096" customHeight="1" spans="1:4">
      <c r="A1096" s="5">
        <v>1094</v>
      </c>
      <c r="B1096" s="6" t="str">
        <f>"36782022010800383293059"</f>
        <v>36782022010800383293059</v>
      </c>
      <c r="C1096" s="6" t="s">
        <v>8</v>
      </c>
      <c r="D1096" s="6" t="str">
        <f>"肖丙璐"</f>
        <v>肖丙璐</v>
      </c>
    </row>
    <row r="1097" customHeight="1" spans="1:4">
      <c r="A1097" s="5">
        <v>1095</v>
      </c>
      <c r="B1097" s="6" t="str">
        <f>"36782022010808521193118"</f>
        <v>36782022010808521193118</v>
      </c>
      <c r="C1097" s="6" t="s">
        <v>8</v>
      </c>
      <c r="D1097" s="6" t="str">
        <f>"陈真宝"</f>
        <v>陈真宝</v>
      </c>
    </row>
    <row r="1098" customHeight="1" spans="1:4">
      <c r="A1098" s="5">
        <v>1096</v>
      </c>
      <c r="B1098" s="6" t="str">
        <f>"36782022010809483493168"</f>
        <v>36782022010809483493168</v>
      </c>
      <c r="C1098" s="6" t="s">
        <v>8</v>
      </c>
      <c r="D1098" s="6" t="str">
        <f>"吴祖贤"</f>
        <v>吴祖贤</v>
      </c>
    </row>
    <row r="1099" customHeight="1" spans="1:4">
      <c r="A1099" s="5">
        <v>1097</v>
      </c>
      <c r="B1099" s="6" t="str">
        <f>"36782022010809581893178"</f>
        <v>36782022010809581893178</v>
      </c>
      <c r="C1099" s="6" t="s">
        <v>8</v>
      </c>
      <c r="D1099" s="6" t="str">
        <f>"王选取"</f>
        <v>王选取</v>
      </c>
    </row>
    <row r="1100" customHeight="1" spans="1:4">
      <c r="A1100" s="5">
        <v>1098</v>
      </c>
      <c r="B1100" s="6" t="str">
        <f>"36782022010810122793197"</f>
        <v>36782022010810122793197</v>
      </c>
      <c r="C1100" s="6" t="s">
        <v>8</v>
      </c>
      <c r="D1100" s="6" t="str">
        <f>"陈太炜"</f>
        <v>陈太炜</v>
      </c>
    </row>
    <row r="1101" customHeight="1" spans="1:4">
      <c r="A1101" s="5">
        <v>1099</v>
      </c>
      <c r="B1101" s="6" t="str">
        <f>"36782022010810434593234"</f>
        <v>36782022010810434593234</v>
      </c>
      <c r="C1101" s="6" t="s">
        <v>8</v>
      </c>
      <c r="D1101" s="6" t="str">
        <f>"王衍续"</f>
        <v>王衍续</v>
      </c>
    </row>
    <row r="1102" customHeight="1" spans="1:4">
      <c r="A1102" s="5">
        <v>1100</v>
      </c>
      <c r="B1102" s="6" t="str">
        <f>"36782022010810561493258"</f>
        <v>36782022010810561493258</v>
      </c>
      <c r="C1102" s="6" t="s">
        <v>8</v>
      </c>
      <c r="D1102" s="6" t="str">
        <f>"王政森"</f>
        <v>王政森</v>
      </c>
    </row>
    <row r="1103" customHeight="1" spans="1:4">
      <c r="A1103" s="5">
        <v>1101</v>
      </c>
      <c r="B1103" s="6" t="str">
        <f>"36782022010811251993296"</f>
        <v>36782022010811251993296</v>
      </c>
      <c r="C1103" s="6" t="s">
        <v>8</v>
      </c>
      <c r="D1103" s="6" t="str">
        <f>"赵钧豪"</f>
        <v>赵钧豪</v>
      </c>
    </row>
    <row r="1104" customHeight="1" spans="1:4">
      <c r="A1104" s="5">
        <v>1102</v>
      </c>
      <c r="B1104" s="6" t="str">
        <f>"36782022010813052593416"</f>
        <v>36782022010813052593416</v>
      </c>
      <c r="C1104" s="6" t="s">
        <v>8</v>
      </c>
      <c r="D1104" s="6" t="str">
        <f>"欧开轩"</f>
        <v>欧开轩</v>
      </c>
    </row>
    <row r="1105" customHeight="1" spans="1:4">
      <c r="A1105" s="5">
        <v>1103</v>
      </c>
      <c r="B1105" s="6" t="str">
        <f>"36782022010813130593424"</f>
        <v>36782022010813130593424</v>
      </c>
      <c r="C1105" s="6" t="s">
        <v>8</v>
      </c>
      <c r="D1105" s="6" t="str">
        <f>"王树杰"</f>
        <v>王树杰</v>
      </c>
    </row>
    <row r="1106" customHeight="1" spans="1:4">
      <c r="A1106" s="5">
        <v>1104</v>
      </c>
      <c r="B1106" s="6" t="str">
        <f>"36782022010813322693455"</f>
        <v>36782022010813322693455</v>
      </c>
      <c r="C1106" s="6" t="s">
        <v>8</v>
      </c>
      <c r="D1106" s="6" t="str">
        <f>"李珏"</f>
        <v>李珏</v>
      </c>
    </row>
    <row r="1107" customHeight="1" spans="1:4">
      <c r="A1107" s="5">
        <v>1105</v>
      </c>
      <c r="B1107" s="6" t="str">
        <f>"36782022010814000993486"</f>
        <v>36782022010814000993486</v>
      </c>
      <c r="C1107" s="6" t="s">
        <v>8</v>
      </c>
      <c r="D1107" s="6" t="str">
        <f>"南晓宏"</f>
        <v>南晓宏</v>
      </c>
    </row>
    <row r="1108" customHeight="1" spans="1:4">
      <c r="A1108" s="5">
        <v>1106</v>
      </c>
      <c r="B1108" s="6" t="str">
        <f>"36782022010814413193549"</f>
        <v>36782022010814413193549</v>
      </c>
      <c r="C1108" s="6" t="s">
        <v>8</v>
      </c>
      <c r="D1108" s="6" t="str">
        <f>"温华"</f>
        <v>温华</v>
      </c>
    </row>
    <row r="1109" customHeight="1" spans="1:4">
      <c r="A1109" s="5">
        <v>1107</v>
      </c>
      <c r="B1109" s="6" t="str">
        <f>"36782022010814550093572"</f>
        <v>36782022010814550093572</v>
      </c>
      <c r="C1109" s="6" t="s">
        <v>8</v>
      </c>
      <c r="D1109" s="6" t="str">
        <f>"黄定"</f>
        <v>黄定</v>
      </c>
    </row>
    <row r="1110" customHeight="1" spans="1:4">
      <c r="A1110" s="5">
        <v>1108</v>
      </c>
      <c r="B1110" s="6" t="str">
        <f>"36782022010816033493682"</f>
        <v>36782022010816033493682</v>
      </c>
      <c r="C1110" s="6" t="s">
        <v>8</v>
      </c>
      <c r="D1110" s="6" t="str">
        <f>"欧哲彬"</f>
        <v>欧哲彬</v>
      </c>
    </row>
    <row r="1111" customHeight="1" spans="1:4">
      <c r="A1111" s="5">
        <v>1109</v>
      </c>
      <c r="B1111" s="6" t="str">
        <f>"36782022010817144093801"</f>
        <v>36782022010817144093801</v>
      </c>
      <c r="C1111" s="6" t="s">
        <v>8</v>
      </c>
      <c r="D1111" s="6" t="str">
        <f>"郭垂扬"</f>
        <v>郭垂扬</v>
      </c>
    </row>
    <row r="1112" customHeight="1" spans="1:4">
      <c r="A1112" s="5">
        <v>1110</v>
      </c>
      <c r="B1112" s="6" t="str">
        <f>"36782022010817275393824"</f>
        <v>36782022010817275393824</v>
      </c>
      <c r="C1112" s="6" t="s">
        <v>8</v>
      </c>
      <c r="D1112" s="6" t="str">
        <f>"高冠卓"</f>
        <v>高冠卓</v>
      </c>
    </row>
    <row r="1113" customHeight="1" spans="1:4">
      <c r="A1113" s="5">
        <v>1111</v>
      </c>
      <c r="B1113" s="6" t="str">
        <f>"36782022010817375593838"</f>
        <v>36782022010817375593838</v>
      </c>
      <c r="C1113" s="6" t="s">
        <v>8</v>
      </c>
      <c r="D1113" s="6" t="str">
        <f>"潘仁功"</f>
        <v>潘仁功</v>
      </c>
    </row>
    <row r="1114" customHeight="1" spans="1:4">
      <c r="A1114" s="5">
        <v>1112</v>
      </c>
      <c r="B1114" s="6" t="str">
        <f>"36782022010817414993847"</f>
        <v>36782022010817414993847</v>
      </c>
      <c r="C1114" s="6" t="s">
        <v>8</v>
      </c>
      <c r="D1114" s="6" t="str">
        <f>"羊进虎"</f>
        <v>羊进虎</v>
      </c>
    </row>
    <row r="1115" customHeight="1" spans="1:4">
      <c r="A1115" s="5">
        <v>1113</v>
      </c>
      <c r="B1115" s="6" t="str">
        <f>"36782022010818455293941"</f>
        <v>36782022010818455293941</v>
      </c>
      <c r="C1115" s="6" t="s">
        <v>8</v>
      </c>
      <c r="D1115" s="6" t="str">
        <f>"陈井兰"</f>
        <v>陈井兰</v>
      </c>
    </row>
    <row r="1116" customHeight="1" spans="1:4">
      <c r="A1116" s="5">
        <v>1114</v>
      </c>
      <c r="B1116" s="6" t="str">
        <f>"36782022010818493593947"</f>
        <v>36782022010818493593947</v>
      </c>
      <c r="C1116" s="6" t="s">
        <v>8</v>
      </c>
      <c r="D1116" s="6" t="str">
        <f>"符贻芬"</f>
        <v>符贻芬</v>
      </c>
    </row>
    <row r="1117" customHeight="1" spans="1:4">
      <c r="A1117" s="5">
        <v>1115</v>
      </c>
      <c r="B1117" s="6" t="str">
        <f>"36782022010820022994073"</f>
        <v>36782022010820022994073</v>
      </c>
      <c r="C1117" s="6" t="s">
        <v>8</v>
      </c>
      <c r="D1117" s="6" t="str">
        <f>"付顺顺"</f>
        <v>付顺顺</v>
      </c>
    </row>
    <row r="1118" customHeight="1" spans="1:4">
      <c r="A1118" s="5">
        <v>1116</v>
      </c>
      <c r="B1118" s="6" t="str">
        <f>"36782022010820091494089"</f>
        <v>36782022010820091494089</v>
      </c>
      <c r="C1118" s="6" t="s">
        <v>8</v>
      </c>
      <c r="D1118" s="6" t="str">
        <f>"陈荣健"</f>
        <v>陈荣健</v>
      </c>
    </row>
    <row r="1119" customHeight="1" spans="1:4">
      <c r="A1119" s="5">
        <v>1117</v>
      </c>
      <c r="B1119" s="6" t="str">
        <f>"36782022010820292794126"</f>
        <v>36782022010820292794126</v>
      </c>
      <c r="C1119" s="6" t="s">
        <v>8</v>
      </c>
      <c r="D1119" s="6" t="str">
        <f>"黄史运"</f>
        <v>黄史运</v>
      </c>
    </row>
    <row r="1120" customHeight="1" spans="1:4">
      <c r="A1120" s="5">
        <v>1118</v>
      </c>
      <c r="B1120" s="6" t="str">
        <f>"36782022010821234994249"</f>
        <v>36782022010821234994249</v>
      </c>
      <c r="C1120" s="6" t="s">
        <v>8</v>
      </c>
      <c r="D1120" s="6" t="str">
        <f>"符炳坤"</f>
        <v>符炳坤</v>
      </c>
    </row>
    <row r="1121" customHeight="1" spans="1:4">
      <c r="A1121" s="5">
        <v>1119</v>
      </c>
      <c r="B1121" s="6" t="str">
        <f>"36782022010821583494319"</f>
        <v>36782022010821583494319</v>
      </c>
      <c r="C1121" s="6" t="s">
        <v>8</v>
      </c>
      <c r="D1121" s="6" t="str">
        <f>"李运恒"</f>
        <v>李运恒</v>
      </c>
    </row>
    <row r="1122" customHeight="1" spans="1:4">
      <c r="A1122" s="5">
        <v>1120</v>
      </c>
      <c r="B1122" s="6" t="str">
        <f>"36782022010822365294392"</f>
        <v>36782022010822365294392</v>
      </c>
      <c r="C1122" s="6" t="s">
        <v>8</v>
      </c>
      <c r="D1122" s="6" t="str">
        <f>"陈志姣"</f>
        <v>陈志姣</v>
      </c>
    </row>
    <row r="1123" customHeight="1" spans="1:4">
      <c r="A1123" s="5">
        <v>1121</v>
      </c>
      <c r="B1123" s="6" t="str">
        <f>"36782022010823202694475"</f>
        <v>36782022010823202694475</v>
      </c>
      <c r="C1123" s="6" t="s">
        <v>8</v>
      </c>
      <c r="D1123" s="6" t="str">
        <f>"周童"</f>
        <v>周童</v>
      </c>
    </row>
    <row r="1124" customHeight="1" spans="1:4">
      <c r="A1124" s="5">
        <v>1122</v>
      </c>
      <c r="B1124" s="6" t="str">
        <f>"36782022010823561794514"</f>
        <v>36782022010823561794514</v>
      </c>
      <c r="C1124" s="6" t="s">
        <v>8</v>
      </c>
      <c r="D1124" s="6" t="str">
        <f>"卢家威"</f>
        <v>卢家威</v>
      </c>
    </row>
    <row r="1125" customHeight="1" spans="1:4">
      <c r="A1125" s="5">
        <v>1123</v>
      </c>
      <c r="B1125" s="6" t="str">
        <f>"36782022010911124694889"</f>
        <v>36782022010911124694889</v>
      </c>
      <c r="C1125" s="6" t="s">
        <v>8</v>
      </c>
      <c r="D1125" s="6" t="str">
        <f>"赵文广"</f>
        <v>赵文广</v>
      </c>
    </row>
    <row r="1126" customHeight="1" spans="1:4">
      <c r="A1126" s="5">
        <v>1124</v>
      </c>
      <c r="B1126" s="6" t="str">
        <f>"36782022010911305394955"</f>
        <v>36782022010911305394955</v>
      </c>
      <c r="C1126" s="6" t="s">
        <v>8</v>
      </c>
      <c r="D1126" s="6" t="str">
        <f>"符仕颖"</f>
        <v>符仕颖</v>
      </c>
    </row>
    <row r="1127" customHeight="1" spans="1:4">
      <c r="A1127" s="5">
        <v>1125</v>
      </c>
      <c r="B1127" s="6" t="str">
        <f>"36782022010911321794960"</f>
        <v>36782022010911321794960</v>
      </c>
      <c r="C1127" s="6" t="s">
        <v>8</v>
      </c>
      <c r="D1127" s="6" t="str">
        <f>"郑宁宇"</f>
        <v>郑宁宇</v>
      </c>
    </row>
    <row r="1128" customHeight="1" spans="1:4">
      <c r="A1128" s="5">
        <v>1126</v>
      </c>
      <c r="B1128" s="6" t="str">
        <f>"36782022010912121795054"</f>
        <v>36782022010912121795054</v>
      </c>
      <c r="C1128" s="6" t="s">
        <v>8</v>
      </c>
      <c r="D1128" s="6" t="str">
        <f>"吴慧敏"</f>
        <v>吴慧敏</v>
      </c>
    </row>
    <row r="1129" customHeight="1" spans="1:4">
      <c r="A1129" s="5">
        <v>1127</v>
      </c>
      <c r="B1129" s="6" t="str">
        <f>"36782022010912345495093"</f>
        <v>36782022010912345495093</v>
      </c>
      <c r="C1129" s="6" t="s">
        <v>8</v>
      </c>
      <c r="D1129" s="6" t="str">
        <f>"陈锋"</f>
        <v>陈锋</v>
      </c>
    </row>
    <row r="1130" customHeight="1" spans="1:4">
      <c r="A1130" s="5">
        <v>1128</v>
      </c>
      <c r="B1130" s="6" t="str">
        <f>"36782022010913033695158"</f>
        <v>36782022010913033695158</v>
      </c>
      <c r="C1130" s="6" t="s">
        <v>8</v>
      </c>
      <c r="D1130" s="6" t="str">
        <f>"李昌隆"</f>
        <v>李昌隆</v>
      </c>
    </row>
    <row r="1131" customHeight="1" spans="1:4">
      <c r="A1131" s="5">
        <v>1129</v>
      </c>
      <c r="B1131" s="6" t="str">
        <f>"36782022010913235595195"</f>
        <v>36782022010913235595195</v>
      </c>
      <c r="C1131" s="6" t="s">
        <v>8</v>
      </c>
      <c r="D1131" s="6" t="str">
        <f>"符汉光"</f>
        <v>符汉光</v>
      </c>
    </row>
    <row r="1132" customHeight="1" spans="1:4">
      <c r="A1132" s="5">
        <v>1130</v>
      </c>
      <c r="B1132" s="6" t="str">
        <f>"36782022010914014695272"</f>
        <v>36782022010914014695272</v>
      </c>
      <c r="C1132" s="6" t="s">
        <v>8</v>
      </c>
      <c r="D1132" s="6" t="str">
        <f>"王冲"</f>
        <v>王冲</v>
      </c>
    </row>
    <row r="1133" customHeight="1" spans="1:4">
      <c r="A1133" s="5">
        <v>1131</v>
      </c>
      <c r="B1133" s="6" t="str">
        <f>"36782022010916264295592"</f>
        <v>36782022010916264295592</v>
      </c>
      <c r="C1133" s="6" t="s">
        <v>8</v>
      </c>
      <c r="D1133" s="6" t="str">
        <f>"崔文凯"</f>
        <v>崔文凯</v>
      </c>
    </row>
    <row r="1134" customHeight="1" spans="1:4">
      <c r="A1134" s="5">
        <v>1132</v>
      </c>
      <c r="B1134" s="6" t="str">
        <f>"36782022010916325595604"</f>
        <v>36782022010916325595604</v>
      </c>
      <c r="C1134" s="6" t="s">
        <v>8</v>
      </c>
      <c r="D1134" s="6" t="str">
        <f>"董乾"</f>
        <v>董乾</v>
      </c>
    </row>
    <row r="1135" customHeight="1" spans="1:4">
      <c r="A1135" s="5">
        <v>1133</v>
      </c>
      <c r="B1135" s="6" t="str">
        <f>"36782022010917010495654"</f>
        <v>36782022010917010495654</v>
      </c>
      <c r="C1135" s="6" t="s">
        <v>8</v>
      </c>
      <c r="D1135" s="6" t="str">
        <f>"陈益浮"</f>
        <v>陈益浮</v>
      </c>
    </row>
    <row r="1136" customHeight="1" spans="1:4">
      <c r="A1136" s="5">
        <v>1134</v>
      </c>
      <c r="B1136" s="6" t="str">
        <f>"36782022010917072895659"</f>
        <v>36782022010917072895659</v>
      </c>
      <c r="C1136" s="6" t="s">
        <v>8</v>
      </c>
      <c r="D1136" s="6" t="str">
        <f>"刘文理"</f>
        <v>刘文理</v>
      </c>
    </row>
    <row r="1137" customHeight="1" spans="1:4">
      <c r="A1137" s="5">
        <v>1135</v>
      </c>
      <c r="B1137" s="6" t="str">
        <f>"36782022010918075595721"</f>
        <v>36782022010918075595721</v>
      </c>
      <c r="C1137" s="6" t="s">
        <v>8</v>
      </c>
      <c r="D1137" s="6" t="str">
        <f>"吴有祥"</f>
        <v>吴有祥</v>
      </c>
    </row>
    <row r="1138" customHeight="1" spans="1:4">
      <c r="A1138" s="5">
        <v>1136</v>
      </c>
      <c r="B1138" s="6" t="str">
        <f>"36782022010918400995760"</f>
        <v>36782022010918400995760</v>
      </c>
      <c r="C1138" s="6" t="s">
        <v>8</v>
      </c>
      <c r="D1138" s="6" t="str">
        <f>"王康岛"</f>
        <v>王康岛</v>
      </c>
    </row>
    <row r="1139" customHeight="1" spans="1:4">
      <c r="A1139" s="5">
        <v>1137</v>
      </c>
      <c r="B1139" s="6" t="str">
        <f>"36782022010919591595854"</f>
        <v>36782022010919591595854</v>
      </c>
      <c r="C1139" s="6" t="s">
        <v>8</v>
      </c>
      <c r="D1139" s="6" t="str">
        <f>"符裕诚"</f>
        <v>符裕诚</v>
      </c>
    </row>
    <row r="1140" customHeight="1" spans="1:4">
      <c r="A1140" s="5">
        <v>1138</v>
      </c>
      <c r="B1140" s="6" t="str">
        <f>"36782022010920184595890"</f>
        <v>36782022010920184595890</v>
      </c>
      <c r="C1140" s="6" t="s">
        <v>8</v>
      </c>
      <c r="D1140" s="6" t="str">
        <f>"冯学畅"</f>
        <v>冯学畅</v>
      </c>
    </row>
    <row r="1141" customHeight="1" spans="1:4">
      <c r="A1141" s="5">
        <v>1139</v>
      </c>
      <c r="B1141" s="6" t="str">
        <f>"36782022010920595395967"</f>
        <v>36782022010920595395967</v>
      </c>
      <c r="C1141" s="6" t="s">
        <v>8</v>
      </c>
      <c r="D1141" s="6" t="str">
        <f>"汪艳将"</f>
        <v>汪艳将</v>
      </c>
    </row>
    <row r="1142" customHeight="1" spans="1:4">
      <c r="A1142" s="5">
        <v>1140</v>
      </c>
      <c r="B1142" s="6" t="str">
        <f>"36782022010921551396075"</f>
        <v>36782022010921551396075</v>
      </c>
      <c r="C1142" s="6" t="s">
        <v>8</v>
      </c>
      <c r="D1142" s="6" t="str">
        <f>"梁彩莲"</f>
        <v>梁彩莲</v>
      </c>
    </row>
    <row r="1143" customHeight="1" spans="1:4">
      <c r="A1143" s="5">
        <v>1141</v>
      </c>
      <c r="B1143" s="6" t="str">
        <f>"36782022011002004896293"</f>
        <v>36782022011002004896293</v>
      </c>
      <c r="C1143" s="6" t="s">
        <v>8</v>
      </c>
      <c r="D1143" s="6" t="str">
        <f>"王健康"</f>
        <v>王健康</v>
      </c>
    </row>
    <row r="1144" customHeight="1" spans="1:4">
      <c r="A1144" s="5">
        <v>1142</v>
      </c>
      <c r="B1144" s="6" t="str">
        <f>"36782022011007523896325"</f>
        <v>36782022011007523896325</v>
      </c>
      <c r="C1144" s="6" t="s">
        <v>8</v>
      </c>
      <c r="D1144" s="6" t="str">
        <f>"吴雅静"</f>
        <v>吴雅静</v>
      </c>
    </row>
    <row r="1145" customHeight="1" spans="1:4">
      <c r="A1145" s="5">
        <v>1143</v>
      </c>
      <c r="B1145" s="6" t="str">
        <f>"36782022011008170396347"</f>
        <v>36782022011008170396347</v>
      </c>
      <c r="C1145" s="6" t="s">
        <v>8</v>
      </c>
      <c r="D1145" s="6" t="str">
        <f>"黄庆"</f>
        <v>黄庆</v>
      </c>
    </row>
    <row r="1146" customHeight="1" spans="1:4">
      <c r="A1146" s="5">
        <v>1144</v>
      </c>
      <c r="B1146" s="6" t="str">
        <f>"36782022011009214896468"</f>
        <v>36782022011009214896468</v>
      </c>
      <c r="C1146" s="6" t="s">
        <v>8</v>
      </c>
      <c r="D1146" s="6" t="str">
        <f>"梁少玲"</f>
        <v>梁少玲</v>
      </c>
    </row>
    <row r="1147" customHeight="1" spans="1:4">
      <c r="A1147" s="5">
        <v>1145</v>
      </c>
      <c r="B1147" s="6" t="str">
        <f>"36782022011009354196506"</f>
        <v>36782022011009354196506</v>
      </c>
      <c r="C1147" s="6" t="s">
        <v>8</v>
      </c>
      <c r="D1147" s="6" t="str">
        <f>"黄永钢"</f>
        <v>黄永钢</v>
      </c>
    </row>
    <row r="1148" customHeight="1" spans="1:4">
      <c r="A1148" s="5">
        <v>1146</v>
      </c>
      <c r="B1148" s="6" t="str">
        <f>"36782022011009432096525"</f>
        <v>36782022011009432096525</v>
      </c>
      <c r="C1148" s="6" t="s">
        <v>8</v>
      </c>
      <c r="D1148" s="6" t="str">
        <f>"陈显忠"</f>
        <v>陈显忠</v>
      </c>
    </row>
    <row r="1149" customHeight="1" spans="1:4">
      <c r="A1149" s="5">
        <v>1147</v>
      </c>
      <c r="B1149" s="6" t="str">
        <f>"36782022011010213996660"</f>
        <v>36782022011010213996660</v>
      </c>
      <c r="C1149" s="6" t="s">
        <v>8</v>
      </c>
      <c r="D1149" s="6" t="str">
        <f>"王业东"</f>
        <v>王业东</v>
      </c>
    </row>
    <row r="1150" customHeight="1" spans="1:4">
      <c r="A1150" s="5">
        <v>1148</v>
      </c>
      <c r="B1150" s="6" t="str">
        <f>"36782022011010304796690"</f>
        <v>36782022011010304796690</v>
      </c>
      <c r="C1150" s="6" t="s">
        <v>8</v>
      </c>
      <c r="D1150" s="6" t="str">
        <f>"刘洋"</f>
        <v>刘洋</v>
      </c>
    </row>
    <row r="1151" customHeight="1" spans="1:4">
      <c r="A1151" s="5">
        <v>1149</v>
      </c>
      <c r="B1151" s="6" t="str">
        <f>"36782022011010531296756"</f>
        <v>36782022011010531296756</v>
      </c>
      <c r="C1151" s="6" t="s">
        <v>8</v>
      </c>
      <c r="D1151" s="6" t="str">
        <f>"吴定秋"</f>
        <v>吴定秋</v>
      </c>
    </row>
    <row r="1152" customHeight="1" spans="1:4">
      <c r="A1152" s="5">
        <v>1150</v>
      </c>
      <c r="B1152" s="6" t="str">
        <f>"36782022011011090996820"</f>
        <v>36782022011011090996820</v>
      </c>
      <c r="C1152" s="6" t="s">
        <v>8</v>
      </c>
      <c r="D1152" s="6" t="str">
        <f>"秦代威"</f>
        <v>秦代威</v>
      </c>
    </row>
    <row r="1153" customHeight="1" spans="1:4">
      <c r="A1153" s="5">
        <v>1151</v>
      </c>
      <c r="B1153" s="6" t="str">
        <f>"36782022011011091596822"</f>
        <v>36782022011011091596822</v>
      </c>
      <c r="C1153" s="6" t="s">
        <v>8</v>
      </c>
      <c r="D1153" s="6" t="str">
        <f>"陈永弟"</f>
        <v>陈永弟</v>
      </c>
    </row>
    <row r="1154" customHeight="1" spans="1:4">
      <c r="A1154" s="5">
        <v>1152</v>
      </c>
      <c r="B1154" s="6" t="str">
        <f>"36782022011011250396876"</f>
        <v>36782022011011250396876</v>
      </c>
      <c r="C1154" s="6" t="s">
        <v>8</v>
      </c>
      <c r="D1154" s="6" t="str">
        <f>"张明伟"</f>
        <v>张明伟</v>
      </c>
    </row>
    <row r="1155" customHeight="1" spans="1:4">
      <c r="A1155" s="5">
        <v>1153</v>
      </c>
      <c r="B1155" s="6" t="str">
        <f>"36782022011011254296880"</f>
        <v>36782022011011254296880</v>
      </c>
      <c r="C1155" s="6" t="s">
        <v>8</v>
      </c>
      <c r="D1155" s="6" t="str">
        <f>"蒙美承"</f>
        <v>蒙美承</v>
      </c>
    </row>
    <row r="1156" customHeight="1" spans="1:4">
      <c r="A1156" s="5">
        <v>1154</v>
      </c>
      <c r="B1156" s="6" t="str">
        <f>"36782022011011421396923"</f>
        <v>36782022011011421396923</v>
      </c>
      <c r="C1156" s="6" t="s">
        <v>8</v>
      </c>
      <c r="D1156" s="6" t="str">
        <f>"潘在望"</f>
        <v>潘在望</v>
      </c>
    </row>
    <row r="1157" customHeight="1" spans="1:4">
      <c r="A1157" s="5">
        <v>1155</v>
      </c>
      <c r="B1157" s="6" t="str">
        <f>"36782022011012204696998"</f>
        <v>36782022011012204696998</v>
      </c>
      <c r="C1157" s="6" t="s">
        <v>8</v>
      </c>
      <c r="D1157" s="6" t="str">
        <f>"林明基"</f>
        <v>林明基</v>
      </c>
    </row>
    <row r="1158" customHeight="1" spans="1:4">
      <c r="A1158" s="5">
        <v>1156</v>
      </c>
      <c r="B1158" s="6" t="str">
        <f>"36782022011013072197079"</f>
        <v>36782022011013072197079</v>
      </c>
      <c r="C1158" s="6" t="s">
        <v>8</v>
      </c>
      <c r="D1158" s="6" t="str">
        <f>"李树江"</f>
        <v>李树江</v>
      </c>
    </row>
    <row r="1159" customHeight="1" spans="1:4">
      <c r="A1159" s="5">
        <v>1157</v>
      </c>
      <c r="B1159" s="6" t="str">
        <f>"36782022011013072897080"</f>
        <v>36782022011013072897080</v>
      </c>
      <c r="C1159" s="6" t="s">
        <v>8</v>
      </c>
      <c r="D1159" s="6" t="str">
        <f>"黄光诚"</f>
        <v>黄光诚</v>
      </c>
    </row>
    <row r="1160" customHeight="1" spans="1:4">
      <c r="A1160" s="5">
        <v>1158</v>
      </c>
      <c r="B1160" s="6" t="str">
        <f>"36782022011013094697084"</f>
        <v>36782022011013094697084</v>
      </c>
      <c r="C1160" s="6" t="s">
        <v>8</v>
      </c>
      <c r="D1160" s="6" t="str">
        <f>"郑一平"</f>
        <v>郑一平</v>
      </c>
    </row>
    <row r="1161" customHeight="1" spans="1:4">
      <c r="A1161" s="5">
        <v>1159</v>
      </c>
      <c r="B1161" s="6" t="str">
        <f>"36782022011014400197174"</f>
        <v>36782022011014400197174</v>
      </c>
      <c r="C1161" s="6" t="s">
        <v>8</v>
      </c>
      <c r="D1161" s="6" t="str">
        <f>"苏文友"</f>
        <v>苏文友</v>
      </c>
    </row>
    <row r="1162" customHeight="1" spans="1:4">
      <c r="A1162" s="5">
        <v>1160</v>
      </c>
      <c r="B1162" s="6" t="str">
        <f>"36782022011014535197193"</f>
        <v>36782022011014535197193</v>
      </c>
      <c r="C1162" s="6" t="s">
        <v>8</v>
      </c>
      <c r="D1162" s="6" t="str">
        <f>"桂卫雄"</f>
        <v>桂卫雄</v>
      </c>
    </row>
    <row r="1163" customHeight="1" spans="1:4">
      <c r="A1163" s="5">
        <v>1161</v>
      </c>
      <c r="B1163" s="6" t="str">
        <f>"36782022011015133897236"</f>
        <v>36782022011015133897236</v>
      </c>
      <c r="C1163" s="6" t="s">
        <v>8</v>
      </c>
      <c r="D1163" s="6" t="str">
        <f>"吴春艳"</f>
        <v>吴春艳</v>
      </c>
    </row>
    <row r="1164" customHeight="1" spans="1:4">
      <c r="A1164" s="5">
        <v>1162</v>
      </c>
      <c r="B1164" s="6" t="str">
        <f>"36782022011015163097246"</f>
        <v>36782022011015163097246</v>
      </c>
      <c r="C1164" s="6" t="s">
        <v>8</v>
      </c>
      <c r="D1164" s="6" t="str">
        <f>"陈显松"</f>
        <v>陈显松</v>
      </c>
    </row>
    <row r="1165" customHeight="1" spans="1:4">
      <c r="A1165" s="5">
        <v>1163</v>
      </c>
      <c r="B1165" s="6" t="str">
        <f>"36782022011015185497252"</f>
        <v>36782022011015185497252</v>
      </c>
      <c r="C1165" s="6" t="s">
        <v>8</v>
      </c>
      <c r="D1165" s="6" t="str">
        <f>"王运来"</f>
        <v>王运来</v>
      </c>
    </row>
    <row r="1166" customHeight="1" spans="1:4">
      <c r="A1166" s="5">
        <v>1164</v>
      </c>
      <c r="B1166" s="6" t="str">
        <f>"36782022011015394397292"</f>
        <v>36782022011015394397292</v>
      </c>
      <c r="C1166" s="6" t="s">
        <v>8</v>
      </c>
      <c r="D1166" s="6" t="str">
        <f>"赵成榜"</f>
        <v>赵成榜</v>
      </c>
    </row>
    <row r="1167" customHeight="1" spans="1:4">
      <c r="A1167" s="5">
        <v>1165</v>
      </c>
      <c r="B1167" s="6" t="str">
        <f>"36782022011016031497340"</f>
        <v>36782022011016031497340</v>
      </c>
      <c r="C1167" s="6" t="s">
        <v>8</v>
      </c>
      <c r="D1167" s="6" t="str">
        <f>"史世博"</f>
        <v>史世博</v>
      </c>
    </row>
    <row r="1168" customHeight="1" spans="1:4">
      <c r="A1168" s="5">
        <v>1166</v>
      </c>
      <c r="B1168" s="6" t="str">
        <f>"36782022011016552297429"</f>
        <v>36782022011016552297429</v>
      </c>
      <c r="C1168" s="6" t="s">
        <v>8</v>
      </c>
      <c r="D1168" s="6" t="str">
        <f>"杨令捷"</f>
        <v>杨令捷</v>
      </c>
    </row>
    <row r="1169" customHeight="1" spans="1:4">
      <c r="A1169" s="5">
        <v>1167</v>
      </c>
      <c r="B1169" s="6" t="str">
        <f>"36782022011016553497431"</f>
        <v>36782022011016553497431</v>
      </c>
      <c r="C1169" s="6" t="s">
        <v>8</v>
      </c>
      <c r="D1169" s="6" t="str">
        <f>"马强"</f>
        <v>马强</v>
      </c>
    </row>
    <row r="1170" customHeight="1" spans="1:4">
      <c r="A1170" s="5">
        <v>1168</v>
      </c>
      <c r="B1170" s="6" t="str">
        <f>"36782022011017094897454"</f>
        <v>36782022011017094897454</v>
      </c>
      <c r="C1170" s="6" t="s">
        <v>8</v>
      </c>
      <c r="D1170" s="6" t="str">
        <f>"董林杰"</f>
        <v>董林杰</v>
      </c>
    </row>
    <row r="1171" customHeight="1" spans="1:4">
      <c r="A1171" s="5">
        <v>1169</v>
      </c>
      <c r="B1171" s="6" t="str">
        <f>"36782022011017283197486"</f>
        <v>36782022011017283197486</v>
      </c>
      <c r="C1171" s="6" t="s">
        <v>8</v>
      </c>
      <c r="D1171" s="6" t="str">
        <f>"符元"</f>
        <v>符元</v>
      </c>
    </row>
    <row r="1172" customHeight="1" spans="1:4">
      <c r="A1172" s="5">
        <v>1170</v>
      </c>
      <c r="B1172" s="6" t="str">
        <f>"36782022011017311897491"</f>
        <v>36782022011017311897491</v>
      </c>
      <c r="C1172" s="6" t="s">
        <v>8</v>
      </c>
      <c r="D1172" s="6" t="str">
        <f>"邓明达"</f>
        <v>邓明达</v>
      </c>
    </row>
    <row r="1173" customHeight="1" spans="1:4">
      <c r="A1173" s="5">
        <v>1171</v>
      </c>
      <c r="B1173" s="6" t="str">
        <f>"36782022011017320097494"</f>
        <v>36782022011017320097494</v>
      </c>
      <c r="C1173" s="6" t="s">
        <v>8</v>
      </c>
      <c r="D1173" s="6" t="str">
        <f>"吴朋艳"</f>
        <v>吴朋艳</v>
      </c>
    </row>
    <row r="1174" customHeight="1" spans="1:4">
      <c r="A1174" s="5">
        <v>1172</v>
      </c>
      <c r="B1174" s="6" t="str">
        <f>"36782022011019420597623"</f>
        <v>36782022011019420597623</v>
      </c>
      <c r="C1174" s="6" t="s">
        <v>8</v>
      </c>
      <c r="D1174" s="6" t="str">
        <f>"陈思盈"</f>
        <v>陈思盈</v>
      </c>
    </row>
    <row r="1175" customHeight="1" spans="1:4">
      <c r="A1175" s="5">
        <v>1173</v>
      </c>
      <c r="B1175" s="6" t="str">
        <f>"36782022011020105097650"</f>
        <v>36782022011020105097650</v>
      </c>
      <c r="C1175" s="6" t="s">
        <v>8</v>
      </c>
      <c r="D1175" s="6" t="str">
        <f>"陈东一"</f>
        <v>陈东一</v>
      </c>
    </row>
    <row r="1176" customHeight="1" spans="1:4">
      <c r="A1176" s="5">
        <v>1174</v>
      </c>
      <c r="B1176" s="6" t="str">
        <f>"36782022011020501597694"</f>
        <v>36782022011020501597694</v>
      </c>
      <c r="C1176" s="6" t="s">
        <v>8</v>
      </c>
      <c r="D1176" s="6" t="str">
        <f>"蔡笃兴"</f>
        <v>蔡笃兴</v>
      </c>
    </row>
    <row r="1177" customHeight="1" spans="1:4">
      <c r="A1177" s="5">
        <v>1175</v>
      </c>
      <c r="B1177" s="6" t="str">
        <f>"36782022011021133497720"</f>
        <v>36782022011021133497720</v>
      </c>
      <c r="C1177" s="6" t="s">
        <v>8</v>
      </c>
      <c r="D1177" s="6" t="str">
        <f>"王仔俊"</f>
        <v>王仔俊</v>
      </c>
    </row>
    <row r="1178" customHeight="1" spans="1:4">
      <c r="A1178" s="5">
        <v>1176</v>
      </c>
      <c r="B1178" s="6" t="str">
        <f>"36782022011021182297722"</f>
        <v>36782022011021182297722</v>
      </c>
      <c r="C1178" s="6" t="s">
        <v>8</v>
      </c>
      <c r="D1178" s="6" t="str">
        <f>"林番东"</f>
        <v>林番东</v>
      </c>
    </row>
    <row r="1179" customHeight="1" spans="1:4">
      <c r="A1179" s="5">
        <v>1177</v>
      </c>
      <c r="B1179" s="6" t="str">
        <f>"36782022011021483797745"</f>
        <v>36782022011021483797745</v>
      </c>
      <c r="C1179" s="6" t="s">
        <v>8</v>
      </c>
      <c r="D1179" s="6" t="str">
        <f>"黄泽翔"</f>
        <v>黄泽翔</v>
      </c>
    </row>
    <row r="1180" customHeight="1" spans="1:4">
      <c r="A1180" s="5">
        <v>1178</v>
      </c>
      <c r="B1180" s="6" t="str">
        <f>"36782022011022042897757"</f>
        <v>36782022011022042897757</v>
      </c>
      <c r="C1180" s="6" t="s">
        <v>8</v>
      </c>
      <c r="D1180" s="6" t="str">
        <f>"王贻明"</f>
        <v>王贻明</v>
      </c>
    </row>
    <row r="1181" customHeight="1" spans="1:4">
      <c r="A1181" s="5">
        <v>1179</v>
      </c>
      <c r="B1181" s="6" t="str">
        <f>"36782022011022092797762"</f>
        <v>36782022011022092797762</v>
      </c>
      <c r="C1181" s="6" t="s">
        <v>8</v>
      </c>
      <c r="D1181" s="6" t="str">
        <f>"王小波"</f>
        <v>王小波</v>
      </c>
    </row>
    <row r="1182" customHeight="1" spans="1:4">
      <c r="A1182" s="5">
        <v>1180</v>
      </c>
      <c r="B1182" s="6" t="str">
        <f>"36782022011022341597779"</f>
        <v>36782022011022341597779</v>
      </c>
      <c r="C1182" s="6" t="s">
        <v>8</v>
      </c>
      <c r="D1182" s="6" t="str">
        <f>"谭家富"</f>
        <v>谭家富</v>
      </c>
    </row>
    <row r="1183" customHeight="1" spans="1:4">
      <c r="A1183" s="5">
        <v>1181</v>
      </c>
      <c r="B1183" s="6" t="str">
        <f>"36782022011100212197841"</f>
        <v>36782022011100212197841</v>
      </c>
      <c r="C1183" s="6" t="s">
        <v>8</v>
      </c>
      <c r="D1183" s="6" t="str">
        <f>"占玉敏"</f>
        <v>占玉敏</v>
      </c>
    </row>
    <row r="1184" customHeight="1" spans="1:4">
      <c r="A1184" s="5">
        <v>1182</v>
      </c>
      <c r="B1184" s="6" t="str">
        <f>"36782022011109432597979"</f>
        <v>36782022011109432597979</v>
      </c>
      <c r="C1184" s="6" t="s">
        <v>8</v>
      </c>
      <c r="D1184" s="6" t="str">
        <f>"陈世勇"</f>
        <v>陈世勇</v>
      </c>
    </row>
    <row r="1185" customHeight="1" spans="1:4">
      <c r="A1185" s="5">
        <v>1183</v>
      </c>
      <c r="B1185" s="6" t="str">
        <f>"36782022011110101798021"</f>
        <v>36782022011110101798021</v>
      </c>
      <c r="C1185" s="6" t="s">
        <v>8</v>
      </c>
      <c r="D1185" s="6" t="str">
        <f>"李佳橙"</f>
        <v>李佳橙</v>
      </c>
    </row>
    <row r="1186" customHeight="1" spans="1:4">
      <c r="A1186" s="5">
        <v>1184</v>
      </c>
      <c r="B1186" s="6" t="str">
        <f>"36782022011110364398076"</f>
        <v>36782022011110364398076</v>
      </c>
      <c r="C1186" s="6" t="s">
        <v>8</v>
      </c>
      <c r="D1186" s="6" t="str">
        <f>"李明源"</f>
        <v>李明源</v>
      </c>
    </row>
    <row r="1187" customHeight="1" spans="1:4">
      <c r="A1187" s="5">
        <v>1185</v>
      </c>
      <c r="B1187" s="6" t="str">
        <f>"36782022011111052198131"</f>
        <v>36782022011111052198131</v>
      </c>
      <c r="C1187" s="6" t="s">
        <v>8</v>
      </c>
      <c r="D1187" s="6" t="str">
        <f>"郑亚剑"</f>
        <v>郑亚剑</v>
      </c>
    </row>
    <row r="1188" customHeight="1" spans="1:4">
      <c r="A1188" s="5">
        <v>1186</v>
      </c>
      <c r="B1188" s="6" t="str">
        <f>"36782022011111191298161"</f>
        <v>36782022011111191298161</v>
      </c>
      <c r="C1188" s="6" t="s">
        <v>8</v>
      </c>
      <c r="D1188" s="6" t="str">
        <f>"符长运"</f>
        <v>符长运</v>
      </c>
    </row>
    <row r="1189" customHeight="1" spans="1:4">
      <c r="A1189" s="5">
        <v>1187</v>
      </c>
      <c r="B1189" s="6" t="str">
        <f>"36782022011111441898212"</f>
        <v>36782022011111441898212</v>
      </c>
      <c r="C1189" s="6" t="s">
        <v>8</v>
      </c>
      <c r="D1189" s="6" t="str">
        <f>"梁艳云"</f>
        <v>梁艳云</v>
      </c>
    </row>
    <row r="1190" customHeight="1" spans="1:4">
      <c r="A1190" s="5">
        <v>1188</v>
      </c>
      <c r="B1190" s="6" t="str">
        <f>"36782022011112055098245"</f>
        <v>36782022011112055098245</v>
      </c>
      <c r="C1190" s="6" t="s">
        <v>8</v>
      </c>
      <c r="D1190" s="6" t="str">
        <f>"陈建波"</f>
        <v>陈建波</v>
      </c>
    </row>
    <row r="1191" customHeight="1" spans="1:4">
      <c r="A1191" s="5">
        <v>1189</v>
      </c>
      <c r="B1191" s="6" t="str">
        <f>"36782022011112412998282"</f>
        <v>36782022011112412998282</v>
      </c>
      <c r="C1191" s="6" t="s">
        <v>8</v>
      </c>
      <c r="D1191" s="6" t="str">
        <f>"黄仁龙"</f>
        <v>黄仁龙</v>
      </c>
    </row>
    <row r="1192" customHeight="1" spans="1:4">
      <c r="A1192" s="5">
        <v>1190</v>
      </c>
      <c r="B1192" s="6" t="str">
        <f>"36782022011112423898283"</f>
        <v>36782022011112423898283</v>
      </c>
      <c r="C1192" s="6" t="s">
        <v>8</v>
      </c>
      <c r="D1192" s="6" t="str">
        <f>"吉育伟"</f>
        <v>吉育伟</v>
      </c>
    </row>
    <row r="1193" customHeight="1" spans="1:4">
      <c r="A1193" s="5">
        <v>1191</v>
      </c>
      <c r="B1193" s="6" t="str">
        <f>"36782022011115544898551"</f>
        <v>36782022011115544898551</v>
      </c>
      <c r="C1193" s="6" t="s">
        <v>8</v>
      </c>
      <c r="D1193" s="6" t="str">
        <f>"陈鸿彪"</f>
        <v>陈鸿彪</v>
      </c>
    </row>
    <row r="1194" customHeight="1" spans="1:4">
      <c r="A1194" s="5">
        <v>1192</v>
      </c>
      <c r="B1194" s="6" t="str">
        <f>"36782022011115552398552"</f>
        <v>36782022011115552398552</v>
      </c>
      <c r="C1194" s="6" t="s">
        <v>8</v>
      </c>
      <c r="D1194" s="6" t="str">
        <f>"邓正捷"</f>
        <v>邓正捷</v>
      </c>
    </row>
    <row r="1195" customHeight="1" spans="1:4">
      <c r="A1195" s="5">
        <v>1193</v>
      </c>
      <c r="B1195" s="6" t="str">
        <f>"36782022011115562398554"</f>
        <v>36782022011115562398554</v>
      </c>
      <c r="C1195" s="6" t="s">
        <v>8</v>
      </c>
      <c r="D1195" s="6" t="str">
        <f>"何远阳"</f>
        <v>何远阳</v>
      </c>
    </row>
    <row r="1196" customHeight="1" spans="1:4">
      <c r="A1196" s="5">
        <v>1194</v>
      </c>
      <c r="B1196" s="6" t="str">
        <f>"36782022011116030498563"</f>
        <v>36782022011116030498563</v>
      </c>
      <c r="C1196" s="6" t="s">
        <v>8</v>
      </c>
      <c r="D1196" s="6" t="str">
        <f>"李衍锋"</f>
        <v>李衍锋</v>
      </c>
    </row>
    <row r="1197" customHeight="1" spans="1:4">
      <c r="A1197" s="5">
        <v>1195</v>
      </c>
      <c r="B1197" s="6" t="str">
        <f>"36782022011116373298638"</f>
        <v>36782022011116373298638</v>
      </c>
      <c r="C1197" s="6" t="s">
        <v>8</v>
      </c>
      <c r="D1197" s="6" t="str">
        <f>"冯倩燕"</f>
        <v>冯倩燕</v>
      </c>
    </row>
    <row r="1198" customHeight="1" spans="1:4">
      <c r="A1198" s="5">
        <v>1196</v>
      </c>
      <c r="B1198" s="6" t="str">
        <f>"36782022011117022698679"</f>
        <v>36782022011117022698679</v>
      </c>
      <c r="C1198" s="6" t="s">
        <v>8</v>
      </c>
      <c r="D1198" s="6" t="str">
        <f>"王先清"</f>
        <v>王先清</v>
      </c>
    </row>
    <row r="1199" customHeight="1" spans="1:4">
      <c r="A1199" s="5">
        <v>1197</v>
      </c>
      <c r="B1199" s="6" t="str">
        <f>"36782022011118074798751"</f>
        <v>36782022011118074798751</v>
      </c>
      <c r="C1199" s="6" t="s">
        <v>8</v>
      </c>
      <c r="D1199" s="6" t="str">
        <f>"王思诗"</f>
        <v>王思诗</v>
      </c>
    </row>
    <row r="1200" customHeight="1" spans="1:4">
      <c r="A1200" s="5">
        <v>1198</v>
      </c>
      <c r="B1200" s="6" t="str">
        <f>"36782022011118401998784"</f>
        <v>36782022011118401998784</v>
      </c>
      <c r="C1200" s="6" t="s">
        <v>8</v>
      </c>
      <c r="D1200" s="6" t="str">
        <f>"袁艳敏"</f>
        <v>袁艳敏</v>
      </c>
    </row>
    <row r="1201" customHeight="1" spans="1:4">
      <c r="A1201" s="5">
        <v>1199</v>
      </c>
      <c r="B1201" s="6" t="str">
        <f>"36782022011118403798785"</f>
        <v>36782022011118403798785</v>
      </c>
      <c r="C1201" s="6" t="s">
        <v>8</v>
      </c>
      <c r="D1201" s="6" t="str">
        <f>"韩燕燕"</f>
        <v>韩燕燕</v>
      </c>
    </row>
    <row r="1202" customHeight="1" spans="1:4">
      <c r="A1202" s="5">
        <v>1200</v>
      </c>
      <c r="B1202" s="6" t="str">
        <f>"36782022011118435798792"</f>
        <v>36782022011118435798792</v>
      </c>
      <c r="C1202" s="6" t="s">
        <v>8</v>
      </c>
      <c r="D1202" s="6" t="str">
        <f>"张旺召"</f>
        <v>张旺召</v>
      </c>
    </row>
    <row r="1203" customHeight="1" spans="1:4">
      <c r="A1203" s="5">
        <v>1201</v>
      </c>
      <c r="B1203" s="6" t="str">
        <f>"36782022011119071698816"</f>
        <v>36782022011119071698816</v>
      </c>
      <c r="C1203" s="6" t="s">
        <v>8</v>
      </c>
      <c r="D1203" s="6" t="str">
        <f>"符亚祥"</f>
        <v>符亚祥</v>
      </c>
    </row>
    <row r="1204" customHeight="1" spans="1:4">
      <c r="A1204" s="5">
        <v>1202</v>
      </c>
      <c r="B1204" s="6" t="str">
        <f>"36782022011119274598835"</f>
        <v>36782022011119274598835</v>
      </c>
      <c r="C1204" s="6" t="s">
        <v>8</v>
      </c>
      <c r="D1204" s="6" t="str">
        <f>"宋桂珍"</f>
        <v>宋桂珍</v>
      </c>
    </row>
    <row r="1205" customHeight="1" spans="1:4">
      <c r="A1205" s="5">
        <v>1203</v>
      </c>
      <c r="B1205" s="6" t="str">
        <f>"36782022011119333398838"</f>
        <v>36782022011119333398838</v>
      </c>
      <c r="C1205" s="6" t="s">
        <v>8</v>
      </c>
      <c r="D1205" s="6" t="str">
        <f>"冯国桂"</f>
        <v>冯国桂</v>
      </c>
    </row>
    <row r="1206" customHeight="1" spans="1:4">
      <c r="A1206" s="5">
        <v>1204</v>
      </c>
      <c r="B1206" s="6" t="str">
        <f>"36782022011122034299026"</f>
        <v>36782022011122034299026</v>
      </c>
      <c r="C1206" s="6" t="s">
        <v>8</v>
      </c>
      <c r="D1206" s="6" t="str">
        <f>"邓小洁"</f>
        <v>邓小洁</v>
      </c>
    </row>
    <row r="1207" customHeight="1" spans="1:4">
      <c r="A1207" s="5">
        <v>1205</v>
      </c>
      <c r="B1207" s="6" t="str">
        <f>"36782022011122045899030"</f>
        <v>36782022011122045899030</v>
      </c>
      <c r="C1207" s="6" t="s">
        <v>8</v>
      </c>
      <c r="D1207" s="6" t="str">
        <f>"刘婷"</f>
        <v>刘婷</v>
      </c>
    </row>
    <row r="1208" customHeight="1" spans="1:4">
      <c r="A1208" s="5">
        <v>1206</v>
      </c>
      <c r="B1208" s="6" t="str">
        <f>"36782022011123404199124"</f>
        <v>36782022011123404199124</v>
      </c>
      <c r="C1208" s="6" t="s">
        <v>8</v>
      </c>
      <c r="D1208" s="6" t="str">
        <f>"李玉梁"</f>
        <v>李玉梁</v>
      </c>
    </row>
    <row r="1209" customHeight="1" spans="1:4">
      <c r="A1209" s="5">
        <v>1207</v>
      </c>
      <c r="B1209" s="6" t="str">
        <f>"36782022011208531099242"</f>
        <v>36782022011208531099242</v>
      </c>
      <c r="C1209" s="6" t="s">
        <v>8</v>
      </c>
      <c r="D1209" s="6" t="str">
        <f>"吴金荣"</f>
        <v>吴金荣</v>
      </c>
    </row>
    <row r="1210" customHeight="1" spans="1:4">
      <c r="A1210" s="5">
        <v>1208</v>
      </c>
      <c r="B1210" s="6" t="str">
        <f>"36782022011209001699268"</f>
        <v>36782022011209001699268</v>
      </c>
      <c r="C1210" s="6" t="s">
        <v>8</v>
      </c>
      <c r="D1210" s="6" t="str">
        <f>"王弗君"</f>
        <v>王弗君</v>
      </c>
    </row>
    <row r="1211" customHeight="1" spans="1:4">
      <c r="A1211" s="5">
        <v>1209</v>
      </c>
      <c r="B1211" s="6" t="str">
        <f>"36782022011209002799269"</f>
        <v>36782022011209002799269</v>
      </c>
      <c r="C1211" s="6" t="s">
        <v>8</v>
      </c>
      <c r="D1211" s="6" t="str">
        <f>"秦文"</f>
        <v>秦文</v>
      </c>
    </row>
    <row r="1212" customHeight="1" spans="1:4">
      <c r="A1212" s="5">
        <v>1210</v>
      </c>
      <c r="B1212" s="6" t="str">
        <f>"36782022011209392599405"</f>
        <v>36782022011209392599405</v>
      </c>
      <c r="C1212" s="6" t="s">
        <v>8</v>
      </c>
      <c r="D1212" s="6" t="str">
        <f>"张秋香"</f>
        <v>张秋香</v>
      </c>
    </row>
    <row r="1213" customHeight="1" spans="1:4">
      <c r="A1213" s="5">
        <v>1211</v>
      </c>
      <c r="B1213" s="6" t="str">
        <f>"36782022011209435299429"</f>
        <v>36782022011209435299429</v>
      </c>
      <c r="C1213" s="6" t="s">
        <v>8</v>
      </c>
      <c r="D1213" s="6" t="str">
        <f>"肖遥"</f>
        <v>肖遥</v>
      </c>
    </row>
    <row r="1214" customHeight="1" spans="1:4">
      <c r="A1214" s="5">
        <v>1212</v>
      </c>
      <c r="B1214" s="6" t="str">
        <f>"36782022011211152599855"</f>
        <v>36782022011211152599855</v>
      </c>
      <c r="C1214" s="6" t="s">
        <v>8</v>
      </c>
      <c r="D1214" s="6" t="str">
        <f>"颜玉蕊"</f>
        <v>颜玉蕊</v>
      </c>
    </row>
    <row r="1215" customHeight="1" spans="1:4">
      <c r="A1215" s="5">
        <v>1213</v>
      </c>
      <c r="B1215" s="6" t="str">
        <f>"36782022011211385299936"</f>
        <v>36782022011211385299936</v>
      </c>
      <c r="C1215" s="6" t="s">
        <v>8</v>
      </c>
      <c r="D1215" s="6" t="str">
        <f>"冯宝宇"</f>
        <v>冯宝宇</v>
      </c>
    </row>
    <row r="1216" customHeight="1" spans="1:4">
      <c r="A1216" s="5">
        <v>1214</v>
      </c>
      <c r="B1216" s="6" t="str">
        <f>"367820220112120617100027"</f>
        <v>367820220112120617100027</v>
      </c>
      <c r="C1216" s="6" t="s">
        <v>8</v>
      </c>
      <c r="D1216" s="6" t="str">
        <f>"曾子文"</f>
        <v>曾子文</v>
      </c>
    </row>
    <row r="1217" customHeight="1" spans="1:4">
      <c r="A1217" s="5">
        <v>1215</v>
      </c>
      <c r="B1217" s="6" t="str">
        <f>"367820220112121050100051"</f>
        <v>367820220112121050100051</v>
      </c>
      <c r="C1217" s="6" t="s">
        <v>8</v>
      </c>
      <c r="D1217" s="6" t="str">
        <f>"符燕微"</f>
        <v>符燕微</v>
      </c>
    </row>
    <row r="1218" customHeight="1" spans="1:4">
      <c r="A1218" s="5">
        <v>1216</v>
      </c>
      <c r="B1218" s="6" t="str">
        <f>"367820220112121237100059"</f>
        <v>367820220112121237100059</v>
      </c>
      <c r="C1218" s="6" t="s">
        <v>8</v>
      </c>
      <c r="D1218" s="6" t="str">
        <f>"高泽琼"</f>
        <v>高泽琼</v>
      </c>
    </row>
    <row r="1219" customHeight="1" spans="1:4">
      <c r="A1219" s="5">
        <v>1217</v>
      </c>
      <c r="B1219" s="6" t="str">
        <f>"367820220112122117100088"</f>
        <v>367820220112122117100088</v>
      </c>
      <c r="C1219" s="6" t="s">
        <v>8</v>
      </c>
      <c r="D1219" s="6" t="str">
        <f>"羊为俊"</f>
        <v>羊为俊</v>
      </c>
    </row>
    <row r="1220" customHeight="1" spans="1:4">
      <c r="A1220" s="5">
        <v>1218</v>
      </c>
      <c r="B1220" s="6" t="str">
        <f>"367820220112125012100175"</f>
        <v>367820220112125012100175</v>
      </c>
      <c r="C1220" s="6" t="s">
        <v>8</v>
      </c>
      <c r="D1220" s="6" t="str">
        <f>"罗家俊"</f>
        <v>罗家俊</v>
      </c>
    </row>
    <row r="1221" customHeight="1" spans="1:4">
      <c r="A1221" s="5">
        <v>1219</v>
      </c>
      <c r="B1221" s="6" t="str">
        <f>"367820220112134027100300"</f>
        <v>367820220112134027100300</v>
      </c>
      <c r="C1221" s="6" t="s">
        <v>8</v>
      </c>
      <c r="D1221" s="6" t="str">
        <f>"杨成义"</f>
        <v>杨成义</v>
      </c>
    </row>
    <row r="1222" customHeight="1" spans="1:4">
      <c r="A1222" s="5">
        <v>1220</v>
      </c>
      <c r="B1222" s="6" t="str">
        <f>"367820220112151758100638"</f>
        <v>367820220112151758100638</v>
      </c>
      <c r="C1222" s="6" t="s">
        <v>8</v>
      </c>
      <c r="D1222" s="6" t="str">
        <f>"符繁厅"</f>
        <v>符繁厅</v>
      </c>
    </row>
    <row r="1223" customHeight="1" spans="1:4">
      <c r="A1223" s="5">
        <v>1221</v>
      </c>
      <c r="B1223" s="6" t="str">
        <f>"367820220112152119100649"</f>
        <v>367820220112152119100649</v>
      </c>
      <c r="C1223" s="6" t="s">
        <v>8</v>
      </c>
      <c r="D1223" s="6" t="str">
        <f>"钟昌雄"</f>
        <v>钟昌雄</v>
      </c>
    </row>
    <row r="1224" customHeight="1" spans="1:4">
      <c r="A1224" s="5">
        <v>1222</v>
      </c>
      <c r="B1224" s="6" t="str">
        <f>"367820220112155733100770"</f>
        <v>367820220112155733100770</v>
      </c>
      <c r="C1224" s="6" t="s">
        <v>8</v>
      </c>
      <c r="D1224" s="6" t="str">
        <f>"林英杰"</f>
        <v>林英杰</v>
      </c>
    </row>
    <row r="1225" customHeight="1" spans="1:4">
      <c r="A1225" s="5">
        <v>1223</v>
      </c>
      <c r="B1225" s="6" t="str">
        <f>"367820220112165956100951"</f>
        <v>367820220112165956100951</v>
      </c>
      <c r="C1225" s="6" t="s">
        <v>8</v>
      </c>
      <c r="D1225" s="6" t="str">
        <f>"王豪"</f>
        <v>王豪</v>
      </c>
    </row>
    <row r="1226" customHeight="1" spans="1:4">
      <c r="A1226" s="5">
        <v>1224</v>
      </c>
      <c r="B1226" s="6" t="str">
        <f>"367820220112173711101062"</f>
        <v>367820220112173711101062</v>
      </c>
      <c r="C1226" s="6" t="s">
        <v>8</v>
      </c>
      <c r="D1226" s="6" t="str">
        <f>"张捷"</f>
        <v>张捷</v>
      </c>
    </row>
    <row r="1227" customHeight="1" spans="1:4">
      <c r="A1227" s="5">
        <v>1225</v>
      </c>
      <c r="B1227" s="6" t="str">
        <f>"367820220112175046101102"</f>
        <v>367820220112175046101102</v>
      </c>
      <c r="C1227" s="6" t="s">
        <v>8</v>
      </c>
      <c r="D1227" s="6" t="str">
        <f>"张运仕"</f>
        <v>张运仕</v>
      </c>
    </row>
    <row r="1228" customHeight="1" spans="1:4">
      <c r="A1228" s="5">
        <v>1226</v>
      </c>
      <c r="B1228" s="6" t="str">
        <f>"367820220112180452101132"</f>
        <v>367820220112180452101132</v>
      </c>
      <c r="C1228" s="6" t="s">
        <v>8</v>
      </c>
      <c r="D1228" s="6" t="str">
        <f>" 韦文坛"</f>
        <v> 韦文坛</v>
      </c>
    </row>
    <row r="1229" customHeight="1" spans="1:4">
      <c r="A1229" s="5">
        <v>1227</v>
      </c>
      <c r="B1229" s="6" t="str">
        <f>"367820220112195325101424"</f>
        <v>367820220112195325101424</v>
      </c>
      <c r="C1229" s="6" t="s">
        <v>8</v>
      </c>
      <c r="D1229" s="6" t="str">
        <f>"薛庆娥"</f>
        <v>薛庆娥</v>
      </c>
    </row>
    <row r="1230" customHeight="1" spans="1:4">
      <c r="A1230" s="5">
        <v>1228</v>
      </c>
      <c r="B1230" s="6" t="str">
        <f>"367820220112204031101567"</f>
        <v>367820220112204031101567</v>
      </c>
      <c r="C1230" s="6" t="s">
        <v>8</v>
      </c>
      <c r="D1230" s="6" t="str">
        <f>"王世友"</f>
        <v>王世友</v>
      </c>
    </row>
    <row r="1231" customHeight="1" spans="1:4">
      <c r="A1231" s="5">
        <v>1229</v>
      </c>
      <c r="B1231" s="6" t="str">
        <f>"367820220113015538102063"</f>
        <v>367820220113015538102063</v>
      </c>
      <c r="C1231" s="6" t="s">
        <v>8</v>
      </c>
      <c r="D1231" s="6" t="str">
        <f>"梅望劲"</f>
        <v>梅望劲</v>
      </c>
    </row>
    <row r="1232" customHeight="1" spans="1:4">
      <c r="A1232" s="5">
        <v>1230</v>
      </c>
      <c r="B1232" s="6" t="str">
        <f>"367820220113125506102705"</f>
        <v>367820220113125506102705</v>
      </c>
      <c r="C1232" s="6" t="s">
        <v>8</v>
      </c>
      <c r="D1232" s="6" t="str">
        <f>"周星宇"</f>
        <v>周星宇</v>
      </c>
    </row>
    <row r="1233" customHeight="1" spans="1:4">
      <c r="A1233" s="5">
        <v>1231</v>
      </c>
      <c r="B1233" s="6" t="str">
        <f>"367820220113131912102737"</f>
        <v>367820220113131912102737</v>
      </c>
      <c r="C1233" s="6" t="s">
        <v>8</v>
      </c>
      <c r="D1233" s="6" t="str">
        <f>"陈元才"</f>
        <v>陈元才</v>
      </c>
    </row>
    <row r="1234" customHeight="1" spans="1:4">
      <c r="A1234" s="5">
        <v>1232</v>
      </c>
      <c r="B1234" s="6" t="str">
        <f>"367820220113132002102740"</f>
        <v>367820220113132002102740</v>
      </c>
      <c r="C1234" s="6" t="s">
        <v>8</v>
      </c>
      <c r="D1234" s="6" t="str">
        <f>"刘付岸南"</f>
        <v>刘付岸南</v>
      </c>
    </row>
    <row r="1235" customHeight="1" spans="1:4">
      <c r="A1235" s="5">
        <v>1233</v>
      </c>
      <c r="B1235" s="6" t="str">
        <f>"367820220113133715102769"</f>
        <v>367820220113133715102769</v>
      </c>
      <c r="C1235" s="6" t="s">
        <v>8</v>
      </c>
      <c r="D1235" s="6" t="str">
        <f>"王平琼"</f>
        <v>王平琼</v>
      </c>
    </row>
    <row r="1236" customHeight="1" spans="1:4">
      <c r="A1236" s="5">
        <v>1234</v>
      </c>
      <c r="B1236" s="6" t="str">
        <f>"367820220113134506102777"</f>
        <v>367820220113134506102777</v>
      </c>
      <c r="C1236" s="6" t="s">
        <v>8</v>
      </c>
      <c r="D1236" s="6" t="str">
        <f>"林放"</f>
        <v>林放</v>
      </c>
    </row>
    <row r="1237" customHeight="1" spans="1:4">
      <c r="A1237" s="5">
        <v>1235</v>
      </c>
      <c r="B1237" s="6" t="str">
        <f>"367820220113143153102835"</f>
        <v>367820220113143153102835</v>
      </c>
      <c r="C1237" s="6" t="s">
        <v>8</v>
      </c>
      <c r="D1237" s="6" t="str">
        <f>"王婧妃"</f>
        <v>王婧妃</v>
      </c>
    </row>
    <row r="1238" customHeight="1" spans="1:4">
      <c r="A1238" s="5">
        <v>1236</v>
      </c>
      <c r="B1238" s="6" t="str">
        <f>"367820220113172314103163"</f>
        <v>367820220113172314103163</v>
      </c>
      <c r="C1238" s="6" t="s">
        <v>8</v>
      </c>
      <c r="D1238" s="6" t="str">
        <f>"占家豪"</f>
        <v>占家豪</v>
      </c>
    </row>
    <row r="1239" customHeight="1" spans="1:4">
      <c r="A1239" s="5">
        <v>1237</v>
      </c>
      <c r="B1239" s="6" t="str">
        <f>"367820220113181051103233"</f>
        <v>367820220113181051103233</v>
      </c>
      <c r="C1239" s="6" t="s">
        <v>8</v>
      </c>
      <c r="D1239" s="6" t="str">
        <f>"杨元山"</f>
        <v>杨元山</v>
      </c>
    </row>
    <row r="1240" customHeight="1" spans="1:4">
      <c r="A1240" s="5">
        <v>1238</v>
      </c>
      <c r="B1240" s="6" t="str">
        <f>"367820220113185029103295"</f>
        <v>367820220113185029103295</v>
      </c>
      <c r="C1240" s="6" t="s">
        <v>8</v>
      </c>
      <c r="D1240" s="6" t="str">
        <f>"符作衍"</f>
        <v>符作衍</v>
      </c>
    </row>
    <row r="1241" customHeight="1" spans="1:4">
      <c r="A1241" s="5">
        <v>1239</v>
      </c>
      <c r="B1241" s="6" t="str">
        <f>"367820220113201714103445"</f>
        <v>367820220113201714103445</v>
      </c>
      <c r="C1241" s="6" t="s">
        <v>8</v>
      </c>
      <c r="D1241" s="6" t="str">
        <f>"郑时一"</f>
        <v>郑时一</v>
      </c>
    </row>
    <row r="1242" customHeight="1" spans="1:4">
      <c r="A1242" s="5">
        <v>1240</v>
      </c>
      <c r="B1242" s="6" t="str">
        <f>"367820220113220813103698"</f>
        <v>367820220113220813103698</v>
      </c>
      <c r="C1242" s="6" t="s">
        <v>8</v>
      </c>
      <c r="D1242" s="6" t="str">
        <f>"李有清"</f>
        <v>李有清</v>
      </c>
    </row>
    <row r="1243" customHeight="1" spans="1:4">
      <c r="A1243" s="5">
        <v>1241</v>
      </c>
      <c r="B1243" s="6" t="str">
        <f>"367820220113221715103712"</f>
        <v>367820220113221715103712</v>
      </c>
      <c r="C1243" s="6" t="s">
        <v>8</v>
      </c>
      <c r="D1243" s="6" t="str">
        <f>"林子甜"</f>
        <v>林子甜</v>
      </c>
    </row>
    <row r="1244" customHeight="1" spans="1:4">
      <c r="A1244" s="5">
        <v>1242</v>
      </c>
      <c r="B1244" s="6" t="str">
        <f>"367820220113222243103724"</f>
        <v>367820220113222243103724</v>
      </c>
      <c r="C1244" s="6" t="s">
        <v>8</v>
      </c>
      <c r="D1244" s="6" t="str">
        <f>"何世安"</f>
        <v>何世安</v>
      </c>
    </row>
    <row r="1245" customHeight="1" spans="1:4">
      <c r="A1245" s="5">
        <v>1243</v>
      </c>
      <c r="B1245" s="6" t="str">
        <f>"367820220113233622103831"</f>
        <v>367820220113233622103831</v>
      </c>
      <c r="C1245" s="6" t="s">
        <v>8</v>
      </c>
      <c r="D1245" s="6" t="str">
        <f>"邓之信"</f>
        <v>邓之信</v>
      </c>
    </row>
    <row r="1246" customHeight="1" spans="1:4">
      <c r="A1246" s="5">
        <v>1244</v>
      </c>
      <c r="B1246" s="6" t="str">
        <f>"367820220113234448103844"</f>
        <v>367820220113234448103844</v>
      </c>
      <c r="C1246" s="6" t="s">
        <v>8</v>
      </c>
      <c r="D1246" s="6" t="str">
        <f>"陈斌"</f>
        <v>陈斌</v>
      </c>
    </row>
    <row r="1247" customHeight="1" spans="1:4">
      <c r="A1247" s="5">
        <v>1245</v>
      </c>
      <c r="B1247" s="6" t="str">
        <f>"367820220114091547103977"</f>
        <v>367820220114091547103977</v>
      </c>
      <c r="C1247" s="6" t="s">
        <v>8</v>
      </c>
      <c r="D1247" s="6" t="str">
        <f>"宋佳莉"</f>
        <v>宋佳莉</v>
      </c>
    </row>
    <row r="1248" customHeight="1" spans="1:4">
      <c r="A1248" s="5">
        <v>1246</v>
      </c>
      <c r="B1248" s="6" t="str">
        <f>"367820220114104755104142"</f>
        <v>367820220114104755104142</v>
      </c>
      <c r="C1248" s="6" t="s">
        <v>8</v>
      </c>
      <c r="D1248" s="6" t="str">
        <f>"符春宝"</f>
        <v>符春宝</v>
      </c>
    </row>
    <row r="1249" customHeight="1" spans="1:4">
      <c r="A1249" s="5">
        <v>1247</v>
      </c>
      <c r="B1249" s="6" t="str">
        <f>"367820220114113312104231"</f>
        <v>367820220114113312104231</v>
      </c>
      <c r="C1249" s="6" t="s">
        <v>8</v>
      </c>
      <c r="D1249" s="6" t="str">
        <f>"何纯宝"</f>
        <v>何纯宝</v>
      </c>
    </row>
    <row r="1250" customHeight="1" spans="1:4">
      <c r="A1250" s="5">
        <v>1248</v>
      </c>
      <c r="B1250" s="6" t="str">
        <f>"367820220114122402104321"</f>
        <v>367820220114122402104321</v>
      </c>
      <c r="C1250" s="6" t="s">
        <v>8</v>
      </c>
      <c r="D1250" s="6" t="str">
        <f>"李莉环"</f>
        <v>李莉环</v>
      </c>
    </row>
    <row r="1251" customHeight="1" spans="1:4">
      <c r="A1251" s="5">
        <v>1249</v>
      </c>
      <c r="B1251" s="6" t="str">
        <f>"367820220114125501104367"</f>
        <v>367820220114125501104367</v>
      </c>
      <c r="C1251" s="6" t="s">
        <v>8</v>
      </c>
      <c r="D1251" s="6" t="str">
        <f>"朱发东"</f>
        <v>朱发东</v>
      </c>
    </row>
    <row r="1252" customHeight="1" spans="1:4">
      <c r="A1252" s="5">
        <v>1250</v>
      </c>
      <c r="B1252" s="6" t="str">
        <f>"367820220114130846104393"</f>
        <v>367820220114130846104393</v>
      </c>
      <c r="C1252" s="6" t="s">
        <v>8</v>
      </c>
      <c r="D1252" s="6" t="str">
        <f>"庞佳佳"</f>
        <v>庞佳佳</v>
      </c>
    </row>
    <row r="1253" customHeight="1" spans="1:4">
      <c r="A1253" s="5">
        <v>1251</v>
      </c>
      <c r="B1253" s="6" t="str">
        <f>"367820220114132718104432"</f>
        <v>367820220114132718104432</v>
      </c>
      <c r="C1253" s="6" t="s">
        <v>8</v>
      </c>
      <c r="D1253" s="6" t="str">
        <f>"王晓林"</f>
        <v>王晓林</v>
      </c>
    </row>
    <row r="1254" customHeight="1" spans="1:4">
      <c r="A1254" s="5">
        <v>1252</v>
      </c>
      <c r="B1254" s="6" t="str">
        <f>"367820220114135434104478"</f>
        <v>367820220114135434104478</v>
      </c>
      <c r="C1254" s="6" t="s">
        <v>8</v>
      </c>
      <c r="D1254" s="6" t="str">
        <f>"李宗晟"</f>
        <v>李宗晟</v>
      </c>
    </row>
    <row r="1255" customHeight="1" spans="1:4">
      <c r="A1255" s="5">
        <v>1253</v>
      </c>
      <c r="B1255" s="6" t="str">
        <f>"367820220114141208104511"</f>
        <v>367820220114141208104511</v>
      </c>
      <c r="C1255" s="6" t="s">
        <v>8</v>
      </c>
      <c r="D1255" s="6" t="str">
        <f>"陈建祥"</f>
        <v>陈建祥</v>
      </c>
    </row>
    <row r="1256" customHeight="1" spans="1:4">
      <c r="A1256" s="5">
        <v>1254</v>
      </c>
      <c r="B1256" s="6" t="str">
        <f>"367820220114145552104570"</f>
        <v>367820220114145552104570</v>
      </c>
      <c r="C1256" s="6" t="s">
        <v>8</v>
      </c>
      <c r="D1256" s="6" t="str">
        <f>"李燃燃"</f>
        <v>李燃燃</v>
      </c>
    </row>
    <row r="1257" customHeight="1" spans="1:4">
      <c r="A1257" s="5">
        <v>1255</v>
      </c>
      <c r="B1257" s="6" t="str">
        <f>"367820220114155305104662"</f>
        <v>367820220114155305104662</v>
      </c>
      <c r="C1257" s="6" t="s">
        <v>8</v>
      </c>
      <c r="D1257" s="6" t="str">
        <f>"李永保"</f>
        <v>李永保</v>
      </c>
    </row>
    <row r="1258" customHeight="1" spans="1:4">
      <c r="A1258" s="5">
        <v>1256</v>
      </c>
      <c r="B1258" s="6" t="str">
        <f>"36782022010712512191437"</f>
        <v>36782022010712512191437</v>
      </c>
      <c r="C1258" s="6" t="s">
        <v>9</v>
      </c>
      <c r="D1258" s="6" t="str">
        <f>"史克壮"</f>
        <v>史克壮</v>
      </c>
    </row>
    <row r="1259" customHeight="1" spans="1:4">
      <c r="A1259" s="5">
        <v>1257</v>
      </c>
      <c r="B1259" s="6" t="str">
        <f>"36782022010715170991915"</f>
        <v>36782022010715170991915</v>
      </c>
      <c r="C1259" s="6" t="s">
        <v>9</v>
      </c>
      <c r="D1259" s="6" t="str">
        <f>"刘敏"</f>
        <v>刘敏</v>
      </c>
    </row>
    <row r="1260" customHeight="1" spans="1:4">
      <c r="A1260" s="5">
        <v>1258</v>
      </c>
      <c r="B1260" s="6" t="str">
        <f>"36782022010715264491960"</f>
        <v>36782022010715264491960</v>
      </c>
      <c r="C1260" s="6" t="s">
        <v>9</v>
      </c>
      <c r="D1260" s="6" t="str">
        <f>"付连连"</f>
        <v>付连连</v>
      </c>
    </row>
    <row r="1261" customHeight="1" spans="1:4">
      <c r="A1261" s="5">
        <v>1259</v>
      </c>
      <c r="B1261" s="6" t="str">
        <f>"36782022010717255492415"</f>
        <v>36782022010717255492415</v>
      </c>
      <c r="C1261" s="6" t="s">
        <v>9</v>
      </c>
      <c r="D1261" s="6" t="str">
        <f>"曾曼曼"</f>
        <v>曾曼曼</v>
      </c>
    </row>
    <row r="1262" customHeight="1" spans="1:4">
      <c r="A1262" s="5">
        <v>1260</v>
      </c>
      <c r="B1262" s="6" t="str">
        <f>"36782022010717410192446"</f>
        <v>36782022010717410192446</v>
      </c>
      <c r="C1262" s="6" t="s">
        <v>9</v>
      </c>
      <c r="D1262" s="6" t="str">
        <f>"颜玉竹"</f>
        <v>颜玉竹</v>
      </c>
    </row>
    <row r="1263" customHeight="1" spans="1:4">
      <c r="A1263" s="5">
        <v>1261</v>
      </c>
      <c r="B1263" s="6" t="str">
        <f>"36782022010718235192524"</f>
        <v>36782022010718235192524</v>
      </c>
      <c r="C1263" s="6" t="s">
        <v>9</v>
      </c>
      <c r="D1263" s="6" t="str">
        <f>"程守慧"</f>
        <v>程守慧</v>
      </c>
    </row>
    <row r="1264" customHeight="1" spans="1:4">
      <c r="A1264" s="5">
        <v>1262</v>
      </c>
      <c r="B1264" s="6" t="str">
        <f>"36782022010718413992566"</f>
        <v>36782022010718413992566</v>
      </c>
      <c r="C1264" s="6" t="s">
        <v>9</v>
      </c>
      <c r="D1264" s="6" t="str">
        <f>"武彩"</f>
        <v>武彩</v>
      </c>
    </row>
    <row r="1265" customHeight="1" spans="1:4">
      <c r="A1265" s="5">
        <v>1263</v>
      </c>
      <c r="B1265" s="6" t="str">
        <f>"36782022010813093693421"</f>
        <v>36782022010813093693421</v>
      </c>
      <c r="C1265" s="6" t="s">
        <v>9</v>
      </c>
      <c r="D1265" s="6" t="str">
        <f>"马俊杰"</f>
        <v>马俊杰</v>
      </c>
    </row>
    <row r="1266" customHeight="1" spans="1:4">
      <c r="A1266" s="5">
        <v>1264</v>
      </c>
      <c r="B1266" s="6" t="str">
        <f>"36782022010819130593983"</f>
        <v>36782022010819130593983</v>
      </c>
      <c r="C1266" s="6" t="s">
        <v>9</v>
      </c>
      <c r="D1266" s="6" t="str">
        <f>"邓传慧"</f>
        <v>邓传慧</v>
      </c>
    </row>
    <row r="1267" customHeight="1" spans="1:4">
      <c r="A1267" s="5">
        <v>1265</v>
      </c>
      <c r="B1267" s="6" t="str">
        <f>"36782022010821572994314"</f>
        <v>36782022010821572994314</v>
      </c>
      <c r="C1267" s="6" t="s">
        <v>9</v>
      </c>
      <c r="D1267" s="6" t="str">
        <f>"谢颖"</f>
        <v>谢颖</v>
      </c>
    </row>
    <row r="1268" customHeight="1" spans="1:4">
      <c r="A1268" s="5">
        <v>1266</v>
      </c>
      <c r="B1268" s="6" t="str">
        <f>"36782022010900081894532"</f>
        <v>36782022010900081894532</v>
      </c>
      <c r="C1268" s="6" t="s">
        <v>9</v>
      </c>
      <c r="D1268" s="6" t="str">
        <f>"张姗姗"</f>
        <v>张姗姗</v>
      </c>
    </row>
    <row r="1269" customHeight="1" spans="1:4">
      <c r="A1269" s="5">
        <v>1267</v>
      </c>
      <c r="B1269" s="6" t="str">
        <f>"36782022010923473596241"</f>
        <v>36782022010923473596241</v>
      </c>
      <c r="C1269" s="6" t="s">
        <v>9</v>
      </c>
      <c r="D1269" s="6" t="str">
        <f>"杨蒙"</f>
        <v>杨蒙</v>
      </c>
    </row>
    <row r="1270" customHeight="1" spans="1:4">
      <c r="A1270" s="5">
        <v>1268</v>
      </c>
      <c r="B1270" s="6" t="str">
        <f>"36782022011015213597258"</f>
        <v>36782022011015213597258</v>
      </c>
      <c r="C1270" s="6" t="s">
        <v>9</v>
      </c>
      <c r="D1270" s="6" t="str">
        <f>"龙刚韵"</f>
        <v>龙刚韵</v>
      </c>
    </row>
    <row r="1271" customHeight="1" spans="1:4">
      <c r="A1271" s="5">
        <v>1269</v>
      </c>
      <c r="B1271" s="6" t="str">
        <f>"36782022011111404398199"</f>
        <v>36782022011111404398199</v>
      </c>
      <c r="C1271" s="6" t="s">
        <v>9</v>
      </c>
      <c r="D1271" s="6" t="str">
        <f>"陈婵"</f>
        <v>陈婵</v>
      </c>
    </row>
    <row r="1272" customHeight="1" spans="1:4">
      <c r="A1272" s="5">
        <v>1270</v>
      </c>
      <c r="B1272" s="6" t="str">
        <f>"36782022011210274499630"</f>
        <v>36782022011210274499630</v>
      </c>
      <c r="C1272" s="6" t="s">
        <v>9</v>
      </c>
      <c r="D1272" s="6" t="str">
        <f>"陈涛涛"</f>
        <v>陈涛涛</v>
      </c>
    </row>
    <row r="1273" customHeight="1" spans="1:4">
      <c r="A1273" s="5">
        <v>1271</v>
      </c>
      <c r="B1273" s="6" t="str">
        <f>"367820220112170320100972"</f>
        <v>367820220112170320100972</v>
      </c>
      <c r="C1273" s="6" t="s">
        <v>9</v>
      </c>
      <c r="D1273" s="6" t="str">
        <f>"吴晓芳"</f>
        <v>吴晓芳</v>
      </c>
    </row>
    <row r="1274" customHeight="1" spans="1:4">
      <c r="A1274" s="5">
        <v>1272</v>
      </c>
      <c r="B1274" s="6" t="str">
        <f>"367820220112193431101365"</f>
        <v>367820220112193431101365</v>
      </c>
      <c r="C1274" s="6" t="s">
        <v>9</v>
      </c>
      <c r="D1274" s="6" t="str">
        <f>"周正"</f>
        <v>周正</v>
      </c>
    </row>
    <row r="1275" customHeight="1" spans="1:4">
      <c r="A1275" s="5">
        <v>1273</v>
      </c>
      <c r="B1275" s="6" t="str">
        <f>"367820220113212520103601"</f>
        <v>367820220113212520103601</v>
      </c>
      <c r="C1275" s="6" t="s">
        <v>9</v>
      </c>
      <c r="D1275" s="6" t="str">
        <f>"王镛"</f>
        <v>王镛</v>
      </c>
    </row>
    <row r="1276" customHeight="1" spans="1:4">
      <c r="A1276" s="5">
        <v>1274</v>
      </c>
      <c r="B1276" s="6" t="str">
        <f>"367820220113232906103825"</f>
        <v>367820220113232906103825</v>
      </c>
      <c r="C1276" s="6" t="s">
        <v>9</v>
      </c>
      <c r="D1276" s="6" t="str">
        <f>"王克"</f>
        <v>王克</v>
      </c>
    </row>
    <row r="1277" customHeight="1" spans="1:4">
      <c r="A1277" s="5">
        <v>1275</v>
      </c>
      <c r="B1277" s="6" t="str">
        <f>"367820220114101104104074"</f>
        <v>367820220114101104104074</v>
      </c>
      <c r="C1277" s="6" t="s">
        <v>9</v>
      </c>
      <c r="D1277" s="6" t="str">
        <f>"李小燕"</f>
        <v>李小燕</v>
      </c>
    </row>
    <row r="1278" customHeight="1" spans="1:4">
      <c r="A1278" s="5">
        <v>1276</v>
      </c>
      <c r="B1278" s="6" t="str">
        <f>"367820220114120826104296"</f>
        <v>367820220114120826104296</v>
      </c>
      <c r="C1278" s="6" t="s">
        <v>9</v>
      </c>
      <c r="D1278" s="6" t="str">
        <f>"王程"</f>
        <v>王程</v>
      </c>
    </row>
    <row r="1279" customHeight="1" spans="1:4">
      <c r="A1279" s="5">
        <v>1277</v>
      </c>
      <c r="B1279" s="6" t="str">
        <f>"36782022010715230791937"</f>
        <v>36782022010715230791937</v>
      </c>
      <c r="C1279" s="6" t="s">
        <v>10</v>
      </c>
      <c r="D1279" s="6" t="str">
        <f>"符芮帆"</f>
        <v>符芮帆</v>
      </c>
    </row>
    <row r="1280" customHeight="1" spans="1:4">
      <c r="A1280" s="5">
        <v>1278</v>
      </c>
      <c r="B1280" s="6" t="str">
        <f>"36782022010716175792181"</f>
        <v>36782022010716175792181</v>
      </c>
      <c r="C1280" s="6" t="s">
        <v>10</v>
      </c>
      <c r="D1280" s="6" t="str">
        <f>"梁海姗"</f>
        <v>梁海姗</v>
      </c>
    </row>
    <row r="1281" customHeight="1" spans="1:4">
      <c r="A1281" s="5">
        <v>1279</v>
      </c>
      <c r="B1281" s="6" t="str">
        <f>"36782022010716264092208"</f>
        <v>36782022010716264092208</v>
      </c>
      <c r="C1281" s="6" t="s">
        <v>10</v>
      </c>
      <c r="D1281" s="6" t="str">
        <f>"高小穗"</f>
        <v>高小穗</v>
      </c>
    </row>
    <row r="1282" customHeight="1" spans="1:4">
      <c r="A1282" s="5">
        <v>1280</v>
      </c>
      <c r="B1282" s="6" t="str">
        <f>"36782022010716270592211"</f>
        <v>36782022010716270592211</v>
      </c>
      <c r="C1282" s="6" t="s">
        <v>10</v>
      </c>
      <c r="D1282" s="6" t="str">
        <f>"陈丽"</f>
        <v>陈丽</v>
      </c>
    </row>
    <row r="1283" customHeight="1" spans="1:4">
      <c r="A1283" s="5">
        <v>1281</v>
      </c>
      <c r="B1283" s="6" t="str">
        <f>"36782022010716572292313"</f>
        <v>36782022010716572292313</v>
      </c>
      <c r="C1283" s="6" t="s">
        <v>10</v>
      </c>
      <c r="D1283" s="6" t="str">
        <f>"符会媛"</f>
        <v>符会媛</v>
      </c>
    </row>
    <row r="1284" customHeight="1" spans="1:4">
      <c r="A1284" s="5">
        <v>1282</v>
      </c>
      <c r="B1284" s="6" t="str">
        <f>"36782022010717055492345"</f>
        <v>36782022010717055492345</v>
      </c>
      <c r="C1284" s="6" t="s">
        <v>10</v>
      </c>
      <c r="D1284" s="6" t="str">
        <f>"吉训玉"</f>
        <v>吉训玉</v>
      </c>
    </row>
    <row r="1285" customHeight="1" spans="1:4">
      <c r="A1285" s="5">
        <v>1283</v>
      </c>
      <c r="B1285" s="6" t="str">
        <f>"36782022010717201592397"</f>
        <v>36782022010717201592397</v>
      </c>
      <c r="C1285" s="6" t="s">
        <v>10</v>
      </c>
      <c r="D1285" s="6" t="str">
        <f>"羊柳春"</f>
        <v>羊柳春</v>
      </c>
    </row>
    <row r="1286" customHeight="1" spans="1:4">
      <c r="A1286" s="5">
        <v>1284</v>
      </c>
      <c r="B1286" s="6" t="str">
        <f>"36782022010717222092406"</f>
        <v>36782022010717222092406</v>
      </c>
      <c r="C1286" s="6" t="s">
        <v>10</v>
      </c>
      <c r="D1286" s="6" t="str">
        <f>"吴丽贞"</f>
        <v>吴丽贞</v>
      </c>
    </row>
    <row r="1287" customHeight="1" spans="1:4">
      <c r="A1287" s="5">
        <v>1285</v>
      </c>
      <c r="B1287" s="6" t="str">
        <f>"36782022010717334192430"</f>
        <v>36782022010717334192430</v>
      </c>
      <c r="C1287" s="6" t="s">
        <v>10</v>
      </c>
      <c r="D1287" s="6" t="str">
        <f>"麦春菊"</f>
        <v>麦春菊</v>
      </c>
    </row>
    <row r="1288" customHeight="1" spans="1:4">
      <c r="A1288" s="5">
        <v>1286</v>
      </c>
      <c r="B1288" s="6" t="str">
        <f>"36782022010719162892626"</f>
        <v>36782022010719162892626</v>
      </c>
      <c r="C1288" s="6" t="s">
        <v>10</v>
      </c>
      <c r="D1288" s="6" t="str">
        <f>"林明锭"</f>
        <v>林明锭</v>
      </c>
    </row>
    <row r="1289" customHeight="1" spans="1:4">
      <c r="A1289" s="5">
        <v>1287</v>
      </c>
      <c r="B1289" s="6" t="str">
        <f>"36782022010719193592631"</f>
        <v>36782022010719193592631</v>
      </c>
      <c r="C1289" s="6" t="s">
        <v>10</v>
      </c>
      <c r="D1289" s="6" t="str">
        <f>"符艳影"</f>
        <v>符艳影</v>
      </c>
    </row>
    <row r="1290" customHeight="1" spans="1:4">
      <c r="A1290" s="5">
        <v>1288</v>
      </c>
      <c r="B1290" s="6" t="str">
        <f>"36782022010720053692704"</f>
        <v>36782022010720053692704</v>
      </c>
      <c r="C1290" s="6" t="s">
        <v>10</v>
      </c>
      <c r="D1290" s="6" t="str">
        <f>"黄晓雯"</f>
        <v>黄晓雯</v>
      </c>
    </row>
    <row r="1291" customHeight="1" spans="1:4">
      <c r="A1291" s="5">
        <v>1289</v>
      </c>
      <c r="B1291" s="6" t="str">
        <f>"36782022010810413393231"</f>
        <v>36782022010810413393231</v>
      </c>
      <c r="C1291" s="6" t="s">
        <v>10</v>
      </c>
      <c r="D1291" s="6" t="str">
        <f>"江青娥"</f>
        <v>江青娥</v>
      </c>
    </row>
    <row r="1292" customHeight="1" spans="1:4">
      <c r="A1292" s="5">
        <v>1290</v>
      </c>
      <c r="B1292" s="6" t="str">
        <f>"36782022010811260693297"</f>
        <v>36782022010811260693297</v>
      </c>
      <c r="C1292" s="6" t="s">
        <v>10</v>
      </c>
      <c r="D1292" s="6" t="str">
        <f>"杨玉秧"</f>
        <v>杨玉秧</v>
      </c>
    </row>
    <row r="1293" customHeight="1" spans="1:4">
      <c r="A1293" s="5">
        <v>1291</v>
      </c>
      <c r="B1293" s="6" t="str">
        <f>"36782022010815531693668"</f>
        <v>36782022010815531693668</v>
      </c>
      <c r="C1293" s="6" t="s">
        <v>10</v>
      </c>
      <c r="D1293" s="6" t="str">
        <f>"杨少花"</f>
        <v>杨少花</v>
      </c>
    </row>
    <row r="1294" customHeight="1" spans="1:4">
      <c r="A1294" s="5">
        <v>1292</v>
      </c>
      <c r="B1294" s="6" t="str">
        <f>"36782022010816532393771"</f>
        <v>36782022010816532393771</v>
      </c>
      <c r="C1294" s="6" t="s">
        <v>10</v>
      </c>
      <c r="D1294" s="6" t="str">
        <f>"郑来昶"</f>
        <v>郑来昶</v>
      </c>
    </row>
    <row r="1295" customHeight="1" spans="1:4">
      <c r="A1295" s="5">
        <v>1293</v>
      </c>
      <c r="B1295" s="6" t="str">
        <f>"36782022010817045893787"</f>
        <v>36782022010817045893787</v>
      </c>
      <c r="C1295" s="6" t="s">
        <v>10</v>
      </c>
      <c r="D1295" s="6" t="str">
        <f>"林如芳"</f>
        <v>林如芳</v>
      </c>
    </row>
    <row r="1296" customHeight="1" spans="1:4">
      <c r="A1296" s="5">
        <v>1294</v>
      </c>
      <c r="B1296" s="6" t="str">
        <f>"36782022010817083893790"</f>
        <v>36782022010817083893790</v>
      </c>
      <c r="C1296" s="6" t="s">
        <v>10</v>
      </c>
      <c r="D1296" s="6" t="str">
        <f>"林可可"</f>
        <v>林可可</v>
      </c>
    </row>
    <row r="1297" customHeight="1" spans="1:4">
      <c r="A1297" s="5">
        <v>1295</v>
      </c>
      <c r="B1297" s="6" t="str">
        <f>"36782022010817431693850"</f>
        <v>36782022010817431693850</v>
      </c>
      <c r="C1297" s="6" t="s">
        <v>10</v>
      </c>
      <c r="D1297" s="6" t="str">
        <f>"符淑平"</f>
        <v>符淑平</v>
      </c>
    </row>
    <row r="1298" customHeight="1" spans="1:4">
      <c r="A1298" s="5">
        <v>1296</v>
      </c>
      <c r="B1298" s="6" t="str">
        <f>"36782022010820191394109"</f>
        <v>36782022010820191394109</v>
      </c>
      <c r="C1298" s="6" t="s">
        <v>10</v>
      </c>
      <c r="D1298" s="6" t="str">
        <f>"刘海珍"</f>
        <v>刘海珍</v>
      </c>
    </row>
    <row r="1299" customHeight="1" spans="1:4">
      <c r="A1299" s="5">
        <v>1297</v>
      </c>
      <c r="B1299" s="6" t="str">
        <f>"36782022010821045694203"</f>
        <v>36782022010821045694203</v>
      </c>
      <c r="C1299" s="6" t="s">
        <v>10</v>
      </c>
      <c r="D1299" s="6" t="str">
        <f>"陈秋萍"</f>
        <v>陈秋萍</v>
      </c>
    </row>
    <row r="1300" customHeight="1" spans="1:4">
      <c r="A1300" s="5">
        <v>1298</v>
      </c>
      <c r="B1300" s="6" t="str">
        <f>"36782022010821122894221"</f>
        <v>36782022010821122894221</v>
      </c>
      <c r="C1300" s="6" t="s">
        <v>10</v>
      </c>
      <c r="D1300" s="6" t="str">
        <f>"林莉"</f>
        <v>林莉</v>
      </c>
    </row>
    <row r="1301" customHeight="1" spans="1:4">
      <c r="A1301" s="5">
        <v>1299</v>
      </c>
      <c r="B1301" s="6" t="str">
        <f>"36782022010823061294450"</f>
        <v>36782022010823061294450</v>
      </c>
      <c r="C1301" s="6" t="s">
        <v>10</v>
      </c>
      <c r="D1301" s="6" t="str">
        <f>"陈亚芬"</f>
        <v>陈亚芬</v>
      </c>
    </row>
    <row r="1302" customHeight="1" spans="1:4">
      <c r="A1302" s="5">
        <v>1300</v>
      </c>
      <c r="B1302" s="6" t="str">
        <f>"36782022010910040194709"</f>
        <v>36782022010910040194709</v>
      </c>
      <c r="C1302" s="6" t="s">
        <v>10</v>
      </c>
      <c r="D1302" s="6" t="str">
        <f>"王玉英"</f>
        <v>王玉英</v>
      </c>
    </row>
    <row r="1303" customHeight="1" spans="1:4">
      <c r="A1303" s="5">
        <v>1301</v>
      </c>
      <c r="B1303" s="6" t="str">
        <f>"36782022010911291294949"</f>
        <v>36782022010911291294949</v>
      </c>
      <c r="C1303" s="6" t="s">
        <v>10</v>
      </c>
      <c r="D1303" s="6" t="str">
        <f>"吴佳欣"</f>
        <v>吴佳欣</v>
      </c>
    </row>
    <row r="1304" customHeight="1" spans="1:4">
      <c r="A1304" s="5">
        <v>1302</v>
      </c>
      <c r="B1304" s="6" t="str">
        <f>"36782022010915180295423"</f>
        <v>36782022010915180295423</v>
      </c>
      <c r="C1304" s="6" t="s">
        <v>10</v>
      </c>
      <c r="D1304" s="6" t="str">
        <f>"李经宝"</f>
        <v>李经宝</v>
      </c>
    </row>
    <row r="1305" customHeight="1" spans="1:4">
      <c r="A1305" s="5">
        <v>1303</v>
      </c>
      <c r="B1305" s="6" t="str">
        <f>"36782022010918144995731"</f>
        <v>36782022010918144995731</v>
      </c>
      <c r="C1305" s="6" t="s">
        <v>10</v>
      </c>
      <c r="D1305" s="6" t="str">
        <f>"唐丽茹"</f>
        <v>唐丽茹</v>
      </c>
    </row>
    <row r="1306" customHeight="1" spans="1:4">
      <c r="A1306" s="5">
        <v>1304</v>
      </c>
      <c r="B1306" s="6" t="str">
        <f>"36782022010919505495839"</f>
        <v>36782022010919505495839</v>
      </c>
      <c r="C1306" s="6" t="s">
        <v>10</v>
      </c>
      <c r="D1306" s="6" t="str">
        <f>"徐伟强"</f>
        <v>徐伟强</v>
      </c>
    </row>
    <row r="1307" customHeight="1" spans="1:4">
      <c r="A1307" s="5">
        <v>1305</v>
      </c>
      <c r="B1307" s="6" t="str">
        <f>"36782022010920335995920"</f>
        <v>36782022010920335995920</v>
      </c>
      <c r="C1307" s="6" t="s">
        <v>10</v>
      </c>
      <c r="D1307" s="6" t="str">
        <f>"梁春苗"</f>
        <v>梁春苗</v>
      </c>
    </row>
    <row r="1308" customHeight="1" spans="1:4">
      <c r="A1308" s="5">
        <v>1306</v>
      </c>
      <c r="B1308" s="6" t="str">
        <f>"36782022010920515695953"</f>
        <v>36782022010920515695953</v>
      </c>
      <c r="C1308" s="6" t="s">
        <v>10</v>
      </c>
      <c r="D1308" s="6" t="str">
        <f>"庄珍妮"</f>
        <v>庄珍妮</v>
      </c>
    </row>
    <row r="1309" customHeight="1" spans="1:4">
      <c r="A1309" s="5">
        <v>1307</v>
      </c>
      <c r="B1309" s="6" t="str">
        <f>"36782022010923324696222"</f>
        <v>36782022010923324696222</v>
      </c>
      <c r="C1309" s="6" t="s">
        <v>10</v>
      </c>
      <c r="D1309" s="6" t="str">
        <f>"羊彩嬉"</f>
        <v>羊彩嬉</v>
      </c>
    </row>
    <row r="1310" customHeight="1" spans="1:4">
      <c r="A1310" s="5">
        <v>1308</v>
      </c>
      <c r="B1310" s="6" t="str">
        <f>"36782022011000151796263"</f>
        <v>36782022011000151796263</v>
      </c>
      <c r="C1310" s="6" t="s">
        <v>10</v>
      </c>
      <c r="D1310" s="6" t="str">
        <f>"符尾女"</f>
        <v>符尾女</v>
      </c>
    </row>
    <row r="1311" customHeight="1" spans="1:4">
      <c r="A1311" s="5">
        <v>1309</v>
      </c>
      <c r="B1311" s="6" t="str">
        <f>"36782022011003120396298"</f>
        <v>36782022011003120396298</v>
      </c>
      <c r="C1311" s="6" t="s">
        <v>10</v>
      </c>
      <c r="D1311" s="6" t="str">
        <f>"蒙玥彤"</f>
        <v>蒙玥彤</v>
      </c>
    </row>
    <row r="1312" customHeight="1" spans="1:4">
      <c r="A1312" s="5">
        <v>1310</v>
      </c>
      <c r="B1312" s="6" t="str">
        <f>"36782022011008050396335"</f>
        <v>36782022011008050396335</v>
      </c>
      <c r="C1312" s="6" t="s">
        <v>10</v>
      </c>
      <c r="D1312" s="6" t="str">
        <f>"林永教"</f>
        <v>林永教</v>
      </c>
    </row>
    <row r="1313" customHeight="1" spans="1:4">
      <c r="A1313" s="5">
        <v>1311</v>
      </c>
      <c r="B1313" s="6" t="str">
        <f>"36782022011009461696540"</f>
        <v>36782022011009461696540</v>
      </c>
      <c r="C1313" s="6" t="s">
        <v>10</v>
      </c>
      <c r="D1313" s="6" t="str">
        <f>"林文青"</f>
        <v>林文青</v>
      </c>
    </row>
    <row r="1314" customHeight="1" spans="1:4">
      <c r="A1314" s="5">
        <v>1312</v>
      </c>
      <c r="B1314" s="6" t="str">
        <f>"36782022011011023596794"</f>
        <v>36782022011011023596794</v>
      </c>
      <c r="C1314" s="6" t="s">
        <v>10</v>
      </c>
      <c r="D1314" s="6" t="str">
        <f>"王莉"</f>
        <v>王莉</v>
      </c>
    </row>
    <row r="1315" customHeight="1" spans="1:4">
      <c r="A1315" s="5">
        <v>1313</v>
      </c>
      <c r="B1315" s="6" t="str">
        <f>"36782022011011462596945"</f>
        <v>36782022011011462596945</v>
      </c>
      <c r="C1315" s="6" t="s">
        <v>10</v>
      </c>
      <c r="D1315" s="6" t="str">
        <f>"梁馨允"</f>
        <v>梁馨允</v>
      </c>
    </row>
    <row r="1316" customHeight="1" spans="1:4">
      <c r="A1316" s="5">
        <v>1314</v>
      </c>
      <c r="B1316" s="6" t="str">
        <f>"36782022011012261097009"</f>
        <v>36782022011012261097009</v>
      </c>
      <c r="C1316" s="6" t="s">
        <v>10</v>
      </c>
      <c r="D1316" s="6" t="str">
        <f>"陈婆燕"</f>
        <v>陈婆燕</v>
      </c>
    </row>
    <row r="1317" customHeight="1" spans="1:4">
      <c r="A1317" s="5">
        <v>1315</v>
      </c>
      <c r="B1317" s="6" t="str">
        <f>"36782022011012364497031"</f>
        <v>36782022011012364497031</v>
      </c>
      <c r="C1317" s="6" t="s">
        <v>10</v>
      </c>
      <c r="D1317" s="6" t="str">
        <f>"李琳琳"</f>
        <v>李琳琳</v>
      </c>
    </row>
    <row r="1318" customHeight="1" spans="1:4">
      <c r="A1318" s="5">
        <v>1316</v>
      </c>
      <c r="B1318" s="6" t="str">
        <f>"36782022011012483497051"</f>
        <v>36782022011012483497051</v>
      </c>
      <c r="C1318" s="6" t="s">
        <v>10</v>
      </c>
      <c r="D1318" s="6" t="str">
        <f>"冯吉"</f>
        <v>冯吉</v>
      </c>
    </row>
    <row r="1319" customHeight="1" spans="1:4">
      <c r="A1319" s="5">
        <v>1317</v>
      </c>
      <c r="B1319" s="6" t="str">
        <f>"36782022011013044997075"</f>
        <v>36782022011013044997075</v>
      </c>
      <c r="C1319" s="6" t="s">
        <v>10</v>
      </c>
      <c r="D1319" s="6" t="str">
        <f>"李婷"</f>
        <v>李婷</v>
      </c>
    </row>
    <row r="1320" customHeight="1" spans="1:4">
      <c r="A1320" s="5">
        <v>1318</v>
      </c>
      <c r="B1320" s="6" t="str">
        <f>"36782022011015472397307"</f>
        <v>36782022011015472397307</v>
      </c>
      <c r="C1320" s="6" t="s">
        <v>10</v>
      </c>
      <c r="D1320" s="6" t="str">
        <f>"林琳"</f>
        <v>林琳</v>
      </c>
    </row>
    <row r="1321" customHeight="1" spans="1:4">
      <c r="A1321" s="5">
        <v>1319</v>
      </c>
      <c r="B1321" s="6" t="str">
        <f>"36782022011016204497370"</f>
        <v>36782022011016204497370</v>
      </c>
      <c r="C1321" s="6" t="s">
        <v>10</v>
      </c>
      <c r="D1321" s="6" t="str">
        <f>"陈亿娜"</f>
        <v>陈亿娜</v>
      </c>
    </row>
    <row r="1322" customHeight="1" spans="1:4">
      <c r="A1322" s="5">
        <v>1320</v>
      </c>
      <c r="B1322" s="6" t="str">
        <f>"36782022011017122897460"</f>
        <v>36782022011017122897460</v>
      </c>
      <c r="C1322" s="6" t="s">
        <v>10</v>
      </c>
      <c r="D1322" s="6" t="str">
        <f>"王馥芸"</f>
        <v>王馥芸</v>
      </c>
    </row>
    <row r="1323" customHeight="1" spans="1:4">
      <c r="A1323" s="5">
        <v>1321</v>
      </c>
      <c r="B1323" s="6" t="str">
        <f>"36782022011019054897590"</f>
        <v>36782022011019054897590</v>
      </c>
      <c r="C1323" s="6" t="s">
        <v>10</v>
      </c>
      <c r="D1323" s="6" t="str">
        <f>"陈焕坤"</f>
        <v>陈焕坤</v>
      </c>
    </row>
    <row r="1324" customHeight="1" spans="1:4">
      <c r="A1324" s="5">
        <v>1322</v>
      </c>
      <c r="B1324" s="6" t="str">
        <f>"36782022011019591497636"</f>
        <v>36782022011019591497636</v>
      </c>
      <c r="C1324" s="6" t="s">
        <v>10</v>
      </c>
      <c r="D1324" s="6" t="str">
        <f>"戴秀芬"</f>
        <v>戴秀芬</v>
      </c>
    </row>
    <row r="1325" customHeight="1" spans="1:4">
      <c r="A1325" s="5">
        <v>1323</v>
      </c>
      <c r="B1325" s="6" t="str">
        <f>"36782022011021543097751"</f>
        <v>36782022011021543097751</v>
      </c>
      <c r="C1325" s="6" t="s">
        <v>10</v>
      </c>
      <c r="D1325" s="6" t="str">
        <f>"陈海芬"</f>
        <v>陈海芬</v>
      </c>
    </row>
    <row r="1326" customHeight="1" spans="1:4">
      <c r="A1326" s="5">
        <v>1324</v>
      </c>
      <c r="B1326" s="6" t="str">
        <f>"36782022011108490697866"</f>
        <v>36782022011108490697866</v>
      </c>
      <c r="C1326" s="6" t="s">
        <v>10</v>
      </c>
      <c r="D1326" s="6" t="str">
        <f>"吴冰"</f>
        <v>吴冰</v>
      </c>
    </row>
    <row r="1327" customHeight="1" spans="1:4">
      <c r="A1327" s="5">
        <v>1325</v>
      </c>
      <c r="B1327" s="6" t="str">
        <f>"36782022011108510697869"</f>
        <v>36782022011108510697869</v>
      </c>
      <c r="C1327" s="6" t="s">
        <v>10</v>
      </c>
      <c r="D1327" s="6" t="str">
        <f>"王初乾"</f>
        <v>王初乾</v>
      </c>
    </row>
    <row r="1328" customHeight="1" spans="1:4">
      <c r="A1328" s="5">
        <v>1326</v>
      </c>
      <c r="B1328" s="6" t="str">
        <f>"36782022011110062198014"</f>
        <v>36782022011110062198014</v>
      </c>
      <c r="C1328" s="6" t="s">
        <v>10</v>
      </c>
      <c r="D1328" s="6" t="str">
        <f>"裴日巧"</f>
        <v>裴日巧</v>
      </c>
    </row>
    <row r="1329" customHeight="1" spans="1:4">
      <c r="A1329" s="5">
        <v>1327</v>
      </c>
      <c r="B1329" s="6" t="str">
        <f>"36782022011110164298035"</f>
        <v>36782022011110164298035</v>
      </c>
      <c r="C1329" s="6" t="s">
        <v>10</v>
      </c>
      <c r="D1329" s="6" t="str">
        <f>"王馨怡"</f>
        <v>王馨怡</v>
      </c>
    </row>
    <row r="1330" customHeight="1" spans="1:4">
      <c r="A1330" s="5">
        <v>1328</v>
      </c>
      <c r="B1330" s="6" t="str">
        <f>"36782022011111184098160"</f>
        <v>36782022011111184098160</v>
      </c>
      <c r="C1330" s="6" t="s">
        <v>10</v>
      </c>
      <c r="D1330" s="6" t="str">
        <f>"温小英"</f>
        <v>温小英</v>
      </c>
    </row>
    <row r="1331" customHeight="1" spans="1:4">
      <c r="A1331" s="5">
        <v>1329</v>
      </c>
      <c r="B1331" s="6" t="str">
        <f>"36782022011111350798188"</f>
        <v>36782022011111350798188</v>
      </c>
      <c r="C1331" s="6" t="s">
        <v>10</v>
      </c>
      <c r="D1331" s="6" t="str">
        <f>"黄思"</f>
        <v>黄思</v>
      </c>
    </row>
    <row r="1332" customHeight="1" spans="1:4">
      <c r="A1332" s="5">
        <v>1330</v>
      </c>
      <c r="B1332" s="6" t="str">
        <f>"36782022011111494398223"</f>
        <v>36782022011111494398223</v>
      </c>
      <c r="C1332" s="6" t="s">
        <v>10</v>
      </c>
      <c r="D1332" s="6" t="str">
        <f>"吴兰"</f>
        <v>吴兰</v>
      </c>
    </row>
    <row r="1333" customHeight="1" spans="1:4">
      <c r="A1333" s="5">
        <v>1331</v>
      </c>
      <c r="B1333" s="6" t="str">
        <f>"36782022011114184798399"</f>
        <v>36782022011114184798399</v>
      </c>
      <c r="C1333" s="6" t="s">
        <v>10</v>
      </c>
      <c r="D1333" s="6" t="str">
        <f>"陈思"</f>
        <v>陈思</v>
      </c>
    </row>
    <row r="1334" customHeight="1" spans="1:4">
      <c r="A1334" s="5">
        <v>1332</v>
      </c>
      <c r="B1334" s="6" t="str">
        <f>"36782022011115173798485"</f>
        <v>36782022011115173798485</v>
      </c>
      <c r="C1334" s="6" t="s">
        <v>10</v>
      </c>
      <c r="D1334" s="6" t="str">
        <f>"陈花香"</f>
        <v>陈花香</v>
      </c>
    </row>
    <row r="1335" customHeight="1" spans="1:4">
      <c r="A1335" s="5">
        <v>1333</v>
      </c>
      <c r="B1335" s="6" t="str">
        <f>"36782022011115363098524"</f>
        <v>36782022011115363098524</v>
      </c>
      <c r="C1335" s="6" t="s">
        <v>10</v>
      </c>
      <c r="D1335" s="6" t="str">
        <f>"廖忠基"</f>
        <v>廖忠基</v>
      </c>
    </row>
    <row r="1336" customHeight="1" spans="1:4">
      <c r="A1336" s="5">
        <v>1334</v>
      </c>
      <c r="B1336" s="6" t="str">
        <f>"36782022011116281398616"</f>
        <v>36782022011116281398616</v>
      </c>
      <c r="C1336" s="6" t="s">
        <v>10</v>
      </c>
      <c r="D1336" s="6" t="str">
        <f>"符金花"</f>
        <v>符金花</v>
      </c>
    </row>
    <row r="1337" customHeight="1" spans="1:4">
      <c r="A1337" s="5">
        <v>1335</v>
      </c>
      <c r="B1337" s="6" t="str">
        <f>"36782022011117045198683"</f>
        <v>36782022011117045198683</v>
      </c>
      <c r="C1337" s="6" t="s">
        <v>10</v>
      </c>
      <c r="D1337" s="6" t="str">
        <f>"林启米"</f>
        <v>林启米</v>
      </c>
    </row>
    <row r="1338" customHeight="1" spans="1:4">
      <c r="A1338" s="5">
        <v>1336</v>
      </c>
      <c r="B1338" s="6" t="str">
        <f>"36782022011117563898740"</f>
        <v>36782022011117563898740</v>
      </c>
      <c r="C1338" s="6" t="s">
        <v>10</v>
      </c>
      <c r="D1338" s="6" t="str">
        <f>"王玉香"</f>
        <v>王玉香</v>
      </c>
    </row>
    <row r="1339" customHeight="1" spans="1:4">
      <c r="A1339" s="5">
        <v>1337</v>
      </c>
      <c r="B1339" s="6" t="str">
        <f>"36782022011119333598839"</f>
        <v>36782022011119333598839</v>
      </c>
      <c r="C1339" s="6" t="s">
        <v>10</v>
      </c>
      <c r="D1339" s="6" t="str">
        <f>"黎姝姹"</f>
        <v>黎姝姹</v>
      </c>
    </row>
    <row r="1340" customHeight="1" spans="1:4">
      <c r="A1340" s="5">
        <v>1338</v>
      </c>
      <c r="B1340" s="6" t="str">
        <f>"36782022011120062898867"</f>
        <v>36782022011120062898867</v>
      </c>
      <c r="C1340" s="6" t="s">
        <v>10</v>
      </c>
      <c r="D1340" s="6" t="str">
        <f>"杨凯婷"</f>
        <v>杨凯婷</v>
      </c>
    </row>
    <row r="1341" customHeight="1" spans="1:4">
      <c r="A1341" s="5">
        <v>1339</v>
      </c>
      <c r="B1341" s="6" t="str">
        <f>"36782022011120540898927"</f>
        <v>36782022011120540898927</v>
      </c>
      <c r="C1341" s="6" t="s">
        <v>10</v>
      </c>
      <c r="D1341" s="6" t="str">
        <f>"张少玲"</f>
        <v>张少玲</v>
      </c>
    </row>
    <row r="1342" customHeight="1" spans="1:4">
      <c r="A1342" s="5">
        <v>1340</v>
      </c>
      <c r="B1342" s="6" t="str">
        <f>"36782022011122204299048"</f>
        <v>36782022011122204299048</v>
      </c>
      <c r="C1342" s="6" t="s">
        <v>10</v>
      </c>
      <c r="D1342" s="6" t="str">
        <f>"薛桃秋"</f>
        <v>薛桃秋</v>
      </c>
    </row>
    <row r="1343" customHeight="1" spans="1:4">
      <c r="A1343" s="5">
        <v>1341</v>
      </c>
      <c r="B1343" s="6" t="str">
        <f>"36782022011122211199049"</f>
        <v>36782022011122211199049</v>
      </c>
      <c r="C1343" s="6" t="s">
        <v>10</v>
      </c>
      <c r="D1343" s="6" t="str">
        <f>"叶玉会"</f>
        <v>叶玉会</v>
      </c>
    </row>
    <row r="1344" customHeight="1" spans="1:4">
      <c r="A1344" s="5">
        <v>1342</v>
      </c>
      <c r="B1344" s="6" t="str">
        <f>"36782022011208393899202"</f>
        <v>36782022011208393899202</v>
      </c>
      <c r="C1344" s="6" t="s">
        <v>10</v>
      </c>
      <c r="D1344" s="6" t="str">
        <f>"邢春柳"</f>
        <v>邢春柳</v>
      </c>
    </row>
    <row r="1345" customHeight="1" spans="1:4">
      <c r="A1345" s="5">
        <v>1343</v>
      </c>
      <c r="B1345" s="6" t="str">
        <f>"36782022011208594899266"</f>
        <v>36782022011208594899266</v>
      </c>
      <c r="C1345" s="6" t="s">
        <v>10</v>
      </c>
      <c r="D1345" s="6" t="str">
        <f>"柳雨霞"</f>
        <v>柳雨霞</v>
      </c>
    </row>
    <row r="1346" customHeight="1" spans="1:4">
      <c r="A1346" s="5">
        <v>1344</v>
      </c>
      <c r="B1346" s="6" t="str">
        <f>"36782022011210483199725"</f>
        <v>36782022011210483199725</v>
      </c>
      <c r="C1346" s="6" t="s">
        <v>10</v>
      </c>
      <c r="D1346" s="6" t="str">
        <f>"陈莉香"</f>
        <v>陈莉香</v>
      </c>
    </row>
    <row r="1347" customHeight="1" spans="1:4">
      <c r="A1347" s="5">
        <v>1345</v>
      </c>
      <c r="B1347" s="6" t="str">
        <f>"36782022011210501199727"</f>
        <v>36782022011210501199727</v>
      </c>
      <c r="C1347" s="6" t="s">
        <v>10</v>
      </c>
      <c r="D1347" s="6" t="str">
        <f>"李小林"</f>
        <v>李小林</v>
      </c>
    </row>
    <row r="1348" customHeight="1" spans="1:4">
      <c r="A1348" s="5">
        <v>1346</v>
      </c>
      <c r="B1348" s="6" t="str">
        <f>"367820220112131427100228"</f>
        <v>367820220112131427100228</v>
      </c>
      <c r="C1348" s="6" t="s">
        <v>10</v>
      </c>
      <c r="D1348" s="6" t="str">
        <f>"张秋凌"</f>
        <v>张秋凌</v>
      </c>
    </row>
    <row r="1349" customHeight="1" spans="1:4">
      <c r="A1349" s="5">
        <v>1347</v>
      </c>
      <c r="B1349" s="6" t="str">
        <f>"367820220112163929100895"</f>
        <v>367820220112163929100895</v>
      </c>
      <c r="C1349" s="6" t="s">
        <v>10</v>
      </c>
      <c r="D1349" s="6" t="str">
        <f>"肖云霜"</f>
        <v>肖云霜</v>
      </c>
    </row>
    <row r="1350" customHeight="1" spans="1:4">
      <c r="A1350" s="5">
        <v>1348</v>
      </c>
      <c r="B1350" s="6" t="str">
        <f>"367820220112165941100949"</f>
        <v>367820220112165941100949</v>
      </c>
      <c r="C1350" s="6" t="s">
        <v>10</v>
      </c>
      <c r="D1350" s="6" t="str">
        <f>"郑志芳"</f>
        <v>郑志芳</v>
      </c>
    </row>
    <row r="1351" customHeight="1" spans="1:4">
      <c r="A1351" s="5">
        <v>1349</v>
      </c>
      <c r="B1351" s="6" t="str">
        <f>"367820220112193640101373"</f>
        <v>367820220112193640101373</v>
      </c>
      <c r="C1351" s="6" t="s">
        <v>10</v>
      </c>
      <c r="D1351" s="6" t="str">
        <f>"符玉君"</f>
        <v>符玉君</v>
      </c>
    </row>
    <row r="1352" customHeight="1" spans="1:4">
      <c r="A1352" s="5">
        <v>1350</v>
      </c>
      <c r="B1352" s="6" t="str">
        <f>"367820220112210421101648"</f>
        <v>367820220112210421101648</v>
      </c>
      <c r="C1352" s="6" t="s">
        <v>10</v>
      </c>
      <c r="D1352" s="6" t="str">
        <f>"黎小雯"</f>
        <v>黎小雯</v>
      </c>
    </row>
    <row r="1353" customHeight="1" spans="1:4">
      <c r="A1353" s="5">
        <v>1351</v>
      </c>
      <c r="B1353" s="6" t="str">
        <f>"367820220112214244101775"</f>
        <v>367820220112214244101775</v>
      </c>
      <c r="C1353" s="6" t="s">
        <v>10</v>
      </c>
      <c r="D1353" s="6" t="str">
        <f>"李小丽"</f>
        <v>李小丽</v>
      </c>
    </row>
    <row r="1354" customHeight="1" spans="1:4">
      <c r="A1354" s="5">
        <v>1352</v>
      </c>
      <c r="B1354" s="6" t="str">
        <f>"367820220112221819101859"</f>
        <v>367820220112221819101859</v>
      </c>
      <c r="C1354" s="6" t="s">
        <v>10</v>
      </c>
      <c r="D1354" s="6" t="str">
        <f>"吴云"</f>
        <v>吴云</v>
      </c>
    </row>
    <row r="1355" customHeight="1" spans="1:4">
      <c r="A1355" s="5">
        <v>1353</v>
      </c>
      <c r="B1355" s="6" t="str">
        <f>"367820220113122350102646"</f>
        <v>367820220113122350102646</v>
      </c>
      <c r="C1355" s="6" t="s">
        <v>10</v>
      </c>
      <c r="D1355" s="6" t="str">
        <f>"陈春菊"</f>
        <v>陈春菊</v>
      </c>
    </row>
    <row r="1356" customHeight="1" spans="1:4">
      <c r="A1356" s="5">
        <v>1354</v>
      </c>
      <c r="B1356" s="6" t="str">
        <f>"367820220113140253102800"</f>
        <v>367820220113140253102800</v>
      </c>
      <c r="C1356" s="6" t="s">
        <v>10</v>
      </c>
      <c r="D1356" s="6" t="str">
        <f>"赵彩丹"</f>
        <v>赵彩丹</v>
      </c>
    </row>
    <row r="1357" customHeight="1" spans="1:4">
      <c r="A1357" s="5">
        <v>1355</v>
      </c>
      <c r="B1357" s="6" t="str">
        <f>"367820220113140512102803"</f>
        <v>367820220113140512102803</v>
      </c>
      <c r="C1357" s="6" t="s">
        <v>10</v>
      </c>
      <c r="D1357" s="6" t="str">
        <f>"陈元冲"</f>
        <v>陈元冲</v>
      </c>
    </row>
    <row r="1358" customHeight="1" spans="1:4">
      <c r="A1358" s="5">
        <v>1356</v>
      </c>
      <c r="B1358" s="6" t="str">
        <f>"367820220113165637103118"</f>
        <v>367820220113165637103118</v>
      </c>
      <c r="C1358" s="6" t="s">
        <v>10</v>
      </c>
      <c r="D1358" s="6" t="str">
        <f>"王誉蓉"</f>
        <v>王誉蓉</v>
      </c>
    </row>
    <row r="1359" customHeight="1" spans="1:4">
      <c r="A1359" s="5">
        <v>1357</v>
      </c>
      <c r="B1359" s="6" t="str">
        <f>"367820220113170539103135"</f>
        <v>367820220113170539103135</v>
      </c>
      <c r="C1359" s="6" t="s">
        <v>10</v>
      </c>
      <c r="D1359" s="6" t="str">
        <f>"李攀"</f>
        <v>李攀</v>
      </c>
    </row>
    <row r="1360" customHeight="1" spans="1:4">
      <c r="A1360" s="5">
        <v>1358</v>
      </c>
      <c r="B1360" s="6" t="str">
        <f>"367820220113171547103151"</f>
        <v>367820220113171547103151</v>
      </c>
      <c r="C1360" s="6" t="s">
        <v>10</v>
      </c>
      <c r="D1360" s="6" t="str">
        <f>"吴海"</f>
        <v>吴海</v>
      </c>
    </row>
    <row r="1361" customHeight="1" spans="1:4">
      <c r="A1361" s="5">
        <v>1359</v>
      </c>
      <c r="B1361" s="6" t="str">
        <f>"367820220113172622103168"</f>
        <v>367820220113172622103168</v>
      </c>
      <c r="C1361" s="6" t="s">
        <v>10</v>
      </c>
      <c r="D1361" s="6" t="str">
        <f>"官雨婷"</f>
        <v>官雨婷</v>
      </c>
    </row>
    <row r="1362" customHeight="1" spans="1:4">
      <c r="A1362" s="5">
        <v>1360</v>
      </c>
      <c r="B1362" s="6" t="str">
        <f>"367820220113191035103324"</f>
        <v>367820220113191035103324</v>
      </c>
      <c r="C1362" s="6" t="s">
        <v>10</v>
      </c>
      <c r="D1362" s="6" t="str">
        <f>"周明悦"</f>
        <v>周明悦</v>
      </c>
    </row>
    <row r="1363" customHeight="1" spans="1:4">
      <c r="A1363" s="5">
        <v>1361</v>
      </c>
      <c r="B1363" s="6" t="str">
        <f>"367820220113202916103478"</f>
        <v>367820220113202916103478</v>
      </c>
      <c r="C1363" s="6" t="s">
        <v>10</v>
      </c>
      <c r="D1363" s="6" t="str">
        <f>"周富"</f>
        <v>周富</v>
      </c>
    </row>
    <row r="1364" customHeight="1" spans="1:4">
      <c r="A1364" s="5">
        <v>1362</v>
      </c>
      <c r="B1364" s="6" t="str">
        <f>"367820220113211951103588"</f>
        <v>367820220113211951103588</v>
      </c>
      <c r="C1364" s="6" t="s">
        <v>10</v>
      </c>
      <c r="D1364" s="6" t="str">
        <f>"梁连欣"</f>
        <v>梁连欣</v>
      </c>
    </row>
    <row r="1365" customHeight="1" spans="1:4">
      <c r="A1365" s="5">
        <v>1363</v>
      </c>
      <c r="B1365" s="6" t="str">
        <f>"367820220113214404103642"</f>
        <v>367820220113214404103642</v>
      </c>
      <c r="C1365" s="6" t="s">
        <v>10</v>
      </c>
      <c r="D1365" s="6" t="str">
        <f>"张晓椰"</f>
        <v>张晓椰</v>
      </c>
    </row>
    <row r="1366" customHeight="1" spans="1:4">
      <c r="A1366" s="5">
        <v>1364</v>
      </c>
      <c r="B1366" s="6" t="str">
        <f>"367820220113215113103663"</f>
        <v>367820220113215113103663</v>
      </c>
      <c r="C1366" s="6" t="s">
        <v>10</v>
      </c>
      <c r="D1366" s="6" t="str">
        <f>"王美纺"</f>
        <v>王美纺</v>
      </c>
    </row>
    <row r="1367" customHeight="1" spans="1:4">
      <c r="A1367" s="5">
        <v>1365</v>
      </c>
      <c r="B1367" s="6" t="str">
        <f>"367820220113220801103696"</f>
        <v>367820220113220801103696</v>
      </c>
      <c r="C1367" s="6" t="s">
        <v>10</v>
      </c>
      <c r="D1367" s="6" t="str">
        <f>"王健汝"</f>
        <v>王健汝</v>
      </c>
    </row>
    <row r="1368" customHeight="1" spans="1:4">
      <c r="A1368" s="5">
        <v>1366</v>
      </c>
      <c r="B1368" s="6" t="str">
        <f>"367820220113221554103708"</f>
        <v>367820220113221554103708</v>
      </c>
      <c r="C1368" s="6" t="s">
        <v>10</v>
      </c>
      <c r="D1368" s="6" t="str">
        <f>"黎昌柳"</f>
        <v>黎昌柳</v>
      </c>
    </row>
    <row r="1369" customHeight="1" spans="1:4">
      <c r="A1369" s="5">
        <v>1367</v>
      </c>
      <c r="B1369" s="6" t="str">
        <f>"367820220113222657103729"</f>
        <v>367820220113222657103729</v>
      </c>
      <c r="C1369" s="6" t="s">
        <v>10</v>
      </c>
      <c r="D1369" s="6" t="str">
        <f>"李小青"</f>
        <v>李小青</v>
      </c>
    </row>
    <row r="1370" customHeight="1" spans="1:4">
      <c r="A1370" s="5">
        <v>1368</v>
      </c>
      <c r="B1370" s="6" t="str">
        <f>"367820220113225958103786"</f>
        <v>367820220113225958103786</v>
      </c>
      <c r="C1370" s="6" t="s">
        <v>10</v>
      </c>
      <c r="D1370" s="6" t="str">
        <f>"陈香池"</f>
        <v>陈香池</v>
      </c>
    </row>
    <row r="1371" customHeight="1" spans="1:4">
      <c r="A1371" s="5">
        <v>1369</v>
      </c>
      <c r="B1371" s="6" t="str">
        <f>"367820220114075428103909"</f>
        <v>367820220114075428103909</v>
      </c>
      <c r="C1371" s="6" t="s">
        <v>10</v>
      </c>
      <c r="D1371" s="6" t="str">
        <f>"唐永佳"</f>
        <v>唐永佳</v>
      </c>
    </row>
    <row r="1372" customHeight="1" spans="1:4">
      <c r="A1372" s="5">
        <v>1370</v>
      </c>
      <c r="B1372" s="6" t="str">
        <f>"367820220114080913103915"</f>
        <v>367820220114080913103915</v>
      </c>
      <c r="C1372" s="6" t="s">
        <v>10</v>
      </c>
      <c r="D1372" s="6" t="str">
        <f>"王文静"</f>
        <v>王文静</v>
      </c>
    </row>
    <row r="1373" customHeight="1" spans="1:4">
      <c r="A1373" s="5">
        <v>1371</v>
      </c>
      <c r="B1373" s="6" t="str">
        <f>"367820220114103439104117"</f>
        <v>367820220114103439104117</v>
      </c>
      <c r="C1373" s="6" t="s">
        <v>10</v>
      </c>
      <c r="D1373" s="6" t="str">
        <f>"符玉娘"</f>
        <v>符玉娘</v>
      </c>
    </row>
    <row r="1374" customHeight="1" spans="1:4">
      <c r="A1374" s="5">
        <v>1372</v>
      </c>
      <c r="B1374" s="6" t="str">
        <f>"367820220114122835104327"</f>
        <v>367820220114122835104327</v>
      </c>
      <c r="C1374" s="6" t="s">
        <v>10</v>
      </c>
      <c r="D1374" s="6" t="str">
        <f>"王鼎君"</f>
        <v>王鼎君</v>
      </c>
    </row>
    <row r="1375" customHeight="1" spans="1:4">
      <c r="A1375" s="5">
        <v>1373</v>
      </c>
      <c r="B1375" s="6" t="str">
        <f>"367820220114133847104451"</f>
        <v>367820220114133847104451</v>
      </c>
      <c r="C1375" s="6" t="s">
        <v>10</v>
      </c>
      <c r="D1375" s="6" t="str">
        <f>"曾英桃"</f>
        <v>曾英桃</v>
      </c>
    </row>
    <row r="1376" customHeight="1" spans="1:4">
      <c r="A1376" s="5">
        <v>1374</v>
      </c>
      <c r="B1376" s="6" t="str">
        <f>"367820220114135137104474"</f>
        <v>367820220114135137104474</v>
      </c>
      <c r="C1376" s="6" t="s">
        <v>10</v>
      </c>
      <c r="D1376" s="6" t="str">
        <f>"王念秋"</f>
        <v>王念秋</v>
      </c>
    </row>
    <row r="1377" customHeight="1" spans="1:4">
      <c r="A1377" s="5">
        <v>1375</v>
      </c>
      <c r="B1377" s="6" t="str">
        <f>"367820220114144415104555"</f>
        <v>367820220114144415104555</v>
      </c>
      <c r="C1377" s="6" t="s">
        <v>10</v>
      </c>
      <c r="D1377" s="6" t="str">
        <f>"王俊美"</f>
        <v>王俊美</v>
      </c>
    </row>
    <row r="1378" customHeight="1" spans="1:4">
      <c r="A1378" s="5">
        <v>1376</v>
      </c>
      <c r="B1378" s="6" t="str">
        <f>"367820220114150506104582"</f>
        <v>367820220114150506104582</v>
      </c>
      <c r="C1378" s="6" t="s">
        <v>10</v>
      </c>
      <c r="D1378" s="6" t="str">
        <f>"王晶晶"</f>
        <v>王晶晶</v>
      </c>
    </row>
    <row r="1379" customHeight="1" spans="1:4">
      <c r="A1379" s="5">
        <v>1377</v>
      </c>
      <c r="B1379" s="6" t="str">
        <f>"367820220114150535104584"</f>
        <v>367820220114150535104584</v>
      </c>
      <c r="C1379" s="6" t="s">
        <v>10</v>
      </c>
      <c r="D1379" s="6" t="str">
        <f>"林丽"</f>
        <v>林丽</v>
      </c>
    </row>
    <row r="1380" customHeight="1" spans="1:4">
      <c r="A1380" s="5">
        <v>1378</v>
      </c>
      <c r="B1380" s="6" t="str">
        <f>"367820220114162943104735"</f>
        <v>367820220114162943104735</v>
      </c>
      <c r="C1380" s="6" t="s">
        <v>10</v>
      </c>
      <c r="D1380" s="6" t="str">
        <f>"陈月炜"</f>
        <v>陈月炜</v>
      </c>
    </row>
    <row r="1381" customHeight="1" spans="1:4">
      <c r="A1381" s="5">
        <v>1379</v>
      </c>
      <c r="B1381" s="6" t="str">
        <f>"36782022010715445292042"</f>
        <v>36782022010715445292042</v>
      </c>
      <c r="C1381" s="6" t="s">
        <v>11</v>
      </c>
      <c r="D1381" s="6" t="str">
        <f>"詹漪"</f>
        <v>詹漪</v>
      </c>
    </row>
    <row r="1382" customHeight="1" spans="1:4">
      <c r="A1382" s="5">
        <v>1380</v>
      </c>
      <c r="B1382" s="6" t="str">
        <f>"36782022010715465392050"</f>
        <v>36782022010715465392050</v>
      </c>
      <c r="C1382" s="6" t="s">
        <v>11</v>
      </c>
      <c r="D1382" s="6" t="str">
        <f>"廖小花"</f>
        <v>廖小花</v>
      </c>
    </row>
    <row r="1383" customHeight="1" spans="1:4">
      <c r="A1383" s="5">
        <v>1381</v>
      </c>
      <c r="B1383" s="6" t="str">
        <f>"36782022010715522092076"</f>
        <v>36782022010715522092076</v>
      </c>
      <c r="C1383" s="6" t="s">
        <v>11</v>
      </c>
      <c r="D1383" s="6" t="str">
        <f>"陆媛慧"</f>
        <v>陆媛慧</v>
      </c>
    </row>
    <row r="1384" customHeight="1" spans="1:4">
      <c r="A1384" s="5">
        <v>1382</v>
      </c>
      <c r="B1384" s="6" t="str">
        <f>"36782022010716155292175"</f>
        <v>36782022010716155292175</v>
      </c>
      <c r="C1384" s="6" t="s">
        <v>11</v>
      </c>
      <c r="D1384" s="6" t="str">
        <f>"卢菲菲"</f>
        <v>卢菲菲</v>
      </c>
    </row>
    <row r="1385" customHeight="1" spans="1:4">
      <c r="A1385" s="5">
        <v>1383</v>
      </c>
      <c r="B1385" s="6" t="str">
        <f>"36782022010716270792212"</f>
        <v>36782022010716270792212</v>
      </c>
      <c r="C1385" s="6" t="s">
        <v>11</v>
      </c>
      <c r="D1385" s="6" t="str">
        <f>"卢丹玲"</f>
        <v>卢丹玲</v>
      </c>
    </row>
    <row r="1386" customHeight="1" spans="1:4">
      <c r="A1386" s="5">
        <v>1384</v>
      </c>
      <c r="B1386" s="6" t="str">
        <f>"36782022010717375092443"</f>
        <v>36782022010717375092443</v>
      </c>
      <c r="C1386" s="6" t="s">
        <v>11</v>
      </c>
      <c r="D1386" s="6" t="str">
        <f>"杨璐"</f>
        <v>杨璐</v>
      </c>
    </row>
    <row r="1387" customHeight="1" spans="1:4">
      <c r="A1387" s="5">
        <v>1385</v>
      </c>
      <c r="B1387" s="6" t="str">
        <f>"36782022010718210692519"</f>
        <v>36782022010718210692519</v>
      </c>
      <c r="C1387" s="6" t="s">
        <v>11</v>
      </c>
      <c r="D1387" s="6" t="str">
        <f>"邵金蒙"</f>
        <v>邵金蒙</v>
      </c>
    </row>
    <row r="1388" customHeight="1" spans="1:4">
      <c r="A1388" s="5">
        <v>1386</v>
      </c>
      <c r="B1388" s="6" t="str">
        <f>"36782022010718253092527"</f>
        <v>36782022010718253092527</v>
      </c>
      <c r="C1388" s="6" t="s">
        <v>11</v>
      </c>
      <c r="D1388" s="6" t="str">
        <f>"刘晓东"</f>
        <v>刘晓东</v>
      </c>
    </row>
    <row r="1389" customHeight="1" spans="1:4">
      <c r="A1389" s="5">
        <v>1387</v>
      </c>
      <c r="B1389" s="6" t="str">
        <f>"36782022010718310092538"</f>
        <v>36782022010718310092538</v>
      </c>
      <c r="C1389" s="6" t="s">
        <v>11</v>
      </c>
      <c r="D1389" s="6" t="str">
        <f>"高昂"</f>
        <v>高昂</v>
      </c>
    </row>
    <row r="1390" customHeight="1" spans="1:4">
      <c r="A1390" s="5">
        <v>1388</v>
      </c>
      <c r="B1390" s="6" t="str">
        <f>"36782022010718310592539"</f>
        <v>36782022010718310592539</v>
      </c>
      <c r="C1390" s="6" t="s">
        <v>11</v>
      </c>
      <c r="D1390" s="6" t="str">
        <f>"陈香羽"</f>
        <v>陈香羽</v>
      </c>
    </row>
    <row r="1391" customHeight="1" spans="1:4">
      <c r="A1391" s="5">
        <v>1389</v>
      </c>
      <c r="B1391" s="6" t="str">
        <f>"36782022010718544392590"</f>
        <v>36782022010718544392590</v>
      </c>
      <c r="C1391" s="6" t="s">
        <v>11</v>
      </c>
      <c r="D1391" s="6" t="str">
        <f>"赵雁南"</f>
        <v>赵雁南</v>
      </c>
    </row>
    <row r="1392" customHeight="1" spans="1:4">
      <c r="A1392" s="5">
        <v>1390</v>
      </c>
      <c r="B1392" s="6" t="str">
        <f>"36782022010720052792702"</f>
        <v>36782022010720052792702</v>
      </c>
      <c r="C1392" s="6" t="s">
        <v>11</v>
      </c>
      <c r="D1392" s="6" t="str">
        <f>"林晓玲"</f>
        <v>林晓玲</v>
      </c>
    </row>
    <row r="1393" customHeight="1" spans="1:4">
      <c r="A1393" s="5">
        <v>1391</v>
      </c>
      <c r="B1393" s="6" t="str">
        <f>"36782022010720082192709"</f>
        <v>36782022010720082192709</v>
      </c>
      <c r="C1393" s="6" t="s">
        <v>11</v>
      </c>
      <c r="D1393" s="6" t="str">
        <f>"周子煜"</f>
        <v>周子煜</v>
      </c>
    </row>
    <row r="1394" customHeight="1" spans="1:4">
      <c r="A1394" s="5">
        <v>1392</v>
      </c>
      <c r="B1394" s="6" t="str">
        <f>"36782022010721345192856"</f>
        <v>36782022010721345192856</v>
      </c>
      <c r="C1394" s="6" t="s">
        <v>11</v>
      </c>
      <c r="D1394" s="6" t="str">
        <f>"许盈"</f>
        <v>许盈</v>
      </c>
    </row>
    <row r="1395" customHeight="1" spans="1:4">
      <c r="A1395" s="5">
        <v>1393</v>
      </c>
      <c r="B1395" s="6" t="str">
        <f>"36782022010808175493099"</f>
        <v>36782022010808175493099</v>
      </c>
      <c r="C1395" s="6" t="s">
        <v>11</v>
      </c>
      <c r="D1395" s="6" t="str">
        <f>"艾丽馨"</f>
        <v>艾丽馨</v>
      </c>
    </row>
    <row r="1396" customHeight="1" spans="1:4">
      <c r="A1396" s="5">
        <v>1394</v>
      </c>
      <c r="B1396" s="6" t="str">
        <f>"36782022010808234793103"</f>
        <v>36782022010808234793103</v>
      </c>
      <c r="C1396" s="6" t="s">
        <v>11</v>
      </c>
      <c r="D1396" s="6" t="str">
        <f>"周云青"</f>
        <v>周云青</v>
      </c>
    </row>
    <row r="1397" customHeight="1" spans="1:4">
      <c r="A1397" s="5">
        <v>1395</v>
      </c>
      <c r="B1397" s="6" t="str">
        <f>"36782022010813492993470"</f>
        <v>36782022010813492993470</v>
      </c>
      <c r="C1397" s="6" t="s">
        <v>11</v>
      </c>
      <c r="D1397" s="6" t="str">
        <f>"李梦圆"</f>
        <v>李梦圆</v>
      </c>
    </row>
    <row r="1398" customHeight="1" spans="1:4">
      <c r="A1398" s="5">
        <v>1396</v>
      </c>
      <c r="B1398" s="6" t="str">
        <f>"36782022010814280793527"</f>
        <v>36782022010814280793527</v>
      </c>
      <c r="C1398" s="6" t="s">
        <v>11</v>
      </c>
      <c r="D1398" s="6" t="str">
        <f>"陈林"</f>
        <v>陈林</v>
      </c>
    </row>
    <row r="1399" customHeight="1" spans="1:4">
      <c r="A1399" s="5">
        <v>1397</v>
      </c>
      <c r="B1399" s="6" t="str">
        <f>"36782022010815110093593"</f>
        <v>36782022010815110093593</v>
      </c>
      <c r="C1399" s="6" t="s">
        <v>11</v>
      </c>
      <c r="D1399" s="6" t="str">
        <f>"梁宝今"</f>
        <v>梁宝今</v>
      </c>
    </row>
    <row r="1400" customHeight="1" spans="1:4">
      <c r="A1400" s="5">
        <v>1398</v>
      </c>
      <c r="B1400" s="6" t="str">
        <f>"36782022010820420694159"</f>
        <v>36782022010820420694159</v>
      </c>
      <c r="C1400" s="6" t="s">
        <v>11</v>
      </c>
      <c r="D1400" s="6" t="str">
        <f>"刘蔚"</f>
        <v>刘蔚</v>
      </c>
    </row>
    <row r="1401" customHeight="1" spans="1:4">
      <c r="A1401" s="5">
        <v>1399</v>
      </c>
      <c r="B1401" s="6" t="str">
        <f>"36782022010821305494264"</f>
        <v>36782022010821305494264</v>
      </c>
      <c r="C1401" s="6" t="s">
        <v>11</v>
      </c>
      <c r="D1401" s="6" t="str">
        <f>"黄晓宁"</f>
        <v>黄晓宁</v>
      </c>
    </row>
    <row r="1402" customHeight="1" spans="1:4">
      <c r="A1402" s="5">
        <v>1400</v>
      </c>
      <c r="B1402" s="6" t="str">
        <f>"36782022010906405194595"</f>
        <v>36782022010906405194595</v>
      </c>
      <c r="C1402" s="6" t="s">
        <v>11</v>
      </c>
      <c r="D1402" s="6" t="str">
        <f>"安冬"</f>
        <v>安冬</v>
      </c>
    </row>
    <row r="1403" customHeight="1" spans="1:4">
      <c r="A1403" s="5">
        <v>1401</v>
      </c>
      <c r="B1403" s="6" t="str">
        <f>"36782022010914232695315"</f>
        <v>36782022010914232695315</v>
      </c>
      <c r="C1403" s="6" t="s">
        <v>11</v>
      </c>
      <c r="D1403" s="6" t="str">
        <f>"康斐涵"</f>
        <v>康斐涵</v>
      </c>
    </row>
    <row r="1404" customHeight="1" spans="1:4">
      <c r="A1404" s="5">
        <v>1402</v>
      </c>
      <c r="B1404" s="6" t="str">
        <f>"36782022010919035995783"</f>
        <v>36782022010919035995783</v>
      </c>
      <c r="C1404" s="6" t="s">
        <v>11</v>
      </c>
      <c r="D1404" s="6" t="str">
        <f>"张译尹"</f>
        <v>张译尹</v>
      </c>
    </row>
    <row r="1405" customHeight="1" spans="1:4">
      <c r="A1405" s="5">
        <v>1403</v>
      </c>
      <c r="B1405" s="6" t="str">
        <f>"36782022010919250295809"</f>
        <v>36782022010919250295809</v>
      </c>
      <c r="C1405" s="6" t="s">
        <v>11</v>
      </c>
      <c r="D1405" s="6" t="str">
        <f>"侯美慧"</f>
        <v>侯美慧</v>
      </c>
    </row>
    <row r="1406" customHeight="1" spans="1:4">
      <c r="A1406" s="5">
        <v>1404</v>
      </c>
      <c r="B1406" s="6" t="str">
        <f>"36782022010920482895939"</f>
        <v>36782022010920482895939</v>
      </c>
      <c r="C1406" s="6" t="s">
        <v>11</v>
      </c>
      <c r="D1406" s="6" t="str">
        <f>"陈蕊"</f>
        <v>陈蕊</v>
      </c>
    </row>
    <row r="1407" customHeight="1" spans="1:4">
      <c r="A1407" s="5">
        <v>1405</v>
      </c>
      <c r="B1407" s="6" t="str">
        <f>"36782022010920585795966"</f>
        <v>36782022010920585795966</v>
      </c>
      <c r="C1407" s="6" t="s">
        <v>11</v>
      </c>
      <c r="D1407" s="6" t="str">
        <f>"姚苏桓"</f>
        <v>姚苏桓</v>
      </c>
    </row>
    <row r="1408" customHeight="1" spans="1:4">
      <c r="A1408" s="5">
        <v>1406</v>
      </c>
      <c r="B1408" s="6" t="str">
        <f>"36782022010922221696122"</f>
        <v>36782022010922221696122</v>
      </c>
      <c r="C1408" s="6" t="s">
        <v>11</v>
      </c>
      <c r="D1408" s="6" t="str">
        <f>"韦雅倩"</f>
        <v>韦雅倩</v>
      </c>
    </row>
    <row r="1409" customHeight="1" spans="1:4">
      <c r="A1409" s="5">
        <v>1407</v>
      </c>
      <c r="B1409" s="6" t="str">
        <f>"36782022011008515796387"</f>
        <v>36782022011008515796387</v>
      </c>
      <c r="C1409" s="6" t="s">
        <v>11</v>
      </c>
      <c r="D1409" s="6" t="str">
        <f>"田超琼"</f>
        <v>田超琼</v>
      </c>
    </row>
    <row r="1410" customHeight="1" spans="1:4">
      <c r="A1410" s="5">
        <v>1408</v>
      </c>
      <c r="B1410" s="6" t="str">
        <f>"36782022011011013696791"</f>
        <v>36782022011011013696791</v>
      </c>
      <c r="C1410" s="6" t="s">
        <v>11</v>
      </c>
      <c r="D1410" s="6" t="str">
        <f>"荣俊博"</f>
        <v>荣俊博</v>
      </c>
    </row>
    <row r="1411" customHeight="1" spans="1:4">
      <c r="A1411" s="5">
        <v>1409</v>
      </c>
      <c r="B1411" s="6" t="str">
        <f>"36782022011011044096805"</f>
        <v>36782022011011044096805</v>
      </c>
      <c r="C1411" s="6" t="s">
        <v>11</v>
      </c>
      <c r="D1411" s="6" t="str">
        <f>"赵丹"</f>
        <v>赵丹</v>
      </c>
    </row>
    <row r="1412" customHeight="1" spans="1:4">
      <c r="A1412" s="5">
        <v>1410</v>
      </c>
      <c r="B1412" s="6" t="str">
        <f>"36782022011011544396963"</f>
        <v>36782022011011544396963</v>
      </c>
      <c r="C1412" s="6" t="s">
        <v>11</v>
      </c>
      <c r="D1412" s="6" t="str">
        <f>"冯婷"</f>
        <v>冯婷</v>
      </c>
    </row>
    <row r="1413" customHeight="1" spans="1:4">
      <c r="A1413" s="5">
        <v>1411</v>
      </c>
      <c r="B1413" s="6" t="str">
        <f>"36782022011012432097040"</f>
        <v>36782022011012432097040</v>
      </c>
      <c r="C1413" s="6" t="s">
        <v>11</v>
      </c>
      <c r="D1413" s="6" t="str">
        <f>"朱佳"</f>
        <v>朱佳</v>
      </c>
    </row>
    <row r="1414" customHeight="1" spans="1:4">
      <c r="A1414" s="5">
        <v>1412</v>
      </c>
      <c r="B1414" s="6" t="str">
        <f>"36782022011015201897254"</f>
        <v>36782022011015201897254</v>
      </c>
      <c r="C1414" s="6" t="s">
        <v>11</v>
      </c>
      <c r="D1414" s="6" t="str">
        <f>"沈宪茹"</f>
        <v>沈宪茹</v>
      </c>
    </row>
    <row r="1415" customHeight="1" spans="1:4">
      <c r="A1415" s="5">
        <v>1413</v>
      </c>
      <c r="B1415" s="6" t="str">
        <f>"36782022011016535997426"</f>
        <v>36782022011016535997426</v>
      </c>
      <c r="C1415" s="6" t="s">
        <v>11</v>
      </c>
      <c r="D1415" s="6" t="str">
        <f>"冯威"</f>
        <v>冯威</v>
      </c>
    </row>
    <row r="1416" customHeight="1" spans="1:4">
      <c r="A1416" s="5">
        <v>1414</v>
      </c>
      <c r="B1416" s="6" t="str">
        <f>"36782022011017162497463"</f>
        <v>36782022011017162497463</v>
      </c>
      <c r="C1416" s="6" t="s">
        <v>11</v>
      </c>
      <c r="D1416" s="6" t="str">
        <f>"吴尚书"</f>
        <v>吴尚书</v>
      </c>
    </row>
    <row r="1417" customHeight="1" spans="1:4">
      <c r="A1417" s="5">
        <v>1415</v>
      </c>
      <c r="B1417" s="6" t="str">
        <f>"36782022011017400597506"</f>
        <v>36782022011017400597506</v>
      </c>
      <c r="C1417" s="6" t="s">
        <v>11</v>
      </c>
      <c r="D1417" s="6" t="str">
        <f>"王鹏"</f>
        <v>王鹏</v>
      </c>
    </row>
    <row r="1418" customHeight="1" spans="1:4">
      <c r="A1418" s="5">
        <v>1416</v>
      </c>
      <c r="B1418" s="6" t="str">
        <f>"36782022011018542897581"</f>
        <v>36782022011018542897581</v>
      </c>
      <c r="C1418" s="6" t="s">
        <v>11</v>
      </c>
      <c r="D1418" s="6" t="str">
        <f>"彭丽曼"</f>
        <v>彭丽曼</v>
      </c>
    </row>
    <row r="1419" customHeight="1" spans="1:4">
      <c r="A1419" s="5">
        <v>1417</v>
      </c>
      <c r="B1419" s="6" t="str">
        <f>"36782022011019440697626"</f>
        <v>36782022011019440697626</v>
      </c>
      <c r="C1419" s="6" t="s">
        <v>11</v>
      </c>
      <c r="D1419" s="6" t="str">
        <f>"羊芸瑜"</f>
        <v>羊芸瑜</v>
      </c>
    </row>
    <row r="1420" customHeight="1" spans="1:4">
      <c r="A1420" s="5">
        <v>1418</v>
      </c>
      <c r="B1420" s="6" t="str">
        <f>"36782022011021283297731"</f>
        <v>36782022011021283297731</v>
      </c>
      <c r="C1420" s="6" t="s">
        <v>11</v>
      </c>
      <c r="D1420" s="6" t="str">
        <f>"陈焕冠"</f>
        <v>陈焕冠</v>
      </c>
    </row>
    <row r="1421" customHeight="1" spans="1:4">
      <c r="A1421" s="5">
        <v>1419</v>
      </c>
      <c r="B1421" s="6" t="str">
        <f>"36782022011022151497767"</f>
        <v>36782022011022151497767</v>
      </c>
      <c r="C1421" s="6" t="s">
        <v>11</v>
      </c>
      <c r="D1421" s="6" t="str">
        <f>"吴新秀"</f>
        <v>吴新秀</v>
      </c>
    </row>
    <row r="1422" customHeight="1" spans="1:4">
      <c r="A1422" s="5">
        <v>1420</v>
      </c>
      <c r="B1422" s="6" t="str">
        <f>"36782022011022394097788"</f>
        <v>36782022011022394097788</v>
      </c>
      <c r="C1422" s="6" t="s">
        <v>11</v>
      </c>
      <c r="D1422" s="6" t="str">
        <f>"梁敏莉"</f>
        <v>梁敏莉</v>
      </c>
    </row>
    <row r="1423" customHeight="1" spans="1:4">
      <c r="A1423" s="5">
        <v>1421</v>
      </c>
      <c r="B1423" s="6" t="str">
        <f>"36782022011023124597811"</f>
        <v>36782022011023124597811</v>
      </c>
      <c r="C1423" s="6" t="s">
        <v>11</v>
      </c>
      <c r="D1423" s="6" t="str">
        <f>"刘权庆"</f>
        <v>刘权庆</v>
      </c>
    </row>
    <row r="1424" customHeight="1" spans="1:4">
      <c r="A1424" s="5">
        <v>1422</v>
      </c>
      <c r="B1424" s="6" t="str">
        <f>"36782022011109024297882"</f>
        <v>36782022011109024297882</v>
      </c>
      <c r="C1424" s="6" t="s">
        <v>11</v>
      </c>
      <c r="D1424" s="6" t="str">
        <f>"甘怀霜"</f>
        <v>甘怀霜</v>
      </c>
    </row>
    <row r="1425" customHeight="1" spans="1:4">
      <c r="A1425" s="5">
        <v>1423</v>
      </c>
      <c r="B1425" s="6" t="str">
        <f>"36782022011109075097891"</f>
        <v>36782022011109075097891</v>
      </c>
      <c r="C1425" s="6" t="s">
        <v>11</v>
      </c>
      <c r="D1425" s="6" t="str">
        <f>"林育遥"</f>
        <v>林育遥</v>
      </c>
    </row>
    <row r="1426" customHeight="1" spans="1:4">
      <c r="A1426" s="5">
        <v>1424</v>
      </c>
      <c r="B1426" s="6" t="str">
        <f>"36782022011109591897996"</f>
        <v>36782022011109591897996</v>
      </c>
      <c r="C1426" s="6" t="s">
        <v>11</v>
      </c>
      <c r="D1426" s="6" t="str">
        <f>"符紫妃"</f>
        <v>符紫妃</v>
      </c>
    </row>
    <row r="1427" customHeight="1" spans="1:4">
      <c r="A1427" s="5">
        <v>1425</v>
      </c>
      <c r="B1427" s="6" t="str">
        <f>"36782022011111035298127"</f>
        <v>36782022011111035298127</v>
      </c>
      <c r="C1427" s="6" t="s">
        <v>11</v>
      </c>
      <c r="D1427" s="6" t="str">
        <f>"殷翌雯"</f>
        <v>殷翌雯</v>
      </c>
    </row>
    <row r="1428" customHeight="1" spans="1:4">
      <c r="A1428" s="5">
        <v>1426</v>
      </c>
      <c r="B1428" s="6" t="str">
        <f>"36782022011113235298335"</f>
        <v>36782022011113235298335</v>
      </c>
      <c r="C1428" s="6" t="s">
        <v>11</v>
      </c>
      <c r="D1428" s="6" t="str">
        <f>"王文静"</f>
        <v>王文静</v>
      </c>
    </row>
    <row r="1429" customHeight="1" spans="1:4">
      <c r="A1429" s="5">
        <v>1427</v>
      </c>
      <c r="B1429" s="6" t="str">
        <f>"36782022011121260298976"</f>
        <v>36782022011121260298976</v>
      </c>
      <c r="C1429" s="6" t="s">
        <v>11</v>
      </c>
      <c r="D1429" s="6" t="str">
        <f>"顾梦怡"</f>
        <v>顾梦怡</v>
      </c>
    </row>
    <row r="1430" customHeight="1" spans="1:4">
      <c r="A1430" s="5">
        <v>1428</v>
      </c>
      <c r="B1430" s="6" t="str">
        <f>"36782022011209242099349"</f>
        <v>36782022011209242099349</v>
      </c>
      <c r="C1430" s="6" t="s">
        <v>11</v>
      </c>
      <c r="D1430" s="6" t="str">
        <f>"黄富"</f>
        <v>黄富</v>
      </c>
    </row>
    <row r="1431" customHeight="1" spans="1:4">
      <c r="A1431" s="5">
        <v>1429</v>
      </c>
      <c r="B1431" s="6" t="str">
        <f>"367820220112162621100851"</f>
        <v>367820220112162621100851</v>
      </c>
      <c r="C1431" s="6" t="s">
        <v>11</v>
      </c>
      <c r="D1431" s="6" t="str">
        <f>"杨金金"</f>
        <v>杨金金</v>
      </c>
    </row>
    <row r="1432" customHeight="1" spans="1:4">
      <c r="A1432" s="5">
        <v>1430</v>
      </c>
      <c r="B1432" s="6" t="str">
        <f>"367820220112182539101176"</f>
        <v>367820220112182539101176</v>
      </c>
      <c r="C1432" s="6" t="s">
        <v>11</v>
      </c>
      <c r="D1432" s="6" t="str">
        <f>"何婉媚"</f>
        <v>何婉媚</v>
      </c>
    </row>
    <row r="1433" customHeight="1" spans="1:4">
      <c r="A1433" s="5">
        <v>1431</v>
      </c>
      <c r="B1433" s="6" t="str">
        <f>"367820220112183310101193"</f>
        <v>367820220112183310101193</v>
      </c>
      <c r="C1433" s="6" t="s">
        <v>11</v>
      </c>
      <c r="D1433" s="6" t="str">
        <f>"熊培艺"</f>
        <v>熊培艺</v>
      </c>
    </row>
    <row r="1434" customHeight="1" spans="1:4">
      <c r="A1434" s="5">
        <v>1432</v>
      </c>
      <c r="B1434" s="6" t="str">
        <f>"367820220112191550101303"</f>
        <v>367820220112191550101303</v>
      </c>
      <c r="C1434" s="6" t="s">
        <v>11</v>
      </c>
      <c r="D1434" s="6" t="str">
        <f>"董文文"</f>
        <v>董文文</v>
      </c>
    </row>
    <row r="1435" customHeight="1" spans="1:4">
      <c r="A1435" s="5">
        <v>1433</v>
      </c>
      <c r="B1435" s="6" t="str">
        <f>"367820220112211841101688"</f>
        <v>367820220112211841101688</v>
      </c>
      <c r="C1435" s="6" t="s">
        <v>11</v>
      </c>
      <c r="D1435" s="6" t="str">
        <f>"黄漫婷"</f>
        <v>黄漫婷</v>
      </c>
    </row>
    <row r="1436" customHeight="1" spans="1:4">
      <c r="A1436" s="5">
        <v>1434</v>
      </c>
      <c r="B1436" s="6" t="str">
        <f>"367820220112212420101709"</f>
        <v>367820220112212420101709</v>
      </c>
      <c r="C1436" s="6" t="s">
        <v>11</v>
      </c>
      <c r="D1436" s="6" t="str">
        <f>"陈梦薇"</f>
        <v>陈梦薇</v>
      </c>
    </row>
    <row r="1437" customHeight="1" spans="1:4">
      <c r="A1437" s="5">
        <v>1435</v>
      </c>
      <c r="B1437" s="6" t="str">
        <f>"367820220113103014102400"</f>
        <v>367820220113103014102400</v>
      </c>
      <c r="C1437" s="6" t="s">
        <v>11</v>
      </c>
      <c r="D1437" s="6" t="str">
        <f>"尹月华"</f>
        <v>尹月华</v>
      </c>
    </row>
    <row r="1438" customHeight="1" spans="1:4">
      <c r="A1438" s="5">
        <v>1436</v>
      </c>
      <c r="B1438" s="6" t="str">
        <f>"367820220113134115102772"</f>
        <v>367820220113134115102772</v>
      </c>
      <c r="C1438" s="6" t="s">
        <v>11</v>
      </c>
      <c r="D1438" s="6" t="str">
        <f>"任美薇"</f>
        <v>任美薇</v>
      </c>
    </row>
    <row r="1439" customHeight="1" spans="1:4">
      <c r="A1439" s="5">
        <v>1437</v>
      </c>
      <c r="B1439" s="6" t="str">
        <f>"367820220113182213103249"</f>
        <v>367820220113182213103249</v>
      </c>
      <c r="C1439" s="6" t="s">
        <v>11</v>
      </c>
      <c r="D1439" s="6" t="str">
        <f>"唐小倩"</f>
        <v>唐小倩</v>
      </c>
    </row>
    <row r="1440" customHeight="1" spans="1:4">
      <c r="A1440" s="5">
        <v>1438</v>
      </c>
      <c r="B1440" s="6" t="str">
        <f>"367820220113184343103285"</f>
        <v>367820220113184343103285</v>
      </c>
      <c r="C1440" s="6" t="s">
        <v>11</v>
      </c>
      <c r="D1440" s="6" t="str">
        <f>"刘博宇"</f>
        <v>刘博宇</v>
      </c>
    </row>
    <row r="1441" customHeight="1" spans="1:4">
      <c r="A1441" s="5">
        <v>1439</v>
      </c>
      <c r="B1441" s="6" t="str">
        <f>"367820220114100610104057"</f>
        <v>367820220114100610104057</v>
      </c>
      <c r="C1441" s="6" t="s">
        <v>11</v>
      </c>
      <c r="D1441" s="6" t="str">
        <f>"徐锦雯"</f>
        <v>徐锦雯</v>
      </c>
    </row>
    <row r="1442" customHeight="1" spans="1:4">
      <c r="A1442" s="5">
        <v>1440</v>
      </c>
      <c r="B1442" s="6" t="str">
        <f>"367820220114101235104083"</f>
        <v>367820220114101235104083</v>
      </c>
      <c r="C1442" s="6" t="s">
        <v>11</v>
      </c>
      <c r="D1442" s="6" t="str">
        <f>"刘星辰"</f>
        <v>刘星辰</v>
      </c>
    </row>
    <row r="1443" customHeight="1" spans="1:4">
      <c r="A1443" s="5">
        <v>1441</v>
      </c>
      <c r="B1443" s="6" t="str">
        <f>"367820220114113703104239"</f>
        <v>367820220114113703104239</v>
      </c>
      <c r="C1443" s="6" t="s">
        <v>11</v>
      </c>
      <c r="D1443" s="6" t="str">
        <f>"黄丽巧"</f>
        <v>黄丽巧</v>
      </c>
    </row>
    <row r="1444" customHeight="1" spans="1:4">
      <c r="A1444" s="5">
        <v>1442</v>
      </c>
      <c r="B1444" s="6" t="str">
        <f>"367820220114135015104470"</f>
        <v>367820220114135015104470</v>
      </c>
      <c r="C1444" s="6" t="s">
        <v>11</v>
      </c>
      <c r="D1444" s="6" t="str">
        <f>"刘春雨"</f>
        <v>刘春雨</v>
      </c>
    </row>
    <row r="1445" customHeight="1" spans="1:4">
      <c r="A1445" s="5">
        <v>1443</v>
      </c>
      <c r="B1445" s="6" t="str">
        <f>"367820220114143542104542"</f>
        <v>367820220114143542104542</v>
      </c>
      <c r="C1445" s="6" t="s">
        <v>11</v>
      </c>
      <c r="D1445" s="6" t="str">
        <f>"王宁"</f>
        <v>王宁</v>
      </c>
    </row>
    <row r="1446" customHeight="1" spans="1:4">
      <c r="A1446" s="5">
        <v>1444</v>
      </c>
      <c r="B1446" s="6" t="str">
        <f>"367820220114144905104560"</f>
        <v>367820220114144905104560</v>
      </c>
      <c r="C1446" s="6" t="s">
        <v>11</v>
      </c>
      <c r="D1446" s="6" t="str">
        <f>"陈诗仪"</f>
        <v>陈诗仪</v>
      </c>
    </row>
    <row r="1447" customHeight="1" spans="1:4">
      <c r="A1447" s="5">
        <v>1445</v>
      </c>
      <c r="B1447" s="6" t="str">
        <f>"36782022010712422891401"</f>
        <v>36782022010712422891401</v>
      </c>
      <c r="C1447" s="6" t="s">
        <v>12</v>
      </c>
      <c r="D1447" s="6" t="str">
        <f>"蔡一帆"</f>
        <v>蔡一帆</v>
      </c>
    </row>
    <row r="1448" customHeight="1" spans="1:4">
      <c r="A1448" s="5">
        <v>1446</v>
      </c>
      <c r="B1448" s="6" t="str">
        <f>"36782022010713305891576"</f>
        <v>36782022010713305891576</v>
      </c>
      <c r="C1448" s="6" t="s">
        <v>12</v>
      </c>
      <c r="D1448" s="6" t="str">
        <f>"梁雪"</f>
        <v>梁雪</v>
      </c>
    </row>
    <row r="1449" customHeight="1" spans="1:4">
      <c r="A1449" s="5">
        <v>1447</v>
      </c>
      <c r="B1449" s="6" t="str">
        <f>"36782022010715283691966"</f>
        <v>36782022010715283691966</v>
      </c>
      <c r="C1449" s="6" t="s">
        <v>12</v>
      </c>
      <c r="D1449" s="6" t="str">
        <f>"牛祥惠"</f>
        <v>牛祥惠</v>
      </c>
    </row>
    <row r="1450" customHeight="1" spans="1:4">
      <c r="A1450" s="5">
        <v>1448</v>
      </c>
      <c r="B1450" s="6" t="str">
        <f>"36782022010715433892036"</f>
        <v>36782022010715433892036</v>
      </c>
      <c r="C1450" s="6" t="s">
        <v>12</v>
      </c>
      <c r="D1450" s="6" t="str">
        <f>"王诗韵"</f>
        <v>王诗韵</v>
      </c>
    </row>
    <row r="1451" customHeight="1" spans="1:4">
      <c r="A1451" s="5">
        <v>1449</v>
      </c>
      <c r="B1451" s="6" t="str">
        <f>"36782022010715551492094"</f>
        <v>36782022010715551492094</v>
      </c>
      <c r="C1451" s="6" t="s">
        <v>12</v>
      </c>
      <c r="D1451" s="6" t="str">
        <f>"吴小莉"</f>
        <v>吴小莉</v>
      </c>
    </row>
    <row r="1452" customHeight="1" spans="1:4">
      <c r="A1452" s="5">
        <v>1450</v>
      </c>
      <c r="B1452" s="6" t="str">
        <f>"36782022010717144292375"</f>
        <v>36782022010717144292375</v>
      </c>
      <c r="C1452" s="6" t="s">
        <v>12</v>
      </c>
      <c r="D1452" s="6" t="str">
        <f>"陈雨菲"</f>
        <v>陈雨菲</v>
      </c>
    </row>
    <row r="1453" customHeight="1" spans="1:4">
      <c r="A1453" s="5">
        <v>1451</v>
      </c>
      <c r="B1453" s="6" t="str">
        <f>"36782022010718065892487"</f>
        <v>36782022010718065892487</v>
      </c>
      <c r="C1453" s="6" t="s">
        <v>12</v>
      </c>
      <c r="D1453" s="6" t="str">
        <f>"王培颖"</f>
        <v>王培颖</v>
      </c>
    </row>
    <row r="1454" customHeight="1" spans="1:4">
      <c r="A1454" s="5">
        <v>1452</v>
      </c>
      <c r="B1454" s="6" t="str">
        <f>"36782022010721192692832"</f>
        <v>36782022010721192692832</v>
      </c>
      <c r="C1454" s="6" t="s">
        <v>12</v>
      </c>
      <c r="D1454" s="6" t="str">
        <f>"林芬"</f>
        <v>林芬</v>
      </c>
    </row>
    <row r="1455" customHeight="1" spans="1:4">
      <c r="A1455" s="5">
        <v>1453</v>
      </c>
      <c r="B1455" s="6" t="str">
        <f>"36782022010723535493042"</f>
        <v>36782022010723535493042</v>
      </c>
      <c r="C1455" s="6" t="s">
        <v>12</v>
      </c>
      <c r="D1455" s="6" t="str">
        <f>"陈婷婷"</f>
        <v>陈婷婷</v>
      </c>
    </row>
    <row r="1456" customHeight="1" spans="1:4">
      <c r="A1456" s="5">
        <v>1454</v>
      </c>
      <c r="B1456" s="6" t="str">
        <f>"36782022010807563993094"</f>
        <v>36782022010807563993094</v>
      </c>
      <c r="C1456" s="6" t="s">
        <v>12</v>
      </c>
      <c r="D1456" s="6" t="str">
        <f>"李柔仙"</f>
        <v>李柔仙</v>
      </c>
    </row>
    <row r="1457" customHeight="1" spans="1:4">
      <c r="A1457" s="5">
        <v>1455</v>
      </c>
      <c r="B1457" s="6" t="str">
        <f>"36782022010811142293283"</f>
        <v>36782022010811142293283</v>
      </c>
      <c r="C1457" s="6" t="s">
        <v>12</v>
      </c>
      <c r="D1457" s="6" t="str">
        <f>"李孟蔚"</f>
        <v>李孟蔚</v>
      </c>
    </row>
    <row r="1458" customHeight="1" spans="1:4">
      <c r="A1458" s="5">
        <v>1456</v>
      </c>
      <c r="B1458" s="6" t="str">
        <f>"36782022010811483693324"</f>
        <v>36782022010811483693324</v>
      </c>
      <c r="C1458" s="6" t="s">
        <v>12</v>
      </c>
      <c r="D1458" s="6" t="str">
        <f>"刘嘉欣"</f>
        <v>刘嘉欣</v>
      </c>
    </row>
    <row r="1459" customHeight="1" spans="1:4">
      <c r="A1459" s="5">
        <v>1457</v>
      </c>
      <c r="B1459" s="6" t="str">
        <f>"36782022010812450593397"</f>
        <v>36782022010812450593397</v>
      </c>
      <c r="C1459" s="6" t="s">
        <v>12</v>
      </c>
      <c r="D1459" s="6" t="str">
        <f>"李明益"</f>
        <v>李明益</v>
      </c>
    </row>
    <row r="1460" customHeight="1" spans="1:4">
      <c r="A1460" s="5">
        <v>1458</v>
      </c>
      <c r="B1460" s="6" t="str">
        <f>"36782022010816101993693"</f>
        <v>36782022010816101993693</v>
      </c>
      <c r="C1460" s="6" t="s">
        <v>12</v>
      </c>
      <c r="D1460" s="6" t="str">
        <f>"曾小丽"</f>
        <v>曾小丽</v>
      </c>
    </row>
    <row r="1461" customHeight="1" spans="1:4">
      <c r="A1461" s="5">
        <v>1459</v>
      </c>
      <c r="B1461" s="6" t="str">
        <f>"36782022010820195594110"</f>
        <v>36782022010820195594110</v>
      </c>
      <c r="C1461" s="6" t="s">
        <v>12</v>
      </c>
      <c r="D1461" s="6" t="str">
        <f>"陈政瑞"</f>
        <v>陈政瑞</v>
      </c>
    </row>
    <row r="1462" customHeight="1" spans="1:4">
      <c r="A1462" s="5">
        <v>1460</v>
      </c>
      <c r="B1462" s="6" t="str">
        <f>"36782022010822263894376"</f>
        <v>36782022010822263894376</v>
      </c>
      <c r="C1462" s="6" t="s">
        <v>12</v>
      </c>
      <c r="D1462" s="6" t="str">
        <f>"张茜"</f>
        <v>张茜</v>
      </c>
    </row>
    <row r="1463" customHeight="1" spans="1:4">
      <c r="A1463" s="5">
        <v>1461</v>
      </c>
      <c r="B1463" s="6" t="str">
        <f>"36782022010823320894485"</f>
        <v>36782022010823320894485</v>
      </c>
      <c r="C1463" s="6" t="s">
        <v>12</v>
      </c>
      <c r="D1463" s="6" t="str">
        <f>"王夏璐"</f>
        <v>王夏璐</v>
      </c>
    </row>
    <row r="1464" customHeight="1" spans="1:4">
      <c r="A1464" s="5">
        <v>1462</v>
      </c>
      <c r="B1464" s="6" t="str">
        <f>"36782022010913243695198"</f>
        <v>36782022010913243695198</v>
      </c>
      <c r="C1464" s="6" t="s">
        <v>12</v>
      </c>
      <c r="D1464" s="6" t="str">
        <f>"张晗嫣"</f>
        <v>张晗嫣</v>
      </c>
    </row>
    <row r="1465" customHeight="1" spans="1:4">
      <c r="A1465" s="5">
        <v>1463</v>
      </c>
      <c r="B1465" s="6" t="str">
        <f>"36782022010920305295910"</f>
        <v>36782022010920305295910</v>
      </c>
      <c r="C1465" s="6" t="s">
        <v>12</v>
      </c>
      <c r="D1465" s="6" t="str">
        <f>"王海璐"</f>
        <v>王海璐</v>
      </c>
    </row>
    <row r="1466" customHeight="1" spans="1:4">
      <c r="A1466" s="5">
        <v>1464</v>
      </c>
      <c r="B1466" s="6" t="str">
        <f>"36782022010921542996074"</f>
        <v>36782022010921542996074</v>
      </c>
      <c r="C1466" s="6" t="s">
        <v>12</v>
      </c>
      <c r="D1466" s="6" t="str">
        <f>"曾艳"</f>
        <v>曾艳</v>
      </c>
    </row>
    <row r="1467" customHeight="1" spans="1:4">
      <c r="A1467" s="5">
        <v>1465</v>
      </c>
      <c r="B1467" s="6" t="str">
        <f>"36782022011009554496574"</f>
        <v>36782022011009554496574</v>
      </c>
      <c r="C1467" s="6" t="s">
        <v>12</v>
      </c>
      <c r="D1467" s="6" t="str">
        <f>"杨海云"</f>
        <v>杨海云</v>
      </c>
    </row>
    <row r="1468" customHeight="1" spans="1:4">
      <c r="A1468" s="5">
        <v>1466</v>
      </c>
      <c r="B1468" s="6" t="str">
        <f>"36782022011011051996807"</f>
        <v>36782022011011051996807</v>
      </c>
      <c r="C1468" s="6" t="s">
        <v>12</v>
      </c>
      <c r="D1468" s="6" t="str">
        <f>"赖宇"</f>
        <v>赖宇</v>
      </c>
    </row>
    <row r="1469" customHeight="1" spans="1:4">
      <c r="A1469" s="5">
        <v>1467</v>
      </c>
      <c r="B1469" s="6" t="str">
        <f>"36782022011011413496922"</f>
        <v>36782022011011413496922</v>
      </c>
      <c r="C1469" s="6" t="s">
        <v>12</v>
      </c>
      <c r="D1469" s="6" t="str">
        <f>"施秀盈"</f>
        <v>施秀盈</v>
      </c>
    </row>
    <row r="1470" customHeight="1" spans="1:4">
      <c r="A1470" s="5">
        <v>1468</v>
      </c>
      <c r="B1470" s="6" t="str">
        <f>"36782022011011584296965"</f>
        <v>36782022011011584296965</v>
      </c>
      <c r="C1470" s="6" t="s">
        <v>12</v>
      </c>
      <c r="D1470" s="6" t="str">
        <f>"陈春蕊"</f>
        <v>陈春蕊</v>
      </c>
    </row>
    <row r="1471" customHeight="1" spans="1:4">
      <c r="A1471" s="5">
        <v>1469</v>
      </c>
      <c r="B1471" s="6" t="str">
        <f>"36782022011108212697856"</f>
        <v>36782022011108212697856</v>
      </c>
      <c r="C1471" s="6" t="s">
        <v>12</v>
      </c>
      <c r="D1471" s="6" t="str">
        <f>"陈云立"</f>
        <v>陈云立</v>
      </c>
    </row>
    <row r="1472" customHeight="1" spans="1:4">
      <c r="A1472" s="5">
        <v>1470</v>
      </c>
      <c r="B1472" s="6" t="str">
        <f>"36782022011110103798023"</f>
        <v>36782022011110103798023</v>
      </c>
      <c r="C1472" s="6" t="s">
        <v>12</v>
      </c>
      <c r="D1472" s="6" t="str">
        <f>"陈思"</f>
        <v>陈思</v>
      </c>
    </row>
    <row r="1473" customHeight="1" spans="1:4">
      <c r="A1473" s="5">
        <v>1471</v>
      </c>
      <c r="B1473" s="6" t="str">
        <f>"36782022011112374398277"</f>
        <v>36782022011112374398277</v>
      </c>
      <c r="C1473" s="6" t="s">
        <v>12</v>
      </c>
      <c r="D1473" s="6" t="str">
        <f>"梁宝文"</f>
        <v>梁宝文</v>
      </c>
    </row>
    <row r="1474" customHeight="1" spans="1:4">
      <c r="A1474" s="5">
        <v>1472</v>
      </c>
      <c r="B1474" s="6" t="str">
        <f>"36782022011116081198574"</f>
        <v>36782022011116081198574</v>
      </c>
      <c r="C1474" s="6" t="s">
        <v>12</v>
      </c>
      <c r="D1474" s="6" t="str">
        <f>"田星燕"</f>
        <v>田星燕</v>
      </c>
    </row>
    <row r="1475" customHeight="1" spans="1:4">
      <c r="A1475" s="5">
        <v>1473</v>
      </c>
      <c r="B1475" s="6" t="str">
        <f>"36782022011116310698623"</f>
        <v>36782022011116310698623</v>
      </c>
      <c r="C1475" s="6" t="s">
        <v>12</v>
      </c>
      <c r="D1475" s="6" t="str">
        <f>"温秀娜"</f>
        <v>温秀娜</v>
      </c>
    </row>
    <row r="1476" customHeight="1" spans="1:4">
      <c r="A1476" s="5">
        <v>1474</v>
      </c>
      <c r="B1476" s="6" t="str">
        <f>"36782022011119202198827"</f>
        <v>36782022011119202198827</v>
      </c>
      <c r="C1476" s="6" t="s">
        <v>12</v>
      </c>
      <c r="D1476" s="6" t="str">
        <f>"陈丽珍"</f>
        <v>陈丽珍</v>
      </c>
    </row>
    <row r="1477" customHeight="1" spans="1:4">
      <c r="A1477" s="5">
        <v>1475</v>
      </c>
      <c r="B1477" s="6" t="str">
        <f>"36782022011122263399058"</f>
        <v>36782022011122263399058</v>
      </c>
      <c r="C1477" s="6" t="s">
        <v>12</v>
      </c>
      <c r="D1477" s="6" t="str">
        <f>"黄冠超"</f>
        <v>黄冠超</v>
      </c>
    </row>
    <row r="1478" customHeight="1" spans="1:4">
      <c r="A1478" s="5">
        <v>1476</v>
      </c>
      <c r="B1478" s="6" t="str">
        <f>"36782022011122433899075"</f>
        <v>36782022011122433899075</v>
      </c>
      <c r="C1478" s="6" t="s">
        <v>12</v>
      </c>
      <c r="D1478" s="6" t="str">
        <f>"任艳"</f>
        <v>任艳</v>
      </c>
    </row>
    <row r="1479" customHeight="1" spans="1:4">
      <c r="A1479" s="5">
        <v>1477</v>
      </c>
      <c r="B1479" s="6" t="str">
        <f>"36782022011122595999101"</f>
        <v>36782022011122595999101</v>
      </c>
      <c r="C1479" s="6" t="s">
        <v>12</v>
      </c>
      <c r="D1479" s="6" t="str">
        <f>"谢镇芳"</f>
        <v>谢镇芳</v>
      </c>
    </row>
    <row r="1480" customHeight="1" spans="1:4">
      <c r="A1480" s="5">
        <v>1478</v>
      </c>
      <c r="B1480" s="6" t="str">
        <f>"36782022011208521999240"</f>
        <v>36782022011208521999240</v>
      </c>
      <c r="C1480" s="6" t="s">
        <v>12</v>
      </c>
      <c r="D1480" s="6" t="str">
        <f>"许淑纪"</f>
        <v>许淑纪</v>
      </c>
    </row>
    <row r="1481" customHeight="1" spans="1:4">
      <c r="A1481" s="5">
        <v>1479</v>
      </c>
      <c r="B1481" s="6" t="str">
        <f>"367820220112161152100808"</f>
        <v>367820220112161152100808</v>
      </c>
      <c r="C1481" s="6" t="s">
        <v>12</v>
      </c>
      <c r="D1481" s="6" t="str">
        <f>"洪晶"</f>
        <v>洪晶</v>
      </c>
    </row>
    <row r="1482" customHeight="1" spans="1:4">
      <c r="A1482" s="5">
        <v>1480</v>
      </c>
      <c r="B1482" s="6" t="str">
        <f>"367820220112210150101638"</f>
        <v>367820220112210150101638</v>
      </c>
      <c r="C1482" s="6" t="s">
        <v>12</v>
      </c>
      <c r="D1482" s="6" t="str">
        <f>"羊本强"</f>
        <v>羊本强</v>
      </c>
    </row>
    <row r="1483" customHeight="1" spans="1:4">
      <c r="A1483" s="5">
        <v>1481</v>
      </c>
      <c r="B1483" s="6" t="str">
        <f>"367820220113114716102583"</f>
        <v>367820220113114716102583</v>
      </c>
      <c r="C1483" s="6" t="s">
        <v>12</v>
      </c>
      <c r="D1483" s="6" t="str">
        <f>"覃学新"</f>
        <v>覃学新</v>
      </c>
    </row>
    <row r="1484" customHeight="1" spans="1:4">
      <c r="A1484" s="5">
        <v>1482</v>
      </c>
      <c r="B1484" s="6" t="str">
        <f>"367820220113191142103326"</f>
        <v>367820220113191142103326</v>
      </c>
      <c r="C1484" s="6" t="s">
        <v>12</v>
      </c>
      <c r="D1484" s="6" t="str">
        <f>"王怡"</f>
        <v>王怡</v>
      </c>
    </row>
    <row r="1485" customHeight="1" spans="1:4">
      <c r="A1485" s="5">
        <v>1483</v>
      </c>
      <c r="B1485" s="6" t="str">
        <f>"367820220113201608103442"</f>
        <v>367820220113201608103442</v>
      </c>
      <c r="C1485" s="6" t="s">
        <v>12</v>
      </c>
      <c r="D1485" s="6" t="str">
        <f>"罗朝晨"</f>
        <v>罗朝晨</v>
      </c>
    </row>
    <row r="1486" customHeight="1" spans="1:4">
      <c r="A1486" s="5">
        <v>1484</v>
      </c>
      <c r="B1486" s="6" t="str">
        <f>"367820220113202933103481"</f>
        <v>367820220113202933103481</v>
      </c>
      <c r="C1486" s="6" t="s">
        <v>12</v>
      </c>
      <c r="D1486" s="6" t="str">
        <f>"黄丹"</f>
        <v>黄丹</v>
      </c>
    </row>
    <row r="1487" customHeight="1" spans="1:4">
      <c r="A1487" s="5">
        <v>1485</v>
      </c>
      <c r="B1487" s="6" t="str">
        <f>"367820220113225549103780"</f>
        <v>367820220113225549103780</v>
      </c>
      <c r="C1487" s="6" t="s">
        <v>12</v>
      </c>
      <c r="D1487" s="6" t="str">
        <f>"郭紫萱"</f>
        <v>郭紫萱</v>
      </c>
    </row>
    <row r="1488" customHeight="1" spans="1:4">
      <c r="A1488" s="5">
        <v>1486</v>
      </c>
      <c r="B1488" s="6" t="str">
        <f>"367820220114011241103883"</f>
        <v>367820220114011241103883</v>
      </c>
      <c r="C1488" s="6" t="s">
        <v>12</v>
      </c>
      <c r="D1488" s="6" t="str">
        <f>"王姜雅"</f>
        <v>王姜雅</v>
      </c>
    </row>
    <row r="1489" customHeight="1" spans="1:4">
      <c r="A1489" s="5">
        <v>1487</v>
      </c>
      <c r="B1489" s="6" t="str">
        <f>"367820220114011345103884"</f>
        <v>367820220114011345103884</v>
      </c>
      <c r="C1489" s="6" t="s">
        <v>12</v>
      </c>
      <c r="D1489" s="6" t="str">
        <f>"杨晓琪"</f>
        <v>杨晓琪</v>
      </c>
    </row>
    <row r="1490" customHeight="1" spans="1:4">
      <c r="A1490" s="5">
        <v>1488</v>
      </c>
      <c r="B1490" s="6" t="str">
        <f>"367820220114120421104288"</f>
        <v>367820220114120421104288</v>
      </c>
      <c r="C1490" s="6" t="s">
        <v>12</v>
      </c>
      <c r="D1490" s="6" t="str">
        <f>"李萍"</f>
        <v>李萍</v>
      </c>
    </row>
    <row r="1491" customHeight="1" spans="1:4">
      <c r="A1491" s="5">
        <v>1489</v>
      </c>
      <c r="B1491" s="6" t="str">
        <f>"367820220114121601104309"</f>
        <v>367820220114121601104309</v>
      </c>
      <c r="C1491" s="6" t="s">
        <v>12</v>
      </c>
      <c r="D1491" s="6" t="str">
        <f>"袁雪晶"</f>
        <v>袁雪晶</v>
      </c>
    </row>
    <row r="1492" customHeight="1" spans="1:4">
      <c r="A1492" s="5">
        <v>1490</v>
      </c>
      <c r="B1492" s="6" t="str">
        <f>"367820220114140749104502"</f>
        <v>367820220114140749104502</v>
      </c>
      <c r="C1492" s="6" t="s">
        <v>12</v>
      </c>
      <c r="D1492" s="6" t="str">
        <f>"游心仪"</f>
        <v>游心仪</v>
      </c>
    </row>
    <row r="1493" customHeight="1" spans="1:4">
      <c r="A1493" s="5">
        <v>1491</v>
      </c>
      <c r="B1493" s="6" t="str">
        <f>"36782022010715322691981"</f>
        <v>36782022010715322691981</v>
      </c>
      <c r="C1493" s="6" t="s">
        <v>13</v>
      </c>
      <c r="D1493" s="6" t="str">
        <f>"黄炳杰"</f>
        <v>黄炳杰</v>
      </c>
    </row>
    <row r="1494" customHeight="1" spans="1:4">
      <c r="A1494" s="5">
        <v>1492</v>
      </c>
      <c r="B1494" s="6" t="str">
        <f>"36782022010718371092556"</f>
        <v>36782022010718371092556</v>
      </c>
      <c r="C1494" s="6" t="s">
        <v>13</v>
      </c>
      <c r="D1494" s="6" t="str">
        <f>"梁振文"</f>
        <v>梁振文</v>
      </c>
    </row>
    <row r="1495" customHeight="1" spans="1:4">
      <c r="A1495" s="5">
        <v>1493</v>
      </c>
      <c r="B1495" s="6" t="str">
        <f>"36782022010720593792798"</f>
        <v>36782022010720593792798</v>
      </c>
      <c r="C1495" s="6" t="s">
        <v>13</v>
      </c>
      <c r="D1495" s="6" t="str">
        <f>"苏泽楷"</f>
        <v>苏泽楷</v>
      </c>
    </row>
    <row r="1496" customHeight="1" spans="1:4">
      <c r="A1496" s="5">
        <v>1494</v>
      </c>
      <c r="B1496" s="6" t="str">
        <f>"36782022010721531492896"</f>
        <v>36782022010721531492896</v>
      </c>
      <c r="C1496" s="6" t="s">
        <v>13</v>
      </c>
      <c r="D1496" s="6" t="str">
        <f>"纪新婷"</f>
        <v>纪新婷</v>
      </c>
    </row>
    <row r="1497" customHeight="1" spans="1:4">
      <c r="A1497" s="5">
        <v>1495</v>
      </c>
      <c r="B1497" s="6" t="str">
        <f>"36782022010722321792959"</f>
        <v>36782022010722321792959</v>
      </c>
      <c r="C1497" s="6" t="s">
        <v>13</v>
      </c>
      <c r="D1497" s="6" t="str">
        <f>"张晶颖"</f>
        <v>张晶颖</v>
      </c>
    </row>
    <row r="1498" customHeight="1" spans="1:4">
      <c r="A1498" s="5">
        <v>1496</v>
      </c>
      <c r="B1498" s="6" t="str">
        <f>"36782022010813271593447"</f>
        <v>36782022010813271593447</v>
      </c>
      <c r="C1498" s="6" t="s">
        <v>13</v>
      </c>
      <c r="D1498" s="6" t="str">
        <f>"董建新"</f>
        <v>董建新</v>
      </c>
    </row>
    <row r="1499" customHeight="1" spans="1:4">
      <c r="A1499" s="5">
        <v>1497</v>
      </c>
      <c r="B1499" s="6" t="str">
        <f>"36782022010815132093601"</f>
        <v>36782022010815132093601</v>
      </c>
      <c r="C1499" s="6" t="s">
        <v>13</v>
      </c>
      <c r="D1499" s="6" t="str">
        <f>"胡声浩"</f>
        <v>胡声浩</v>
      </c>
    </row>
    <row r="1500" customHeight="1" spans="1:4">
      <c r="A1500" s="5">
        <v>1498</v>
      </c>
      <c r="B1500" s="6" t="str">
        <f>"36782022010817184093809"</f>
        <v>36782022010817184093809</v>
      </c>
      <c r="C1500" s="6" t="s">
        <v>13</v>
      </c>
      <c r="D1500" s="6" t="str">
        <f>"关亦姝"</f>
        <v>关亦姝</v>
      </c>
    </row>
    <row r="1501" customHeight="1" spans="1:4">
      <c r="A1501" s="5">
        <v>1499</v>
      </c>
      <c r="B1501" s="6" t="str">
        <f>"36782022010818390893932"</f>
        <v>36782022010818390893932</v>
      </c>
      <c r="C1501" s="6" t="s">
        <v>13</v>
      </c>
      <c r="D1501" s="6" t="str">
        <f>"黄正"</f>
        <v>黄正</v>
      </c>
    </row>
    <row r="1502" customHeight="1" spans="1:4">
      <c r="A1502" s="5">
        <v>1500</v>
      </c>
      <c r="B1502" s="6" t="str">
        <f>"36782022010910222794737"</f>
        <v>36782022010910222794737</v>
      </c>
      <c r="C1502" s="6" t="s">
        <v>13</v>
      </c>
      <c r="D1502" s="6" t="str">
        <f>"李光祥"</f>
        <v>李光祥</v>
      </c>
    </row>
    <row r="1503" customHeight="1" spans="1:4">
      <c r="A1503" s="5">
        <v>1501</v>
      </c>
      <c r="B1503" s="6" t="str">
        <f>"36782022010910323694768"</f>
        <v>36782022010910323694768</v>
      </c>
      <c r="C1503" s="6" t="s">
        <v>13</v>
      </c>
      <c r="D1503" s="6" t="str">
        <f>"陈淑君"</f>
        <v>陈淑君</v>
      </c>
    </row>
    <row r="1504" customHeight="1" spans="1:4">
      <c r="A1504" s="5">
        <v>1502</v>
      </c>
      <c r="B1504" s="6" t="str">
        <f>"36782022010911212594920"</f>
        <v>36782022010911212594920</v>
      </c>
      <c r="C1504" s="6" t="s">
        <v>13</v>
      </c>
      <c r="D1504" s="6" t="str">
        <f>"云茹"</f>
        <v>云茹</v>
      </c>
    </row>
    <row r="1505" customHeight="1" spans="1:4">
      <c r="A1505" s="5">
        <v>1503</v>
      </c>
      <c r="B1505" s="6" t="str">
        <f>"36782022010914511695364"</f>
        <v>36782022010914511695364</v>
      </c>
      <c r="C1505" s="6" t="s">
        <v>13</v>
      </c>
      <c r="D1505" s="6" t="str">
        <f>"李云珠"</f>
        <v>李云珠</v>
      </c>
    </row>
    <row r="1506" customHeight="1" spans="1:4">
      <c r="A1506" s="5">
        <v>1504</v>
      </c>
      <c r="B1506" s="6" t="str">
        <f>"36782022010915473195493"</f>
        <v>36782022010915473195493</v>
      </c>
      <c r="C1506" s="6" t="s">
        <v>13</v>
      </c>
      <c r="D1506" s="6" t="str">
        <f>"林明兰"</f>
        <v>林明兰</v>
      </c>
    </row>
    <row r="1507" customHeight="1" spans="1:4">
      <c r="A1507" s="5">
        <v>1505</v>
      </c>
      <c r="B1507" s="6" t="str">
        <f>"36782022010916311695600"</f>
        <v>36782022010916311695600</v>
      </c>
      <c r="C1507" s="6" t="s">
        <v>13</v>
      </c>
      <c r="D1507" s="6" t="str">
        <f>"曾显花"</f>
        <v>曾显花</v>
      </c>
    </row>
    <row r="1508" customHeight="1" spans="1:4">
      <c r="A1508" s="5">
        <v>1506</v>
      </c>
      <c r="B1508" s="6" t="str">
        <f>"36782022010920454595932"</f>
        <v>36782022010920454595932</v>
      </c>
      <c r="C1508" s="6" t="s">
        <v>13</v>
      </c>
      <c r="D1508" s="6" t="str">
        <f>"吴传曼"</f>
        <v>吴传曼</v>
      </c>
    </row>
    <row r="1509" customHeight="1" spans="1:4">
      <c r="A1509" s="5">
        <v>1507</v>
      </c>
      <c r="B1509" s="6" t="str">
        <f>"36782022010921045395977"</f>
        <v>36782022010921045395977</v>
      </c>
      <c r="C1509" s="6" t="s">
        <v>13</v>
      </c>
      <c r="D1509" s="6" t="str">
        <f>"金志宇"</f>
        <v>金志宇</v>
      </c>
    </row>
    <row r="1510" customHeight="1" spans="1:4">
      <c r="A1510" s="5">
        <v>1508</v>
      </c>
      <c r="B1510" s="6" t="str">
        <f>"36782022010921383196042"</f>
        <v>36782022010921383196042</v>
      </c>
      <c r="C1510" s="6" t="s">
        <v>13</v>
      </c>
      <c r="D1510" s="6" t="str">
        <f>"羊阿燕"</f>
        <v>羊阿燕</v>
      </c>
    </row>
    <row r="1511" customHeight="1" spans="1:4">
      <c r="A1511" s="5">
        <v>1509</v>
      </c>
      <c r="B1511" s="6" t="str">
        <f>"36782022010923022596182"</f>
        <v>36782022010923022596182</v>
      </c>
      <c r="C1511" s="6" t="s">
        <v>13</v>
      </c>
      <c r="D1511" s="6" t="str">
        <f>"王成李"</f>
        <v>王成李</v>
      </c>
    </row>
    <row r="1512" customHeight="1" spans="1:4">
      <c r="A1512" s="5">
        <v>1510</v>
      </c>
      <c r="B1512" s="6" t="str">
        <f>"36782022010923054496188"</f>
        <v>36782022010923054496188</v>
      </c>
      <c r="C1512" s="6" t="s">
        <v>13</v>
      </c>
      <c r="D1512" s="6" t="str">
        <f>"董红芳"</f>
        <v>董红芳</v>
      </c>
    </row>
    <row r="1513" customHeight="1" spans="1:4">
      <c r="A1513" s="5">
        <v>1511</v>
      </c>
      <c r="B1513" s="6" t="str">
        <f>"36782022011009064196429"</f>
        <v>36782022011009064196429</v>
      </c>
      <c r="C1513" s="6" t="s">
        <v>13</v>
      </c>
      <c r="D1513" s="6" t="str">
        <f>"严东"</f>
        <v>严东</v>
      </c>
    </row>
    <row r="1514" customHeight="1" spans="1:4">
      <c r="A1514" s="5">
        <v>1512</v>
      </c>
      <c r="B1514" s="6" t="str">
        <f>"36782022011010392496720"</f>
        <v>36782022011010392496720</v>
      </c>
      <c r="C1514" s="6" t="s">
        <v>13</v>
      </c>
      <c r="D1514" s="6" t="str">
        <f>"符君挚"</f>
        <v>符君挚</v>
      </c>
    </row>
    <row r="1515" customHeight="1" spans="1:4">
      <c r="A1515" s="5">
        <v>1513</v>
      </c>
      <c r="B1515" s="6" t="str">
        <f>"36782022011010545796762"</f>
        <v>36782022011010545796762</v>
      </c>
      <c r="C1515" s="6" t="s">
        <v>13</v>
      </c>
      <c r="D1515" s="6" t="str">
        <f>"金贝"</f>
        <v>金贝</v>
      </c>
    </row>
    <row r="1516" customHeight="1" spans="1:4">
      <c r="A1516" s="5">
        <v>1514</v>
      </c>
      <c r="B1516" s="6" t="str">
        <f>"36782022011012301597017"</f>
        <v>36782022011012301597017</v>
      </c>
      <c r="C1516" s="6" t="s">
        <v>13</v>
      </c>
      <c r="D1516" s="6" t="str">
        <f>"宋畅"</f>
        <v>宋畅</v>
      </c>
    </row>
    <row r="1517" customHeight="1" spans="1:4">
      <c r="A1517" s="5">
        <v>1515</v>
      </c>
      <c r="B1517" s="6" t="str">
        <f>"36782022011012405397037"</f>
        <v>36782022011012405397037</v>
      </c>
      <c r="C1517" s="6" t="s">
        <v>13</v>
      </c>
      <c r="D1517" s="6" t="str">
        <f>"邓翔"</f>
        <v>邓翔</v>
      </c>
    </row>
    <row r="1518" customHeight="1" spans="1:4">
      <c r="A1518" s="5">
        <v>1516</v>
      </c>
      <c r="B1518" s="6" t="str">
        <f>"36782022011013005997069"</f>
        <v>36782022011013005997069</v>
      </c>
      <c r="C1518" s="6" t="s">
        <v>13</v>
      </c>
      <c r="D1518" s="6" t="str">
        <f>"陈唐键"</f>
        <v>陈唐键</v>
      </c>
    </row>
    <row r="1519" customHeight="1" spans="1:4">
      <c r="A1519" s="5">
        <v>1517</v>
      </c>
      <c r="B1519" s="6" t="str">
        <f>"36782022011015303697274"</f>
        <v>36782022011015303697274</v>
      </c>
      <c r="C1519" s="6" t="s">
        <v>13</v>
      </c>
      <c r="D1519" s="6" t="str">
        <f>"戴利娟"</f>
        <v>戴利娟</v>
      </c>
    </row>
    <row r="1520" customHeight="1" spans="1:4">
      <c r="A1520" s="5">
        <v>1518</v>
      </c>
      <c r="B1520" s="6" t="str">
        <f>"36782022011015522597318"</f>
        <v>36782022011015522597318</v>
      </c>
      <c r="C1520" s="6" t="s">
        <v>13</v>
      </c>
      <c r="D1520" s="6" t="str">
        <f>"陈小青"</f>
        <v>陈小青</v>
      </c>
    </row>
    <row r="1521" customHeight="1" spans="1:4">
      <c r="A1521" s="5">
        <v>1519</v>
      </c>
      <c r="B1521" s="6" t="str">
        <f>"36782022011020125797654"</f>
        <v>36782022011020125797654</v>
      </c>
      <c r="C1521" s="6" t="s">
        <v>13</v>
      </c>
      <c r="D1521" s="6" t="str">
        <f>"吴松金"</f>
        <v>吴松金</v>
      </c>
    </row>
    <row r="1522" customHeight="1" spans="1:4">
      <c r="A1522" s="5">
        <v>1520</v>
      </c>
      <c r="B1522" s="6" t="str">
        <f>"36782022011023052397806"</f>
        <v>36782022011023052397806</v>
      </c>
      <c r="C1522" s="6" t="s">
        <v>13</v>
      </c>
      <c r="D1522" s="6" t="str">
        <f>"纪慧欣"</f>
        <v>纪慧欣</v>
      </c>
    </row>
    <row r="1523" customHeight="1" spans="1:4">
      <c r="A1523" s="5">
        <v>1521</v>
      </c>
      <c r="B1523" s="6" t="str">
        <f>"36782022011100234897842"</f>
        <v>36782022011100234897842</v>
      </c>
      <c r="C1523" s="6" t="s">
        <v>13</v>
      </c>
      <c r="D1523" s="6" t="str">
        <f>"陈泰珍"</f>
        <v>陈泰珍</v>
      </c>
    </row>
    <row r="1524" customHeight="1" spans="1:4">
      <c r="A1524" s="5">
        <v>1522</v>
      </c>
      <c r="B1524" s="6" t="str">
        <f>"36782022011115171998484"</f>
        <v>36782022011115171998484</v>
      </c>
      <c r="C1524" s="6" t="s">
        <v>13</v>
      </c>
      <c r="D1524" s="6" t="str">
        <f>"徐晨辉"</f>
        <v>徐晨辉</v>
      </c>
    </row>
    <row r="1525" customHeight="1" spans="1:4">
      <c r="A1525" s="5">
        <v>1523</v>
      </c>
      <c r="B1525" s="6" t="str">
        <f>"36782022011115205998492"</f>
        <v>36782022011115205998492</v>
      </c>
      <c r="C1525" s="6" t="s">
        <v>13</v>
      </c>
      <c r="D1525" s="6" t="str">
        <f>"陆晓英"</f>
        <v>陆晓英</v>
      </c>
    </row>
    <row r="1526" customHeight="1" spans="1:4">
      <c r="A1526" s="5">
        <v>1524</v>
      </c>
      <c r="B1526" s="6" t="str">
        <f>"36782022011116180598597"</f>
        <v>36782022011116180598597</v>
      </c>
      <c r="C1526" s="6" t="s">
        <v>13</v>
      </c>
      <c r="D1526" s="6" t="str">
        <f>"王瑞旧"</f>
        <v>王瑞旧</v>
      </c>
    </row>
    <row r="1527" customHeight="1" spans="1:4">
      <c r="A1527" s="5">
        <v>1525</v>
      </c>
      <c r="B1527" s="6" t="str">
        <f>"36782022011120003798862"</f>
        <v>36782022011120003798862</v>
      </c>
      <c r="C1527" s="6" t="s">
        <v>13</v>
      </c>
      <c r="D1527" s="6" t="str">
        <f>"符芳妹"</f>
        <v>符芳妹</v>
      </c>
    </row>
    <row r="1528" customHeight="1" spans="1:4">
      <c r="A1528" s="5">
        <v>1526</v>
      </c>
      <c r="B1528" s="6" t="str">
        <f>"36782022011120234898881"</f>
        <v>36782022011120234898881</v>
      </c>
      <c r="C1528" s="6" t="s">
        <v>13</v>
      </c>
      <c r="D1528" s="6" t="str">
        <f>"李皎余"</f>
        <v>李皎余</v>
      </c>
    </row>
    <row r="1529" customHeight="1" spans="1:4">
      <c r="A1529" s="5">
        <v>1527</v>
      </c>
      <c r="B1529" s="6" t="str">
        <f>"36782022011121545999015"</f>
        <v>36782022011121545999015</v>
      </c>
      <c r="C1529" s="6" t="s">
        <v>13</v>
      </c>
      <c r="D1529" s="6" t="str">
        <f>"王应轮"</f>
        <v>王应轮</v>
      </c>
    </row>
    <row r="1530" customHeight="1" spans="1:4">
      <c r="A1530" s="5">
        <v>1528</v>
      </c>
      <c r="B1530" s="6" t="str">
        <f>"36782022011209114999304"</f>
        <v>36782022011209114999304</v>
      </c>
      <c r="C1530" s="6" t="s">
        <v>13</v>
      </c>
      <c r="D1530" s="6" t="str">
        <f>"郑秋红"</f>
        <v>郑秋红</v>
      </c>
    </row>
    <row r="1531" customHeight="1" spans="1:4">
      <c r="A1531" s="5">
        <v>1529</v>
      </c>
      <c r="B1531" s="6" t="str">
        <f>"367820220112160329100781"</f>
        <v>367820220112160329100781</v>
      </c>
      <c r="C1531" s="6" t="s">
        <v>13</v>
      </c>
      <c r="D1531" s="6" t="str">
        <f>"钟赛丽"</f>
        <v>钟赛丽</v>
      </c>
    </row>
    <row r="1532" customHeight="1" spans="1:4">
      <c r="A1532" s="5">
        <v>1530</v>
      </c>
      <c r="B1532" s="6" t="str">
        <f>"367820220112192350101327"</f>
        <v>367820220112192350101327</v>
      </c>
      <c r="C1532" s="6" t="s">
        <v>13</v>
      </c>
      <c r="D1532" s="6" t="str">
        <f>"郑作丽"</f>
        <v>郑作丽</v>
      </c>
    </row>
    <row r="1533" customHeight="1" spans="1:4">
      <c r="A1533" s="5">
        <v>1531</v>
      </c>
      <c r="B1533" s="6" t="str">
        <f>"367820220113100956102324"</f>
        <v>367820220113100956102324</v>
      </c>
      <c r="C1533" s="6" t="s">
        <v>13</v>
      </c>
      <c r="D1533" s="6" t="str">
        <f>"蔡芳雯"</f>
        <v>蔡芳雯</v>
      </c>
    </row>
    <row r="1534" customHeight="1" spans="1:4">
      <c r="A1534" s="5">
        <v>1532</v>
      </c>
      <c r="B1534" s="6" t="str">
        <f>"367820220113111701102526"</f>
        <v>367820220113111701102526</v>
      </c>
      <c r="C1534" s="6" t="s">
        <v>13</v>
      </c>
      <c r="D1534" s="6" t="str">
        <f>"符克泥"</f>
        <v>符克泥</v>
      </c>
    </row>
    <row r="1535" customHeight="1" spans="1:4">
      <c r="A1535" s="5">
        <v>1533</v>
      </c>
      <c r="B1535" s="6" t="str">
        <f>"367820220113193536103361"</f>
        <v>367820220113193536103361</v>
      </c>
      <c r="C1535" s="6" t="s">
        <v>13</v>
      </c>
      <c r="D1535" s="6" t="str">
        <f>"何丽丁"</f>
        <v>何丽丁</v>
      </c>
    </row>
    <row r="1536" customHeight="1" spans="1:4">
      <c r="A1536" s="5">
        <v>1534</v>
      </c>
      <c r="B1536" s="6" t="str">
        <f>"367820220113200701103423"</f>
        <v>367820220113200701103423</v>
      </c>
      <c r="C1536" s="6" t="s">
        <v>13</v>
      </c>
      <c r="D1536" s="6" t="str">
        <f>"王雪丹"</f>
        <v>王雪丹</v>
      </c>
    </row>
    <row r="1537" customHeight="1" spans="1:4">
      <c r="A1537" s="5">
        <v>1535</v>
      </c>
      <c r="B1537" s="6" t="str">
        <f>"367820220113214621103648"</f>
        <v>367820220113214621103648</v>
      </c>
      <c r="C1537" s="6" t="s">
        <v>13</v>
      </c>
      <c r="D1537" s="6" t="str">
        <f>"邓雪银"</f>
        <v>邓雪银</v>
      </c>
    </row>
    <row r="1538" customHeight="1" spans="1:4">
      <c r="A1538" s="5">
        <v>1536</v>
      </c>
      <c r="B1538" s="6" t="str">
        <f>"367820220114122936104330"</f>
        <v>367820220114122936104330</v>
      </c>
      <c r="C1538" s="6" t="s">
        <v>13</v>
      </c>
      <c r="D1538" s="6" t="str">
        <f>"刘佳慧"</f>
        <v>刘佳慧</v>
      </c>
    </row>
    <row r="1539" customHeight="1" spans="1:4">
      <c r="A1539" s="5">
        <v>1537</v>
      </c>
      <c r="B1539" s="6" t="str">
        <f>"367820220114132725104433"</f>
        <v>367820220114132725104433</v>
      </c>
      <c r="C1539" s="6" t="s">
        <v>13</v>
      </c>
      <c r="D1539" s="6" t="str">
        <f>"翁亚珠"</f>
        <v>翁亚珠</v>
      </c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dora</cp:lastModifiedBy>
  <dcterms:created xsi:type="dcterms:W3CDTF">2022-01-14T11:09:23Z</dcterms:created>
  <dcterms:modified xsi:type="dcterms:W3CDTF">2022-01-14T11:11:17Z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ED46C7177ABF4A118ED91A9CEA4AC806</vt:lpwstr>
  </property>
  <property fmtid="{D5CDD505-2E9C-101B-9397-08002B2CF9AE}" pid="3" name="KSOProductBuildVer">
    <vt:lpwstr>2052-11.1.0.11294</vt:lpwstr>
  </property>
</Properties>
</file>