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<sst xmlns="http://schemas.openxmlformats.org/spreadsheetml/2006/main" count="484" uniqueCount="14">
  <si>
    <t>2022年海南中学澄迈附属小学教师招聘资格审查合格名单（第一批次）</t>
  </si>
  <si>
    <t>序号</t>
  </si>
  <si>
    <t>报考号</t>
  </si>
  <si>
    <t>报考岗位</t>
  </si>
  <si>
    <t>姓名</t>
  </si>
  <si>
    <t>0101_小学语文教师</t>
  </si>
  <si>
    <t>0102_小学数学教师</t>
  </si>
  <si>
    <t>0103_小学英语教师</t>
  </si>
  <si>
    <t>0104_小学体育教师</t>
  </si>
  <si>
    <t>0105_小学美术教师</t>
  </si>
  <si>
    <t>0106_小学道德与法治教师</t>
  </si>
  <si>
    <t>0107_小学音乐教师</t>
  </si>
  <si>
    <t>0108_小学舞蹈教师</t>
  </si>
  <si>
    <t>0109_小学计算机教师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</si>
</sst>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1"/>
  <sheetViews>
    <sheetView tabSelected="1" workbookViewId="0">
      <selection activeCell="G8" sqref="G8"/>
    </sheetView>
  </sheetViews>
  <sheetFormatPr defaultColWidth="9" defaultRowHeight="12" outlineLevelCol="3"/>
  <cols>
    <col min="1" max="1" width="9" style="2"/>
    <col min="2" max="2" width="23.125" style="2" customWidth="1"/>
    <col min="3" max="3" width="20.375" style="2" customWidth="1"/>
    <col min="4" max="4" width="9" style="2"/>
    <col min="5" max="16384" width="9" style="3"/>
  </cols>
  <sheetData>
    <row r="1" s="1" customFormat="1" ht="18" customHeight="1" spans="1:4">
      <c r="A1" s="4" t="s">
        <v>0</v>
      </c>
      <c r="B1" s="4"/>
      <c r="C1" s="4"/>
      <c r="D1" s="4"/>
    </row>
    <row r="2" spans="1:4">
      <c r="A2" s="5" t="s">
        <v>1</v>
      </c>
      <c r="B2" s="5" t="s">
        <v>2</v>
      </c>
      <c r="C2" s="5" t="s">
        <v>3</v>
      </c>
      <c r="D2" s="5" t="s">
        <v>4</v>
      </c>
    </row>
    <row r="3" spans="1:4">
      <c r="A3" s="6">
        <v>1</v>
      </c>
      <c r="B3" s="6" t="str">
        <f>"36782022010712363491381"</f>
        <v>36782022010712363491381</v>
      </c>
      <c r="C3" s="6" t="s">
        <v>5</v>
      </c>
      <c r="D3" s="6" t="str">
        <f>"陈铭蔚"</f>
        <v>陈铭蔚</v>
      </c>
    </row>
    <row r="4" spans="1:4">
      <c r="A4" s="6">
        <v>2</v>
      </c>
      <c r="B4" s="6" t="str">
        <f>"36782022010713432191614"</f>
        <v>36782022010713432191614</v>
      </c>
      <c r="C4" s="6" t="s">
        <v>5</v>
      </c>
      <c r="D4" s="6" t="str">
        <f>"邢雯雯"</f>
        <v>邢雯雯</v>
      </c>
    </row>
    <row r="5" spans="1:4">
      <c r="A5" s="6">
        <v>3</v>
      </c>
      <c r="B5" s="6" t="str">
        <f>"36782022010715040991871"</f>
        <v>36782022010715040991871</v>
      </c>
      <c r="C5" s="6" t="s">
        <v>5</v>
      </c>
      <c r="D5" s="6" t="str">
        <f>"李荣瑕"</f>
        <v>李荣瑕</v>
      </c>
    </row>
    <row r="6" spans="1:4">
      <c r="A6" s="6">
        <v>4</v>
      </c>
      <c r="B6" s="6" t="str">
        <f>"36782022010715283991967"</f>
        <v>36782022010715283991967</v>
      </c>
      <c r="C6" s="6" t="s">
        <v>5</v>
      </c>
      <c r="D6" s="6" t="str">
        <f>"庞卓丽"</f>
        <v>庞卓丽</v>
      </c>
    </row>
    <row r="7" spans="1:4">
      <c r="A7" s="6">
        <v>5</v>
      </c>
      <c r="B7" s="6" t="str">
        <f>"36782022010715405292022"</f>
        <v>36782022010715405292022</v>
      </c>
      <c r="C7" s="6" t="s">
        <v>5</v>
      </c>
      <c r="D7" s="6" t="str">
        <f>"吴思"</f>
        <v>吴思</v>
      </c>
    </row>
    <row r="8" spans="1:4">
      <c r="A8" s="6">
        <v>6</v>
      </c>
      <c r="B8" s="6" t="str">
        <f>"36782022010715444092040"</f>
        <v>36782022010715444092040</v>
      </c>
      <c r="C8" s="6" t="s">
        <v>5</v>
      </c>
      <c r="D8" s="6" t="str">
        <f>"游首南"</f>
        <v>游首南</v>
      </c>
    </row>
    <row r="9" spans="1:4">
      <c r="A9" s="6">
        <v>7</v>
      </c>
      <c r="B9" s="6" t="str">
        <f>"36782022010715565892103"</f>
        <v>36782022010715565892103</v>
      </c>
      <c r="C9" s="6" t="s">
        <v>5</v>
      </c>
      <c r="D9" s="6" t="str">
        <f>"谭向冰"</f>
        <v>谭向冰</v>
      </c>
    </row>
    <row r="10" spans="1:4">
      <c r="A10" s="6">
        <v>8</v>
      </c>
      <c r="B10" s="6" t="str">
        <f>"36782022010716065192138"</f>
        <v>36782022010716065192138</v>
      </c>
      <c r="C10" s="6" t="s">
        <v>5</v>
      </c>
      <c r="D10" s="6" t="str">
        <f>"万传芳"</f>
        <v>万传芳</v>
      </c>
    </row>
    <row r="11" spans="1:4">
      <c r="A11" s="6">
        <v>9</v>
      </c>
      <c r="B11" s="6" t="str">
        <f>"36782022010716100392153"</f>
        <v>36782022010716100392153</v>
      </c>
      <c r="C11" s="6" t="s">
        <v>5</v>
      </c>
      <c r="D11" s="6" t="str">
        <f>"郑婷"</f>
        <v>郑婷</v>
      </c>
    </row>
    <row r="12" spans="1:4">
      <c r="A12" s="6">
        <v>10</v>
      </c>
      <c r="B12" s="6" t="str">
        <f>"36782022010716265092210"</f>
        <v>36782022010716265092210</v>
      </c>
      <c r="C12" s="6" t="s">
        <v>5</v>
      </c>
      <c r="D12" s="6" t="str">
        <f>"张燕慧"</f>
        <v>张燕慧</v>
      </c>
    </row>
    <row r="13" spans="1:4">
      <c r="A13" s="6">
        <v>11</v>
      </c>
      <c r="B13" s="6" t="str">
        <f>"36782022010716285692218"</f>
        <v>36782022010716285692218</v>
      </c>
      <c r="C13" s="6" t="s">
        <v>5</v>
      </c>
      <c r="D13" s="6" t="str">
        <f>"房艳彬"</f>
        <v>房艳彬</v>
      </c>
    </row>
    <row r="14" spans="1:4">
      <c r="A14" s="6">
        <v>12</v>
      </c>
      <c r="B14" s="6" t="str">
        <f>"36782022010716323592230"</f>
        <v>36782022010716323592230</v>
      </c>
      <c r="C14" s="6" t="s">
        <v>5</v>
      </c>
      <c r="D14" s="6" t="str">
        <f>"曾婷"</f>
        <v>曾婷</v>
      </c>
    </row>
    <row r="15" spans="1:4">
      <c r="A15" s="6">
        <v>13</v>
      </c>
      <c r="B15" s="6" t="str">
        <f>"36782022010716480592273"</f>
        <v>36782022010716480592273</v>
      </c>
      <c r="C15" s="6" t="s">
        <v>5</v>
      </c>
      <c r="D15" s="6" t="str">
        <f>"陈小慧"</f>
        <v>陈小慧</v>
      </c>
    </row>
    <row r="16" spans="1:4">
      <c r="A16" s="6">
        <v>14</v>
      </c>
      <c r="B16" s="6" t="str">
        <f>"36782022010716495392279"</f>
        <v>36782022010716495392279</v>
      </c>
      <c r="C16" s="6" t="s">
        <v>5</v>
      </c>
      <c r="D16" s="6" t="str">
        <f>"张思涵"</f>
        <v>张思涵</v>
      </c>
    </row>
    <row r="17" spans="1:4">
      <c r="A17" s="6">
        <v>15</v>
      </c>
      <c r="B17" s="6" t="str">
        <f>"36782022010716552292304"</f>
        <v>36782022010716552292304</v>
      </c>
      <c r="C17" s="6" t="s">
        <v>5</v>
      </c>
      <c r="D17" s="6" t="str">
        <f>"蔡云飞"</f>
        <v>蔡云飞</v>
      </c>
    </row>
    <row r="18" spans="1:4">
      <c r="A18" s="6">
        <v>16</v>
      </c>
      <c r="B18" s="6" t="str">
        <f>"36782022010717105192362"</f>
        <v>36782022010717105192362</v>
      </c>
      <c r="C18" s="6" t="s">
        <v>5</v>
      </c>
      <c r="D18" s="6" t="str">
        <f>"王婷婷"</f>
        <v>王婷婷</v>
      </c>
    </row>
    <row r="19" spans="1:4">
      <c r="A19" s="6">
        <v>17</v>
      </c>
      <c r="B19" s="6" t="str">
        <f>"36782022010717255592417"</f>
        <v>36782022010717255592417</v>
      </c>
      <c r="C19" s="6" t="s">
        <v>5</v>
      </c>
      <c r="D19" s="6" t="str">
        <f>"吴丽"</f>
        <v>吴丽</v>
      </c>
    </row>
    <row r="20" spans="1:4">
      <c r="A20" s="6">
        <v>18</v>
      </c>
      <c r="B20" s="6" t="str">
        <f>"36782022010717353792434"</f>
        <v>36782022010717353792434</v>
      </c>
      <c r="C20" s="6" t="s">
        <v>5</v>
      </c>
      <c r="D20" s="6" t="str">
        <f>"郑绮蕾"</f>
        <v>郑绮蕾</v>
      </c>
    </row>
    <row r="21" spans="1:4">
      <c r="A21" s="6">
        <v>19</v>
      </c>
      <c r="B21" s="6" t="str">
        <f>"36782022010717354192436"</f>
        <v>36782022010717354192436</v>
      </c>
      <c r="C21" s="6" t="s">
        <v>5</v>
      </c>
      <c r="D21" s="6" t="str">
        <f>"王燕娥"</f>
        <v>王燕娥</v>
      </c>
    </row>
    <row r="22" spans="1:4">
      <c r="A22" s="6">
        <v>20</v>
      </c>
      <c r="B22" s="6" t="str">
        <f>"36782022010717432192451"</f>
        <v>36782022010717432192451</v>
      </c>
      <c r="C22" s="6" t="s">
        <v>5</v>
      </c>
      <c r="D22" s="6" t="str">
        <f>"符慧敏"</f>
        <v>符慧敏</v>
      </c>
    </row>
    <row r="23" spans="1:4">
      <c r="A23" s="6">
        <v>21</v>
      </c>
      <c r="B23" s="6" t="str">
        <f>"36782022010718313692540"</f>
        <v>36782022010718313692540</v>
      </c>
      <c r="C23" s="6" t="s">
        <v>5</v>
      </c>
      <c r="D23" s="6" t="str">
        <f>"陈娟"</f>
        <v>陈娟</v>
      </c>
    </row>
    <row r="24" spans="1:4">
      <c r="A24" s="6">
        <v>22</v>
      </c>
      <c r="B24" s="6" t="str">
        <f>"36782022010718402892563"</f>
        <v>36782022010718402892563</v>
      </c>
      <c r="C24" s="6" t="s">
        <v>5</v>
      </c>
      <c r="D24" s="6" t="str">
        <f>"单婉茹"</f>
        <v>单婉茹</v>
      </c>
    </row>
    <row r="25" spans="1:4">
      <c r="A25" s="6">
        <v>23</v>
      </c>
      <c r="B25" s="6" t="str">
        <f>"36782022010719094192619"</f>
        <v>36782022010719094192619</v>
      </c>
      <c r="C25" s="6" t="s">
        <v>5</v>
      </c>
      <c r="D25" s="6" t="str">
        <f>"唐梦茜"</f>
        <v>唐梦茜</v>
      </c>
    </row>
    <row r="26" spans="1:4">
      <c r="A26" s="6">
        <v>24</v>
      </c>
      <c r="B26" s="6" t="str">
        <f>"36782022010719391192659"</f>
        <v>36782022010719391192659</v>
      </c>
      <c r="C26" s="6" t="s">
        <v>5</v>
      </c>
      <c r="D26" s="6" t="str">
        <f>"马静"</f>
        <v>马静</v>
      </c>
    </row>
    <row r="27" spans="1:4">
      <c r="A27" s="6">
        <v>25</v>
      </c>
      <c r="B27" s="6" t="str">
        <f>"36782022010719545792680"</f>
        <v>36782022010719545792680</v>
      </c>
      <c r="C27" s="6" t="s">
        <v>5</v>
      </c>
      <c r="D27" s="6" t="str">
        <f>"陈文婷"</f>
        <v>陈文婷</v>
      </c>
    </row>
    <row r="28" spans="1:4">
      <c r="A28" s="6">
        <v>26</v>
      </c>
      <c r="B28" s="6" t="str">
        <f>"36782022010720425492775"</f>
        <v>36782022010720425492775</v>
      </c>
      <c r="C28" s="6" t="s">
        <v>5</v>
      </c>
      <c r="D28" s="6" t="str">
        <f>"王小芬"</f>
        <v>王小芬</v>
      </c>
    </row>
    <row r="29" spans="1:4">
      <c r="A29" s="6">
        <v>27</v>
      </c>
      <c r="B29" s="6" t="str">
        <f>"36782022010721012592801"</f>
        <v>36782022010721012592801</v>
      </c>
      <c r="C29" s="6" t="s">
        <v>5</v>
      </c>
      <c r="D29" s="6" t="str">
        <f>"林艺"</f>
        <v>林艺</v>
      </c>
    </row>
    <row r="30" spans="1:4">
      <c r="A30" s="6">
        <v>28</v>
      </c>
      <c r="B30" s="6" t="str">
        <f>"36782022010721225092836"</f>
        <v>36782022010721225092836</v>
      </c>
      <c r="C30" s="6" t="s">
        <v>5</v>
      </c>
      <c r="D30" s="6" t="str">
        <f>"王笑一"</f>
        <v>王笑一</v>
      </c>
    </row>
    <row r="31" spans="1:4">
      <c r="A31" s="6">
        <v>29</v>
      </c>
      <c r="B31" s="6" t="str">
        <f>"36782022010721412492867"</f>
        <v>36782022010721412492867</v>
      </c>
      <c r="C31" s="6" t="s">
        <v>5</v>
      </c>
      <c r="D31" s="6" t="str">
        <f>"郭思汎"</f>
        <v>郭思汎</v>
      </c>
    </row>
    <row r="32" spans="1:4">
      <c r="A32" s="6">
        <v>30</v>
      </c>
      <c r="B32" s="6" t="str">
        <f>"36782022010722222792944"</f>
        <v>36782022010722222792944</v>
      </c>
      <c r="C32" s="6" t="s">
        <v>5</v>
      </c>
      <c r="D32" s="6" t="str">
        <f>"钟慧琪"</f>
        <v>钟慧琪</v>
      </c>
    </row>
    <row r="33" spans="1:4">
      <c r="A33" s="6">
        <v>31</v>
      </c>
      <c r="B33" s="6" t="str">
        <f>"36782022010722304092956"</f>
        <v>36782022010722304092956</v>
      </c>
      <c r="C33" s="6" t="s">
        <v>5</v>
      </c>
      <c r="D33" s="6" t="str">
        <f>"唐梅欣"</f>
        <v>唐梅欣</v>
      </c>
    </row>
    <row r="34" spans="1:4">
      <c r="A34" s="6">
        <v>32</v>
      </c>
      <c r="B34" s="6" t="str">
        <f>"36782022010722355992966"</f>
        <v>36782022010722355992966</v>
      </c>
      <c r="C34" s="6" t="s">
        <v>5</v>
      </c>
      <c r="D34" s="6" t="str">
        <f>"苏静"</f>
        <v>苏静</v>
      </c>
    </row>
    <row r="35" spans="1:4">
      <c r="A35" s="6">
        <v>33</v>
      </c>
      <c r="B35" s="6" t="str">
        <f>"36782022010723165893005"</f>
        <v>36782022010723165893005</v>
      </c>
      <c r="C35" s="6" t="s">
        <v>5</v>
      </c>
      <c r="D35" s="6" t="str">
        <f>"刘卓男"</f>
        <v>刘卓男</v>
      </c>
    </row>
    <row r="36" spans="1:4">
      <c r="A36" s="6">
        <v>34</v>
      </c>
      <c r="B36" s="6" t="str">
        <f>"36782022010723373293023"</f>
        <v>36782022010723373293023</v>
      </c>
      <c r="C36" s="6" t="s">
        <v>5</v>
      </c>
      <c r="D36" s="6" t="str">
        <f>"罗琼华"</f>
        <v>罗琼华</v>
      </c>
    </row>
    <row r="37" spans="1:4">
      <c r="A37" s="6">
        <v>35</v>
      </c>
      <c r="B37" s="6" t="str">
        <f>"36782022010801334693077"</f>
        <v>36782022010801334693077</v>
      </c>
      <c r="C37" s="6" t="s">
        <v>5</v>
      </c>
      <c r="D37" s="6" t="str">
        <f>"周娜"</f>
        <v>周娜</v>
      </c>
    </row>
    <row r="38" spans="1:4">
      <c r="A38" s="6">
        <v>36</v>
      </c>
      <c r="B38" s="6" t="str">
        <f>"36782022010809361993153"</f>
        <v>36782022010809361993153</v>
      </c>
      <c r="C38" s="6" t="s">
        <v>5</v>
      </c>
      <c r="D38" s="6" t="str">
        <f>"黎万霞"</f>
        <v>黎万霞</v>
      </c>
    </row>
    <row r="39" spans="1:4">
      <c r="A39" s="6">
        <v>37</v>
      </c>
      <c r="B39" s="6" t="str">
        <f>"36782022010811184193289"</f>
        <v>36782022010811184193289</v>
      </c>
      <c r="C39" s="6" t="s">
        <v>5</v>
      </c>
      <c r="D39" s="6" t="str">
        <f>"郑阿雪"</f>
        <v>郑阿雪</v>
      </c>
    </row>
    <row r="40" spans="1:4">
      <c r="A40" s="6">
        <v>38</v>
      </c>
      <c r="B40" s="6" t="str">
        <f>"36782022010811594193342"</f>
        <v>36782022010811594193342</v>
      </c>
      <c r="C40" s="6" t="s">
        <v>5</v>
      </c>
      <c r="D40" s="6" t="str">
        <f>"林驰驰"</f>
        <v>林驰驰</v>
      </c>
    </row>
    <row r="41" spans="1:4">
      <c r="A41" s="6">
        <v>39</v>
      </c>
      <c r="B41" s="6" t="str">
        <f>"36782022010812041893349"</f>
        <v>36782022010812041893349</v>
      </c>
      <c r="C41" s="6" t="s">
        <v>5</v>
      </c>
      <c r="D41" s="6" t="str">
        <f>"钱小云"</f>
        <v>钱小云</v>
      </c>
    </row>
    <row r="42" spans="1:4">
      <c r="A42" s="6">
        <v>40</v>
      </c>
      <c r="B42" s="6" t="str">
        <f>"36782022010812365293389"</f>
        <v>36782022010812365293389</v>
      </c>
      <c r="C42" s="6" t="s">
        <v>5</v>
      </c>
      <c r="D42" s="6" t="str">
        <f>"翁晓娟"</f>
        <v>翁晓娟</v>
      </c>
    </row>
    <row r="43" spans="1:4">
      <c r="A43" s="6">
        <v>41</v>
      </c>
      <c r="B43" s="6" t="str">
        <f>"36782022010812414893395"</f>
        <v>36782022010812414893395</v>
      </c>
      <c r="C43" s="6" t="s">
        <v>5</v>
      </c>
      <c r="D43" s="6" t="str">
        <f>"黎家慧"</f>
        <v>黎家慧</v>
      </c>
    </row>
    <row r="44" spans="1:4">
      <c r="A44" s="6">
        <v>42</v>
      </c>
      <c r="B44" s="6" t="str">
        <f>"36782022010813213793437"</f>
        <v>36782022010813213793437</v>
      </c>
      <c r="C44" s="6" t="s">
        <v>5</v>
      </c>
      <c r="D44" s="6" t="str">
        <f>"曾月香"</f>
        <v>曾月香</v>
      </c>
    </row>
    <row r="45" spans="1:4">
      <c r="A45" s="6">
        <v>43</v>
      </c>
      <c r="B45" s="6" t="str">
        <f>"36782022010813263593445"</f>
        <v>36782022010813263593445</v>
      </c>
      <c r="C45" s="6" t="s">
        <v>5</v>
      </c>
      <c r="D45" s="6" t="str">
        <f>"李小琴"</f>
        <v>李小琴</v>
      </c>
    </row>
    <row r="46" spans="1:4">
      <c r="A46" s="6">
        <v>44</v>
      </c>
      <c r="B46" s="6" t="str">
        <f>"36782022010814112793503"</f>
        <v>36782022010814112793503</v>
      </c>
      <c r="C46" s="6" t="s">
        <v>5</v>
      </c>
      <c r="D46" s="6" t="str">
        <f>"曾丽芳"</f>
        <v>曾丽芳</v>
      </c>
    </row>
    <row r="47" spans="1:4">
      <c r="A47" s="6">
        <v>45</v>
      </c>
      <c r="B47" s="6" t="str">
        <f>"36782022010814173793512"</f>
        <v>36782022010814173793512</v>
      </c>
      <c r="C47" s="6" t="s">
        <v>5</v>
      </c>
      <c r="D47" s="6" t="str">
        <f>"林小丽"</f>
        <v>林小丽</v>
      </c>
    </row>
    <row r="48" spans="1:4">
      <c r="A48" s="6">
        <v>46</v>
      </c>
      <c r="B48" s="6" t="str">
        <f>"36782022010814180193513"</f>
        <v>36782022010814180193513</v>
      </c>
      <c r="C48" s="6" t="s">
        <v>5</v>
      </c>
      <c r="D48" s="6" t="str">
        <f>"毛冬梅"</f>
        <v>毛冬梅</v>
      </c>
    </row>
    <row r="49" spans="1:4">
      <c r="A49" s="6">
        <v>47</v>
      </c>
      <c r="B49" s="6" t="str">
        <f>"36782022010814490293562"</f>
        <v>36782022010814490293562</v>
      </c>
      <c r="C49" s="6" t="s">
        <v>5</v>
      </c>
      <c r="D49" s="6" t="str">
        <f>"黄杨椀"</f>
        <v>黄杨椀</v>
      </c>
    </row>
    <row r="50" spans="1:4">
      <c r="A50" s="6">
        <v>48</v>
      </c>
      <c r="B50" s="6" t="str">
        <f>"36782022010815071893584"</f>
        <v>36782022010815071893584</v>
      </c>
      <c r="C50" s="6" t="s">
        <v>5</v>
      </c>
      <c r="D50" s="6" t="str">
        <f>"周春燕"</f>
        <v>周春燕</v>
      </c>
    </row>
    <row r="51" spans="1:4">
      <c r="A51" s="6">
        <v>49</v>
      </c>
      <c r="B51" s="6" t="str">
        <f>"36782022010815235193617"</f>
        <v>36782022010815235193617</v>
      </c>
      <c r="C51" s="6" t="s">
        <v>5</v>
      </c>
      <c r="D51" s="6" t="str">
        <f>"彭潇柳"</f>
        <v>彭潇柳</v>
      </c>
    </row>
    <row r="52" spans="1:4">
      <c r="A52" s="6">
        <v>50</v>
      </c>
      <c r="B52" s="6" t="str">
        <f>"36782022010815275193625"</f>
        <v>36782022010815275193625</v>
      </c>
      <c r="C52" s="6" t="s">
        <v>5</v>
      </c>
      <c r="D52" s="6" t="str">
        <f>"陈梦媛"</f>
        <v>陈梦媛</v>
      </c>
    </row>
    <row r="53" spans="1:4">
      <c r="A53" s="6">
        <v>51</v>
      </c>
      <c r="B53" s="6" t="str">
        <f>"36782022010816465493760"</f>
        <v>36782022010816465493760</v>
      </c>
      <c r="C53" s="6" t="s">
        <v>5</v>
      </c>
      <c r="D53" s="6" t="str">
        <f>"粟静雯"</f>
        <v>粟静雯</v>
      </c>
    </row>
    <row r="54" spans="1:4">
      <c r="A54" s="6">
        <v>52</v>
      </c>
      <c r="B54" s="6" t="str">
        <f>"36782022010816541293772"</f>
        <v>36782022010816541293772</v>
      </c>
      <c r="C54" s="6" t="s">
        <v>5</v>
      </c>
      <c r="D54" s="6" t="str">
        <f>"余海宁"</f>
        <v>余海宁</v>
      </c>
    </row>
    <row r="55" spans="1:4">
      <c r="A55" s="6">
        <v>53</v>
      </c>
      <c r="B55" s="6" t="str">
        <f>"36782022010817102993792"</f>
        <v>36782022010817102993792</v>
      </c>
      <c r="C55" s="6" t="s">
        <v>5</v>
      </c>
      <c r="D55" s="6" t="str">
        <f>"曾小穆"</f>
        <v>曾小穆</v>
      </c>
    </row>
    <row r="56" spans="1:4">
      <c r="A56" s="6">
        <v>54</v>
      </c>
      <c r="B56" s="6" t="str">
        <f>"36782022010817341093831"</f>
        <v>36782022010817341093831</v>
      </c>
      <c r="C56" s="6" t="s">
        <v>5</v>
      </c>
      <c r="D56" s="6" t="str">
        <f>"吴可姣"</f>
        <v>吴可姣</v>
      </c>
    </row>
    <row r="57" spans="1:4">
      <c r="A57" s="6">
        <v>55</v>
      </c>
      <c r="B57" s="6" t="str">
        <f>"36782022010817434393851"</f>
        <v>36782022010817434393851</v>
      </c>
      <c r="C57" s="6" t="s">
        <v>5</v>
      </c>
      <c r="D57" s="6" t="str">
        <f>"陈尼"</f>
        <v>陈尼</v>
      </c>
    </row>
    <row r="58" spans="1:4">
      <c r="A58" s="6">
        <v>56</v>
      </c>
      <c r="B58" s="6" t="str">
        <f>"36782022010817474093862"</f>
        <v>36782022010817474093862</v>
      </c>
      <c r="C58" s="6" t="s">
        <v>5</v>
      </c>
      <c r="D58" s="6" t="str">
        <f>"王鑫花"</f>
        <v>王鑫花</v>
      </c>
    </row>
    <row r="59" spans="1:4">
      <c r="A59" s="6">
        <v>57</v>
      </c>
      <c r="B59" s="6" t="str">
        <f>"36782022010817561293872"</f>
        <v>36782022010817561293872</v>
      </c>
      <c r="C59" s="6" t="s">
        <v>5</v>
      </c>
      <c r="D59" s="6" t="str">
        <f>"梁婷婷"</f>
        <v>梁婷婷</v>
      </c>
    </row>
    <row r="60" spans="1:4">
      <c r="A60" s="6">
        <v>58</v>
      </c>
      <c r="B60" s="6" t="str">
        <f>"36782022010818355893930"</f>
        <v>36782022010818355893930</v>
      </c>
      <c r="C60" s="6" t="s">
        <v>5</v>
      </c>
      <c r="D60" s="6" t="str">
        <f>"苏海媚"</f>
        <v>苏海媚</v>
      </c>
    </row>
    <row r="61" spans="1:4">
      <c r="A61" s="6">
        <v>59</v>
      </c>
      <c r="B61" s="6" t="str">
        <f>"36782022010819121293982"</f>
        <v>36782022010819121293982</v>
      </c>
      <c r="C61" s="6" t="s">
        <v>5</v>
      </c>
      <c r="D61" s="6" t="str">
        <f>"符秋霞"</f>
        <v>符秋霞</v>
      </c>
    </row>
    <row r="62" spans="1:4">
      <c r="A62" s="6">
        <v>60</v>
      </c>
      <c r="B62" s="6" t="str">
        <f>"36782022010819163693992"</f>
        <v>36782022010819163693992</v>
      </c>
      <c r="C62" s="6" t="s">
        <v>5</v>
      </c>
      <c r="D62" s="6" t="str">
        <f>"余明珠"</f>
        <v>余明珠</v>
      </c>
    </row>
    <row r="63" spans="1:4">
      <c r="A63" s="6">
        <v>61</v>
      </c>
      <c r="B63" s="6" t="str">
        <f>"36782022010820293094127"</f>
        <v>36782022010820293094127</v>
      </c>
      <c r="C63" s="6" t="s">
        <v>5</v>
      </c>
      <c r="D63" s="6" t="str">
        <f>"曾萍"</f>
        <v>曾萍</v>
      </c>
    </row>
    <row r="64" spans="1:4">
      <c r="A64" s="6">
        <v>62</v>
      </c>
      <c r="B64" s="6" t="str">
        <f>"36782022010821121794219"</f>
        <v>36782022010821121794219</v>
      </c>
      <c r="C64" s="6" t="s">
        <v>5</v>
      </c>
      <c r="D64" s="6" t="str">
        <f>"符丹青"</f>
        <v>符丹青</v>
      </c>
    </row>
    <row r="65" spans="1:4">
      <c r="A65" s="6">
        <v>63</v>
      </c>
      <c r="B65" s="6" t="str">
        <f>"36782022010821345194272"</f>
        <v>36782022010821345194272</v>
      </c>
      <c r="C65" s="6" t="s">
        <v>5</v>
      </c>
      <c r="D65" s="6" t="str">
        <f>"陈茜"</f>
        <v>陈茜</v>
      </c>
    </row>
    <row r="66" spans="1:4">
      <c r="A66" s="6">
        <v>64</v>
      </c>
      <c r="B66" s="6" t="str">
        <f>"36782022010822140694352"</f>
        <v>36782022010822140694352</v>
      </c>
      <c r="C66" s="6" t="s">
        <v>5</v>
      </c>
      <c r="D66" s="6" t="str">
        <f>"黄文骞"</f>
        <v>黄文骞</v>
      </c>
    </row>
    <row r="67" spans="1:4">
      <c r="A67" s="6">
        <v>65</v>
      </c>
      <c r="B67" s="6" t="str">
        <f>"36782022010823361394488"</f>
        <v>36782022010823361394488</v>
      </c>
      <c r="C67" s="6" t="s">
        <v>5</v>
      </c>
      <c r="D67" s="6" t="str">
        <f>"邓秋霞"</f>
        <v>邓秋霞</v>
      </c>
    </row>
    <row r="68" spans="1:4">
      <c r="A68" s="6">
        <v>66</v>
      </c>
      <c r="B68" s="6" t="str">
        <f>"36782022010823533894510"</f>
        <v>36782022010823533894510</v>
      </c>
      <c r="C68" s="6" t="s">
        <v>5</v>
      </c>
      <c r="D68" s="6" t="str">
        <f>"孙玲"</f>
        <v>孙玲</v>
      </c>
    </row>
    <row r="69" spans="1:4">
      <c r="A69" s="6">
        <v>67</v>
      </c>
      <c r="B69" s="6" t="str">
        <f>"36782022010909321694663"</f>
        <v>36782022010909321694663</v>
      </c>
      <c r="C69" s="6" t="s">
        <v>5</v>
      </c>
      <c r="D69" s="6" t="str">
        <f>"万碧娥"</f>
        <v>万碧娥</v>
      </c>
    </row>
    <row r="70" spans="1:4">
      <c r="A70" s="6">
        <v>68</v>
      </c>
      <c r="B70" s="6" t="str">
        <f>"36782022010909373594672"</f>
        <v>36782022010909373594672</v>
      </c>
      <c r="C70" s="6" t="s">
        <v>5</v>
      </c>
      <c r="D70" s="6" t="str">
        <f>"莫海燕"</f>
        <v>莫海燕</v>
      </c>
    </row>
    <row r="71" spans="1:4">
      <c r="A71" s="6">
        <v>69</v>
      </c>
      <c r="B71" s="6" t="str">
        <f>"36782022010910245494742"</f>
        <v>36782022010910245494742</v>
      </c>
      <c r="C71" s="6" t="s">
        <v>5</v>
      </c>
      <c r="D71" s="6" t="str">
        <f>"张莉莎"</f>
        <v>张莉莎</v>
      </c>
    </row>
    <row r="72" spans="1:4">
      <c r="A72" s="6">
        <v>70</v>
      </c>
      <c r="B72" s="6" t="str">
        <f>"36782022010910434194809"</f>
        <v>36782022010910434194809</v>
      </c>
      <c r="C72" s="6" t="s">
        <v>5</v>
      </c>
      <c r="D72" s="6" t="str">
        <f>"李响"</f>
        <v>李响</v>
      </c>
    </row>
    <row r="73" spans="1:4">
      <c r="A73" s="6">
        <v>71</v>
      </c>
      <c r="B73" s="6" t="str">
        <f>"36782022010911115494886"</f>
        <v>36782022010911115494886</v>
      </c>
      <c r="C73" s="6" t="s">
        <v>5</v>
      </c>
      <c r="D73" s="6" t="str">
        <f>"王晓菊"</f>
        <v>王晓菊</v>
      </c>
    </row>
    <row r="74" spans="1:4">
      <c r="A74" s="6">
        <v>72</v>
      </c>
      <c r="B74" s="6" t="str">
        <f>"36782022010911163294901"</f>
        <v>36782022010911163294901</v>
      </c>
      <c r="C74" s="6" t="s">
        <v>5</v>
      </c>
      <c r="D74" s="6" t="str">
        <f>"刘珍玲"</f>
        <v>刘珍玲</v>
      </c>
    </row>
    <row r="75" spans="1:4">
      <c r="A75" s="6">
        <v>73</v>
      </c>
      <c r="B75" s="6" t="str">
        <f>"36782022010911235794928"</f>
        <v>36782022010911235794928</v>
      </c>
      <c r="C75" s="6" t="s">
        <v>5</v>
      </c>
      <c r="D75" s="6" t="str">
        <f>"李洁"</f>
        <v>李洁</v>
      </c>
    </row>
    <row r="76" spans="1:4">
      <c r="A76" s="6">
        <v>74</v>
      </c>
      <c r="B76" s="6" t="str">
        <f>"36782022010911241794931"</f>
        <v>36782022010911241794931</v>
      </c>
      <c r="C76" s="6" t="s">
        <v>5</v>
      </c>
      <c r="D76" s="6" t="str">
        <f>"刘慧婧"</f>
        <v>刘慧婧</v>
      </c>
    </row>
    <row r="77" spans="1:4">
      <c r="A77" s="6">
        <v>75</v>
      </c>
      <c r="B77" s="6" t="str">
        <f>"36782022010911374294973"</f>
        <v>36782022010911374294973</v>
      </c>
      <c r="C77" s="6" t="s">
        <v>5</v>
      </c>
      <c r="D77" s="6" t="str">
        <f>"甘露"</f>
        <v>甘露</v>
      </c>
    </row>
    <row r="78" spans="1:4">
      <c r="A78" s="6">
        <v>76</v>
      </c>
      <c r="B78" s="6" t="str">
        <f>"36782022010911493595000"</f>
        <v>36782022010911493595000</v>
      </c>
      <c r="C78" s="6" t="s">
        <v>5</v>
      </c>
      <c r="D78" s="6" t="str">
        <f>"潘美卉"</f>
        <v>潘美卉</v>
      </c>
    </row>
    <row r="79" spans="1:4">
      <c r="A79" s="6">
        <v>77</v>
      </c>
      <c r="B79" s="6" t="str">
        <f>"36782022010912035195033"</f>
        <v>36782022010912035195033</v>
      </c>
      <c r="C79" s="6" t="s">
        <v>5</v>
      </c>
      <c r="D79" s="6" t="str">
        <f>"于竞"</f>
        <v>于竞</v>
      </c>
    </row>
    <row r="80" spans="1:4">
      <c r="A80" s="6">
        <v>78</v>
      </c>
      <c r="B80" s="6" t="str">
        <f>"36782022010912295895083"</f>
        <v>36782022010912295895083</v>
      </c>
      <c r="C80" s="6" t="s">
        <v>5</v>
      </c>
      <c r="D80" s="6" t="str">
        <f>"张盛凯"</f>
        <v>张盛凯</v>
      </c>
    </row>
    <row r="81" spans="1:4">
      <c r="A81" s="6">
        <v>79</v>
      </c>
      <c r="B81" s="6" t="str">
        <f>"36782022010913031395157"</f>
        <v>36782022010913031395157</v>
      </c>
      <c r="C81" s="6" t="s">
        <v>5</v>
      </c>
      <c r="D81" s="6" t="str">
        <f>"王丽菊"</f>
        <v>王丽菊</v>
      </c>
    </row>
    <row r="82" spans="1:4">
      <c r="A82" s="6">
        <v>80</v>
      </c>
      <c r="B82" s="6" t="str">
        <f>"36782022010913151895178"</f>
        <v>36782022010913151895178</v>
      </c>
      <c r="C82" s="6" t="s">
        <v>5</v>
      </c>
      <c r="D82" s="6" t="str">
        <f>"符梦蝶 "</f>
        <v>符梦蝶 </v>
      </c>
    </row>
    <row r="83" spans="1:4">
      <c r="A83" s="6">
        <v>81</v>
      </c>
      <c r="B83" s="6" t="str">
        <f>"36782022010913222495193"</f>
        <v>36782022010913222495193</v>
      </c>
      <c r="C83" s="6" t="s">
        <v>5</v>
      </c>
      <c r="D83" s="6" t="str">
        <f>"黄佩瑶"</f>
        <v>黄佩瑶</v>
      </c>
    </row>
    <row r="84" spans="1:4">
      <c r="A84" s="6">
        <v>82</v>
      </c>
      <c r="B84" s="6" t="str">
        <f>"36782022010913404995233"</f>
        <v>36782022010913404995233</v>
      </c>
      <c r="C84" s="6" t="s">
        <v>5</v>
      </c>
      <c r="D84" s="6" t="str">
        <f>"冯娉婷"</f>
        <v>冯娉婷</v>
      </c>
    </row>
    <row r="85" spans="1:4">
      <c r="A85" s="6">
        <v>83</v>
      </c>
      <c r="B85" s="6" t="str">
        <f>"36782022010913465095247"</f>
        <v>36782022010913465095247</v>
      </c>
      <c r="C85" s="6" t="s">
        <v>5</v>
      </c>
      <c r="D85" s="6" t="str">
        <f>"黄紫钰"</f>
        <v>黄紫钰</v>
      </c>
    </row>
    <row r="86" spans="1:4">
      <c r="A86" s="6">
        <v>84</v>
      </c>
      <c r="B86" s="6" t="str">
        <f>"36782022010914130295291"</f>
        <v>36782022010914130295291</v>
      </c>
      <c r="C86" s="6" t="s">
        <v>5</v>
      </c>
      <c r="D86" s="6" t="str">
        <f>"史源平"</f>
        <v>史源平</v>
      </c>
    </row>
    <row r="87" spans="1:4">
      <c r="A87" s="6">
        <v>85</v>
      </c>
      <c r="B87" s="6" t="str">
        <f>"36782022010914455895358"</f>
        <v>36782022010914455895358</v>
      </c>
      <c r="C87" s="6" t="s">
        <v>5</v>
      </c>
      <c r="D87" s="6" t="str">
        <f>"陈世桐"</f>
        <v>陈世桐</v>
      </c>
    </row>
    <row r="88" spans="1:4">
      <c r="A88" s="6">
        <v>86</v>
      </c>
      <c r="B88" s="6" t="str">
        <f>"36782022010915135795410"</f>
        <v>36782022010915135795410</v>
      </c>
      <c r="C88" s="6" t="s">
        <v>5</v>
      </c>
      <c r="D88" s="6" t="str">
        <f>"李官杏"</f>
        <v>李官杏</v>
      </c>
    </row>
    <row r="89" spans="1:4">
      <c r="A89" s="6">
        <v>87</v>
      </c>
      <c r="B89" s="6" t="str">
        <f>"36782022010915225195438"</f>
        <v>36782022010915225195438</v>
      </c>
      <c r="C89" s="6" t="s">
        <v>5</v>
      </c>
      <c r="D89" s="6" t="str">
        <f>"吴菊丽"</f>
        <v>吴菊丽</v>
      </c>
    </row>
    <row r="90" spans="1:4">
      <c r="A90" s="6">
        <v>88</v>
      </c>
      <c r="B90" s="6" t="str">
        <f>"36782022010916075395541"</f>
        <v>36782022010916075395541</v>
      </c>
      <c r="C90" s="6" t="s">
        <v>5</v>
      </c>
      <c r="D90" s="6" t="str">
        <f>"刘家伟"</f>
        <v>刘家伟</v>
      </c>
    </row>
    <row r="91" spans="1:4">
      <c r="A91" s="6">
        <v>89</v>
      </c>
      <c r="B91" s="6" t="str">
        <f>"36782022010916474395629"</f>
        <v>36782022010916474395629</v>
      </c>
      <c r="C91" s="6" t="s">
        <v>5</v>
      </c>
      <c r="D91" s="6" t="str">
        <f>"符士月"</f>
        <v>符士月</v>
      </c>
    </row>
    <row r="92" spans="1:4">
      <c r="A92" s="6">
        <v>90</v>
      </c>
      <c r="B92" s="6" t="str">
        <f>"36782022010918181595736"</f>
        <v>36782022010918181595736</v>
      </c>
      <c r="C92" s="6" t="s">
        <v>5</v>
      </c>
      <c r="D92" s="6" t="str">
        <f>"王莉群"</f>
        <v>王莉群</v>
      </c>
    </row>
    <row r="93" spans="1:4">
      <c r="A93" s="6">
        <v>91</v>
      </c>
      <c r="B93" s="6" t="str">
        <f>"36782022010919363995820"</f>
        <v>36782022010919363995820</v>
      </c>
      <c r="C93" s="6" t="s">
        <v>5</v>
      </c>
      <c r="D93" s="6" t="str">
        <f>"陈晓珊"</f>
        <v>陈晓珊</v>
      </c>
    </row>
    <row r="94" spans="1:4">
      <c r="A94" s="6">
        <v>92</v>
      </c>
      <c r="B94" s="6" t="str">
        <f>"36782022010920055095867"</f>
        <v>36782022010920055095867</v>
      </c>
      <c r="C94" s="6" t="s">
        <v>5</v>
      </c>
      <c r="D94" s="6" t="str">
        <f>"程丽月"</f>
        <v>程丽月</v>
      </c>
    </row>
    <row r="95" spans="1:4">
      <c r="A95" s="6">
        <v>93</v>
      </c>
      <c r="B95" s="6" t="str">
        <f>"36782022010920142295885"</f>
        <v>36782022010920142295885</v>
      </c>
      <c r="C95" s="6" t="s">
        <v>5</v>
      </c>
      <c r="D95" s="6" t="str">
        <f>"王亚蕊"</f>
        <v>王亚蕊</v>
      </c>
    </row>
    <row r="96" spans="1:4">
      <c r="A96" s="6">
        <v>94</v>
      </c>
      <c r="B96" s="6" t="str">
        <f>"36782022010920270895902"</f>
        <v>36782022010920270895902</v>
      </c>
      <c r="C96" s="6" t="s">
        <v>5</v>
      </c>
      <c r="D96" s="6" t="str">
        <f>"王金玲"</f>
        <v>王金玲</v>
      </c>
    </row>
    <row r="97" spans="1:4">
      <c r="A97" s="6">
        <v>95</v>
      </c>
      <c r="B97" s="6" t="str">
        <f>"36782022010920502495946"</f>
        <v>36782022010920502495946</v>
      </c>
      <c r="C97" s="6" t="s">
        <v>5</v>
      </c>
      <c r="D97" s="6" t="str">
        <f>"苏小菊"</f>
        <v>苏小菊</v>
      </c>
    </row>
    <row r="98" spans="1:4">
      <c r="A98" s="6">
        <v>96</v>
      </c>
      <c r="B98" s="6" t="str">
        <f>"36782022010921261596009"</f>
        <v>36782022010921261596009</v>
      </c>
      <c r="C98" s="6" t="s">
        <v>5</v>
      </c>
      <c r="D98" s="6" t="str">
        <f>"黄丹"</f>
        <v>黄丹</v>
      </c>
    </row>
    <row r="99" spans="1:4">
      <c r="A99" s="6">
        <v>97</v>
      </c>
      <c r="B99" s="6" t="str">
        <f>"36782022010921393496045"</f>
        <v>36782022010921393496045</v>
      </c>
      <c r="C99" s="6" t="s">
        <v>5</v>
      </c>
      <c r="D99" s="6" t="str">
        <f>"朱美妃"</f>
        <v>朱美妃</v>
      </c>
    </row>
    <row r="100" spans="1:4">
      <c r="A100" s="6">
        <v>98</v>
      </c>
      <c r="B100" s="6" t="str">
        <f>"36782022010921524796067"</f>
        <v>36782022010921524796067</v>
      </c>
      <c r="C100" s="6" t="s">
        <v>5</v>
      </c>
      <c r="D100" s="6" t="str">
        <f>"林彩芬"</f>
        <v>林彩芬</v>
      </c>
    </row>
    <row r="101" spans="1:4">
      <c r="A101" s="6">
        <v>99</v>
      </c>
      <c r="B101" s="6" t="str">
        <f>"36782022010923350996225"</f>
        <v>36782022010923350996225</v>
      </c>
      <c r="C101" s="6" t="s">
        <v>5</v>
      </c>
      <c r="D101" s="6" t="str">
        <f>"杭苗心"</f>
        <v>杭苗心</v>
      </c>
    </row>
    <row r="102" spans="1:4">
      <c r="A102" s="6">
        <v>100</v>
      </c>
      <c r="B102" s="6" t="str">
        <f>"36782022010923524596246"</f>
        <v>36782022010923524596246</v>
      </c>
      <c r="C102" s="6" t="s">
        <v>5</v>
      </c>
      <c r="D102" s="6" t="str">
        <f>"王柏智"</f>
        <v>王柏智</v>
      </c>
    </row>
    <row r="103" spans="1:4">
      <c r="A103" s="6">
        <v>101</v>
      </c>
      <c r="B103" s="6" t="str">
        <f>"36782022010923554596249"</f>
        <v>36782022010923554596249</v>
      </c>
      <c r="C103" s="6" t="s">
        <v>5</v>
      </c>
      <c r="D103" s="6" t="str">
        <f>"张曼"</f>
        <v>张曼</v>
      </c>
    </row>
    <row r="104" spans="1:4">
      <c r="A104" s="6">
        <v>102</v>
      </c>
      <c r="B104" s="6" t="str">
        <f>"36782022011000000096255"</f>
        <v>36782022011000000096255</v>
      </c>
      <c r="C104" s="6" t="s">
        <v>5</v>
      </c>
      <c r="D104" s="6" t="str">
        <f>"郑萍"</f>
        <v>郑萍</v>
      </c>
    </row>
    <row r="105" spans="1:4">
      <c r="A105" s="6">
        <v>103</v>
      </c>
      <c r="B105" s="6" t="str">
        <f>"36782022011008152596345"</f>
        <v>36782022011008152596345</v>
      </c>
      <c r="C105" s="6" t="s">
        <v>5</v>
      </c>
      <c r="D105" s="6" t="str">
        <f>"朱丽欣"</f>
        <v>朱丽欣</v>
      </c>
    </row>
    <row r="106" spans="1:4">
      <c r="A106" s="6">
        <v>104</v>
      </c>
      <c r="B106" s="6" t="str">
        <f>"36782022011009171596453"</f>
        <v>36782022011009171596453</v>
      </c>
      <c r="C106" s="6" t="s">
        <v>5</v>
      </c>
      <c r="D106" s="6" t="str">
        <f>"戴淑玲"</f>
        <v>戴淑玲</v>
      </c>
    </row>
    <row r="107" spans="1:4">
      <c r="A107" s="6">
        <v>105</v>
      </c>
      <c r="B107" s="6" t="str">
        <f>"36782022011009553896573"</f>
        <v>36782022011009553896573</v>
      </c>
      <c r="C107" s="6" t="s">
        <v>5</v>
      </c>
      <c r="D107" s="6" t="str">
        <f>"陈泽苑"</f>
        <v>陈泽苑</v>
      </c>
    </row>
    <row r="108" spans="1:4">
      <c r="A108" s="6">
        <v>106</v>
      </c>
      <c r="B108" s="6" t="str">
        <f>"36782022011010334196697"</f>
        <v>36782022011010334196697</v>
      </c>
      <c r="C108" s="6" t="s">
        <v>5</v>
      </c>
      <c r="D108" s="6" t="str">
        <f>"薛秀乾"</f>
        <v>薛秀乾</v>
      </c>
    </row>
    <row r="109" spans="1:4">
      <c r="A109" s="6">
        <v>107</v>
      </c>
      <c r="B109" s="6" t="str">
        <f>"36782022011010593796781"</f>
        <v>36782022011010593796781</v>
      </c>
      <c r="C109" s="6" t="s">
        <v>5</v>
      </c>
      <c r="D109" s="6" t="str">
        <f>"雷珊"</f>
        <v>雷珊</v>
      </c>
    </row>
    <row r="110" spans="1:4">
      <c r="A110" s="6">
        <v>108</v>
      </c>
      <c r="B110" s="6" t="str">
        <f>"36782022011010594996783"</f>
        <v>36782022011010594996783</v>
      </c>
      <c r="C110" s="6" t="s">
        <v>5</v>
      </c>
      <c r="D110" s="6" t="str">
        <f>"朱铭慧"</f>
        <v>朱铭慧</v>
      </c>
    </row>
    <row r="111" spans="1:4">
      <c r="A111" s="6">
        <v>109</v>
      </c>
      <c r="B111" s="6" t="str">
        <f>"36782022011011592796967"</f>
        <v>36782022011011592796967</v>
      </c>
      <c r="C111" s="6" t="s">
        <v>5</v>
      </c>
      <c r="D111" s="6" t="str">
        <f>"俞春丽"</f>
        <v>俞春丽</v>
      </c>
    </row>
    <row r="112" spans="1:4">
      <c r="A112" s="6">
        <v>110</v>
      </c>
      <c r="B112" s="6" t="str">
        <f>"36782022011012524597059"</f>
        <v>36782022011012524597059</v>
      </c>
      <c r="C112" s="6" t="s">
        <v>5</v>
      </c>
      <c r="D112" s="6" t="str">
        <f>"周晓红"</f>
        <v>周晓红</v>
      </c>
    </row>
    <row r="113" spans="1:4">
      <c r="A113" s="6">
        <v>111</v>
      </c>
      <c r="B113" s="6" t="str">
        <f>"36782022011013111997087"</f>
        <v>36782022011013111997087</v>
      </c>
      <c r="C113" s="6" t="s">
        <v>5</v>
      </c>
      <c r="D113" s="6" t="str">
        <f>"韩路"</f>
        <v>韩路</v>
      </c>
    </row>
    <row r="114" spans="1:4">
      <c r="A114" s="6">
        <v>112</v>
      </c>
      <c r="B114" s="6" t="str">
        <f>"36782022011013255897102"</f>
        <v>36782022011013255897102</v>
      </c>
      <c r="C114" s="6" t="s">
        <v>5</v>
      </c>
      <c r="D114" s="6" t="str">
        <f>"石冬梅"</f>
        <v>石冬梅</v>
      </c>
    </row>
    <row r="115" spans="1:4">
      <c r="A115" s="6">
        <v>113</v>
      </c>
      <c r="B115" s="6" t="str">
        <f>"36782022011013565897132"</f>
        <v>36782022011013565897132</v>
      </c>
      <c r="C115" s="6" t="s">
        <v>5</v>
      </c>
      <c r="D115" s="6" t="str">
        <f>"吴绍娟"</f>
        <v>吴绍娟</v>
      </c>
    </row>
    <row r="116" spans="1:4">
      <c r="A116" s="6">
        <v>114</v>
      </c>
      <c r="B116" s="6" t="str">
        <f>"36782022011015111397231"</f>
        <v>36782022011015111397231</v>
      </c>
      <c r="C116" s="6" t="s">
        <v>5</v>
      </c>
      <c r="D116" s="6" t="str">
        <f>"曾应丹"</f>
        <v>曾应丹</v>
      </c>
    </row>
    <row r="117" spans="1:4">
      <c r="A117" s="6">
        <v>115</v>
      </c>
      <c r="B117" s="6" t="str">
        <f>"36782022011015375097286"</f>
        <v>36782022011015375097286</v>
      </c>
      <c r="C117" s="6" t="s">
        <v>5</v>
      </c>
      <c r="D117" s="6" t="str">
        <f>"李文欣"</f>
        <v>李文欣</v>
      </c>
    </row>
    <row r="118" spans="1:4">
      <c r="A118" s="6">
        <v>116</v>
      </c>
      <c r="B118" s="6" t="str">
        <f>"36782022011015433197300"</f>
        <v>36782022011015433197300</v>
      </c>
      <c r="C118" s="6" t="s">
        <v>5</v>
      </c>
      <c r="D118" s="6" t="str">
        <f>"吴桃艳"</f>
        <v>吴桃艳</v>
      </c>
    </row>
    <row r="119" spans="1:4">
      <c r="A119" s="6">
        <v>117</v>
      </c>
      <c r="B119" s="6" t="str">
        <f>"36782022011015464197305"</f>
        <v>36782022011015464197305</v>
      </c>
      <c r="C119" s="6" t="s">
        <v>5</v>
      </c>
      <c r="D119" s="6" t="str">
        <f>"赵香磊"</f>
        <v>赵香磊</v>
      </c>
    </row>
    <row r="120" spans="1:4">
      <c r="A120" s="6">
        <v>118</v>
      </c>
      <c r="B120" s="6" t="str">
        <f>"36782022011016160697365"</f>
        <v>36782022011016160697365</v>
      </c>
      <c r="C120" s="6" t="s">
        <v>5</v>
      </c>
      <c r="D120" s="6" t="str">
        <f>"符有妹"</f>
        <v>符有妹</v>
      </c>
    </row>
    <row r="121" spans="1:4">
      <c r="A121" s="6">
        <v>119</v>
      </c>
      <c r="B121" s="6" t="str">
        <f>"36782022011016251597382"</f>
        <v>36782022011016251597382</v>
      </c>
      <c r="C121" s="6" t="s">
        <v>5</v>
      </c>
      <c r="D121" s="6" t="str">
        <f>"钟君翰"</f>
        <v>钟君翰</v>
      </c>
    </row>
    <row r="122" spans="1:4">
      <c r="A122" s="6">
        <v>120</v>
      </c>
      <c r="B122" s="6" t="str">
        <f>"36782022011017225097477"</f>
        <v>36782022011017225097477</v>
      </c>
      <c r="C122" s="6" t="s">
        <v>5</v>
      </c>
      <c r="D122" s="6" t="str">
        <f>"谢文妃"</f>
        <v>谢文妃</v>
      </c>
    </row>
    <row r="123" spans="1:4">
      <c r="A123" s="6">
        <v>121</v>
      </c>
      <c r="B123" s="6" t="str">
        <f>"36782022010712285091355"</f>
        <v>36782022010712285091355</v>
      </c>
      <c r="C123" s="6" t="s">
        <v>6</v>
      </c>
      <c r="D123" s="6" t="str">
        <f>"傅圆圆"</f>
        <v>傅圆圆</v>
      </c>
    </row>
    <row r="124" spans="1:4">
      <c r="A124" s="6">
        <v>122</v>
      </c>
      <c r="B124" s="6" t="str">
        <f>"36782022010712551591447"</f>
        <v>36782022010712551591447</v>
      </c>
      <c r="C124" s="6" t="s">
        <v>6</v>
      </c>
      <c r="D124" s="6" t="str">
        <f>"王兰"</f>
        <v>王兰</v>
      </c>
    </row>
    <row r="125" spans="1:4">
      <c r="A125" s="6">
        <v>123</v>
      </c>
      <c r="B125" s="6" t="str">
        <f>"36782022010714311091750"</f>
        <v>36782022010714311091750</v>
      </c>
      <c r="C125" s="6" t="s">
        <v>6</v>
      </c>
      <c r="D125" s="6" t="str">
        <f>"刘雨航"</f>
        <v>刘雨航</v>
      </c>
    </row>
    <row r="126" spans="1:4">
      <c r="A126" s="6">
        <v>124</v>
      </c>
      <c r="B126" s="6" t="str">
        <f>"36782022010715012491865"</f>
        <v>36782022010715012491865</v>
      </c>
      <c r="C126" s="6" t="s">
        <v>6</v>
      </c>
      <c r="D126" s="6" t="str">
        <f>"沈诗柏"</f>
        <v>沈诗柏</v>
      </c>
    </row>
    <row r="127" spans="1:4">
      <c r="A127" s="6">
        <v>125</v>
      </c>
      <c r="B127" s="6" t="str">
        <f>"36782022010715543992089"</f>
        <v>36782022010715543992089</v>
      </c>
      <c r="C127" s="6" t="s">
        <v>6</v>
      </c>
      <c r="D127" s="6" t="str">
        <f>"陈小会"</f>
        <v>陈小会</v>
      </c>
    </row>
    <row r="128" spans="1:4">
      <c r="A128" s="6">
        <v>126</v>
      </c>
      <c r="B128" s="6" t="str">
        <f>"36782022010716280092214"</f>
        <v>36782022010716280092214</v>
      </c>
      <c r="C128" s="6" t="s">
        <v>6</v>
      </c>
      <c r="D128" s="6" t="str">
        <f>"周娇慧"</f>
        <v>周娇慧</v>
      </c>
    </row>
    <row r="129" spans="1:4">
      <c r="A129" s="6">
        <v>127</v>
      </c>
      <c r="B129" s="6" t="str">
        <f>"36782022010716333492231"</f>
        <v>36782022010716333492231</v>
      </c>
      <c r="C129" s="6" t="s">
        <v>6</v>
      </c>
      <c r="D129" s="6" t="str">
        <f>"刘燕女"</f>
        <v>刘燕女</v>
      </c>
    </row>
    <row r="130" spans="1:4">
      <c r="A130" s="6">
        <v>128</v>
      </c>
      <c r="B130" s="6" t="str">
        <f>"36782022010718172892507"</f>
        <v>36782022010718172892507</v>
      </c>
      <c r="C130" s="6" t="s">
        <v>6</v>
      </c>
      <c r="D130" s="6" t="str">
        <f>"吴方诗"</f>
        <v>吴方诗</v>
      </c>
    </row>
    <row r="131" spans="1:4">
      <c r="A131" s="6">
        <v>129</v>
      </c>
      <c r="B131" s="6" t="str">
        <f>"36782022010718184792511"</f>
        <v>36782022010718184792511</v>
      </c>
      <c r="C131" s="6" t="s">
        <v>6</v>
      </c>
      <c r="D131" s="6" t="str">
        <f>"曾敬娥"</f>
        <v>曾敬娥</v>
      </c>
    </row>
    <row r="132" spans="1:4">
      <c r="A132" s="6">
        <v>130</v>
      </c>
      <c r="B132" s="6" t="str">
        <f>"36782022010718252192526"</f>
        <v>36782022010718252192526</v>
      </c>
      <c r="C132" s="6" t="s">
        <v>6</v>
      </c>
      <c r="D132" s="6" t="str">
        <f>"符英子"</f>
        <v>符英子</v>
      </c>
    </row>
    <row r="133" spans="1:4">
      <c r="A133" s="6">
        <v>131</v>
      </c>
      <c r="B133" s="6" t="str">
        <f>"36782022010718591492598"</f>
        <v>36782022010718591492598</v>
      </c>
      <c r="C133" s="6" t="s">
        <v>6</v>
      </c>
      <c r="D133" s="6" t="str">
        <f>"梁日康"</f>
        <v>梁日康</v>
      </c>
    </row>
    <row r="134" spans="1:4">
      <c r="A134" s="6">
        <v>132</v>
      </c>
      <c r="B134" s="6" t="str">
        <f>"36782022010720092892713"</f>
        <v>36782022010720092892713</v>
      </c>
      <c r="C134" s="6" t="s">
        <v>6</v>
      </c>
      <c r="D134" s="6" t="str">
        <f>"陈淑比"</f>
        <v>陈淑比</v>
      </c>
    </row>
    <row r="135" spans="1:4">
      <c r="A135" s="6">
        <v>133</v>
      </c>
      <c r="B135" s="6" t="str">
        <f>"36782022010720102792717"</f>
        <v>36782022010720102792717</v>
      </c>
      <c r="C135" s="6" t="s">
        <v>6</v>
      </c>
      <c r="D135" s="6" t="str">
        <f>"林琳"</f>
        <v>林琳</v>
      </c>
    </row>
    <row r="136" spans="1:4">
      <c r="A136" s="6">
        <v>134</v>
      </c>
      <c r="B136" s="6" t="str">
        <f>"36782022010720404692772"</f>
        <v>36782022010720404692772</v>
      </c>
      <c r="C136" s="6" t="s">
        <v>6</v>
      </c>
      <c r="D136" s="6" t="str">
        <f>"高彩慧"</f>
        <v>高彩慧</v>
      </c>
    </row>
    <row r="137" spans="1:4">
      <c r="A137" s="6">
        <v>135</v>
      </c>
      <c r="B137" s="6" t="str">
        <f>"36782022010721163392825"</f>
        <v>36782022010721163392825</v>
      </c>
      <c r="C137" s="6" t="s">
        <v>6</v>
      </c>
      <c r="D137" s="6" t="str">
        <f>"杜传国"</f>
        <v>杜传国</v>
      </c>
    </row>
    <row r="138" spans="1:4">
      <c r="A138" s="6">
        <v>136</v>
      </c>
      <c r="B138" s="6" t="str">
        <f>"36782022010721245492841"</f>
        <v>36782022010721245492841</v>
      </c>
      <c r="C138" s="6" t="s">
        <v>6</v>
      </c>
      <c r="D138" s="6" t="str">
        <f>"蔡静"</f>
        <v>蔡静</v>
      </c>
    </row>
    <row r="139" spans="1:4">
      <c r="A139" s="6">
        <v>137</v>
      </c>
      <c r="B139" s="6" t="str">
        <f>"36782022010722361992967"</f>
        <v>36782022010722361992967</v>
      </c>
      <c r="C139" s="6" t="s">
        <v>6</v>
      </c>
      <c r="D139" s="6" t="str">
        <f>"吴昭慧"</f>
        <v>吴昭慧</v>
      </c>
    </row>
    <row r="140" spans="1:4">
      <c r="A140" s="6">
        <v>138</v>
      </c>
      <c r="B140" s="6" t="str">
        <f>"36782022010810055693187"</f>
        <v>36782022010810055693187</v>
      </c>
      <c r="C140" s="6" t="s">
        <v>6</v>
      </c>
      <c r="D140" s="6" t="str">
        <f>"陈妹"</f>
        <v>陈妹</v>
      </c>
    </row>
    <row r="141" spans="1:4">
      <c r="A141" s="6">
        <v>139</v>
      </c>
      <c r="B141" s="6" t="str">
        <f>"36782022010810304593218"</f>
        <v>36782022010810304593218</v>
      </c>
      <c r="C141" s="6" t="s">
        <v>6</v>
      </c>
      <c r="D141" s="6" t="str">
        <f>"符厚岭"</f>
        <v>符厚岭</v>
      </c>
    </row>
    <row r="142" spans="1:4">
      <c r="A142" s="6">
        <v>140</v>
      </c>
      <c r="B142" s="6" t="str">
        <f>"36782022010811232993295"</f>
        <v>36782022010811232993295</v>
      </c>
      <c r="C142" s="6" t="s">
        <v>6</v>
      </c>
      <c r="D142" s="6" t="str">
        <f>"陈柯文"</f>
        <v>陈柯文</v>
      </c>
    </row>
    <row r="143" spans="1:4">
      <c r="A143" s="6">
        <v>141</v>
      </c>
      <c r="B143" s="6" t="str">
        <f>"36782022010812042793350"</f>
        <v>36782022010812042793350</v>
      </c>
      <c r="C143" s="6" t="s">
        <v>6</v>
      </c>
      <c r="D143" s="6" t="str">
        <f>"黄火娜"</f>
        <v>黄火娜</v>
      </c>
    </row>
    <row r="144" spans="1:4">
      <c r="A144" s="6">
        <v>142</v>
      </c>
      <c r="B144" s="6" t="str">
        <f>"36782022010812051093351"</f>
        <v>36782022010812051093351</v>
      </c>
      <c r="C144" s="6" t="s">
        <v>6</v>
      </c>
      <c r="D144" s="6" t="str">
        <f>"许汝萍"</f>
        <v>许汝萍</v>
      </c>
    </row>
    <row r="145" spans="1:4">
      <c r="A145" s="6">
        <v>143</v>
      </c>
      <c r="B145" s="6" t="str">
        <f>"36782022010814235693524"</f>
        <v>36782022010814235693524</v>
      </c>
      <c r="C145" s="6" t="s">
        <v>6</v>
      </c>
      <c r="D145" s="6" t="str">
        <f>"张茹"</f>
        <v>张茹</v>
      </c>
    </row>
    <row r="146" spans="1:4">
      <c r="A146" s="6">
        <v>144</v>
      </c>
      <c r="B146" s="6" t="str">
        <f>"36782022010815513993666"</f>
        <v>36782022010815513993666</v>
      </c>
      <c r="C146" s="6" t="s">
        <v>6</v>
      </c>
      <c r="D146" s="6" t="str">
        <f>"邹怡"</f>
        <v>邹怡</v>
      </c>
    </row>
    <row r="147" spans="1:4">
      <c r="A147" s="6">
        <v>145</v>
      </c>
      <c r="B147" s="6" t="str">
        <f>"36782022010817112793793"</f>
        <v>36782022010817112793793</v>
      </c>
      <c r="C147" s="6" t="s">
        <v>6</v>
      </c>
      <c r="D147" s="6" t="str">
        <f>"吴金平"</f>
        <v>吴金平</v>
      </c>
    </row>
    <row r="148" spans="1:4">
      <c r="A148" s="6">
        <v>146</v>
      </c>
      <c r="B148" s="6" t="str">
        <f>"36782022010817410793843"</f>
        <v>36782022010817410793843</v>
      </c>
      <c r="C148" s="6" t="s">
        <v>6</v>
      </c>
      <c r="D148" s="6" t="str">
        <f>"符祯祯"</f>
        <v>符祯祯</v>
      </c>
    </row>
    <row r="149" spans="1:4">
      <c r="A149" s="6">
        <v>147</v>
      </c>
      <c r="B149" s="6" t="str">
        <f>"36782022010817544093870"</f>
        <v>36782022010817544093870</v>
      </c>
      <c r="C149" s="6" t="s">
        <v>6</v>
      </c>
      <c r="D149" s="6" t="str">
        <f>"谢珊瑚"</f>
        <v>谢珊瑚</v>
      </c>
    </row>
    <row r="150" spans="1:4">
      <c r="A150" s="6">
        <v>148</v>
      </c>
      <c r="B150" s="6" t="str">
        <f>"36782022010818125093894"</f>
        <v>36782022010818125093894</v>
      </c>
      <c r="C150" s="6" t="s">
        <v>6</v>
      </c>
      <c r="D150" s="6" t="str">
        <f>"王秀颖"</f>
        <v>王秀颖</v>
      </c>
    </row>
    <row r="151" spans="1:4">
      <c r="A151" s="6">
        <v>149</v>
      </c>
      <c r="B151" s="6" t="str">
        <f>"36782022010820173094106"</f>
        <v>36782022010820173094106</v>
      </c>
      <c r="C151" s="6" t="s">
        <v>6</v>
      </c>
      <c r="D151" s="6" t="str">
        <f>"董昕"</f>
        <v>董昕</v>
      </c>
    </row>
    <row r="152" spans="1:4">
      <c r="A152" s="6">
        <v>150</v>
      </c>
      <c r="B152" s="6" t="str">
        <f>"36782022010820325494137"</f>
        <v>36782022010820325494137</v>
      </c>
      <c r="C152" s="6" t="s">
        <v>6</v>
      </c>
      <c r="D152" s="6" t="str">
        <f>"陈素妮"</f>
        <v>陈素妮</v>
      </c>
    </row>
    <row r="153" spans="1:4">
      <c r="A153" s="6">
        <v>151</v>
      </c>
      <c r="B153" s="6" t="str">
        <f>"36782022010820371494144"</f>
        <v>36782022010820371494144</v>
      </c>
      <c r="C153" s="6" t="s">
        <v>6</v>
      </c>
      <c r="D153" s="6" t="str">
        <f>"胡佳佳"</f>
        <v>胡佳佳</v>
      </c>
    </row>
    <row r="154" spans="1:4">
      <c r="A154" s="6">
        <v>152</v>
      </c>
      <c r="B154" s="6" t="str">
        <f>"36782022010822011394323"</f>
        <v>36782022010822011394323</v>
      </c>
      <c r="C154" s="6" t="s">
        <v>6</v>
      </c>
      <c r="D154" s="6" t="str">
        <f>"桑丽楠"</f>
        <v>桑丽楠</v>
      </c>
    </row>
    <row r="155" spans="1:4">
      <c r="A155" s="6">
        <v>153</v>
      </c>
      <c r="B155" s="6" t="str">
        <f>"36782022010822430794402"</f>
        <v>36782022010822430794402</v>
      </c>
      <c r="C155" s="6" t="s">
        <v>6</v>
      </c>
      <c r="D155" s="6" t="str">
        <f>"翁诗瑜"</f>
        <v>翁诗瑜</v>
      </c>
    </row>
    <row r="156" spans="1:4">
      <c r="A156" s="6">
        <v>154</v>
      </c>
      <c r="B156" s="6" t="str">
        <f>"36782022010822500694417"</f>
        <v>36782022010822500694417</v>
      </c>
      <c r="C156" s="6" t="s">
        <v>6</v>
      </c>
      <c r="D156" s="6" t="str">
        <f>"周钟抗"</f>
        <v>周钟抗</v>
      </c>
    </row>
    <row r="157" spans="1:4">
      <c r="A157" s="6">
        <v>155</v>
      </c>
      <c r="B157" s="6" t="str">
        <f>"36782022010909292194658"</f>
        <v>36782022010909292194658</v>
      </c>
      <c r="C157" s="6" t="s">
        <v>6</v>
      </c>
      <c r="D157" s="6" t="str">
        <f>"梁秀美"</f>
        <v>梁秀美</v>
      </c>
    </row>
    <row r="158" spans="1:4">
      <c r="A158" s="6">
        <v>156</v>
      </c>
      <c r="B158" s="6" t="str">
        <f>"36782022010910300294760"</f>
        <v>36782022010910300294760</v>
      </c>
      <c r="C158" s="6" t="s">
        <v>6</v>
      </c>
      <c r="D158" s="6" t="str">
        <f>"王伟"</f>
        <v>王伟</v>
      </c>
    </row>
    <row r="159" spans="1:4">
      <c r="A159" s="6">
        <v>157</v>
      </c>
      <c r="B159" s="6" t="str">
        <f>"36782022010910574994852"</f>
        <v>36782022010910574994852</v>
      </c>
      <c r="C159" s="6" t="s">
        <v>6</v>
      </c>
      <c r="D159" s="6" t="str">
        <f>"吴晓"</f>
        <v>吴晓</v>
      </c>
    </row>
    <row r="160" spans="1:4">
      <c r="A160" s="6">
        <v>158</v>
      </c>
      <c r="B160" s="6" t="str">
        <f>"36782022010912361095095"</f>
        <v>36782022010912361095095</v>
      </c>
      <c r="C160" s="6" t="s">
        <v>6</v>
      </c>
      <c r="D160" s="6" t="str">
        <f>"黄小灵"</f>
        <v>黄小灵</v>
      </c>
    </row>
    <row r="161" spans="1:4">
      <c r="A161" s="6">
        <v>159</v>
      </c>
      <c r="B161" s="6" t="str">
        <f>"36782022010912443795109"</f>
        <v>36782022010912443795109</v>
      </c>
      <c r="C161" s="6" t="s">
        <v>6</v>
      </c>
      <c r="D161" s="6" t="str">
        <f>"杨巾巾"</f>
        <v>杨巾巾</v>
      </c>
    </row>
    <row r="162" spans="1:4">
      <c r="A162" s="6">
        <v>160</v>
      </c>
      <c r="B162" s="6" t="str">
        <f>"36782022010912464095113"</f>
        <v>36782022010912464095113</v>
      </c>
      <c r="C162" s="6" t="s">
        <v>6</v>
      </c>
      <c r="D162" s="6" t="str">
        <f>"龙文强"</f>
        <v>龙文强</v>
      </c>
    </row>
    <row r="163" spans="1:4">
      <c r="A163" s="6">
        <v>161</v>
      </c>
      <c r="B163" s="6" t="str">
        <f>"36782022010912471895114"</f>
        <v>36782022010912471895114</v>
      </c>
      <c r="C163" s="6" t="s">
        <v>6</v>
      </c>
      <c r="D163" s="6" t="str">
        <f>"林声坤"</f>
        <v>林声坤</v>
      </c>
    </row>
    <row r="164" spans="1:4">
      <c r="A164" s="6">
        <v>162</v>
      </c>
      <c r="B164" s="6" t="str">
        <f>"36782022010912485495118"</f>
        <v>36782022010912485495118</v>
      </c>
      <c r="C164" s="6" t="s">
        <v>6</v>
      </c>
      <c r="D164" s="6" t="str">
        <f>"童怡"</f>
        <v>童怡</v>
      </c>
    </row>
    <row r="165" spans="1:4">
      <c r="A165" s="6">
        <v>163</v>
      </c>
      <c r="B165" s="6" t="str">
        <f>"36782022010912502995121"</f>
        <v>36782022010912502995121</v>
      </c>
      <c r="C165" s="6" t="s">
        <v>6</v>
      </c>
      <c r="D165" s="6" t="str">
        <f>"翁先仙"</f>
        <v>翁先仙</v>
      </c>
    </row>
    <row r="166" spans="1:4">
      <c r="A166" s="6">
        <v>164</v>
      </c>
      <c r="B166" s="6" t="str">
        <f>"36782022010915302895450"</f>
        <v>36782022010915302895450</v>
      </c>
      <c r="C166" s="6" t="s">
        <v>6</v>
      </c>
      <c r="D166" s="6" t="str">
        <f>"苏元丽"</f>
        <v>苏元丽</v>
      </c>
    </row>
    <row r="167" spans="1:4">
      <c r="A167" s="6">
        <v>165</v>
      </c>
      <c r="B167" s="6" t="str">
        <f>"36782022010917073195660"</f>
        <v>36782022010917073195660</v>
      </c>
      <c r="C167" s="6" t="s">
        <v>6</v>
      </c>
      <c r="D167" s="6" t="str">
        <f>"张俊颖"</f>
        <v>张俊颖</v>
      </c>
    </row>
    <row r="168" spans="1:4">
      <c r="A168" s="6">
        <v>166</v>
      </c>
      <c r="B168" s="6" t="str">
        <f>"36782022010920133695882"</f>
        <v>36782022010920133695882</v>
      </c>
      <c r="C168" s="6" t="s">
        <v>6</v>
      </c>
      <c r="D168" s="6" t="str">
        <f>"何子豪"</f>
        <v>何子豪</v>
      </c>
    </row>
    <row r="169" spans="1:4">
      <c r="A169" s="6">
        <v>167</v>
      </c>
      <c r="B169" s="6" t="str">
        <f>"36782022010715335791987"</f>
        <v>36782022010715335791987</v>
      </c>
      <c r="C169" s="6" t="s">
        <v>7</v>
      </c>
      <c r="D169" s="6" t="str">
        <f>"王海珠"</f>
        <v>王海珠</v>
      </c>
    </row>
    <row r="170" spans="1:4">
      <c r="A170" s="6">
        <v>168</v>
      </c>
      <c r="B170" s="6" t="str">
        <f>"36782022010715501192061"</f>
        <v>36782022010715501192061</v>
      </c>
      <c r="C170" s="6" t="s">
        <v>7</v>
      </c>
      <c r="D170" s="6" t="str">
        <f>"江紫微"</f>
        <v>江紫微</v>
      </c>
    </row>
    <row r="171" spans="1:4">
      <c r="A171" s="6">
        <v>169</v>
      </c>
      <c r="B171" s="6" t="str">
        <f>"36782022010715594992112"</f>
        <v>36782022010715594992112</v>
      </c>
      <c r="C171" s="6" t="s">
        <v>7</v>
      </c>
      <c r="D171" s="6" t="str">
        <f>"王华琴"</f>
        <v>王华琴</v>
      </c>
    </row>
    <row r="172" spans="1:4">
      <c r="A172" s="6">
        <v>170</v>
      </c>
      <c r="B172" s="6" t="str">
        <f>"36782022010716533192295"</f>
        <v>36782022010716533192295</v>
      </c>
      <c r="C172" s="6" t="s">
        <v>7</v>
      </c>
      <c r="D172" s="6" t="str">
        <f>"王姑女"</f>
        <v>王姑女</v>
      </c>
    </row>
    <row r="173" spans="1:4">
      <c r="A173" s="6">
        <v>171</v>
      </c>
      <c r="B173" s="6" t="str">
        <f>"36782022010716544892302"</f>
        <v>36782022010716544892302</v>
      </c>
      <c r="C173" s="6" t="s">
        <v>7</v>
      </c>
      <c r="D173" s="6" t="str">
        <f>"陈逸荞"</f>
        <v>陈逸荞</v>
      </c>
    </row>
    <row r="174" spans="1:4">
      <c r="A174" s="6">
        <v>172</v>
      </c>
      <c r="B174" s="6" t="str">
        <f>"36782022010717175692389"</f>
        <v>36782022010717175692389</v>
      </c>
      <c r="C174" s="6" t="s">
        <v>7</v>
      </c>
      <c r="D174" s="6" t="str">
        <f>"张沐淋"</f>
        <v>张沐淋</v>
      </c>
    </row>
    <row r="175" spans="1:4">
      <c r="A175" s="6">
        <v>173</v>
      </c>
      <c r="B175" s="6" t="str">
        <f>"36782022010717181592390"</f>
        <v>36782022010717181592390</v>
      </c>
      <c r="C175" s="6" t="s">
        <v>7</v>
      </c>
      <c r="D175" s="6" t="str">
        <f>"陈启霞"</f>
        <v>陈启霞</v>
      </c>
    </row>
    <row r="176" spans="1:4">
      <c r="A176" s="6">
        <v>174</v>
      </c>
      <c r="B176" s="6" t="str">
        <f>"36782022010717303192425"</f>
        <v>36782022010717303192425</v>
      </c>
      <c r="C176" s="6" t="s">
        <v>7</v>
      </c>
      <c r="D176" s="6" t="str">
        <f>"汤博芬"</f>
        <v>汤博芬</v>
      </c>
    </row>
    <row r="177" spans="1:4">
      <c r="A177" s="6">
        <v>175</v>
      </c>
      <c r="B177" s="6" t="str">
        <f>"36782022010718030592478"</f>
        <v>36782022010718030592478</v>
      </c>
      <c r="C177" s="6" t="s">
        <v>7</v>
      </c>
      <c r="D177" s="6" t="str">
        <f>"陈萍萍"</f>
        <v>陈萍萍</v>
      </c>
    </row>
    <row r="178" spans="1:4">
      <c r="A178" s="6">
        <v>176</v>
      </c>
      <c r="B178" s="6" t="str">
        <f>"36782022010718054192485"</f>
        <v>36782022010718054192485</v>
      </c>
      <c r="C178" s="6" t="s">
        <v>7</v>
      </c>
      <c r="D178" s="6" t="str">
        <f>"王菊青"</f>
        <v>王菊青</v>
      </c>
    </row>
    <row r="179" spans="1:4">
      <c r="A179" s="6">
        <v>177</v>
      </c>
      <c r="B179" s="6" t="str">
        <f>"36782022010718125492501"</f>
        <v>36782022010718125492501</v>
      </c>
      <c r="C179" s="6" t="s">
        <v>7</v>
      </c>
      <c r="D179" s="6" t="str">
        <f>"陈南"</f>
        <v>陈南</v>
      </c>
    </row>
    <row r="180" spans="1:4">
      <c r="A180" s="6">
        <v>178</v>
      </c>
      <c r="B180" s="6" t="str">
        <f>"36782022010718254892530"</f>
        <v>36782022010718254892530</v>
      </c>
      <c r="C180" s="6" t="s">
        <v>7</v>
      </c>
      <c r="D180" s="6" t="str">
        <f>"杨珊"</f>
        <v>杨珊</v>
      </c>
    </row>
    <row r="181" spans="1:4">
      <c r="A181" s="6">
        <v>179</v>
      </c>
      <c r="B181" s="6" t="str">
        <f>"36782022010718301092535"</f>
        <v>36782022010718301092535</v>
      </c>
      <c r="C181" s="6" t="s">
        <v>7</v>
      </c>
      <c r="D181" s="6" t="str">
        <f>"林苗苗"</f>
        <v>林苗苗</v>
      </c>
    </row>
    <row r="182" spans="1:4">
      <c r="A182" s="6">
        <v>180</v>
      </c>
      <c r="B182" s="6" t="str">
        <f>"36782022010718402492562"</f>
        <v>36782022010718402492562</v>
      </c>
      <c r="C182" s="6" t="s">
        <v>7</v>
      </c>
      <c r="D182" s="6" t="str">
        <f>"姜姗姗"</f>
        <v>姜姗姗</v>
      </c>
    </row>
    <row r="183" spans="1:4">
      <c r="A183" s="6">
        <v>181</v>
      </c>
      <c r="B183" s="6" t="str">
        <f>"36782022010718430392567"</f>
        <v>36782022010718430392567</v>
      </c>
      <c r="C183" s="6" t="s">
        <v>7</v>
      </c>
      <c r="D183" s="6" t="str">
        <f>"周先丽"</f>
        <v>周先丽</v>
      </c>
    </row>
    <row r="184" spans="1:4">
      <c r="A184" s="6">
        <v>182</v>
      </c>
      <c r="B184" s="6" t="str">
        <f>"36782022010718473192577"</f>
        <v>36782022010718473192577</v>
      </c>
      <c r="C184" s="6" t="s">
        <v>7</v>
      </c>
      <c r="D184" s="6" t="str">
        <f>"蒋倩"</f>
        <v>蒋倩</v>
      </c>
    </row>
    <row r="185" spans="1:4">
      <c r="A185" s="6">
        <v>183</v>
      </c>
      <c r="B185" s="6" t="str">
        <f>"36782022010719324692648"</f>
        <v>36782022010719324692648</v>
      </c>
      <c r="C185" s="6" t="s">
        <v>7</v>
      </c>
      <c r="D185" s="6" t="str">
        <f>"曾庆炎"</f>
        <v>曾庆炎</v>
      </c>
    </row>
    <row r="186" spans="1:4">
      <c r="A186" s="6">
        <v>184</v>
      </c>
      <c r="B186" s="6" t="str">
        <f>"36782022010721060892806"</f>
        <v>36782022010721060892806</v>
      </c>
      <c r="C186" s="6" t="s">
        <v>7</v>
      </c>
      <c r="D186" s="6" t="str">
        <f>"李莎"</f>
        <v>李莎</v>
      </c>
    </row>
    <row r="187" spans="1:4">
      <c r="A187" s="6">
        <v>185</v>
      </c>
      <c r="B187" s="6" t="str">
        <f>"36782022010721500692888"</f>
        <v>36782022010721500692888</v>
      </c>
      <c r="C187" s="6" t="s">
        <v>7</v>
      </c>
      <c r="D187" s="6" t="str">
        <f>"巫珊珊"</f>
        <v>巫珊珊</v>
      </c>
    </row>
    <row r="188" spans="1:4">
      <c r="A188" s="6">
        <v>186</v>
      </c>
      <c r="B188" s="6" t="str">
        <f>"36782022010722453492976"</f>
        <v>36782022010722453492976</v>
      </c>
      <c r="C188" s="6" t="s">
        <v>7</v>
      </c>
      <c r="D188" s="6" t="str">
        <f>"林小雅"</f>
        <v>林小雅</v>
      </c>
    </row>
    <row r="189" spans="1:4">
      <c r="A189" s="6">
        <v>187</v>
      </c>
      <c r="B189" s="6" t="str">
        <f>"36782022010800364293058"</f>
        <v>36782022010800364293058</v>
      </c>
      <c r="C189" s="6" t="s">
        <v>7</v>
      </c>
      <c r="D189" s="6" t="str">
        <f>"王夏盈"</f>
        <v>王夏盈</v>
      </c>
    </row>
    <row r="190" spans="1:4">
      <c r="A190" s="6">
        <v>188</v>
      </c>
      <c r="B190" s="6" t="str">
        <f>"36782022010800461893062"</f>
        <v>36782022010800461893062</v>
      </c>
      <c r="C190" s="6" t="s">
        <v>7</v>
      </c>
      <c r="D190" s="6" t="str">
        <f>"郑金欣"</f>
        <v>郑金欣</v>
      </c>
    </row>
    <row r="191" spans="1:4">
      <c r="A191" s="6">
        <v>189</v>
      </c>
      <c r="B191" s="6" t="str">
        <f>"36782022010809201993140"</f>
        <v>36782022010809201993140</v>
      </c>
      <c r="C191" s="6" t="s">
        <v>7</v>
      </c>
      <c r="D191" s="6" t="str">
        <f>"蔡小蝶"</f>
        <v>蔡小蝶</v>
      </c>
    </row>
    <row r="192" spans="1:4">
      <c r="A192" s="6">
        <v>190</v>
      </c>
      <c r="B192" s="6" t="str">
        <f>"36782022010810022093181"</f>
        <v>36782022010810022093181</v>
      </c>
      <c r="C192" s="6" t="s">
        <v>7</v>
      </c>
      <c r="D192" s="6" t="str">
        <f>"黎亚霞"</f>
        <v>黎亚霞</v>
      </c>
    </row>
    <row r="193" spans="1:4">
      <c r="A193" s="6">
        <v>191</v>
      </c>
      <c r="B193" s="6" t="str">
        <f>"36782022010810112393195"</f>
        <v>36782022010810112393195</v>
      </c>
      <c r="C193" s="6" t="s">
        <v>7</v>
      </c>
      <c r="D193" s="6" t="str">
        <f>"齐向艳"</f>
        <v>齐向艳</v>
      </c>
    </row>
    <row r="194" spans="1:4">
      <c r="A194" s="6">
        <v>192</v>
      </c>
      <c r="B194" s="6" t="str">
        <f>"36782022010810542293256"</f>
        <v>36782022010810542293256</v>
      </c>
      <c r="C194" s="6" t="s">
        <v>7</v>
      </c>
      <c r="D194" s="6" t="str">
        <f>"李雪"</f>
        <v>李雪</v>
      </c>
    </row>
    <row r="195" spans="1:4">
      <c r="A195" s="6">
        <v>193</v>
      </c>
      <c r="B195" s="6" t="str">
        <f>"36782022010811280393303"</f>
        <v>36782022010811280393303</v>
      </c>
      <c r="C195" s="6" t="s">
        <v>7</v>
      </c>
      <c r="D195" s="6" t="str">
        <f>"庄丽"</f>
        <v>庄丽</v>
      </c>
    </row>
    <row r="196" spans="1:4">
      <c r="A196" s="6">
        <v>194</v>
      </c>
      <c r="B196" s="6" t="str">
        <f>"36782022010811391793317"</f>
        <v>36782022010811391793317</v>
      </c>
      <c r="C196" s="6" t="s">
        <v>7</v>
      </c>
      <c r="D196" s="6" t="str">
        <f>"周雯静"</f>
        <v>周雯静</v>
      </c>
    </row>
    <row r="197" spans="1:4">
      <c r="A197" s="6">
        <v>195</v>
      </c>
      <c r="B197" s="6" t="str">
        <f>"36782022010812261993372"</f>
        <v>36782022010812261993372</v>
      </c>
      <c r="C197" s="6" t="s">
        <v>7</v>
      </c>
      <c r="D197" s="6" t="str">
        <f>"江颖"</f>
        <v>江颖</v>
      </c>
    </row>
    <row r="198" spans="1:4">
      <c r="A198" s="6">
        <v>196</v>
      </c>
      <c r="B198" s="6" t="str">
        <f>"36782022010813134893425"</f>
        <v>36782022010813134893425</v>
      </c>
      <c r="C198" s="6" t="s">
        <v>7</v>
      </c>
      <c r="D198" s="6" t="str">
        <f>"王小文"</f>
        <v>王小文</v>
      </c>
    </row>
    <row r="199" spans="1:4">
      <c r="A199" s="6">
        <v>197</v>
      </c>
      <c r="B199" s="6" t="str">
        <f>"36782022010813245593442"</f>
        <v>36782022010813245593442</v>
      </c>
      <c r="C199" s="6" t="s">
        <v>7</v>
      </c>
      <c r="D199" s="6" t="str">
        <f>"文欣"</f>
        <v>文欣</v>
      </c>
    </row>
    <row r="200" spans="1:4">
      <c r="A200" s="6">
        <v>198</v>
      </c>
      <c r="B200" s="6" t="str">
        <f>"36782022010814215793518"</f>
        <v>36782022010814215793518</v>
      </c>
      <c r="C200" s="6" t="s">
        <v>7</v>
      </c>
      <c r="D200" s="6" t="str">
        <f>"马艳杰"</f>
        <v>马艳杰</v>
      </c>
    </row>
    <row r="201" spans="1:4">
      <c r="A201" s="6">
        <v>199</v>
      </c>
      <c r="B201" s="6" t="str">
        <f>"36782022010815221493615"</f>
        <v>36782022010815221493615</v>
      </c>
      <c r="C201" s="6" t="s">
        <v>7</v>
      </c>
      <c r="D201" s="6" t="str">
        <f>"林才艺"</f>
        <v>林才艺</v>
      </c>
    </row>
    <row r="202" spans="1:4">
      <c r="A202" s="6">
        <v>200</v>
      </c>
      <c r="B202" s="6" t="str">
        <f>"36782022010815312593632"</f>
        <v>36782022010815312593632</v>
      </c>
      <c r="C202" s="6" t="s">
        <v>7</v>
      </c>
      <c r="D202" s="6" t="str">
        <f>"莫春燕"</f>
        <v>莫春燕</v>
      </c>
    </row>
    <row r="203" spans="1:4">
      <c r="A203" s="6">
        <v>201</v>
      </c>
      <c r="B203" s="6" t="str">
        <f>"36782022010815404493645"</f>
        <v>36782022010815404493645</v>
      </c>
      <c r="C203" s="6" t="s">
        <v>7</v>
      </c>
      <c r="D203" s="6" t="str">
        <f>"马卓言"</f>
        <v>马卓言</v>
      </c>
    </row>
    <row r="204" spans="1:4">
      <c r="A204" s="6">
        <v>202</v>
      </c>
      <c r="B204" s="6" t="str">
        <f>"36782022010815455693652"</f>
        <v>36782022010815455693652</v>
      </c>
      <c r="C204" s="6" t="s">
        <v>7</v>
      </c>
      <c r="D204" s="6" t="str">
        <f>"梁其益"</f>
        <v>梁其益</v>
      </c>
    </row>
    <row r="205" spans="1:4">
      <c r="A205" s="6">
        <v>203</v>
      </c>
      <c r="B205" s="6" t="str">
        <f>"36782022010816062193685"</f>
        <v>36782022010816062193685</v>
      </c>
      <c r="C205" s="6" t="s">
        <v>7</v>
      </c>
      <c r="D205" s="6" t="str">
        <f>"陈少盈"</f>
        <v>陈少盈</v>
      </c>
    </row>
    <row r="206" spans="1:4">
      <c r="A206" s="6">
        <v>204</v>
      </c>
      <c r="B206" s="6" t="str">
        <f>"36782022010816113293696"</f>
        <v>36782022010816113293696</v>
      </c>
      <c r="C206" s="6" t="s">
        <v>7</v>
      </c>
      <c r="D206" s="6" t="str">
        <f>"邓红苗"</f>
        <v>邓红苗</v>
      </c>
    </row>
    <row r="207" spans="1:4">
      <c r="A207" s="6">
        <v>205</v>
      </c>
      <c r="B207" s="6" t="str">
        <f>"36782022010816123793698"</f>
        <v>36782022010816123793698</v>
      </c>
      <c r="C207" s="6" t="s">
        <v>7</v>
      </c>
      <c r="D207" s="6" t="str">
        <f>"李娜"</f>
        <v>李娜</v>
      </c>
    </row>
    <row r="208" spans="1:4">
      <c r="A208" s="6">
        <v>206</v>
      </c>
      <c r="B208" s="6" t="str">
        <f>"36782022010816185193708"</f>
        <v>36782022010816185193708</v>
      </c>
      <c r="C208" s="6" t="s">
        <v>7</v>
      </c>
      <c r="D208" s="6" t="str">
        <f>"吴小容"</f>
        <v>吴小容</v>
      </c>
    </row>
    <row r="209" spans="1:4">
      <c r="A209" s="6">
        <v>207</v>
      </c>
      <c r="B209" s="6" t="str">
        <f>"36782022010816285493726"</f>
        <v>36782022010816285493726</v>
      </c>
      <c r="C209" s="6" t="s">
        <v>7</v>
      </c>
      <c r="D209" s="6" t="str">
        <f>"王神月"</f>
        <v>王神月</v>
      </c>
    </row>
    <row r="210" spans="1:4">
      <c r="A210" s="6">
        <v>208</v>
      </c>
      <c r="B210" s="6" t="str">
        <f>"36782022010816304793732"</f>
        <v>36782022010816304793732</v>
      </c>
      <c r="C210" s="6" t="s">
        <v>7</v>
      </c>
      <c r="D210" s="6" t="str">
        <f>"罗月华"</f>
        <v>罗月华</v>
      </c>
    </row>
    <row r="211" spans="1:4">
      <c r="A211" s="6">
        <v>209</v>
      </c>
      <c r="B211" s="6" t="str">
        <f>"36782022010817412993844"</f>
        <v>36782022010817412993844</v>
      </c>
      <c r="C211" s="6" t="s">
        <v>7</v>
      </c>
      <c r="D211" s="6" t="str">
        <f>"符博秀"</f>
        <v>符博秀</v>
      </c>
    </row>
    <row r="212" spans="1:4">
      <c r="A212" s="6">
        <v>210</v>
      </c>
      <c r="B212" s="6" t="str">
        <f>"36782022010817464693859"</f>
        <v>36782022010817464693859</v>
      </c>
      <c r="C212" s="6" t="s">
        <v>7</v>
      </c>
      <c r="D212" s="6" t="str">
        <f>"洪娉婷"</f>
        <v>洪娉婷</v>
      </c>
    </row>
    <row r="213" spans="1:4">
      <c r="A213" s="6">
        <v>211</v>
      </c>
      <c r="B213" s="6" t="str">
        <f>"36782022010821075194209"</f>
        <v>36782022010821075194209</v>
      </c>
      <c r="C213" s="6" t="s">
        <v>7</v>
      </c>
      <c r="D213" s="6" t="str">
        <f>"熊秋红"</f>
        <v>熊秋红</v>
      </c>
    </row>
    <row r="214" spans="1:4">
      <c r="A214" s="6">
        <v>212</v>
      </c>
      <c r="B214" s="6" t="str">
        <f>"36782022010821310594265"</f>
        <v>36782022010821310594265</v>
      </c>
      <c r="C214" s="6" t="s">
        <v>7</v>
      </c>
      <c r="D214" s="6" t="str">
        <f>"颜海娜"</f>
        <v>颜海娜</v>
      </c>
    </row>
    <row r="215" spans="1:4">
      <c r="A215" s="6">
        <v>213</v>
      </c>
      <c r="B215" s="6" t="str">
        <f>"36782022010821572294313"</f>
        <v>36782022010821572294313</v>
      </c>
      <c r="C215" s="6" t="s">
        <v>7</v>
      </c>
      <c r="D215" s="6" t="str">
        <f>"王舒颖"</f>
        <v>王舒颖</v>
      </c>
    </row>
    <row r="216" spans="1:4">
      <c r="A216" s="6">
        <v>214</v>
      </c>
      <c r="B216" s="6" t="str">
        <f>"36782022010822014894326"</f>
        <v>36782022010822014894326</v>
      </c>
      <c r="C216" s="6" t="s">
        <v>7</v>
      </c>
      <c r="D216" s="6" t="str">
        <f>"梁静"</f>
        <v>梁静</v>
      </c>
    </row>
    <row r="217" spans="1:4">
      <c r="A217" s="6">
        <v>215</v>
      </c>
      <c r="B217" s="6" t="str">
        <f>"36782022010822382594397"</f>
        <v>36782022010822382594397</v>
      </c>
      <c r="C217" s="6" t="s">
        <v>7</v>
      </c>
      <c r="D217" s="6" t="str">
        <f>"陈月红"</f>
        <v>陈月红</v>
      </c>
    </row>
    <row r="218" spans="1:4">
      <c r="A218" s="6">
        <v>216</v>
      </c>
      <c r="B218" s="6" t="str">
        <f>"36782022010822443494408"</f>
        <v>36782022010822443494408</v>
      </c>
      <c r="C218" s="6" t="s">
        <v>7</v>
      </c>
      <c r="D218" s="6" t="str">
        <f>"陈瑞玲"</f>
        <v>陈瑞玲</v>
      </c>
    </row>
    <row r="219" spans="1:4">
      <c r="A219" s="6">
        <v>217</v>
      </c>
      <c r="B219" s="6" t="str">
        <f>"36782022010823023594444"</f>
        <v>36782022010823023594444</v>
      </c>
      <c r="C219" s="6" t="s">
        <v>7</v>
      </c>
      <c r="D219" s="6" t="str">
        <f>"杨铭"</f>
        <v>杨铭</v>
      </c>
    </row>
    <row r="220" spans="1:4">
      <c r="A220" s="6">
        <v>218</v>
      </c>
      <c r="B220" s="6" t="str">
        <f>"36782022010823031794447"</f>
        <v>36782022010823031794447</v>
      </c>
      <c r="C220" s="6" t="s">
        <v>7</v>
      </c>
      <c r="D220" s="6" t="str">
        <f>"傅青青"</f>
        <v>傅青青</v>
      </c>
    </row>
    <row r="221" spans="1:4">
      <c r="A221" s="6">
        <v>219</v>
      </c>
      <c r="B221" s="6" t="str">
        <f>"36782022010823142394463"</f>
        <v>36782022010823142394463</v>
      </c>
      <c r="C221" s="6" t="s">
        <v>7</v>
      </c>
      <c r="D221" s="6" t="str">
        <f>"洪钰"</f>
        <v>洪钰</v>
      </c>
    </row>
    <row r="222" spans="1:4">
      <c r="A222" s="6">
        <v>220</v>
      </c>
      <c r="B222" s="6" t="str">
        <f>"36782022010823170894468"</f>
        <v>36782022010823170894468</v>
      </c>
      <c r="C222" s="6" t="s">
        <v>7</v>
      </c>
      <c r="D222" s="6" t="str">
        <f>"云玲茜"</f>
        <v>云玲茜</v>
      </c>
    </row>
    <row r="223" spans="1:4">
      <c r="A223" s="6">
        <v>221</v>
      </c>
      <c r="B223" s="6" t="str">
        <f>"36782022010900204694542"</f>
        <v>36782022010900204694542</v>
      </c>
      <c r="C223" s="6" t="s">
        <v>7</v>
      </c>
      <c r="D223" s="6" t="str">
        <f>"程范婷"</f>
        <v>程范婷</v>
      </c>
    </row>
    <row r="224" spans="1:4">
      <c r="A224" s="6">
        <v>222</v>
      </c>
      <c r="B224" s="6" t="str">
        <f>"36782022010900392194550"</f>
        <v>36782022010900392194550</v>
      </c>
      <c r="C224" s="6" t="s">
        <v>7</v>
      </c>
      <c r="D224" s="6" t="str">
        <f>"刘影影"</f>
        <v>刘影影</v>
      </c>
    </row>
    <row r="225" spans="1:4">
      <c r="A225" s="6">
        <v>223</v>
      </c>
      <c r="B225" s="6" t="str">
        <f>"36782022010901021294565"</f>
        <v>36782022010901021294565</v>
      </c>
      <c r="C225" s="6" t="s">
        <v>7</v>
      </c>
      <c r="D225" s="6" t="str">
        <f>"唐台玲"</f>
        <v>唐台玲</v>
      </c>
    </row>
    <row r="226" spans="1:4">
      <c r="A226" s="6">
        <v>224</v>
      </c>
      <c r="B226" s="6" t="str">
        <f>"36782022010908484694616"</f>
        <v>36782022010908484694616</v>
      </c>
      <c r="C226" s="6" t="s">
        <v>7</v>
      </c>
      <c r="D226" s="6" t="str">
        <f>"黎丹慧"</f>
        <v>黎丹慧</v>
      </c>
    </row>
    <row r="227" spans="1:4">
      <c r="A227" s="6">
        <v>225</v>
      </c>
      <c r="B227" s="6" t="str">
        <f>"36782022010909084294632"</f>
        <v>36782022010909084294632</v>
      </c>
      <c r="C227" s="6" t="s">
        <v>7</v>
      </c>
      <c r="D227" s="6" t="str">
        <f>"关晶晶"</f>
        <v>关晶晶</v>
      </c>
    </row>
    <row r="228" spans="1:4">
      <c r="A228" s="6">
        <v>226</v>
      </c>
      <c r="B228" s="6" t="str">
        <f>"36782022010910253494747"</f>
        <v>36782022010910253494747</v>
      </c>
      <c r="C228" s="6" t="s">
        <v>7</v>
      </c>
      <c r="D228" s="6" t="str">
        <f>"蔡孙妹"</f>
        <v>蔡孙妹</v>
      </c>
    </row>
    <row r="229" spans="1:4">
      <c r="A229" s="6">
        <v>227</v>
      </c>
      <c r="B229" s="6" t="str">
        <f>"36782022010913423295239"</f>
        <v>36782022010913423295239</v>
      </c>
      <c r="C229" s="6" t="s">
        <v>7</v>
      </c>
      <c r="D229" s="6" t="str">
        <f>"陈婧"</f>
        <v>陈婧</v>
      </c>
    </row>
    <row r="230" spans="1:4">
      <c r="A230" s="6">
        <v>228</v>
      </c>
      <c r="B230" s="6" t="str">
        <f>"36782022010913572495263"</f>
        <v>36782022010913572495263</v>
      </c>
      <c r="C230" s="6" t="s">
        <v>7</v>
      </c>
      <c r="D230" s="6" t="str">
        <f>"梁真芸"</f>
        <v>梁真芸</v>
      </c>
    </row>
    <row r="231" spans="1:4">
      <c r="A231" s="6">
        <v>229</v>
      </c>
      <c r="B231" s="6" t="str">
        <f>"36782022010915115495404"</f>
        <v>36782022010915115495404</v>
      </c>
      <c r="C231" s="6" t="s">
        <v>7</v>
      </c>
      <c r="D231" s="6" t="str">
        <f>"陈秋月"</f>
        <v>陈秋月</v>
      </c>
    </row>
    <row r="232" spans="1:4">
      <c r="A232" s="6">
        <v>230</v>
      </c>
      <c r="B232" s="6" t="str">
        <f>"36782022010915132095408"</f>
        <v>36782022010915132095408</v>
      </c>
      <c r="C232" s="6" t="s">
        <v>7</v>
      </c>
      <c r="D232" s="6" t="str">
        <f>"吴季娟"</f>
        <v>吴季娟</v>
      </c>
    </row>
    <row r="233" spans="1:4">
      <c r="A233" s="6">
        <v>231</v>
      </c>
      <c r="B233" s="6" t="str">
        <f>"36782022010915363295471"</f>
        <v>36782022010915363295471</v>
      </c>
      <c r="C233" s="6" t="s">
        <v>7</v>
      </c>
      <c r="D233" s="6" t="str">
        <f>"符燕丽"</f>
        <v>符燕丽</v>
      </c>
    </row>
    <row r="234" spans="1:4">
      <c r="A234" s="6">
        <v>232</v>
      </c>
      <c r="B234" s="6" t="str">
        <f>"36782022010915510595500"</f>
        <v>36782022010915510595500</v>
      </c>
      <c r="C234" s="6" t="s">
        <v>7</v>
      </c>
      <c r="D234" s="6" t="str">
        <f>"杨慧"</f>
        <v>杨慧</v>
      </c>
    </row>
    <row r="235" spans="1:4">
      <c r="A235" s="6">
        <v>233</v>
      </c>
      <c r="B235" s="6" t="str">
        <f>"36782022010915584895518"</f>
        <v>36782022010915584895518</v>
      </c>
      <c r="C235" s="6" t="s">
        <v>7</v>
      </c>
      <c r="D235" s="6" t="str">
        <f>"蒋婉婷"</f>
        <v>蒋婉婷</v>
      </c>
    </row>
    <row r="236" spans="1:4">
      <c r="A236" s="6">
        <v>234</v>
      </c>
      <c r="B236" s="6" t="str">
        <f>"36782022010916131595554"</f>
        <v>36782022010916131595554</v>
      </c>
      <c r="C236" s="6" t="s">
        <v>7</v>
      </c>
      <c r="D236" s="6" t="str">
        <f>"韦小恋"</f>
        <v>韦小恋</v>
      </c>
    </row>
    <row r="237" spans="1:4">
      <c r="A237" s="6">
        <v>235</v>
      </c>
      <c r="B237" s="6" t="str">
        <f>"36782022010916144395561"</f>
        <v>36782022010916144395561</v>
      </c>
      <c r="C237" s="6" t="s">
        <v>7</v>
      </c>
      <c r="D237" s="6" t="str">
        <f>"王堂棉"</f>
        <v>王堂棉</v>
      </c>
    </row>
    <row r="238" spans="1:4">
      <c r="A238" s="6">
        <v>236</v>
      </c>
      <c r="B238" s="6" t="str">
        <f>"36782022010916241095581"</f>
        <v>36782022010916241095581</v>
      </c>
      <c r="C238" s="6" t="s">
        <v>7</v>
      </c>
      <c r="D238" s="6" t="str">
        <f>"王佳玉"</f>
        <v>王佳玉</v>
      </c>
    </row>
    <row r="239" spans="1:4">
      <c r="A239" s="6">
        <v>237</v>
      </c>
      <c r="B239" s="6" t="str">
        <f>"36782022010916274295594"</f>
        <v>36782022010916274295594</v>
      </c>
      <c r="C239" s="6" t="s">
        <v>7</v>
      </c>
      <c r="D239" s="6" t="str">
        <f>"吴冠英"</f>
        <v>吴冠英</v>
      </c>
    </row>
    <row r="240" spans="1:4">
      <c r="A240" s="6">
        <v>238</v>
      </c>
      <c r="B240" s="6" t="str">
        <f>"36782022010916592195653"</f>
        <v>36782022010916592195653</v>
      </c>
      <c r="C240" s="6" t="s">
        <v>7</v>
      </c>
      <c r="D240" s="6" t="str">
        <f>"金周琴"</f>
        <v>金周琴</v>
      </c>
    </row>
    <row r="241" spans="1:4">
      <c r="A241" s="6">
        <v>239</v>
      </c>
      <c r="B241" s="6" t="str">
        <f>"36782022010917255095681"</f>
        <v>36782022010917255095681</v>
      </c>
      <c r="C241" s="6" t="s">
        <v>7</v>
      </c>
      <c r="D241" s="6" t="str">
        <f>"陈晓凡"</f>
        <v>陈晓凡</v>
      </c>
    </row>
    <row r="242" spans="1:4">
      <c r="A242" s="6">
        <v>240</v>
      </c>
      <c r="B242" s="6" t="str">
        <f>"36782022010917283195684"</f>
        <v>36782022010917283195684</v>
      </c>
      <c r="C242" s="6" t="s">
        <v>7</v>
      </c>
      <c r="D242" s="6" t="str">
        <f>"黄妮旅"</f>
        <v>黄妮旅</v>
      </c>
    </row>
    <row r="243" spans="1:4">
      <c r="A243" s="6">
        <v>241</v>
      </c>
      <c r="B243" s="6" t="str">
        <f>"36782022010917591795714"</f>
        <v>36782022010917591795714</v>
      </c>
      <c r="C243" s="6" t="s">
        <v>7</v>
      </c>
      <c r="D243" s="6" t="str">
        <f>"雷久瑶"</f>
        <v>雷久瑶</v>
      </c>
    </row>
    <row r="244" spans="1:4">
      <c r="A244" s="6">
        <v>242</v>
      </c>
      <c r="B244" s="6" t="str">
        <f>"36782022010918305295749"</f>
        <v>36782022010918305295749</v>
      </c>
      <c r="C244" s="6" t="s">
        <v>7</v>
      </c>
      <c r="D244" s="6" t="str">
        <f>"苏秋雨"</f>
        <v>苏秋雨</v>
      </c>
    </row>
    <row r="245" spans="1:4">
      <c r="A245" s="6">
        <v>243</v>
      </c>
      <c r="B245" s="6" t="str">
        <f>"36782022010918361195754"</f>
        <v>36782022010918361195754</v>
      </c>
      <c r="C245" s="6" t="s">
        <v>7</v>
      </c>
      <c r="D245" s="6" t="str">
        <f>"朱小芩"</f>
        <v>朱小芩</v>
      </c>
    </row>
    <row r="246" spans="1:4">
      <c r="A246" s="6">
        <v>244</v>
      </c>
      <c r="B246" s="6" t="str">
        <f>"36782022010919124895794"</f>
        <v>36782022010919124895794</v>
      </c>
      <c r="C246" s="6" t="s">
        <v>7</v>
      </c>
      <c r="D246" s="6" t="str">
        <f>"邱晓慧"</f>
        <v>邱晓慧</v>
      </c>
    </row>
    <row r="247" spans="1:4">
      <c r="A247" s="6">
        <v>245</v>
      </c>
      <c r="B247" s="6" t="str">
        <f>"36782022010919175995800"</f>
        <v>36782022010919175995800</v>
      </c>
      <c r="C247" s="6" t="s">
        <v>7</v>
      </c>
      <c r="D247" s="6" t="str">
        <f>"吴雯晶"</f>
        <v>吴雯晶</v>
      </c>
    </row>
    <row r="248" spans="1:4">
      <c r="A248" s="6">
        <v>246</v>
      </c>
      <c r="B248" s="6" t="str">
        <f>"36782022010919331395817"</f>
        <v>36782022010919331395817</v>
      </c>
      <c r="C248" s="6" t="s">
        <v>7</v>
      </c>
      <c r="D248" s="6" t="str">
        <f>"朱旭颖"</f>
        <v>朱旭颖</v>
      </c>
    </row>
    <row r="249" spans="1:4">
      <c r="A249" s="6">
        <v>247</v>
      </c>
      <c r="B249" s="6" t="str">
        <f>"36782022010919413195830"</f>
        <v>36782022010919413195830</v>
      </c>
      <c r="C249" s="6" t="s">
        <v>7</v>
      </c>
      <c r="D249" s="6" t="str">
        <f>"王燕"</f>
        <v>王燕</v>
      </c>
    </row>
    <row r="250" spans="1:4">
      <c r="A250" s="6">
        <v>248</v>
      </c>
      <c r="B250" s="6" t="str">
        <f>"36782022010919550695845"</f>
        <v>36782022010919550695845</v>
      </c>
      <c r="C250" s="6" t="s">
        <v>7</v>
      </c>
      <c r="D250" s="6" t="str">
        <f>"郑海霞"</f>
        <v>郑海霞</v>
      </c>
    </row>
    <row r="251" spans="1:4">
      <c r="A251" s="6">
        <v>249</v>
      </c>
      <c r="B251" s="6" t="str">
        <f>"36782022010920111895879"</f>
        <v>36782022010920111895879</v>
      </c>
      <c r="C251" s="6" t="s">
        <v>7</v>
      </c>
      <c r="D251" s="6" t="str">
        <f>"苏树月"</f>
        <v>苏树月</v>
      </c>
    </row>
    <row r="252" spans="1:4">
      <c r="A252" s="6">
        <v>250</v>
      </c>
      <c r="B252" s="6" t="str">
        <f>"36782022010920311195912"</f>
        <v>36782022010920311195912</v>
      </c>
      <c r="C252" s="6" t="s">
        <v>7</v>
      </c>
      <c r="D252" s="6" t="str">
        <f>"黄潮霞"</f>
        <v>黄潮霞</v>
      </c>
    </row>
    <row r="253" spans="1:4">
      <c r="A253" s="6">
        <v>251</v>
      </c>
      <c r="B253" s="6" t="str">
        <f>"36782022010921345596030"</f>
        <v>36782022010921345596030</v>
      </c>
      <c r="C253" s="6" t="s">
        <v>7</v>
      </c>
      <c r="D253" s="6" t="str">
        <f>"郑康敏"</f>
        <v>郑康敏</v>
      </c>
    </row>
    <row r="254" spans="1:4">
      <c r="A254" s="6">
        <v>252</v>
      </c>
      <c r="B254" s="6" t="str">
        <f>"36782022010922235296128"</f>
        <v>36782022010922235296128</v>
      </c>
      <c r="C254" s="6" t="s">
        <v>7</v>
      </c>
      <c r="D254" s="6" t="str">
        <f>"何那女"</f>
        <v>何那女</v>
      </c>
    </row>
    <row r="255" spans="1:4">
      <c r="A255" s="6">
        <v>253</v>
      </c>
      <c r="B255" s="6" t="str">
        <f>"36782022010922441696167"</f>
        <v>36782022010922441696167</v>
      </c>
      <c r="C255" s="6" t="s">
        <v>7</v>
      </c>
      <c r="D255" s="6" t="str">
        <f>"郑顺花"</f>
        <v>郑顺花</v>
      </c>
    </row>
    <row r="256" spans="1:4">
      <c r="A256" s="6">
        <v>254</v>
      </c>
      <c r="B256" s="6" t="str">
        <f>"36782022010923362696231"</f>
        <v>36782022010923362696231</v>
      </c>
      <c r="C256" s="6" t="s">
        <v>7</v>
      </c>
      <c r="D256" s="6" t="str">
        <f>"陈诗瑜"</f>
        <v>陈诗瑜</v>
      </c>
    </row>
    <row r="257" spans="1:4">
      <c r="A257" s="6">
        <v>255</v>
      </c>
      <c r="B257" s="6" t="str">
        <f>"36782022011000240796269"</f>
        <v>36782022011000240796269</v>
      </c>
      <c r="C257" s="6" t="s">
        <v>7</v>
      </c>
      <c r="D257" s="6" t="str">
        <f>"何俏鸿"</f>
        <v>何俏鸿</v>
      </c>
    </row>
    <row r="258" spans="1:4">
      <c r="A258" s="6">
        <v>256</v>
      </c>
      <c r="B258" s="6" t="str">
        <f>"36782022011008283796361"</f>
        <v>36782022011008283796361</v>
      </c>
      <c r="C258" s="6" t="s">
        <v>7</v>
      </c>
      <c r="D258" s="6" t="str">
        <f>"韦玮"</f>
        <v>韦玮</v>
      </c>
    </row>
    <row r="259" spans="1:4">
      <c r="A259" s="6">
        <v>257</v>
      </c>
      <c r="B259" s="6" t="str">
        <f>"36782022011008394296373"</f>
        <v>36782022011008394296373</v>
      </c>
      <c r="C259" s="6" t="s">
        <v>7</v>
      </c>
      <c r="D259" s="6" t="str">
        <f>"关远琴"</f>
        <v>关远琴</v>
      </c>
    </row>
    <row r="260" spans="1:4">
      <c r="A260" s="6">
        <v>258</v>
      </c>
      <c r="B260" s="6" t="str">
        <f>"36782022011008524096388"</f>
        <v>36782022011008524096388</v>
      </c>
      <c r="C260" s="6" t="s">
        <v>7</v>
      </c>
      <c r="D260" s="6" t="str">
        <f>"袁聪"</f>
        <v>袁聪</v>
      </c>
    </row>
    <row r="261" spans="1:4">
      <c r="A261" s="6">
        <v>259</v>
      </c>
      <c r="B261" s="6" t="str">
        <f>"36782022011008585696402"</f>
        <v>36782022011008585696402</v>
      </c>
      <c r="C261" s="6" t="s">
        <v>7</v>
      </c>
      <c r="D261" s="6" t="str">
        <f>"李静"</f>
        <v>李静</v>
      </c>
    </row>
    <row r="262" spans="1:4">
      <c r="A262" s="6">
        <v>260</v>
      </c>
      <c r="B262" s="6" t="str">
        <f>"36782022011009031296419"</f>
        <v>36782022011009031296419</v>
      </c>
      <c r="C262" s="6" t="s">
        <v>7</v>
      </c>
      <c r="D262" s="6" t="str">
        <f>"王桂芳"</f>
        <v>王桂芳</v>
      </c>
    </row>
    <row r="263" spans="1:4">
      <c r="A263" s="6">
        <v>261</v>
      </c>
      <c r="B263" s="6" t="str">
        <f>"36782022011009172896454"</f>
        <v>36782022011009172896454</v>
      </c>
      <c r="C263" s="6" t="s">
        <v>7</v>
      </c>
      <c r="D263" s="6" t="str">
        <f>"蔡容"</f>
        <v>蔡容</v>
      </c>
    </row>
    <row r="264" spans="1:4">
      <c r="A264" s="6">
        <v>262</v>
      </c>
      <c r="B264" s="6" t="str">
        <f>"36782022011009342096501"</f>
        <v>36782022011009342096501</v>
      </c>
      <c r="C264" s="6" t="s">
        <v>7</v>
      </c>
      <c r="D264" s="6" t="str">
        <f>"陈宝南"</f>
        <v>陈宝南</v>
      </c>
    </row>
    <row r="265" spans="1:4">
      <c r="A265" s="6">
        <v>263</v>
      </c>
      <c r="B265" s="6" t="str">
        <f>"36782022011009565596579"</f>
        <v>36782022011009565596579</v>
      </c>
      <c r="C265" s="6" t="s">
        <v>7</v>
      </c>
      <c r="D265" s="6" t="str">
        <f>"钟佩瑜"</f>
        <v>钟佩瑜</v>
      </c>
    </row>
    <row r="266" spans="1:4">
      <c r="A266" s="6">
        <v>264</v>
      </c>
      <c r="B266" s="6" t="str">
        <f>"36782022011009571696583"</f>
        <v>36782022011009571696583</v>
      </c>
      <c r="C266" s="6" t="s">
        <v>7</v>
      </c>
      <c r="D266" s="6" t="str">
        <f>"黄琼哗"</f>
        <v>黄琼哗</v>
      </c>
    </row>
    <row r="267" spans="1:4">
      <c r="A267" s="6">
        <v>265</v>
      </c>
      <c r="B267" s="6" t="str">
        <f>"36782022011010142996637"</f>
        <v>36782022011010142996637</v>
      </c>
      <c r="C267" s="6" t="s">
        <v>7</v>
      </c>
      <c r="D267" s="6" t="str">
        <f>"林芳君"</f>
        <v>林芳君</v>
      </c>
    </row>
    <row r="268" spans="1:4">
      <c r="A268" s="6">
        <v>266</v>
      </c>
      <c r="B268" s="6" t="str">
        <f>"36782022011010451396738"</f>
        <v>36782022011010451396738</v>
      </c>
      <c r="C268" s="6" t="s">
        <v>7</v>
      </c>
      <c r="D268" s="6" t="str">
        <f>"张儒燕"</f>
        <v>张儒燕</v>
      </c>
    </row>
    <row r="269" spans="1:4">
      <c r="A269" s="6">
        <v>267</v>
      </c>
      <c r="B269" s="6" t="str">
        <f>"36782022011010451496739"</f>
        <v>36782022011010451496739</v>
      </c>
      <c r="C269" s="6" t="s">
        <v>7</v>
      </c>
      <c r="D269" s="6" t="str">
        <f>"王威"</f>
        <v>王威</v>
      </c>
    </row>
    <row r="270" spans="1:4">
      <c r="A270" s="6">
        <v>268</v>
      </c>
      <c r="B270" s="6" t="str">
        <f>"36782022011010504796752"</f>
        <v>36782022011010504796752</v>
      </c>
      <c r="C270" s="6" t="s">
        <v>7</v>
      </c>
      <c r="D270" s="6" t="str">
        <f>"苏肖育"</f>
        <v>苏肖育</v>
      </c>
    </row>
    <row r="271" spans="1:4">
      <c r="A271" s="6">
        <v>269</v>
      </c>
      <c r="B271" s="6" t="str">
        <f>"36782022011010555796764"</f>
        <v>36782022011010555796764</v>
      </c>
      <c r="C271" s="6" t="s">
        <v>7</v>
      </c>
      <c r="D271" s="6" t="str">
        <f>"林季花"</f>
        <v>林季花</v>
      </c>
    </row>
    <row r="272" spans="1:4">
      <c r="A272" s="6">
        <v>270</v>
      </c>
      <c r="B272" s="6" t="str">
        <f>"36782022011011024096795"</f>
        <v>36782022011011024096795</v>
      </c>
      <c r="C272" s="6" t="s">
        <v>7</v>
      </c>
      <c r="D272" s="6" t="str">
        <f>"翁娇丽"</f>
        <v>翁娇丽</v>
      </c>
    </row>
    <row r="273" spans="1:4">
      <c r="A273" s="6">
        <v>271</v>
      </c>
      <c r="B273" s="6" t="str">
        <f>"36782022011011042396804"</f>
        <v>36782022011011042396804</v>
      </c>
      <c r="C273" s="6" t="s">
        <v>7</v>
      </c>
      <c r="D273" s="6" t="str">
        <f>"谢丹"</f>
        <v>谢丹</v>
      </c>
    </row>
    <row r="274" spans="1:4">
      <c r="A274" s="6">
        <v>272</v>
      </c>
      <c r="B274" s="6" t="str">
        <f>"36782022011011115496831"</f>
        <v>36782022011011115496831</v>
      </c>
      <c r="C274" s="6" t="s">
        <v>7</v>
      </c>
      <c r="D274" s="6" t="str">
        <f>"方俪颖"</f>
        <v>方俪颖</v>
      </c>
    </row>
    <row r="275" spans="1:4">
      <c r="A275" s="6">
        <v>273</v>
      </c>
      <c r="B275" s="6" t="str">
        <f>"36782022011011143496846"</f>
        <v>36782022011011143496846</v>
      </c>
      <c r="C275" s="6" t="s">
        <v>7</v>
      </c>
      <c r="D275" s="6" t="str">
        <f>"冯文彬"</f>
        <v>冯文彬</v>
      </c>
    </row>
    <row r="276" spans="1:4">
      <c r="A276" s="6">
        <v>274</v>
      </c>
      <c r="B276" s="6" t="str">
        <f>"36782022011011270396886"</f>
        <v>36782022011011270396886</v>
      </c>
      <c r="C276" s="6" t="s">
        <v>7</v>
      </c>
      <c r="D276" s="6" t="str">
        <f>"吴亭"</f>
        <v>吴亭</v>
      </c>
    </row>
    <row r="277" spans="1:4">
      <c r="A277" s="6">
        <v>275</v>
      </c>
      <c r="B277" s="6" t="str">
        <f>"36782022011011290296892"</f>
        <v>36782022011011290296892</v>
      </c>
      <c r="C277" s="6" t="s">
        <v>7</v>
      </c>
      <c r="D277" s="6" t="str">
        <f>"麦少缘"</f>
        <v>麦少缘</v>
      </c>
    </row>
    <row r="278" spans="1:4">
      <c r="A278" s="6">
        <v>276</v>
      </c>
      <c r="B278" s="6" t="str">
        <f>"36782022011011455196940"</f>
        <v>36782022011011455196940</v>
      </c>
      <c r="C278" s="6" t="s">
        <v>7</v>
      </c>
      <c r="D278" s="6" t="str">
        <f>"贾梦倩"</f>
        <v>贾梦倩</v>
      </c>
    </row>
    <row r="279" spans="1:4">
      <c r="A279" s="6">
        <v>277</v>
      </c>
      <c r="B279" s="6" t="str">
        <f>"36782022011012134596990"</f>
        <v>36782022011012134596990</v>
      </c>
      <c r="C279" s="6" t="s">
        <v>7</v>
      </c>
      <c r="D279" s="6" t="str">
        <f>"吴剑玲"</f>
        <v>吴剑玲</v>
      </c>
    </row>
    <row r="280" spans="1:4">
      <c r="A280" s="6">
        <v>278</v>
      </c>
      <c r="B280" s="6" t="str">
        <f>"36782022011012444797046"</f>
        <v>36782022011012444797046</v>
      </c>
      <c r="C280" s="6" t="s">
        <v>7</v>
      </c>
      <c r="D280" s="6" t="str">
        <f>"邓永馨"</f>
        <v>邓永馨</v>
      </c>
    </row>
    <row r="281" spans="1:4">
      <c r="A281" s="6">
        <v>279</v>
      </c>
      <c r="B281" s="6" t="str">
        <f>"36782022011012522797058"</f>
        <v>36782022011012522797058</v>
      </c>
      <c r="C281" s="6" t="s">
        <v>7</v>
      </c>
      <c r="D281" s="6" t="str">
        <f>"钟小珍"</f>
        <v>钟小珍</v>
      </c>
    </row>
    <row r="282" spans="1:4">
      <c r="A282" s="6">
        <v>280</v>
      </c>
      <c r="B282" s="6" t="str">
        <f>"36782022011013251397101"</f>
        <v>36782022011013251397101</v>
      </c>
      <c r="C282" s="6" t="s">
        <v>7</v>
      </c>
      <c r="D282" s="6" t="str">
        <f>"林小玉"</f>
        <v>林小玉</v>
      </c>
    </row>
    <row r="283" spans="1:4">
      <c r="A283" s="6">
        <v>281</v>
      </c>
      <c r="B283" s="6" t="str">
        <f>"36782022011014351797165"</f>
        <v>36782022011014351797165</v>
      </c>
      <c r="C283" s="6" t="s">
        <v>7</v>
      </c>
      <c r="D283" s="6" t="str">
        <f>"符丽萍"</f>
        <v>符丽萍</v>
      </c>
    </row>
    <row r="284" spans="1:4">
      <c r="A284" s="6">
        <v>282</v>
      </c>
      <c r="B284" s="6" t="str">
        <f>"36782022011014554097196"</f>
        <v>36782022011014554097196</v>
      </c>
      <c r="C284" s="6" t="s">
        <v>7</v>
      </c>
      <c r="D284" s="6" t="str">
        <f>"马小燕"</f>
        <v>马小燕</v>
      </c>
    </row>
    <row r="285" spans="1:4">
      <c r="A285" s="6">
        <v>283</v>
      </c>
      <c r="B285" s="6" t="str">
        <f>"36782022011015083297224"</f>
        <v>36782022011015083297224</v>
      </c>
      <c r="C285" s="6" t="s">
        <v>7</v>
      </c>
      <c r="D285" s="6" t="str">
        <f>"文坤婧"</f>
        <v>文坤婧</v>
      </c>
    </row>
    <row r="286" spans="1:4">
      <c r="A286" s="6">
        <v>284</v>
      </c>
      <c r="B286" s="6" t="str">
        <f>"36782022011015534297321"</f>
        <v>36782022011015534297321</v>
      </c>
      <c r="C286" s="6" t="s">
        <v>7</v>
      </c>
      <c r="D286" s="6" t="str">
        <f>"刘继薇"</f>
        <v>刘继薇</v>
      </c>
    </row>
    <row r="287" spans="1:4">
      <c r="A287" s="6">
        <v>285</v>
      </c>
      <c r="B287" s="6" t="str">
        <f>"36782022011016140797362"</f>
        <v>36782022011016140797362</v>
      </c>
      <c r="C287" s="6" t="s">
        <v>7</v>
      </c>
      <c r="D287" s="6" t="str">
        <f>"卢俊莹"</f>
        <v>卢俊莹</v>
      </c>
    </row>
    <row r="288" spans="1:4">
      <c r="A288" s="6">
        <v>286</v>
      </c>
      <c r="B288" s="6" t="str">
        <f>"36782022011016392197408"</f>
        <v>36782022011016392197408</v>
      </c>
      <c r="C288" s="6" t="s">
        <v>7</v>
      </c>
      <c r="D288" s="6" t="str">
        <f>"朱雪颖"</f>
        <v>朱雪颖</v>
      </c>
    </row>
    <row r="289" spans="1:4">
      <c r="A289" s="6">
        <v>287</v>
      </c>
      <c r="B289" s="6" t="str">
        <f>"36782022010712331091370"</f>
        <v>36782022010712331091370</v>
      </c>
      <c r="C289" s="6" t="s">
        <v>8</v>
      </c>
      <c r="D289" s="6" t="str">
        <f>"蔡笃佑"</f>
        <v>蔡笃佑</v>
      </c>
    </row>
    <row r="290" spans="1:4">
      <c r="A290" s="6">
        <v>288</v>
      </c>
      <c r="B290" s="6" t="str">
        <f>"36782022010713444291625"</f>
        <v>36782022010713444291625</v>
      </c>
      <c r="C290" s="6" t="s">
        <v>8</v>
      </c>
      <c r="D290" s="6" t="str">
        <f>"翁书海"</f>
        <v>翁书海</v>
      </c>
    </row>
    <row r="291" spans="1:4">
      <c r="A291" s="6">
        <v>289</v>
      </c>
      <c r="B291" s="6" t="str">
        <f>"36782022010715163791910"</f>
        <v>36782022010715163791910</v>
      </c>
      <c r="C291" s="6" t="s">
        <v>8</v>
      </c>
      <c r="D291" s="6" t="str">
        <f>"梁朝娜"</f>
        <v>梁朝娜</v>
      </c>
    </row>
    <row r="292" spans="1:4">
      <c r="A292" s="6">
        <v>290</v>
      </c>
      <c r="B292" s="6" t="str">
        <f>"36782022010715301491974"</f>
        <v>36782022010715301491974</v>
      </c>
      <c r="C292" s="6" t="s">
        <v>8</v>
      </c>
      <c r="D292" s="6" t="str">
        <f>"陆玉康"</f>
        <v>陆玉康</v>
      </c>
    </row>
    <row r="293" spans="1:4">
      <c r="A293" s="6">
        <v>291</v>
      </c>
      <c r="B293" s="6" t="str">
        <f>"36782022010715400792013"</f>
        <v>36782022010715400792013</v>
      </c>
      <c r="C293" s="6" t="s">
        <v>8</v>
      </c>
      <c r="D293" s="6" t="str">
        <f>"张天庆"</f>
        <v>张天庆</v>
      </c>
    </row>
    <row r="294" spans="1:4">
      <c r="A294" s="6">
        <v>292</v>
      </c>
      <c r="B294" s="6" t="str">
        <f>"36782022010715545092091"</f>
        <v>36782022010715545092091</v>
      </c>
      <c r="C294" s="6" t="s">
        <v>8</v>
      </c>
      <c r="D294" s="6" t="str">
        <f>"曾维旭"</f>
        <v>曾维旭</v>
      </c>
    </row>
    <row r="295" spans="1:4">
      <c r="A295" s="6">
        <v>293</v>
      </c>
      <c r="B295" s="6" t="str">
        <f>"36782022010716241492199"</f>
        <v>36782022010716241492199</v>
      </c>
      <c r="C295" s="6" t="s">
        <v>8</v>
      </c>
      <c r="D295" s="6" t="str">
        <f>"刘威"</f>
        <v>刘威</v>
      </c>
    </row>
    <row r="296" spans="1:4">
      <c r="A296" s="6">
        <v>294</v>
      </c>
      <c r="B296" s="6" t="str">
        <f>"36782022010716470892270"</f>
        <v>36782022010716470892270</v>
      </c>
      <c r="C296" s="6" t="s">
        <v>8</v>
      </c>
      <c r="D296" s="6" t="str">
        <f>"杨毅"</f>
        <v>杨毅</v>
      </c>
    </row>
    <row r="297" spans="1:4">
      <c r="A297" s="6">
        <v>295</v>
      </c>
      <c r="B297" s="6" t="str">
        <f>"36782022010718205492517"</f>
        <v>36782022010718205492517</v>
      </c>
      <c r="C297" s="6" t="s">
        <v>8</v>
      </c>
      <c r="D297" s="6" t="str">
        <f>"张小飞"</f>
        <v>张小飞</v>
      </c>
    </row>
    <row r="298" spans="1:4">
      <c r="A298" s="6">
        <v>296</v>
      </c>
      <c r="B298" s="6" t="str">
        <f>"36782022010718205892518"</f>
        <v>36782022010718205892518</v>
      </c>
      <c r="C298" s="6" t="s">
        <v>8</v>
      </c>
      <c r="D298" s="6" t="str">
        <f>"韩联定"</f>
        <v>韩联定</v>
      </c>
    </row>
    <row r="299" spans="1:4">
      <c r="A299" s="6">
        <v>297</v>
      </c>
      <c r="B299" s="6" t="str">
        <f>"36782022010718342892545"</f>
        <v>36782022010718342892545</v>
      </c>
      <c r="C299" s="6" t="s">
        <v>8</v>
      </c>
      <c r="D299" s="6" t="str">
        <f>"周泓霏"</f>
        <v>周泓霏</v>
      </c>
    </row>
    <row r="300" spans="1:4">
      <c r="A300" s="6">
        <v>298</v>
      </c>
      <c r="B300" s="6" t="str">
        <f>"36782022010720123292719"</f>
        <v>36782022010720123292719</v>
      </c>
      <c r="C300" s="6" t="s">
        <v>8</v>
      </c>
      <c r="D300" s="6" t="str">
        <f>"尹海新"</f>
        <v>尹海新</v>
      </c>
    </row>
    <row r="301" spans="1:4">
      <c r="A301" s="6">
        <v>299</v>
      </c>
      <c r="B301" s="6" t="str">
        <f>"36782022010720152892725"</f>
        <v>36782022010720152892725</v>
      </c>
      <c r="C301" s="6" t="s">
        <v>8</v>
      </c>
      <c r="D301" s="6" t="str">
        <f>"王晶"</f>
        <v>王晶</v>
      </c>
    </row>
    <row r="302" spans="1:4">
      <c r="A302" s="6">
        <v>300</v>
      </c>
      <c r="B302" s="6" t="str">
        <f>"36782022010720225092742"</f>
        <v>36782022010720225092742</v>
      </c>
      <c r="C302" s="6" t="s">
        <v>8</v>
      </c>
      <c r="D302" s="6" t="str">
        <f>"陈秀丽"</f>
        <v>陈秀丽</v>
      </c>
    </row>
    <row r="303" spans="1:4">
      <c r="A303" s="6">
        <v>301</v>
      </c>
      <c r="B303" s="6" t="str">
        <f>"36782022010720552892794"</f>
        <v>36782022010720552892794</v>
      </c>
      <c r="C303" s="6" t="s">
        <v>8</v>
      </c>
      <c r="D303" s="6" t="str">
        <f>"陈焕栋"</f>
        <v>陈焕栋</v>
      </c>
    </row>
    <row r="304" spans="1:4">
      <c r="A304" s="6">
        <v>302</v>
      </c>
      <c r="B304" s="6" t="str">
        <f>"36782022010809483493168"</f>
        <v>36782022010809483493168</v>
      </c>
      <c r="C304" s="6" t="s">
        <v>8</v>
      </c>
      <c r="D304" s="6" t="str">
        <f>"吴祖贤"</f>
        <v>吴祖贤</v>
      </c>
    </row>
    <row r="305" spans="1:4">
      <c r="A305" s="6">
        <v>303</v>
      </c>
      <c r="B305" s="6" t="str">
        <f>"36782022010809581893178"</f>
        <v>36782022010809581893178</v>
      </c>
      <c r="C305" s="6" t="s">
        <v>8</v>
      </c>
      <c r="D305" s="6" t="str">
        <f>"王选取"</f>
        <v>王选取</v>
      </c>
    </row>
    <row r="306" spans="1:4">
      <c r="A306" s="6">
        <v>304</v>
      </c>
      <c r="B306" s="6" t="str">
        <f>"36782022010810434593234"</f>
        <v>36782022010810434593234</v>
      </c>
      <c r="C306" s="6" t="s">
        <v>8</v>
      </c>
      <c r="D306" s="6" t="str">
        <f>"王衍续"</f>
        <v>王衍续</v>
      </c>
    </row>
    <row r="307" spans="1:4">
      <c r="A307" s="6">
        <v>305</v>
      </c>
      <c r="B307" s="6" t="str">
        <f>"36782022010810561493258"</f>
        <v>36782022010810561493258</v>
      </c>
      <c r="C307" s="6" t="s">
        <v>8</v>
      </c>
      <c r="D307" s="6" t="str">
        <f>"王政森"</f>
        <v>王政森</v>
      </c>
    </row>
    <row r="308" spans="1:4">
      <c r="A308" s="6">
        <v>306</v>
      </c>
      <c r="B308" s="6" t="str">
        <f>"36782022010811251993296"</f>
        <v>36782022010811251993296</v>
      </c>
      <c r="C308" s="6" t="s">
        <v>8</v>
      </c>
      <c r="D308" s="6" t="str">
        <f>"赵钧豪"</f>
        <v>赵钧豪</v>
      </c>
    </row>
    <row r="309" spans="1:4">
      <c r="A309" s="6">
        <v>307</v>
      </c>
      <c r="B309" s="6" t="str">
        <f>"36782022010813052593416"</f>
        <v>36782022010813052593416</v>
      </c>
      <c r="C309" s="6" t="s">
        <v>8</v>
      </c>
      <c r="D309" s="6" t="str">
        <f>"欧开轩"</f>
        <v>欧开轩</v>
      </c>
    </row>
    <row r="310" spans="1:4">
      <c r="A310" s="6">
        <v>308</v>
      </c>
      <c r="B310" s="6" t="str">
        <f>"36782022010813130593424"</f>
        <v>36782022010813130593424</v>
      </c>
      <c r="C310" s="6" t="s">
        <v>8</v>
      </c>
      <c r="D310" s="6" t="str">
        <f>"王树杰"</f>
        <v>王树杰</v>
      </c>
    </row>
    <row r="311" spans="1:4">
      <c r="A311" s="6">
        <v>309</v>
      </c>
      <c r="B311" s="6" t="str">
        <f>"36782022010813322693455"</f>
        <v>36782022010813322693455</v>
      </c>
      <c r="C311" s="6" t="s">
        <v>8</v>
      </c>
      <c r="D311" s="6" t="str">
        <f>"李珏"</f>
        <v>李珏</v>
      </c>
    </row>
    <row r="312" spans="1:4">
      <c r="A312" s="6">
        <v>310</v>
      </c>
      <c r="B312" s="6" t="str">
        <f>"36782022010814413193549"</f>
        <v>36782022010814413193549</v>
      </c>
      <c r="C312" s="6" t="s">
        <v>8</v>
      </c>
      <c r="D312" s="6" t="str">
        <f>"温华"</f>
        <v>温华</v>
      </c>
    </row>
    <row r="313" spans="1:4">
      <c r="A313" s="6">
        <v>311</v>
      </c>
      <c r="B313" s="6" t="str">
        <f>"36782022010817144093801"</f>
        <v>36782022010817144093801</v>
      </c>
      <c r="C313" s="6" t="s">
        <v>8</v>
      </c>
      <c r="D313" s="6" t="str">
        <f>"郭垂扬"</f>
        <v>郭垂扬</v>
      </c>
    </row>
    <row r="314" spans="1:4">
      <c r="A314" s="6">
        <v>312</v>
      </c>
      <c r="B314" s="6" t="str">
        <f>"36782022010817375593838"</f>
        <v>36782022010817375593838</v>
      </c>
      <c r="C314" s="6" t="s">
        <v>8</v>
      </c>
      <c r="D314" s="6" t="str">
        <f>"潘仁功"</f>
        <v>潘仁功</v>
      </c>
    </row>
    <row r="315" spans="1:4">
      <c r="A315" s="6">
        <v>313</v>
      </c>
      <c r="B315" s="6" t="str">
        <f>"36782022010817414993847"</f>
        <v>36782022010817414993847</v>
      </c>
      <c r="C315" s="6" t="s">
        <v>8</v>
      </c>
      <c r="D315" s="6" t="str">
        <f>"羊进虎"</f>
        <v>羊进虎</v>
      </c>
    </row>
    <row r="316" spans="1:4">
      <c r="A316" s="6">
        <v>314</v>
      </c>
      <c r="B316" s="6" t="str">
        <f>"36782022010818455293941"</f>
        <v>36782022010818455293941</v>
      </c>
      <c r="C316" s="6" t="s">
        <v>8</v>
      </c>
      <c r="D316" s="6" t="str">
        <f>"陈井兰"</f>
        <v>陈井兰</v>
      </c>
    </row>
    <row r="317" spans="1:4">
      <c r="A317" s="6">
        <v>315</v>
      </c>
      <c r="B317" s="6" t="str">
        <f>"36782022010820091494089"</f>
        <v>36782022010820091494089</v>
      </c>
      <c r="C317" s="6" t="s">
        <v>8</v>
      </c>
      <c r="D317" s="6" t="str">
        <f>"陈荣健"</f>
        <v>陈荣健</v>
      </c>
    </row>
    <row r="318" spans="1:4">
      <c r="A318" s="6">
        <v>316</v>
      </c>
      <c r="B318" s="6" t="str">
        <f>"36782022010820292794126"</f>
        <v>36782022010820292794126</v>
      </c>
      <c r="C318" s="6" t="s">
        <v>8</v>
      </c>
      <c r="D318" s="6" t="str">
        <f>"黄史运"</f>
        <v>黄史运</v>
      </c>
    </row>
    <row r="319" spans="1:4">
      <c r="A319" s="6">
        <v>317</v>
      </c>
      <c r="B319" s="6" t="str">
        <f>"36782022010821583494319"</f>
        <v>36782022010821583494319</v>
      </c>
      <c r="C319" s="6" t="s">
        <v>8</v>
      </c>
      <c r="D319" s="6" t="str">
        <f>"李运恒"</f>
        <v>李运恒</v>
      </c>
    </row>
    <row r="320" spans="1:4">
      <c r="A320" s="6">
        <v>318</v>
      </c>
      <c r="B320" s="6" t="str">
        <f>"36782022010822365294392"</f>
        <v>36782022010822365294392</v>
      </c>
      <c r="C320" s="6" t="s">
        <v>8</v>
      </c>
      <c r="D320" s="6" t="str">
        <f>"陈志姣"</f>
        <v>陈志姣</v>
      </c>
    </row>
    <row r="321" spans="1:4">
      <c r="A321" s="6">
        <v>319</v>
      </c>
      <c r="B321" s="6" t="str">
        <f>"36782022010911124694889"</f>
        <v>36782022010911124694889</v>
      </c>
      <c r="C321" s="6" t="s">
        <v>8</v>
      </c>
      <c r="D321" s="6" t="str">
        <f>"赵文广"</f>
        <v>赵文广</v>
      </c>
    </row>
    <row r="322" spans="1:4">
      <c r="A322" s="6">
        <v>320</v>
      </c>
      <c r="B322" s="6" t="str">
        <f>"36782022010911321794960"</f>
        <v>36782022010911321794960</v>
      </c>
      <c r="C322" s="6" t="s">
        <v>8</v>
      </c>
      <c r="D322" s="6" t="str">
        <f>"郑宁宇"</f>
        <v>郑宁宇</v>
      </c>
    </row>
    <row r="323" spans="1:4">
      <c r="A323" s="6">
        <v>321</v>
      </c>
      <c r="B323" s="6" t="str">
        <f>"36782022010912121795054"</f>
        <v>36782022010912121795054</v>
      </c>
      <c r="C323" s="6" t="s">
        <v>8</v>
      </c>
      <c r="D323" s="6" t="str">
        <f>"吴慧敏"</f>
        <v>吴慧敏</v>
      </c>
    </row>
    <row r="324" spans="1:4">
      <c r="A324" s="6">
        <v>322</v>
      </c>
      <c r="B324" s="6" t="str">
        <f>"36782022010912345495093"</f>
        <v>36782022010912345495093</v>
      </c>
      <c r="C324" s="6" t="s">
        <v>8</v>
      </c>
      <c r="D324" s="6" t="str">
        <f>"陈锋"</f>
        <v>陈锋</v>
      </c>
    </row>
    <row r="325" spans="1:4">
      <c r="A325" s="6">
        <v>323</v>
      </c>
      <c r="B325" s="6" t="str">
        <f>"36782022010913033695158"</f>
        <v>36782022010913033695158</v>
      </c>
      <c r="C325" s="6" t="s">
        <v>8</v>
      </c>
      <c r="D325" s="6" t="str">
        <f>"李昌隆"</f>
        <v>李昌隆</v>
      </c>
    </row>
    <row r="326" spans="1:4">
      <c r="A326" s="6">
        <v>324</v>
      </c>
      <c r="B326" s="6" t="str">
        <f>"36782022010913235595195"</f>
        <v>36782022010913235595195</v>
      </c>
      <c r="C326" s="6" t="s">
        <v>8</v>
      </c>
      <c r="D326" s="6" t="str">
        <f>"符汉光"</f>
        <v>符汉光</v>
      </c>
    </row>
    <row r="327" spans="1:4">
      <c r="A327" s="6">
        <v>325</v>
      </c>
      <c r="B327" s="6" t="str">
        <f>"36782022010914014695272"</f>
        <v>36782022010914014695272</v>
      </c>
      <c r="C327" s="6" t="s">
        <v>8</v>
      </c>
      <c r="D327" s="6" t="str">
        <f>"王冲"</f>
        <v>王冲</v>
      </c>
    </row>
    <row r="328" spans="1:4">
      <c r="A328" s="6">
        <v>326</v>
      </c>
      <c r="B328" s="6" t="str">
        <f>"36782022010916264295592"</f>
        <v>36782022010916264295592</v>
      </c>
      <c r="C328" s="6" t="s">
        <v>8</v>
      </c>
      <c r="D328" s="6" t="str">
        <f>"崔文凯"</f>
        <v>崔文凯</v>
      </c>
    </row>
    <row r="329" spans="1:4">
      <c r="A329" s="6">
        <v>327</v>
      </c>
      <c r="B329" s="6" t="str">
        <f>"36782022010918400995760"</f>
        <v>36782022010918400995760</v>
      </c>
      <c r="C329" s="6" t="s">
        <v>8</v>
      </c>
      <c r="D329" s="6" t="str">
        <f>"王康岛"</f>
        <v>王康岛</v>
      </c>
    </row>
    <row r="330" spans="1:4">
      <c r="A330" s="6">
        <v>328</v>
      </c>
      <c r="B330" s="6" t="str">
        <f>"36782022010919591595854"</f>
        <v>36782022010919591595854</v>
      </c>
      <c r="C330" s="6" t="s">
        <v>8</v>
      </c>
      <c r="D330" s="6" t="str">
        <f>"符裕诚"</f>
        <v>符裕诚</v>
      </c>
    </row>
    <row r="331" spans="1:4">
      <c r="A331" s="6">
        <v>329</v>
      </c>
      <c r="B331" s="6" t="str">
        <f>"36782022010920184595890"</f>
        <v>36782022010920184595890</v>
      </c>
      <c r="C331" s="6" t="s">
        <v>8</v>
      </c>
      <c r="D331" s="6" t="str">
        <f>"冯学畅"</f>
        <v>冯学畅</v>
      </c>
    </row>
    <row r="332" spans="1:4">
      <c r="A332" s="6">
        <v>330</v>
      </c>
      <c r="B332" s="6" t="str">
        <f>"36782022010921551396075"</f>
        <v>36782022010921551396075</v>
      </c>
      <c r="C332" s="6" t="s">
        <v>8</v>
      </c>
      <c r="D332" s="6" t="str">
        <f>"梁彩莲"</f>
        <v>梁彩莲</v>
      </c>
    </row>
    <row r="333" spans="1:4">
      <c r="A333" s="6">
        <v>331</v>
      </c>
      <c r="B333" s="6" t="str">
        <f>"36782022011002004896293"</f>
        <v>36782022011002004896293</v>
      </c>
      <c r="C333" s="6" t="s">
        <v>8</v>
      </c>
      <c r="D333" s="6" t="str">
        <f>"王健康"</f>
        <v>王健康</v>
      </c>
    </row>
    <row r="334" spans="1:4">
      <c r="A334" s="6">
        <v>332</v>
      </c>
      <c r="B334" s="6" t="str">
        <f>"36782022011008170396347"</f>
        <v>36782022011008170396347</v>
      </c>
      <c r="C334" s="6" t="s">
        <v>8</v>
      </c>
      <c r="D334" s="6" t="str">
        <f>"黄庆"</f>
        <v>黄庆</v>
      </c>
    </row>
    <row r="335" spans="1:4">
      <c r="A335" s="6">
        <v>333</v>
      </c>
      <c r="B335" s="6" t="str">
        <f>"36782022011010213996660"</f>
        <v>36782022011010213996660</v>
      </c>
      <c r="C335" s="6" t="s">
        <v>8</v>
      </c>
      <c r="D335" s="6" t="str">
        <f>"王业东"</f>
        <v>王业东</v>
      </c>
    </row>
    <row r="336" spans="1:4">
      <c r="A336" s="6">
        <v>334</v>
      </c>
      <c r="B336" s="6" t="str">
        <f>"36782022011011090996820"</f>
        <v>36782022011011090996820</v>
      </c>
      <c r="C336" s="6" t="s">
        <v>8</v>
      </c>
      <c r="D336" s="6" t="str">
        <f>"秦代威"</f>
        <v>秦代威</v>
      </c>
    </row>
    <row r="337" spans="1:4">
      <c r="A337" s="6">
        <v>335</v>
      </c>
      <c r="B337" s="6" t="str">
        <f>"36782022011011250396876"</f>
        <v>36782022011011250396876</v>
      </c>
      <c r="C337" s="6" t="s">
        <v>8</v>
      </c>
      <c r="D337" s="6" t="str">
        <f>"张明伟"</f>
        <v>张明伟</v>
      </c>
    </row>
    <row r="338" spans="1:4">
      <c r="A338" s="6">
        <v>336</v>
      </c>
      <c r="B338" s="6" t="str">
        <f>"36782022011011254296880"</f>
        <v>36782022011011254296880</v>
      </c>
      <c r="C338" s="6" t="s">
        <v>8</v>
      </c>
      <c r="D338" s="6" t="str">
        <f>"蒙美承"</f>
        <v>蒙美承</v>
      </c>
    </row>
    <row r="339" spans="1:4">
      <c r="A339" s="6">
        <v>337</v>
      </c>
      <c r="B339" s="6" t="str">
        <f>"36782022011012204696998"</f>
        <v>36782022011012204696998</v>
      </c>
      <c r="C339" s="6" t="s">
        <v>8</v>
      </c>
      <c r="D339" s="6" t="str">
        <f>"林明基"</f>
        <v>林明基</v>
      </c>
    </row>
    <row r="340" spans="1:4">
      <c r="A340" s="6">
        <v>338</v>
      </c>
      <c r="B340" s="6" t="str">
        <f>"36782022011013072897080"</f>
        <v>36782022011013072897080</v>
      </c>
      <c r="C340" s="6" t="s">
        <v>8</v>
      </c>
      <c r="D340" s="6" t="str">
        <f>"黄光诚"</f>
        <v>黄光诚</v>
      </c>
    </row>
    <row r="341" spans="1:4">
      <c r="A341" s="6">
        <v>339</v>
      </c>
      <c r="B341" s="6" t="str">
        <f>"36782022011014535197193"</f>
        <v>36782022011014535197193</v>
      </c>
      <c r="C341" s="6" t="s">
        <v>8</v>
      </c>
      <c r="D341" s="6" t="str">
        <f>"桂卫雄"</f>
        <v>桂卫雄</v>
      </c>
    </row>
    <row r="342" spans="1:4">
      <c r="A342" s="6">
        <v>340</v>
      </c>
      <c r="B342" s="6" t="str">
        <f>"36782022011015163097246"</f>
        <v>36782022011015163097246</v>
      </c>
      <c r="C342" s="6" t="s">
        <v>8</v>
      </c>
      <c r="D342" s="6" t="str">
        <f>"陈显松"</f>
        <v>陈显松</v>
      </c>
    </row>
    <row r="343" spans="1:4">
      <c r="A343" s="6">
        <v>341</v>
      </c>
      <c r="B343" s="6" t="str">
        <f>"36782022011015394397292"</f>
        <v>36782022011015394397292</v>
      </c>
      <c r="C343" s="6" t="s">
        <v>8</v>
      </c>
      <c r="D343" s="6" t="str">
        <f>"赵成榜"</f>
        <v>赵成榜</v>
      </c>
    </row>
    <row r="344" spans="1:4">
      <c r="A344" s="6">
        <v>342</v>
      </c>
      <c r="B344" s="6" t="str">
        <f>"36782022011016553497431"</f>
        <v>36782022011016553497431</v>
      </c>
      <c r="C344" s="6" t="s">
        <v>8</v>
      </c>
      <c r="D344" s="6" t="str">
        <f>"马强"</f>
        <v>马强</v>
      </c>
    </row>
    <row r="345" spans="1:4">
      <c r="A345" s="6">
        <v>343</v>
      </c>
      <c r="B345" s="6" t="str">
        <f>"36782022010712512191437"</f>
        <v>36782022010712512191437</v>
      </c>
      <c r="C345" s="6" t="s">
        <v>9</v>
      </c>
      <c r="D345" s="6" t="str">
        <f>"史克壮"</f>
        <v>史克壮</v>
      </c>
    </row>
    <row r="346" spans="1:4">
      <c r="A346" s="6">
        <v>344</v>
      </c>
      <c r="B346" s="6" t="str">
        <f>"36782022010715170991915"</f>
        <v>36782022010715170991915</v>
      </c>
      <c r="C346" s="6" t="s">
        <v>9</v>
      </c>
      <c r="D346" s="6" t="str">
        <f>"刘敏"</f>
        <v>刘敏</v>
      </c>
    </row>
    <row r="347" spans="1:4">
      <c r="A347" s="6">
        <v>345</v>
      </c>
      <c r="B347" s="6" t="str">
        <f>"36782022010717255492415"</f>
        <v>36782022010717255492415</v>
      </c>
      <c r="C347" s="6" t="s">
        <v>9</v>
      </c>
      <c r="D347" s="6" t="str">
        <f>"曾曼曼"</f>
        <v>曾曼曼</v>
      </c>
    </row>
    <row r="348" spans="1:4">
      <c r="A348" s="6">
        <v>346</v>
      </c>
      <c r="B348" s="6" t="str">
        <f>"36782022010718235192524"</f>
        <v>36782022010718235192524</v>
      </c>
      <c r="C348" s="6" t="s">
        <v>9</v>
      </c>
      <c r="D348" s="6" t="str">
        <f>"程守慧"</f>
        <v>程守慧</v>
      </c>
    </row>
    <row r="349" spans="1:4">
      <c r="A349" s="6">
        <v>347</v>
      </c>
      <c r="B349" s="6" t="str">
        <f>"36782022010813093693421"</f>
        <v>36782022010813093693421</v>
      </c>
      <c r="C349" s="6" t="s">
        <v>9</v>
      </c>
      <c r="D349" s="6" t="str">
        <f>"马俊杰"</f>
        <v>马俊杰</v>
      </c>
    </row>
    <row r="350" spans="1:4">
      <c r="A350" s="6">
        <v>348</v>
      </c>
      <c r="B350" s="6" t="str">
        <f>"36782022010821572994314"</f>
        <v>36782022010821572994314</v>
      </c>
      <c r="C350" s="6" t="s">
        <v>9</v>
      </c>
      <c r="D350" s="6" t="str">
        <f>"谢颖"</f>
        <v>谢颖</v>
      </c>
    </row>
    <row r="351" spans="1:4">
      <c r="A351" s="6">
        <v>349</v>
      </c>
      <c r="B351" s="6" t="str">
        <f>"36782022010900081894532"</f>
        <v>36782022010900081894532</v>
      </c>
      <c r="C351" s="6" t="s">
        <v>9</v>
      </c>
      <c r="D351" s="6" t="str">
        <f>"张姗姗"</f>
        <v>张姗姗</v>
      </c>
    </row>
    <row r="352" spans="1:4">
      <c r="A352" s="6">
        <v>350</v>
      </c>
      <c r="B352" s="6" t="str">
        <f>"36782022010715230791937"</f>
        <v>36782022010715230791937</v>
      </c>
      <c r="C352" s="6" t="s">
        <v>10</v>
      </c>
      <c r="D352" s="6" t="str">
        <f>"符芮帆"</f>
        <v>符芮帆</v>
      </c>
    </row>
    <row r="353" spans="1:4">
      <c r="A353" s="6">
        <v>351</v>
      </c>
      <c r="B353" s="6" t="str">
        <f>"36782022010716175792181"</f>
        <v>36782022010716175792181</v>
      </c>
      <c r="C353" s="6" t="s">
        <v>10</v>
      </c>
      <c r="D353" s="6" t="str">
        <f>"梁海姗"</f>
        <v>梁海姗</v>
      </c>
    </row>
    <row r="354" spans="1:4">
      <c r="A354" s="6">
        <v>352</v>
      </c>
      <c r="B354" s="6" t="str">
        <f>"36782022010716264092208"</f>
        <v>36782022010716264092208</v>
      </c>
      <c r="C354" s="6" t="s">
        <v>10</v>
      </c>
      <c r="D354" s="6" t="str">
        <f>"高小穗"</f>
        <v>高小穗</v>
      </c>
    </row>
    <row r="355" spans="1:4">
      <c r="A355" s="6">
        <v>353</v>
      </c>
      <c r="B355" s="6" t="str">
        <f>"36782022010717055492345"</f>
        <v>36782022010717055492345</v>
      </c>
      <c r="C355" s="6" t="s">
        <v>10</v>
      </c>
      <c r="D355" s="6" t="str">
        <f>"吉训玉"</f>
        <v>吉训玉</v>
      </c>
    </row>
    <row r="356" spans="1:4">
      <c r="A356" s="6">
        <v>354</v>
      </c>
      <c r="B356" s="6" t="str">
        <f>"36782022010717222092406"</f>
        <v>36782022010717222092406</v>
      </c>
      <c r="C356" s="6" t="s">
        <v>10</v>
      </c>
      <c r="D356" s="6" t="str">
        <f>"吴丽贞"</f>
        <v>吴丽贞</v>
      </c>
    </row>
    <row r="357" spans="1:4">
      <c r="A357" s="6">
        <v>355</v>
      </c>
      <c r="B357" s="6" t="str">
        <f>"36782022010717334192430"</f>
        <v>36782022010717334192430</v>
      </c>
      <c r="C357" s="6" t="s">
        <v>10</v>
      </c>
      <c r="D357" s="6" t="str">
        <f>"麦春菊"</f>
        <v>麦春菊</v>
      </c>
    </row>
    <row r="358" spans="1:4">
      <c r="A358" s="6">
        <v>356</v>
      </c>
      <c r="B358" s="6" t="str">
        <f>"36782022010719162892626"</f>
        <v>36782022010719162892626</v>
      </c>
      <c r="C358" s="6" t="s">
        <v>10</v>
      </c>
      <c r="D358" s="6" t="str">
        <f>"林明锭"</f>
        <v>林明锭</v>
      </c>
    </row>
    <row r="359" spans="1:4">
      <c r="A359" s="6">
        <v>357</v>
      </c>
      <c r="B359" s="6" t="str">
        <f>"36782022010720053692704"</f>
        <v>36782022010720053692704</v>
      </c>
      <c r="C359" s="6" t="s">
        <v>10</v>
      </c>
      <c r="D359" s="6" t="str">
        <f>"黄晓雯"</f>
        <v>黄晓雯</v>
      </c>
    </row>
    <row r="360" spans="1:4">
      <c r="A360" s="6">
        <v>358</v>
      </c>
      <c r="B360" s="6" t="str">
        <f>"36782022010810413393231"</f>
        <v>36782022010810413393231</v>
      </c>
      <c r="C360" s="6" t="s">
        <v>10</v>
      </c>
      <c r="D360" s="6" t="str">
        <f>"江青娥"</f>
        <v>江青娥</v>
      </c>
    </row>
    <row r="361" spans="1:4">
      <c r="A361" s="6">
        <v>359</v>
      </c>
      <c r="B361" s="6" t="str">
        <f>"36782022010811260693297"</f>
        <v>36782022010811260693297</v>
      </c>
      <c r="C361" s="6" t="s">
        <v>10</v>
      </c>
      <c r="D361" s="6" t="str">
        <f>"杨玉秧"</f>
        <v>杨玉秧</v>
      </c>
    </row>
    <row r="362" spans="1:4">
      <c r="A362" s="6">
        <v>360</v>
      </c>
      <c r="B362" s="6" t="str">
        <f>"36782022010815531693668"</f>
        <v>36782022010815531693668</v>
      </c>
      <c r="C362" s="6" t="s">
        <v>10</v>
      </c>
      <c r="D362" s="6" t="str">
        <f>"杨少花"</f>
        <v>杨少花</v>
      </c>
    </row>
    <row r="363" spans="1:4">
      <c r="A363" s="6">
        <v>361</v>
      </c>
      <c r="B363" s="6" t="str">
        <f>"36782022010817083893790"</f>
        <v>36782022010817083893790</v>
      </c>
      <c r="C363" s="6" t="s">
        <v>10</v>
      </c>
      <c r="D363" s="6" t="str">
        <f>"林可可"</f>
        <v>林可可</v>
      </c>
    </row>
    <row r="364" spans="1:4">
      <c r="A364" s="6">
        <v>362</v>
      </c>
      <c r="B364" s="6" t="str">
        <f>"36782022010817431693850"</f>
        <v>36782022010817431693850</v>
      </c>
      <c r="C364" s="6" t="s">
        <v>10</v>
      </c>
      <c r="D364" s="6" t="str">
        <f>"符淑平"</f>
        <v>符淑平</v>
      </c>
    </row>
    <row r="365" spans="1:4">
      <c r="A365" s="6">
        <v>363</v>
      </c>
      <c r="B365" s="6" t="str">
        <f>"36782022010821045694203"</f>
        <v>36782022010821045694203</v>
      </c>
      <c r="C365" s="6" t="s">
        <v>10</v>
      </c>
      <c r="D365" s="6" t="str">
        <f>"陈秋萍"</f>
        <v>陈秋萍</v>
      </c>
    </row>
    <row r="366" spans="1:4">
      <c r="A366" s="6">
        <v>364</v>
      </c>
      <c r="B366" s="6" t="str">
        <f>"36782022010821122894221"</f>
        <v>36782022010821122894221</v>
      </c>
      <c r="C366" s="6" t="s">
        <v>10</v>
      </c>
      <c r="D366" s="6" t="str">
        <f>"林莉"</f>
        <v>林莉</v>
      </c>
    </row>
    <row r="367" spans="1:4">
      <c r="A367" s="6">
        <v>365</v>
      </c>
      <c r="B367" s="6" t="str">
        <f>"36782022010823061294450"</f>
        <v>36782022010823061294450</v>
      </c>
      <c r="C367" s="6" t="s">
        <v>10</v>
      </c>
      <c r="D367" s="6" t="str">
        <f>"陈亚芬"</f>
        <v>陈亚芬</v>
      </c>
    </row>
    <row r="368" spans="1:4">
      <c r="A368" s="6">
        <v>366</v>
      </c>
      <c r="B368" s="6" t="str">
        <f>"36782022010910040194709"</f>
        <v>36782022010910040194709</v>
      </c>
      <c r="C368" s="6" t="s">
        <v>10</v>
      </c>
      <c r="D368" s="6" t="str">
        <f>"王玉英"</f>
        <v>王玉英</v>
      </c>
    </row>
    <row r="369" spans="1:4">
      <c r="A369" s="6">
        <v>367</v>
      </c>
      <c r="B369" s="6" t="str">
        <f>"36782022010911291294949"</f>
        <v>36782022010911291294949</v>
      </c>
      <c r="C369" s="6" t="s">
        <v>10</v>
      </c>
      <c r="D369" s="6" t="str">
        <f>"吴佳欣"</f>
        <v>吴佳欣</v>
      </c>
    </row>
    <row r="370" spans="1:4">
      <c r="A370" s="6">
        <v>368</v>
      </c>
      <c r="B370" s="6" t="str">
        <f>"36782022010915180295423"</f>
        <v>36782022010915180295423</v>
      </c>
      <c r="C370" s="6" t="s">
        <v>10</v>
      </c>
      <c r="D370" s="6" t="str">
        <f>"李经宝"</f>
        <v>李经宝</v>
      </c>
    </row>
    <row r="371" spans="1:4">
      <c r="A371" s="6">
        <v>369</v>
      </c>
      <c r="B371" s="6" t="str">
        <f>"36782022010918144995731"</f>
        <v>36782022010918144995731</v>
      </c>
      <c r="C371" s="6" t="s">
        <v>10</v>
      </c>
      <c r="D371" s="6" t="str">
        <f>"唐丽茹"</f>
        <v>唐丽茹</v>
      </c>
    </row>
    <row r="372" spans="1:4">
      <c r="A372" s="6">
        <v>370</v>
      </c>
      <c r="B372" s="6" t="str">
        <f>"36782022010919505495839"</f>
        <v>36782022010919505495839</v>
      </c>
      <c r="C372" s="6" t="s">
        <v>10</v>
      </c>
      <c r="D372" s="6" t="str">
        <f>"徐伟强"</f>
        <v>徐伟强</v>
      </c>
    </row>
    <row r="373" spans="1:4">
      <c r="A373" s="6">
        <v>371</v>
      </c>
      <c r="B373" s="6" t="str">
        <f>"36782022010920515695953"</f>
        <v>36782022010920515695953</v>
      </c>
      <c r="C373" s="6" t="s">
        <v>10</v>
      </c>
      <c r="D373" s="6" t="str">
        <f>"庄珍妮"</f>
        <v>庄珍妮</v>
      </c>
    </row>
    <row r="374" spans="1:4">
      <c r="A374" s="6">
        <v>372</v>
      </c>
      <c r="B374" s="6" t="str">
        <f>"36782022010923324696222"</f>
        <v>36782022010923324696222</v>
      </c>
      <c r="C374" s="6" t="s">
        <v>10</v>
      </c>
      <c r="D374" s="6" t="str">
        <f>"羊彩嬉"</f>
        <v>羊彩嬉</v>
      </c>
    </row>
    <row r="375" spans="1:4">
      <c r="A375" s="6">
        <v>373</v>
      </c>
      <c r="B375" s="6" t="str">
        <f>"36782022011000151796263"</f>
        <v>36782022011000151796263</v>
      </c>
      <c r="C375" s="6" t="s">
        <v>10</v>
      </c>
      <c r="D375" s="6" t="str">
        <f>"符尾女"</f>
        <v>符尾女</v>
      </c>
    </row>
    <row r="376" spans="1:4">
      <c r="A376" s="6">
        <v>374</v>
      </c>
      <c r="B376" s="6" t="str">
        <f>"36782022011003120396298"</f>
        <v>36782022011003120396298</v>
      </c>
      <c r="C376" s="6" t="s">
        <v>10</v>
      </c>
      <c r="D376" s="6" t="str">
        <f>"蒙玥彤"</f>
        <v>蒙玥彤</v>
      </c>
    </row>
    <row r="377" spans="1:4">
      <c r="A377" s="6">
        <v>375</v>
      </c>
      <c r="B377" s="6" t="str">
        <f>"36782022011008050396335"</f>
        <v>36782022011008050396335</v>
      </c>
      <c r="C377" s="6" t="s">
        <v>10</v>
      </c>
      <c r="D377" s="6" t="str">
        <f>"林永教"</f>
        <v>林永教</v>
      </c>
    </row>
    <row r="378" spans="1:4">
      <c r="A378" s="6">
        <v>376</v>
      </c>
      <c r="B378" s="6" t="str">
        <f>"36782022011011462596945"</f>
        <v>36782022011011462596945</v>
      </c>
      <c r="C378" s="6" t="s">
        <v>10</v>
      </c>
      <c r="D378" s="6" t="str">
        <f>"梁馨允"</f>
        <v>梁馨允</v>
      </c>
    </row>
    <row r="379" spans="1:4">
      <c r="A379" s="6">
        <v>377</v>
      </c>
      <c r="B379" s="6" t="str">
        <f>"36782022011012261097009"</f>
        <v>36782022011012261097009</v>
      </c>
      <c r="C379" s="6" t="s">
        <v>10</v>
      </c>
      <c r="D379" s="6" t="str">
        <f>"陈婆燕"</f>
        <v>陈婆燕</v>
      </c>
    </row>
    <row r="380" spans="1:4">
      <c r="A380" s="6">
        <v>378</v>
      </c>
      <c r="B380" s="6" t="str">
        <f>"36782022011012364497031"</f>
        <v>36782022011012364497031</v>
      </c>
      <c r="C380" s="6" t="s">
        <v>10</v>
      </c>
      <c r="D380" s="6" t="str">
        <f>"李琳琳"</f>
        <v>李琳琳</v>
      </c>
    </row>
    <row r="381" spans="1:4">
      <c r="A381" s="6">
        <v>379</v>
      </c>
      <c r="B381" s="6" t="str">
        <f>"36782022011012483497051"</f>
        <v>36782022011012483497051</v>
      </c>
      <c r="C381" s="6" t="s">
        <v>10</v>
      </c>
      <c r="D381" s="6" t="str">
        <f>"冯吉"</f>
        <v>冯吉</v>
      </c>
    </row>
    <row r="382" spans="1:4">
      <c r="A382" s="6">
        <v>380</v>
      </c>
      <c r="B382" s="6" t="str">
        <f>"36782022011015472397307"</f>
        <v>36782022011015472397307</v>
      </c>
      <c r="C382" s="6" t="s">
        <v>10</v>
      </c>
      <c r="D382" s="6" t="str">
        <f>"林琳"</f>
        <v>林琳</v>
      </c>
    </row>
    <row r="383" spans="1:4">
      <c r="A383" s="6">
        <v>381</v>
      </c>
      <c r="B383" s="6" t="str">
        <f>"36782022011016204497370"</f>
        <v>36782022011016204497370</v>
      </c>
      <c r="C383" s="6" t="s">
        <v>10</v>
      </c>
      <c r="D383" s="6" t="str">
        <f>"陈亿娜"</f>
        <v>陈亿娜</v>
      </c>
    </row>
    <row r="384" spans="1:4">
      <c r="A384" s="6">
        <v>382</v>
      </c>
      <c r="B384" s="6" t="str">
        <f>"36782022011019054897590"</f>
        <v>36782022011019054897590</v>
      </c>
      <c r="C384" s="6" t="s">
        <v>10</v>
      </c>
      <c r="D384" s="6" t="str">
        <f>"陈焕坤"</f>
        <v>陈焕坤</v>
      </c>
    </row>
    <row r="385" spans="1:4">
      <c r="A385" s="6">
        <v>383</v>
      </c>
      <c r="B385" s="6" t="str">
        <f>"36782022011019591497636"</f>
        <v>36782022011019591497636</v>
      </c>
      <c r="C385" s="6" t="s">
        <v>10</v>
      </c>
      <c r="D385" s="6" t="str">
        <f>"戴秀芬"</f>
        <v>戴秀芬</v>
      </c>
    </row>
    <row r="386" spans="1:4">
      <c r="A386" s="6">
        <v>384</v>
      </c>
      <c r="B386" s="6" t="str">
        <f>"36782022011021543097751"</f>
        <v>36782022011021543097751</v>
      </c>
      <c r="C386" s="6" t="s">
        <v>10</v>
      </c>
      <c r="D386" s="6" t="str">
        <f>"陈海芬"</f>
        <v>陈海芬</v>
      </c>
    </row>
    <row r="387" spans="1:4">
      <c r="A387" s="6">
        <v>385</v>
      </c>
      <c r="B387" s="6" t="str">
        <f>"36782022011108490697866"</f>
        <v>36782022011108490697866</v>
      </c>
      <c r="C387" s="6" t="s">
        <v>10</v>
      </c>
      <c r="D387" s="6" t="str">
        <f>"吴冰"</f>
        <v>吴冰</v>
      </c>
    </row>
    <row r="388" spans="1:4">
      <c r="A388" s="6">
        <v>386</v>
      </c>
      <c r="B388" s="6" t="str">
        <f>"36782022011108510697869"</f>
        <v>36782022011108510697869</v>
      </c>
      <c r="C388" s="6" t="s">
        <v>10</v>
      </c>
      <c r="D388" s="6" t="str">
        <f>"王初乾"</f>
        <v>王初乾</v>
      </c>
    </row>
    <row r="389" spans="1:4">
      <c r="A389" s="6">
        <v>387</v>
      </c>
      <c r="B389" s="6" t="str">
        <f>"36782022011110062198014"</f>
        <v>36782022011110062198014</v>
      </c>
      <c r="C389" s="6" t="s">
        <v>10</v>
      </c>
      <c r="D389" s="6" t="str">
        <f>"裴日巧"</f>
        <v>裴日巧</v>
      </c>
    </row>
    <row r="390" spans="1:4">
      <c r="A390" s="6">
        <v>388</v>
      </c>
      <c r="B390" s="6" t="str">
        <f>"36782022011110164298035"</f>
        <v>36782022011110164298035</v>
      </c>
      <c r="C390" s="6" t="s">
        <v>10</v>
      </c>
      <c r="D390" s="6" t="str">
        <f>"王馨怡"</f>
        <v>王馨怡</v>
      </c>
    </row>
    <row r="391" spans="1:4">
      <c r="A391" s="6">
        <v>389</v>
      </c>
      <c r="B391" s="6" t="str">
        <f>"36782022011114184798399"</f>
        <v>36782022011114184798399</v>
      </c>
      <c r="C391" s="6" t="s">
        <v>10</v>
      </c>
      <c r="D391" s="6" t="str">
        <f>"陈思"</f>
        <v>陈思</v>
      </c>
    </row>
    <row r="392" spans="1:4">
      <c r="A392" s="6">
        <v>390</v>
      </c>
      <c r="B392" s="6" t="str">
        <f>"36782022011116281398616"</f>
        <v>36782022011116281398616</v>
      </c>
      <c r="C392" s="6" t="s">
        <v>10</v>
      </c>
      <c r="D392" s="6" t="str">
        <f>"符金花"</f>
        <v>符金花</v>
      </c>
    </row>
    <row r="393" spans="1:4">
      <c r="A393" s="6">
        <v>391</v>
      </c>
      <c r="B393" s="6" t="str">
        <f>"36782022011117045198683"</f>
        <v>36782022011117045198683</v>
      </c>
      <c r="C393" s="6" t="s">
        <v>10</v>
      </c>
      <c r="D393" s="6" t="str">
        <f>"林启米"</f>
        <v>林启米</v>
      </c>
    </row>
    <row r="394" spans="1:4">
      <c r="A394" s="6">
        <v>392</v>
      </c>
      <c r="B394" s="6" t="str">
        <f>"36782022011117563898740"</f>
        <v>36782022011117563898740</v>
      </c>
      <c r="C394" s="6" t="s">
        <v>10</v>
      </c>
      <c r="D394" s="6" t="str">
        <f>"王玉香"</f>
        <v>王玉香</v>
      </c>
    </row>
    <row r="395" spans="1:4">
      <c r="A395" s="6">
        <v>393</v>
      </c>
      <c r="B395" s="6" t="str">
        <f>"36782022010715465392050"</f>
        <v>36782022010715465392050</v>
      </c>
      <c r="C395" s="6" t="s">
        <v>11</v>
      </c>
      <c r="D395" s="6" t="str">
        <f>"廖小花"</f>
        <v>廖小花</v>
      </c>
    </row>
    <row r="396" spans="1:4">
      <c r="A396" s="6">
        <v>394</v>
      </c>
      <c r="B396" s="6" t="str">
        <f>"36782022010715522092076"</f>
        <v>36782022010715522092076</v>
      </c>
      <c r="C396" s="6" t="s">
        <v>11</v>
      </c>
      <c r="D396" s="6" t="str">
        <f>"陆媛慧"</f>
        <v>陆媛慧</v>
      </c>
    </row>
    <row r="397" spans="1:4">
      <c r="A397" s="6">
        <v>395</v>
      </c>
      <c r="B397" s="6" t="str">
        <f>"36782022010716155292175"</f>
        <v>36782022010716155292175</v>
      </c>
      <c r="C397" s="6" t="s">
        <v>11</v>
      </c>
      <c r="D397" s="6" t="str">
        <f>"卢菲菲"</f>
        <v>卢菲菲</v>
      </c>
    </row>
    <row r="398" spans="1:4">
      <c r="A398" s="6">
        <v>396</v>
      </c>
      <c r="B398" s="6" t="str">
        <f>"36782022010716270792212"</f>
        <v>36782022010716270792212</v>
      </c>
      <c r="C398" s="6" t="s">
        <v>11</v>
      </c>
      <c r="D398" s="6" t="str">
        <f>"卢丹玲"</f>
        <v>卢丹玲</v>
      </c>
    </row>
    <row r="399" spans="1:4">
      <c r="A399" s="6">
        <v>397</v>
      </c>
      <c r="B399" s="6" t="str">
        <f>"36782022010718210692519"</f>
        <v>36782022010718210692519</v>
      </c>
      <c r="C399" s="6" t="s">
        <v>11</v>
      </c>
      <c r="D399" s="6" t="str">
        <f>"邵金蒙"</f>
        <v>邵金蒙</v>
      </c>
    </row>
    <row r="400" spans="1:4">
      <c r="A400" s="6">
        <v>398</v>
      </c>
      <c r="B400" s="6" t="str">
        <f>"36782022010718253092527"</f>
        <v>36782022010718253092527</v>
      </c>
      <c r="C400" s="6" t="s">
        <v>11</v>
      </c>
      <c r="D400" s="6" t="str">
        <f>"刘晓东"</f>
        <v>刘晓东</v>
      </c>
    </row>
    <row r="401" spans="1:4">
      <c r="A401" s="6">
        <v>399</v>
      </c>
      <c r="B401" s="6" t="str">
        <f>"36782022010718310092538"</f>
        <v>36782022010718310092538</v>
      </c>
      <c r="C401" s="6" t="s">
        <v>11</v>
      </c>
      <c r="D401" s="6" t="str">
        <f>"高昂"</f>
        <v>高昂</v>
      </c>
    </row>
    <row r="402" spans="1:4">
      <c r="A402" s="6">
        <v>400</v>
      </c>
      <c r="B402" s="6" t="str">
        <f>"36782022010718544392590"</f>
        <v>36782022010718544392590</v>
      </c>
      <c r="C402" s="6" t="s">
        <v>11</v>
      </c>
      <c r="D402" s="6" t="str">
        <f>"赵雁南"</f>
        <v>赵雁南</v>
      </c>
    </row>
    <row r="403" spans="1:4">
      <c r="A403" s="6">
        <v>401</v>
      </c>
      <c r="B403" s="6" t="str">
        <f>"36782022010720052792702"</f>
        <v>36782022010720052792702</v>
      </c>
      <c r="C403" s="6" t="s">
        <v>11</v>
      </c>
      <c r="D403" s="6" t="str">
        <f>"林晓玲"</f>
        <v>林晓玲</v>
      </c>
    </row>
    <row r="404" spans="1:4">
      <c r="A404" s="6">
        <v>402</v>
      </c>
      <c r="B404" s="6" t="str">
        <f>"36782022010720082192709"</f>
        <v>36782022010720082192709</v>
      </c>
      <c r="C404" s="6" t="s">
        <v>11</v>
      </c>
      <c r="D404" s="6" t="str">
        <f>"周子煜"</f>
        <v>周子煜</v>
      </c>
    </row>
    <row r="405" spans="1:4">
      <c r="A405" s="6">
        <v>403</v>
      </c>
      <c r="B405" s="6" t="str">
        <f>"36782022010721345192856"</f>
        <v>36782022010721345192856</v>
      </c>
      <c r="C405" s="6" t="s">
        <v>11</v>
      </c>
      <c r="D405" s="6" t="str">
        <f>"许盈"</f>
        <v>许盈</v>
      </c>
    </row>
    <row r="406" spans="1:4">
      <c r="A406" s="6">
        <v>404</v>
      </c>
      <c r="B406" s="6" t="str">
        <f>"36782022010808175493099"</f>
        <v>36782022010808175493099</v>
      </c>
      <c r="C406" s="6" t="s">
        <v>11</v>
      </c>
      <c r="D406" s="6" t="str">
        <f>"艾丽馨"</f>
        <v>艾丽馨</v>
      </c>
    </row>
    <row r="407" spans="1:4">
      <c r="A407" s="6">
        <v>405</v>
      </c>
      <c r="B407" s="6" t="str">
        <f>"36782022010808234793103"</f>
        <v>36782022010808234793103</v>
      </c>
      <c r="C407" s="6" t="s">
        <v>11</v>
      </c>
      <c r="D407" s="6" t="str">
        <f>"周云青"</f>
        <v>周云青</v>
      </c>
    </row>
    <row r="408" spans="1:4">
      <c r="A408" s="6">
        <v>406</v>
      </c>
      <c r="B408" s="6" t="str">
        <f>"36782022010813492993470"</f>
        <v>36782022010813492993470</v>
      </c>
      <c r="C408" s="6" t="s">
        <v>11</v>
      </c>
      <c r="D408" s="6" t="str">
        <f>"李梦圆"</f>
        <v>李梦圆</v>
      </c>
    </row>
    <row r="409" spans="1:4">
      <c r="A409" s="6">
        <v>407</v>
      </c>
      <c r="B409" s="6" t="str">
        <f>"36782022010814280793527"</f>
        <v>36782022010814280793527</v>
      </c>
      <c r="C409" s="6" t="s">
        <v>11</v>
      </c>
      <c r="D409" s="6" t="str">
        <f>"陈林"</f>
        <v>陈林</v>
      </c>
    </row>
    <row r="410" spans="1:4">
      <c r="A410" s="6">
        <v>408</v>
      </c>
      <c r="B410" s="6" t="str">
        <f>"36782022010815110093593"</f>
        <v>36782022010815110093593</v>
      </c>
      <c r="C410" s="6" t="s">
        <v>11</v>
      </c>
      <c r="D410" s="6" t="str">
        <f>"梁宝今"</f>
        <v>梁宝今</v>
      </c>
    </row>
    <row r="411" spans="1:4">
      <c r="A411" s="6">
        <v>409</v>
      </c>
      <c r="B411" s="6" t="str">
        <f>"36782022010820420694159"</f>
        <v>36782022010820420694159</v>
      </c>
      <c r="C411" s="6" t="s">
        <v>11</v>
      </c>
      <c r="D411" s="6" t="str">
        <f>"刘蔚"</f>
        <v>刘蔚</v>
      </c>
    </row>
    <row r="412" spans="1:4">
      <c r="A412" s="6">
        <v>410</v>
      </c>
      <c r="B412" s="6" t="str">
        <f>"36782022010821305494264"</f>
        <v>36782022010821305494264</v>
      </c>
      <c r="C412" s="6" t="s">
        <v>11</v>
      </c>
      <c r="D412" s="6" t="str">
        <f>"黄晓宁"</f>
        <v>黄晓宁</v>
      </c>
    </row>
    <row r="413" spans="1:4">
      <c r="A413" s="6">
        <v>411</v>
      </c>
      <c r="B413" s="6" t="str">
        <f>"36782022010906405194595"</f>
        <v>36782022010906405194595</v>
      </c>
      <c r="C413" s="6" t="s">
        <v>11</v>
      </c>
      <c r="D413" s="6" t="str">
        <f>"安冬"</f>
        <v>安冬</v>
      </c>
    </row>
    <row r="414" spans="1:4">
      <c r="A414" s="6">
        <v>412</v>
      </c>
      <c r="B414" s="6" t="str">
        <f>"36782022010914232695315"</f>
        <v>36782022010914232695315</v>
      </c>
      <c r="C414" s="6" t="s">
        <v>11</v>
      </c>
      <c r="D414" s="6" t="str">
        <f>"康斐涵"</f>
        <v>康斐涵</v>
      </c>
    </row>
    <row r="415" spans="1:4">
      <c r="A415" s="6">
        <v>413</v>
      </c>
      <c r="B415" s="6" t="str">
        <f>"36782022010919250295809"</f>
        <v>36782022010919250295809</v>
      </c>
      <c r="C415" s="6" t="s">
        <v>11</v>
      </c>
      <c r="D415" s="6" t="str">
        <f>"侯美慧"</f>
        <v>侯美慧</v>
      </c>
    </row>
    <row r="416" spans="1:4">
      <c r="A416" s="6">
        <v>414</v>
      </c>
      <c r="B416" s="6" t="str">
        <f>"36782022010920482895939"</f>
        <v>36782022010920482895939</v>
      </c>
      <c r="C416" s="6" t="s">
        <v>11</v>
      </c>
      <c r="D416" s="6" t="str">
        <f>"陈蕊"</f>
        <v>陈蕊</v>
      </c>
    </row>
    <row r="417" spans="1:4">
      <c r="A417" s="6">
        <v>415</v>
      </c>
      <c r="B417" s="6" t="str">
        <f>"36782022010920585795966"</f>
        <v>36782022010920585795966</v>
      </c>
      <c r="C417" s="6" t="s">
        <v>11</v>
      </c>
      <c r="D417" s="6" t="str">
        <f>"姚苏桓"</f>
        <v>姚苏桓</v>
      </c>
    </row>
    <row r="418" spans="1:4">
      <c r="A418" s="6">
        <v>416</v>
      </c>
      <c r="B418" s="6" t="str">
        <f>"36782022010922221696122"</f>
        <v>36782022010922221696122</v>
      </c>
      <c r="C418" s="6" t="s">
        <v>11</v>
      </c>
      <c r="D418" s="6" t="str">
        <f>"韦雅倩"</f>
        <v>韦雅倩</v>
      </c>
    </row>
    <row r="419" spans="1:4">
      <c r="A419" s="6">
        <v>417</v>
      </c>
      <c r="B419" s="6" t="str">
        <f>"36782022011008515796387"</f>
        <v>36782022011008515796387</v>
      </c>
      <c r="C419" s="6" t="s">
        <v>11</v>
      </c>
      <c r="D419" s="6" t="str">
        <f>"田超琼"</f>
        <v>田超琼</v>
      </c>
    </row>
    <row r="420" spans="1:4">
      <c r="A420" s="6">
        <v>418</v>
      </c>
      <c r="B420" s="6" t="str">
        <f>"36782022011011013696791"</f>
        <v>36782022011011013696791</v>
      </c>
      <c r="C420" s="6" t="s">
        <v>11</v>
      </c>
      <c r="D420" s="6" t="str">
        <f>"荣俊博"</f>
        <v>荣俊博</v>
      </c>
    </row>
    <row r="421" spans="1:4">
      <c r="A421" s="6">
        <v>419</v>
      </c>
      <c r="B421" s="6" t="str">
        <f>"36782022011011044096805"</f>
        <v>36782022011011044096805</v>
      </c>
      <c r="C421" s="6" t="s">
        <v>11</v>
      </c>
      <c r="D421" s="6" t="str">
        <f>"赵丹"</f>
        <v>赵丹</v>
      </c>
    </row>
    <row r="422" spans="1:4">
      <c r="A422" s="6">
        <v>420</v>
      </c>
      <c r="B422" s="6" t="str">
        <f>"36782022011011544396963"</f>
        <v>36782022011011544396963</v>
      </c>
      <c r="C422" s="6" t="s">
        <v>11</v>
      </c>
      <c r="D422" s="6" t="str">
        <f>"冯婷"</f>
        <v>冯婷</v>
      </c>
    </row>
    <row r="423" spans="1:4">
      <c r="A423" s="6">
        <v>421</v>
      </c>
      <c r="B423" s="6" t="str">
        <f>"36782022011012432097040"</f>
        <v>36782022011012432097040</v>
      </c>
      <c r="C423" s="6" t="s">
        <v>11</v>
      </c>
      <c r="D423" s="6" t="str">
        <f>"朱佳"</f>
        <v>朱佳</v>
      </c>
    </row>
    <row r="424" spans="1:4">
      <c r="A424" s="6">
        <v>422</v>
      </c>
      <c r="B424" s="6" t="str">
        <f>"36782022011015201897254"</f>
        <v>36782022011015201897254</v>
      </c>
      <c r="C424" s="6" t="s">
        <v>11</v>
      </c>
      <c r="D424" s="6" t="str">
        <f>"沈宪茹"</f>
        <v>沈宪茹</v>
      </c>
    </row>
    <row r="425" spans="1:4">
      <c r="A425" s="6">
        <v>423</v>
      </c>
      <c r="B425" s="6" t="str">
        <f>"36782022011017162497463"</f>
        <v>36782022011017162497463</v>
      </c>
      <c r="C425" s="6" t="s">
        <v>11</v>
      </c>
      <c r="D425" s="6" t="str">
        <f>"吴尚书"</f>
        <v>吴尚书</v>
      </c>
    </row>
    <row r="426" spans="1:4">
      <c r="A426" s="6">
        <v>424</v>
      </c>
      <c r="B426" s="6" t="str">
        <f>"36782022011018542897581"</f>
        <v>36782022011018542897581</v>
      </c>
      <c r="C426" s="6" t="s">
        <v>11</v>
      </c>
      <c r="D426" s="6" t="str">
        <f>"彭丽曼"</f>
        <v>彭丽曼</v>
      </c>
    </row>
    <row r="427" spans="1:4">
      <c r="A427" s="6">
        <v>425</v>
      </c>
      <c r="B427" s="6" t="str">
        <f>"36782022011019440697626"</f>
        <v>36782022011019440697626</v>
      </c>
      <c r="C427" s="6" t="s">
        <v>11</v>
      </c>
      <c r="D427" s="6" t="str">
        <f>"羊芸瑜"</f>
        <v>羊芸瑜</v>
      </c>
    </row>
    <row r="428" spans="1:4">
      <c r="A428" s="6">
        <v>426</v>
      </c>
      <c r="B428" s="6" t="str">
        <f>"36782022011021283297731"</f>
        <v>36782022011021283297731</v>
      </c>
      <c r="C428" s="6" t="s">
        <v>11</v>
      </c>
      <c r="D428" s="6" t="str">
        <f>"陈焕冠"</f>
        <v>陈焕冠</v>
      </c>
    </row>
    <row r="429" spans="1:4">
      <c r="A429" s="6">
        <v>427</v>
      </c>
      <c r="B429" s="6" t="str">
        <f>"36782022011022151497767"</f>
        <v>36782022011022151497767</v>
      </c>
      <c r="C429" s="6" t="s">
        <v>11</v>
      </c>
      <c r="D429" s="6" t="str">
        <f>"吴新秀"</f>
        <v>吴新秀</v>
      </c>
    </row>
    <row r="430" spans="1:4">
      <c r="A430" s="6">
        <v>428</v>
      </c>
      <c r="B430" s="6" t="str">
        <f>"36782022011109024297882"</f>
        <v>36782022011109024297882</v>
      </c>
      <c r="C430" s="6" t="s">
        <v>11</v>
      </c>
      <c r="D430" s="6" t="str">
        <f>"甘怀霜"</f>
        <v>甘怀霜</v>
      </c>
    </row>
    <row r="431" spans="1:4">
      <c r="A431" s="6">
        <v>429</v>
      </c>
      <c r="B431" s="6" t="str">
        <f>"36782022011109075097891"</f>
        <v>36782022011109075097891</v>
      </c>
      <c r="C431" s="6" t="s">
        <v>11</v>
      </c>
      <c r="D431" s="6" t="str">
        <f>"林育遥"</f>
        <v>林育遥</v>
      </c>
    </row>
    <row r="432" spans="1:4">
      <c r="A432" s="6">
        <v>430</v>
      </c>
      <c r="B432" s="6" t="str">
        <f>"36782022010712422891401"</f>
        <v>36782022010712422891401</v>
      </c>
      <c r="C432" s="6" t="s">
        <v>12</v>
      </c>
      <c r="D432" s="6" t="str">
        <f>"蔡一帆"</f>
        <v>蔡一帆</v>
      </c>
    </row>
    <row r="433" spans="1:4">
      <c r="A433" s="6">
        <v>431</v>
      </c>
      <c r="B433" s="6" t="str">
        <f>"36782022010713305891576"</f>
        <v>36782022010713305891576</v>
      </c>
      <c r="C433" s="6" t="s">
        <v>12</v>
      </c>
      <c r="D433" s="6" t="str">
        <f>"梁雪"</f>
        <v>梁雪</v>
      </c>
    </row>
    <row r="434" spans="1:4">
      <c r="A434" s="6">
        <v>432</v>
      </c>
      <c r="B434" s="6" t="str">
        <f>"36782022010715283691966"</f>
        <v>36782022010715283691966</v>
      </c>
      <c r="C434" s="6" t="s">
        <v>12</v>
      </c>
      <c r="D434" s="6" t="str">
        <f>"牛祥惠"</f>
        <v>牛祥惠</v>
      </c>
    </row>
    <row r="435" spans="1:4">
      <c r="A435" s="6">
        <v>433</v>
      </c>
      <c r="B435" s="6" t="str">
        <f>"36782022010715433892036"</f>
        <v>36782022010715433892036</v>
      </c>
      <c r="C435" s="6" t="s">
        <v>12</v>
      </c>
      <c r="D435" s="6" t="str">
        <f>"王诗韵"</f>
        <v>王诗韵</v>
      </c>
    </row>
    <row r="436" spans="1:4">
      <c r="A436" s="6">
        <v>434</v>
      </c>
      <c r="B436" s="6" t="str">
        <f>"36782022010715551492094"</f>
        <v>36782022010715551492094</v>
      </c>
      <c r="C436" s="6" t="s">
        <v>12</v>
      </c>
      <c r="D436" s="6" t="str">
        <f>"吴小莉"</f>
        <v>吴小莉</v>
      </c>
    </row>
    <row r="437" spans="1:4">
      <c r="A437" s="6">
        <v>435</v>
      </c>
      <c r="B437" s="6" t="str">
        <f>"36782022010718065892487"</f>
        <v>36782022010718065892487</v>
      </c>
      <c r="C437" s="6" t="s">
        <v>12</v>
      </c>
      <c r="D437" s="6" t="str">
        <f>"王培颖"</f>
        <v>王培颖</v>
      </c>
    </row>
    <row r="438" spans="1:4">
      <c r="A438" s="6">
        <v>436</v>
      </c>
      <c r="B438" s="6" t="str">
        <f>"36782022010721192692832"</f>
        <v>36782022010721192692832</v>
      </c>
      <c r="C438" s="6" t="s">
        <v>12</v>
      </c>
      <c r="D438" s="6" t="str">
        <f>"林芬"</f>
        <v>林芬</v>
      </c>
    </row>
    <row r="439" spans="1:4">
      <c r="A439" s="6">
        <v>437</v>
      </c>
      <c r="B439" s="6" t="str">
        <f>"36782022010723535493042"</f>
        <v>36782022010723535493042</v>
      </c>
      <c r="C439" s="6" t="s">
        <v>12</v>
      </c>
      <c r="D439" s="6" t="str">
        <f>"陈婷婷"</f>
        <v>陈婷婷</v>
      </c>
    </row>
    <row r="440" spans="1:4">
      <c r="A440" s="6">
        <v>438</v>
      </c>
      <c r="B440" s="6" t="str">
        <f>"36782022010811483693324"</f>
        <v>36782022010811483693324</v>
      </c>
      <c r="C440" s="6" t="s">
        <v>12</v>
      </c>
      <c r="D440" s="6" t="str">
        <f>"刘嘉欣"</f>
        <v>刘嘉欣</v>
      </c>
    </row>
    <row r="441" spans="1:4">
      <c r="A441" s="6">
        <v>439</v>
      </c>
      <c r="B441" s="6" t="str">
        <f>"36782022010812450593397"</f>
        <v>36782022010812450593397</v>
      </c>
      <c r="C441" s="6" t="s">
        <v>12</v>
      </c>
      <c r="D441" s="6" t="str">
        <f>"李明益"</f>
        <v>李明益</v>
      </c>
    </row>
    <row r="442" spans="1:4">
      <c r="A442" s="6">
        <v>440</v>
      </c>
      <c r="B442" s="6" t="str">
        <f>"36782022010816101993693"</f>
        <v>36782022010816101993693</v>
      </c>
      <c r="C442" s="6" t="s">
        <v>12</v>
      </c>
      <c r="D442" s="6" t="str">
        <f>"曾小丽"</f>
        <v>曾小丽</v>
      </c>
    </row>
    <row r="443" spans="1:4">
      <c r="A443" s="6">
        <v>441</v>
      </c>
      <c r="B443" s="6" t="str">
        <f>"36782022010820195594110"</f>
        <v>36782022010820195594110</v>
      </c>
      <c r="C443" s="6" t="s">
        <v>12</v>
      </c>
      <c r="D443" s="6" t="str">
        <f>"陈政瑞"</f>
        <v>陈政瑞</v>
      </c>
    </row>
    <row r="444" spans="1:4">
      <c r="A444" s="6">
        <v>442</v>
      </c>
      <c r="B444" s="6" t="str">
        <f>"36782022010823320894485"</f>
        <v>36782022010823320894485</v>
      </c>
      <c r="C444" s="6" t="s">
        <v>12</v>
      </c>
      <c r="D444" s="6" t="str">
        <f>"王夏璐"</f>
        <v>王夏璐</v>
      </c>
    </row>
    <row r="445" spans="1:4">
      <c r="A445" s="6">
        <v>443</v>
      </c>
      <c r="B445" s="6" t="str">
        <f>"36782022010913243695198"</f>
        <v>36782022010913243695198</v>
      </c>
      <c r="C445" s="6" t="s">
        <v>12</v>
      </c>
      <c r="D445" s="6" t="str">
        <f>"张晗嫣"</f>
        <v>张晗嫣</v>
      </c>
    </row>
    <row r="446" spans="1:4">
      <c r="A446" s="6">
        <v>444</v>
      </c>
      <c r="B446" s="6" t="str">
        <f>"36782022010920305295910"</f>
        <v>36782022010920305295910</v>
      </c>
      <c r="C446" s="6" t="s">
        <v>12</v>
      </c>
      <c r="D446" s="6" t="str">
        <f>"王海璐"</f>
        <v>王海璐</v>
      </c>
    </row>
    <row r="447" spans="1:4">
      <c r="A447" s="6">
        <v>445</v>
      </c>
      <c r="B447" s="6" t="str">
        <f>"36782022010921542996074"</f>
        <v>36782022010921542996074</v>
      </c>
      <c r="C447" s="6" t="s">
        <v>12</v>
      </c>
      <c r="D447" s="6" t="str">
        <f>"曾艳"</f>
        <v>曾艳</v>
      </c>
    </row>
    <row r="448" spans="1:4">
      <c r="A448" s="6">
        <v>446</v>
      </c>
      <c r="B448" s="6" t="str">
        <f>"36782022011009554496574"</f>
        <v>36782022011009554496574</v>
      </c>
      <c r="C448" s="6" t="s">
        <v>12</v>
      </c>
      <c r="D448" s="6" t="str">
        <f>"杨海云"</f>
        <v>杨海云</v>
      </c>
    </row>
    <row r="449" spans="1:4">
      <c r="A449" s="6">
        <v>447</v>
      </c>
      <c r="B449" s="6" t="str">
        <f>"36782022011011051996807"</f>
        <v>36782022011011051996807</v>
      </c>
      <c r="C449" s="6" t="s">
        <v>12</v>
      </c>
      <c r="D449" s="6" t="str">
        <f>"赖宇"</f>
        <v>赖宇</v>
      </c>
    </row>
    <row r="450" spans="1:4">
      <c r="A450" s="6">
        <v>448</v>
      </c>
      <c r="B450" s="6" t="str">
        <f>"36782022011011413496922"</f>
        <v>36782022011011413496922</v>
      </c>
      <c r="C450" s="6" t="s">
        <v>12</v>
      </c>
      <c r="D450" s="6" t="str">
        <f>"施秀盈"</f>
        <v>施秀盈</v>
      </c>
    </row>
    <row r="451" spans="1:4">
      <c r="A451" s="6">
        <v>449</v>
      </c>
      <c r="B451" s="6" t="str">
        <f>"36782022011011584296965"</f>
        <v>36782022011011584296965</v>
      </c>
      <c r="C451" s="6" t="s">
        <v>12</v>
      </c>
      <c r="D451" s="6" t="str">
        <f>"陈春蕊"</f>
        <v>陈春蕊</v>
      </c>
    </row>
    <row r="452" spans="1:4">
      <c r="A452" s="6">
        <v>450</v>
      </c>
      <c r="B452" s="6" t="str">
        <f>"36782022011108212697856"</f>
        <v>36782022011108212697856</v>
      </c>
      <c r="C452" s="6" t="s">
        <v>12</v>
      </c>
      <c r="D452" s="6" t="str">
        <f>"陈云立"</f>
        <v>陈云立</v>
      </c>
    </row>
    <row r="453" spans="1:4">
      <c r="A453" s="6">
        <v>451</v>
      </c>
      <c r="B453" s="6" t="str">
        <f>"36782022011116310698623"</f>
        <v>36782022011116310698623</v>
      </c>
      <c r="C453" s="6" t="s">
        <v>12</v>
      </c>
      <c r="D453" s="6" t="str">
        <f>"温秀娜"</f>
        <v>温秀娜</v>
      </c>
    </row>
    <row r="454" spans="1:4">
      <c r="A454" s="6">
        <v>452</v>
      </c>
      <c r="B454" s="6" t="str">
        <f>"36782022010715322691981"</f>
        <v>36782022010715322691981</v>
      </c>
      <c r="C454" s="6" t="s">
        <v>13</v>
      </c>
      <c r="D454" s="6" t="str">
        <f>"黄炳杰"</f>
        <v>黄炳杰</v>
      </c>
    </row>
    <row r="455" spans="1:4">
      <c r="A455" s="6">
        <v>453</v>
      </c>
      <c r="B455" s="6" t="str">
        <f>"36782022010718371092556"</f>
        <v>36782022010718371092556</v>
      </c>
      <c r="C455" s="6" t="s">
        <v>13</v>
      </c>
      <c r="D455" s="6" t="str">
        <f>"梁振文"</f>
        <v>梁振文</v>
      </c>
    </row>
    <row r="456" spans="1:4">
      <c r="A456" s="6">
        <v>454</v>
      </c>
      <c r="B456" s="6" t="str">
        <f>"36782022010720593792798"</f>
        <v>36782022010720593792798</v>
      </c>
      <c r="C456" s="6" t="s">
        <v>13</v>
      </c>
      <c r="D456" s="6" t="str">
        <f>"苏泽楷"</f>
        <v>苏泽楷</v>
      </c>
    </row>
    <row r="457" spans="1:4">
      <c r="A457" s="6">
        <v>455</v>
      </c>
      <c r="B457" s="6" t="str">
        <f>"36782022010721531492896"</f>
        <v>36782022010721531492896</v>
      </c>
      <c r="C457" s="6" t="s">
        <v>13</v>
      </c>
      <c r="D457" s="6" t="str">
        <f>"纪新婷"</f>
        <v>纪新婷</v>
      </c>
    </row>
    <row r="458" spans="1:4">
      <c r="A458" s="6">
        <v>456</v>
      </c>
      <c r="B458" s="6" t="str">
        <f>"36782022010722321792959"</f>
        <v>36782022010722321792959</v>
      </c>
      <c r="C458" s="6" t="s">
        <v>13</v>
      </c>
      <c r="D458" s="6" t="str">
        <f>"张晶颖"</f>
        <v>张晶颖</v>
      </c>
    </row>
    <row r="459" spans="1:4">
      <c r="A459" s="6">
        <v>457</v>
      </c>
      <c r="B459" s="6" t="str">
        <f>"36782022010813271593447"</f>
        <v>36782022010813271593447</v>
      </c>
      <c r="C459" s="6" t="s">
        <v>13</v>
      </c>
      <c r="D459" s="6" t="str">
        <f>"董建新"</f>
        <v>董建新</v>
      </c>
    </row>
    <row r="460" spans="1:4">
      <c r="A460" s="6">
        <v>458</v>
      </c>
      <c r="B460" s="6" t="str">
        <f>"36782022010815132093601"</f>
        <v>36782022010815132093601</v>
      </c>
      <c r="C460" s="6" t="s">
        <v>13</v>
      </c>
      <c r="D460" s="6" t="str">
        <f>"胡声浩"</f>
        <v>胡声浩</v>
      </c>
    </row>
    <row r="461" spans="1:4">
      <c r="A461" s="6">
        <v>459</v>
      </c>
      <c r="B461" s="6" t="str">
        <f>"36782022010817184093809"</f>
        <v>36782022010817184093809</v>
      </c>
      <c r="C461" s="6" t="s">
        <v>13</v>
      </c>
      <c r="D461" s="6" t="str">
        <f>"关亦姝"</f>
        <v>关亦姝</v>
      </c>
    </row>
    <row r="462" spans="1:4">
      <c r="A462" s="6">
        <v>460</v>
      </c>
      <c r="B462" s="6" t="str">
        <f>"36782022010818390893932"</f>
        <v>36782022010818390893932</v>
      </c>
      <c r="C462" s="6" t="s">
        <v>13</v>
      </c>
      <c r="D462" s="6" t="str">
        <f>"黄正"</f>
        <v>黄正</v>
      </c>
    </row>
    <row r="463" spans="1:4">
      <c r="A463" s="6">
        <v>461</v>
      </c>
      <c r="B463" s="6" t="str">
        <f>"36782022010910323694768"</f>
        <v>36782022010910323694768</v>
      </c>
      <c r="C463" s="6" t="s">
        <v>13</v>
      </c>
      <c r="D463" s="6" t="str">
        <f>"陈淑君"</f>
        <v>陈淑君</v>
      </c>
    </row>
    <row r="464" spans="1:4">
      <c r="A464" s="6">
        <v>462</v>
      </c>
      <c r="B464" s="6" t="str">
        <f>"36782022010911212594920"</f>
        <v>36782022010911212594920</v>
      </c>
      <c r="C464" s="6" t="s">
        <v>13</v>
      </c>
      <c r="D464" s="6" t="str">
        <f>"云茹"</f>
        <v>云茹</v>
      </c>
    </row>
    <row r="465" spans="1:4">
      <c r="A465" s="6">
        <v>463</v>
      </c>
      <c r="B465" s="6" t="str">
        <f>"36782022010915473195493"</f>
        <v>36782022010915473195493</v>
      </c>
      <c r="C465" s="6" t="s">
        <v>13</v>
      </c>
      <c r="D465" s="6" t="str">
        <f>"林明兰"</f>
        <v>林明兰</v>
      </c>
    </row>
    <row r="466" spans="1:4">
      <c r="A466" s="6">
        <v>464</v>
      </c>
      <c r="B466" s="6" t="str">
        <f>"36782022010916311695600"</f>
        <v>36782022010916311695600</v>
      </c>
      <c r="C466" s="6" t="s">
        <v>13</v>
      </c>
      <c r="D466" s="6" t="str">
        <f>"曾显花"</f>
        <v>曾显花</v>
      </c>
    </row>
    <row r="467" spans="1:4">
      <c r="A467" s="6">
        <v>465</v>
      </c>
      <c r="B467" s="6" t="str">
        <f>"36782022010920454595932"</f>
        <v>36782022010920454595932</v>
      </c>
      <c r="C467" s="6" t="s">
        <v>13</v>
      </c>
      <c r="D467" s="6" t="str">
        <f>"吴传曼"</f>
        <v>吴传曼</v>
      </c>
    </row>
    <row r="468" spans="1:4">
      <c r="A468" s="6">
        <v>466</v>
      </c>
      <c r="B468" s="6" t="str">
        <f>"36782022010921383196042"</f>
        <v>36782022010921383196042</v>
      </c>
      <c r="C468" s="6" t="s">
        <v>13</v>
      </c>
      <c r="D468" s="6" t="str">
        <f>"羊阿燕"</f>
        <v>羊阿燕</v>
      </c>
    </row>
    <row r="469" spans="1:4">
      <c r="A469" s="6">
        <v>467</v>
      </c>
      <c r="B469" s="6" t="str">
        <f>"36782022010923022596182"</f>
        <v>36782022010923022596182</v>
      </c>
      <c r="C469" s="6" t="s">
        <v>13</v>
      </c>
      <c r="D469" s="6" t="str">
        <f>"王成李"</f>
        <v>王成李</v>
      </c>
    </row>
    <row r="470" spans="1:4">
      <c r="A470" s="6">
        <v>468</v>
      </c>
      <c r="B470" s="6" t="str">
        <f>"36782022010923054496188"</f>
        <v>36782022010923054496188</v>
      </c>
      <c r="C470" s="6" t="s">
        <v>13</v>
      </c>
      <c r="D470" s="6" t="str">
        <f>"董红芳"</f>
        <v>董红芳</v>
      </c>
    </row>
    <row r="471" spans="1:4">
      <c r="A471" s="6">
        <v>469</v>
      </c>
      <c r="B471" s="6" t="str">
        <f>"36782022011009064196429"</f>
        <v>36782022011009064196429</v>
      </c>
      <c r="C471" s="6" t="s">
        <v>13</v>
      </c>
      <c r="D471" s="6" t="str">
        <f>"严东"</f>
        <v>严东</v>
      </c>
    </row>
    <row r="472" spans="1:4">
      <c r="A472" s="6">
        <v>470</v>
      </c>
      <c r="B472" s="6" t="str">
        <f>"36782022011010392496720"</f>
        <v>36782022011010392496720</v>
      </c>
      <c r="C472" s="6" t="s">
        <v>13</v>
      </c>
      <c r="D472" s="6" t="str">
        <f>"符君挚"</f>
        <v>符君挚</v>
      </c>
    </row>
    <row r="473" spans="1:4">
      <c r="A473" s="6">
        <v>471</v>
      </c>
      <c r="B473" s="6" t="str">
        <f>"36782022011012301597017"</f>
        <v>36782022011012301597017</v>
      </c>
      <c r="C473" s="6" t="s">
        <v>13</v>
      </c>
      <c r="D473" s="6" t="str">
        <f>"宋畅"</f>
        <v>宋畅</v>
      </c>
    </row>
    <row r="474" spans="1:4">
      <c r="A474" s="6">
        <v>472</v>
      </c>
      <c r="B474" s="6" t="str">
        <f>"36782022011012405397037"</f>
        <v>36782022011012405397037</v>
      </c>
      <c r="C474" s="6" t="s">
        <v>13</v>
      </c>
      <c r="D474" s="6" t="str">
        <f>"邓翔"</f>
        <v>邓翔</v>
      </c>
    </row>
    <row r="475" spans="1:4">
      <c r="A475" s="6">
        <v>473</v>
      </c>
      <c r="B475" s="6" t="str">
        <f>"36782022011013005997069"</f>
        <v>36782022011013005997069</v>
      </c>
      <c r="C475" s="6" t="s">
        <v>13</v>
      </c>
      <c r="D475" s="6" t="str">
        <f>"陈唐键"</f>
        <v>陈唐键</v>
      </c>
    </row>
    <row r="476" spans="1:4">
      <c r="A476" s="6">
        <v>474</v>
      </c>
      <c r="B476" s="6" t="str">
        <f>"36782022011015303697274"</f>
        <v>36782022011015303697274</v>
      </c>
      <c r="C476" s="6" t="s">
        <v>13</v>
      </c>
      <c r="D476" s="6" t="str">
        <f>"戴利娟"</f>
        <v>戴利娟</v>
      </c>
    </row>
    <row r="477" spans="1:4">
      <c r="A477" s="6">
        <v>475</v>
      </c>
      <c r="B477" s="6" t="str">
        <f>"36782022011015522597318"</f>
        <v>36782022011015522597318</v>
      </c>
      <c r="C477" s="6" t="s">
        <v>13</v>
      </c>
      <c r="D477" s="6" t="str">
        <f>"陈小青"</f>
        <v>陈小青</v>
      </c>
    </row>
    <row r="478" spans="1:4">
      <c r="A478" s="6">
        <v>476</v>
      </c>
      <c r="B478" s="6" t="str">
        <f>"36782022011020125797654"</f>
        <v>36782022011020125797654</v>
      </c>
      <c r="C478" s="6" t="s">
        <v>13</v>
      </c>
      <c r="D478" s="6" t="str">
        <f>"吴松金"</f>
        <v>吴松金</v>
      </c>
    </row>
    <row r="479" spans="1:4">
      <c r="A479" s="6">
        <v>477</v>
      </c>
      <c r="B479" s="6" t="str">
        <f>"36782022011100234897842"</f>
        <v>36782022011100234897842</v>
      </c>
      <c r="C479" s="6" t="s">
        <v>13</v>
      </c>
      <c r="D479" s="6" t="str">
        <f>"陈泰珍"</f>
        <v>陈泰珍</v>
      </c>
    </row>
    <row r="480" spans="1:4">
      <c r="A480" s="6">
        <v>478</v>
      </c>
      <c r="B480" s="6" t="str">
        <f>"36782022011115171998484"</f>
        <v>36782022011115171998484</v>
      </c>
      <c r="C480" s="6" t="s">
        <v>13</v>
      </c>
      <c r="D480" s="6" t="str">
        <f>"徐晨辉"</f>
        <v>徐晨辉</v>
      </c>
    </row>
    <row r="481" spans="1:4">
      <c r="A481" s="6">
        <v>479</v>
      </c>
      <c r="B481" s="6" t="str">
        <f>"36782022011116180598597"</f>
        <v>36782022011116180598597</v>
      </c>
      <c r="C481" s="6" t="s">
        <v>13</v>
      </c>
      <c r="D481" s="6" t="str">
        <f>"王瑞旧"</f>
        <v>王瑞旧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dora</cp:lastModifiedBy>
  <dcterms:created xsi:type="dcterms:W3CDTF">2022-01-12T07:10:00Z</dcterms:created>
  <dcterms:modified xsi:type="dcterms:W3CDTF">2022-01-12T09:13:56Z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98667756E5BF41BE9725C96E36F9634F</vt:lpwstr>
  </property>
  <property fmtid="{D5CDD505-2E9C-101B-9397-08002B2CF9AE}" pid="3" name="KSOProductBuildVer">
    <vt:lpwstr>2052-11.1.0.11294</vt:lpwstr>
  </property>
</Properties>
</file>