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3601_61b7f289cef99" sheetId="1" r:id="rId1"/>
  </sheets>
  <definedNames>
    <definedName name="_xlnm.Print_Titles" localSheetId="0">'3601_61b7f289cef99'!$1:$2</definedName>
    <definedName name="_xlnm._FilterDatabase" localSheetId="0" hidden="1">'3601_61b7f289cef99'!$B$2:$G$222</definedName>
  </definedNames>
  <calcPr fullCalcOnLoad="1"/>
</workbook>
</file>

<file path=xl/sharedStrings.xml><?xml version="1.0" encoding="utf-8"?>
<sst xmlns="http://schemas.openxmlformats.org/spreadsheetml/2006/main" count="452" uniqueCount="14">
  <si>
    <t>2021年面向社会考核招聘事业单位工作人员报名结果</t>
  </si>
  <si>
    <t>序号</t>
  </si>
  <si>
    <t>岗位代码</t>
  </si>
  <si>
    <t>招聘单位</t>
  </si>
  <si>
    <t>姓名</t>
  </si>
  <si>
    <t>学历</t>
  </si>
  <si>
    <t>学位</t>
  </si>
  <si>
    <t>是否具有中级及以上职称</t>
  </si>
  <si>
    <t>报名结果</t>
  </si>
  <si>
    <t>备注</t>
  </si>
  <si>
    <t>县财政局信息管理中心</t>
  </si>
  <si>
    <t>合格</t>
  </si>
  <si>
    <t>其他事业单位</t>
  </si>
  <si>
    <t>不合格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</si>
</sst>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3"/>
  <sheetViews>
    <sheetView tabSelected="1" workbookViewId="0" topLeftCell="A204">
      <selection activeCell="N212" sqref="N212"/>
    </sheetView>
  </sheetViews>
  <sheetFormatPr defaultColWidth="9.00390625" defaultRowHeight="15"/>
  <cols>
    <col min="1" max="1" width="4.7109375" style="0" customWidth="1"/>
    <col min="2" max="2" width="8.140625" style="0" customWidth="1"/>
    <col min="3" max="3" width="19.421875" style="0" customWidth="1"/>
    <col min="4" max="4" width="7.7109375" style="0" customWidth="1"/>
    <col min="5" max="5" width="12.00390625" style="0" customWidth="1"/>
    <col min="6" max="6" width="11.140625" style="0" customWidth="1"/>
    <col min="7" max="7" width="9.28125" style="0" customWidth="1"/>
    <col min="9" max="9" width="5.8515625" style="0" customWidth="1"/>
  </cols>
  <sheetData>
    <row r="1" spans="1:9" ht="4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4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</row>
    <row r="3" spans="1:9" ht="24" customHeight="1">
      <c r="A3" s="3">
        <v>1</v>
      </c>
      <c r="B3" s="3" t="str">
        <f aca="true" t="shared" si="0" ref="B3:B22">"1002"</f>
        <v>1002</v>
      </c>
      <c r="C3" s="4" t="s">
        <v>10</v>
      </c>
      <c r="D3" s="4" t="str">
        <f>"于树军"</f>
        <v>于树军</v>
      </c>
      <c r="E3" s="4" t="str">
        <f>"大学本科学历"</f>
        <v>大学本科学历</v>
      </c>
      <c r="F3" s="4" t="str">
        <f>"管理学学士"</f>
        <v>管理学学士</v>
      </c>
      <c r="G3" s="4" t="str">
        <f aca="true" t="shared" si="1" ref="G3:G22">"是"</f>
        <v>是</v>
      </c>
      <c r="H3" s="3" t="s">
        <v>11</v>
      </c>
      <c r="I3" s="5"/>
    </row>
    <row r="4" spans="1:9" ht="24" customHeight="1">
      <c r="A4" s="3">
        <v>2</v>
      </c>
      <c r="B4" s="3" t="str">
        <f t="shared" si="0"/>
        <v>1002</v>
      </c>
      <c r="C4" s="4" t="s">
        <v>10</v>
      </c>
      <c r="D4" s="4" t="str">
        <f>"朱惠如"</f>
        <v>朱惠如</v>
      </c>
      <c r="E4" s="4" t="str">
        <f>"大专"</f>
        <v>大专</v>
      </c>
      <c r="F4" s="4" t="str">
        <f>"无"</f>
        <v>无</v>
      </c>
      <c r="G4" s="4" t="str">
        <f t="shared" si="1"/>
        <v>是</v>
      </c>
      <c r="H4" s="3" t="s">
        <v>11</v>
      </c>
      <c r="I4" s="5"/>
    </row>
    <row r="5" spans="1:9" ht="24" customHeight="1">
      <c r="A5" s="3">
        <v>3</v>
      </c>
      <c r="B5" s="3" t="str">
        <f t="shared" si="0"/>
        <v>1002</v>
      </c>
      <c r="C5" s="4" t="s">
        <v>10</v>
      </c>
      <c r="D5" s="4" t="str">
        <f>"王芳"</f>
        <v>王芳</v>
      </c>
      <c r="E5" s="4" t="str">
        <f>"本科"</f>
        <v>本科</v>
      </c>
      <c r="F5" s="4" t="str">
        <f>"无"</f>
        <v>无</v>
      </c>
      <c r="G5" s="4" t="str">
        <f t="shared" si="1"/>
        <v>是</v>
      </c>
      <c r="H5" s="3" t="s">
        <v>11</v>
      </c>
      <c r="I5" s="5"/>
    </row>
    <row r="6" spans="1:9" ht="24" customHeight="1">
      <c r="A6" s="3">
        <v>4</v>
      </c>
      <c r="B6" s="3" t="str">
        <f t="shared" si="0"/>
        <v>1002</v>
      </c>
      <c r="C6" s="4" t="s">
        <v>10</v>
      </c>
      <c r="D6" s="4" t="str">
        <f>"柴宏达"</f>
        <v>柴宏达</v>
      </c>
      <c r="E6" s="4" t="str">
        <f>"研究生"</f>
        <v>研究生</v>
      </c>
      <c r="F6" s="4" t="str">
        <f>"无"</f>
        <v>无</v>
      </c>
      <c r="G6" s="4" t="str">
        <f t="shared" si="1"/>
        <v>是</v>
      </c>
      <c r="H6" s="3" t="s">
        <v>11</v>
      </c>
      <c r="I6" s="5"/>
    </row>
    <row r="7" spans="1:9" ht="24" customHeight="1">
      <c r="A7" s="3">
        <v>5</v>
      </c>
      <c r="B7" s="3" t="str">
        <f t="shared" si="0"/>
        <v>1002</v>
      </c>
      <c r="C7" s="4" t="s">
        <v>10</v>
      </c>
      <c r="D7" s="4" t="str">
        <f>"梁其娇"</f>
        <v>梁其娇</v>
      </c>
      <c r="E7" s="4" t="str">
        <f>"大学本科学历"</f>
        <v>大学本科学历</v>
      </c>
      <c r="F7" s="4" t="str">
        <f>"管理学学士"</f>
        <v>管理学学士</v>
      </c>
      <c r="G7" s="4" t="str">
        <f t="shared" si="1"/>
        <v>是</v>
      </c>
      <c r="H7" s="3" t="s">
        <v>11</v>
      </c>
      <c r="I7" s="5"/>
    </row>
    <row r="8" spans="1:9" ht="24" customHeight="1">
      <c r="A8" s="3">
        <v>6</v>
      </c>
      <c r="B8" s="3" t="str">
        <f t="shared" si="0"/>
        <v>1002</v>
      </c>
      <c r="C8" s="4" t="s">
        <v>10</v>
      </c>
      <c r="D8" s="4" t="str">
        <f>"黄燕红"</f>
        <v>黄燕红</v>
      </c>
      <c r="E8" s="4" t="str">
        <f>"本科"</f>
        <v>本科</v>
      </c>
      <c r="F8" s="4" t="str">
        <f>"学士"</f>
        <v>学士</v>
      </c>
      <c r="G8" s="4" t="str">
        <f t="shared" si="1"/>
        <v>是</v>
      </c>
      <c r="H8" s="3" t="s">
        <v>11</v>
      </c>
      <c r="I8" s="5"/>
    </row>
    <row r="9" spans="1:9" ht="24" customHeight="1">
      <c r="A9" s="3">
        <v>7</v>
      </c>
      <c r="B9" s="3" t="str">
        <f t="shared" si="0"/>
        <v>1002</v>
      </c>
      <c r="C9" s="4" t="s">
        <v>10</v>
      </c>
      <c r="D9" s="4" t="str">
        <f>"陈小娟"</f>
        <v>陈小娟</v>
      </c>
      <c r="E9" s="4" t="str">
        <f>"大专"</f>
        <v>大专</v>
      </c>
      <c r="F9" s="4" t="str">
        <f>"无"</f>
        <v>无</v>
      </c>
      <c r="G9" s="4" t="str">
        <f t="shared" si="1"/>
        <v>是</v>
      </c>
      <c r="H9" s="3" t="s">
        <v>11</v>
      </c>
      <c r="I9" s="5"/>
    </row>
    <row r="10" spans="1:9" ht="24" customHeight="1">
      <c r="A10" s="3">
        <v>8</v>
      </c>
      <c r="B10" s="3" t="str">
        <f t="shared" si="0"/>
        <v>1002</v>
      </c>
      <c r="C10" s="4" t="s">
        <v>10</v>
      </c>
      <c r="D10" s="4" t="str">
        <f>"符玉秋 "</f>
        <v>符玉秋 </v>
      </c>
      <c r="E10" s="4" t="str">
        <f>"全日制本科 "</f>
        <v>全日制本科 </v>
      </c>
      <c r="F10" s="4" t="str">
        <f>"管理学学士"</f>
        <v>管理学学士</v>
      </c>
      <c r="G10" s="4" t="str">
        <f t="shared" si="1"/>
        <v>是</v>
      </c>
      <c r="H10" s="3" t="s">
        <v>11</v>
      </c>
      <c r="I10" s="5"/>
    </row>
    <row r="11" spans="1:9" ht="24" customHeight="1">
      <c r="A11" s="3">
        <v>9</v>
      </c>
      <c r="B11" s="3" t="str">
        <f t="shared" si="0"/>
        <v>1002</v>
      </c>
      <c r="C11" s="4" t="s">
        <v>10</v>
      </c>
      <c r="D11" s="4" t="str">
        <f>"王弟"</f>
        <v>王弟</v>
      </c>
      <c r="E11" s="4" t="str">
        <f>"本科"</f>
        <v>本科</v>
      </c>
      <c r="F11" s="4" t="str">
        <f>"管理学学士"</f>
        <v>管理学学士</v>
      </c>
      <c r="G11" s="4" t="str">
        <f t="shared" si="1"/>
        <v>是</v>
      </c>
      <c r="H11" s="3" t="s">
        <v>11</v>
      </c>
      <c r="I11" s="5"/>
    </row>
    <row r="12" spans="1:9" ht="24" customHeight="1">
      <c r="A12" s="3">
        <v>10</v>
      </c>
      <c r="B12" s="3" t="str">
        <f t="shared" si="0"/>
        <v>1002</v>
      </c>
      <c r="C12" s="4" t="s">
        <v>10</v>
      </c>
      <c r="D12" s="4" t="str">
        <f>"曾玲俐"</f>
        <v>曾玲俐</v>
      </c>
      <c r="E12" s="4" t="str">
        <f>"本科"</f>
        <v>本科</v>
      </c>
      <c r="F12" s="4" t="str">
        <f>"学士学位"</f>
        <v>学士学位</v>
      </c>
      <c r="G12" s="4" t="str">
        <f t="shared" si="1"/>
        <v>是</v>
      </c>
      <c r="H12" s="3" t="s">
        <v>11</v>
      </c>
      <c r="I12" s="5"/>
    </row>
    <row r="13" spans="1:9" ht="24" customHeight="1">
      <c r="A13" s="3">
        <v>11</v>
      </c>
      <c r="B13" s="3" t="str">
        <f t="shared" si="0"/>
        <v>1002</v>
      </c>
      <c r="C13" s="4" t="s">
        <v>10</v>
      </c>
      <c r="D13" s="4" t="str">
        <f>"严海燕"</f>
        <v>严海燕</v>
      </c>
      <c r="E13" s="4" t="str">
        <f>"大专学历"</f>
        <v>大专学历</v>
      </c>
      <c r="F13" s="4" t="str">
        <f>"无"</f>
        <v>无</v>
      </c>
      <c r="G13" s="4" t="str">
        <f t="shared" si="1"/>
        <v>是</v>
      </c>
      <c r="H13" s="3" t="s">
        <v>11</v>
      </c>
      <c r="I13" s="5"/>
    </row>
    <row r="14" spans="1:9" ht="24" customHeight="1">
      <c r="A14" s="3">
        <v>12</v>
      </c>
      <c r="B14" s="3" t="str">
        <f t="shared" si="0"/>
        <v>1002</v>
      </c>
      <c r="C14" s="4" t="s">
        <v>10</v>
      </c>
      <c r="D14" s="4" t="str">
        <f>"石美"</f>
        <v>石美</v>
      </c>
      <c r="E14" s="4" t="str">
        <f>"大专"</f>
        <v>大专</v>
      </c>
      <c r="F14" s="4" t="str">
        <f>"无"</f>
        <v>无</v>
      </c>
      <c r="G14" s="4" t="str">
        <f t="shared" si="1"/>
        <v>是</v>
      </c>
      <c r="H14" s="3" t="s">
        <v>11</v>
      </c>
      <c r="I14" s="5"/>
    </row>
    <row r="15" spans="1:9" ht="24" customHeight="1">
      <c r="A15" s="3">
        <v>13</v>
      </c>
      <c r="B15" s="3" t="str">
        <f t="shared" si="0"/>
        <v>1002</v>
      </c>
      <c r="C15" s="4" t="s">
        <v>10</v>
      </c>
      <c r="D15" s="4" t="str">
        <f>"崔芸英"</f>
        <v>崔芸英</v>
      </c>
      <c r="E15" s="4" t="str">
        <f>"本科"</f>
        <v>本科</v>
      </c>
      <c r="F15" s="4" t="str">
        <f>"学士学位"</f>
        <v>学士学位</v>
      </c>
      <c r="G15" s="4" t="str">
        <f t="shared" si="1"/>
        <v>是</v>
      </c>
      <c r="H15" s="3" t="s">
        <v>11</v>
      </c>
      <c r="I15" s="5"/>
    </row>
    <row r="16" spans="1:9" ht="24" customHeight="1">
      <c r="A16" s="3">
        <v>14</v>
      </c>
      <c r="B16" s="3" t="str">
        <f t="shared" si="0"/>
        <v>1002</v>
      </c>
      <c r="C16" s="4" t="s">
        <v>10</v>
      </c>
      <c r="D16" s="4" t="str">
        <f>"陈升娇"</f>
        <v>陈升娇</v>
      </c>
      <c r="E16" s="4" t="str">
        <f>"大专"</f>
        <v>大专</v>
      </c>
      <c r="F16" s="4" t="str">
        <f>"无"</f>
        <v>无</v>
      </c>
      <c r="G16" s="4" t="str">
        <f t="shared" si="1"/>
        <v>是</v>
      </c>
      <c r="H16" s="3" t="s">
        <v>11</v>
      </c>
      <c r="I16" s="5"/>
    </row>
    <row r="17" spans="1:9" ht="24" customHeight="1">
      <c r="A17" s="3">
        <v>15</v>
      </c>
      <c r="B17" s="3" t="str">
        <f t="shared" si="0"/>
        <v>1002</v>
      </c>
      <c r="C17" s="4" t="s">
        <v>10</v>
      </c>
      <c r="D17" s="4" t="str">
        <f>"王良亮"</f>
        <v>王良亮</v>
      </c>
      <c r="E17" s="4" t="str">
        <f>"大专"</f>
        <v>大专</v>
      </c>
      <c r="F17" s="4" t="str">
        <f>"无"</f>
        <v>无</v>
      </c>
      <c r="G17" s="4" t="str">
        <f t="shared" si="1"/>
        <v>是</v>
      </c>
      <c r="H17" s="3" t="s">
        <v>11</v>
      </c>
      <c r="I17" s="5"/>
    </row>
    <row r="18" spans="1:9" ht="24" customHeight="1">
      <c r="A18" s="3">
        <v>16</v>
      </c>
      <c r="B18" s="3" t="str">
        <f t="shared" si="0"/>
        <v>1002</v>
      </c>
      <c r="C18" s="4" t="s">
        <v>10</v>
      </c>
      <c r="D18" s="4" t="str">
        <f>"韦海平"</f>
        <v>韦海平</v>
      </c>
      <c r="E18" s="4" t="str">
        <f>"大学本科"</f>
        <v>大学本科</v>
      </c>
      <c r="F18" s="4" t="str">
        <f>"管理学学士"</f>
        <v>管理学学士</v>
      </c>
      <c r="G18" s="4" t="str">
        <f t="shared" si="1"/>
        <v>是</v>
      </c>
      <c r="H18" s="3" t="s">
        <v>11</v>
      </c>
      <c r="I18" s="5"/>
    </row>
    <row r="19" spans="1:9" ht="24" customHeight="1">
      <c r="A19" s="3">
        <v>17</v>
      </c>
      <c r="B19" s="3" t="str">
        <f t="shared" si="0"/>
        <v>1002</v>
      </c>
      <c r="C19" s="4" t="s">
        <v>10</v>
      </c>
      <c r="D19" s="4" t="str">
        <f>"李真争"</f>
        <v>李真争</v>
      </c>
      <c r="E19" s="4" t="str">
        <f>"全日制本科"</f>
        <v>全日制本科</v>
      </c>
      <c r="F19" s="4" t="str">
        <f>"管理学学士"</f>
        <v>管理学学士</v>
      </c>
      <c r="G19" s="4" t="str">
        <f t="shared" si="1"/>
        <v>是</v>
      </c>
      <c r="H19" s="3" t="s">
        <v>11</v>
      </c>
      <c r="I19" s="5"/>
    </row>
    <row r="20" spans="1:9" ht="24" customHeight="1">
      <c r="A20" s="3">
        <v>18</v>
      </c>
      <c r="B20" s="3" t="str">
        <f t="shared" si="0"/>
        <v>1002</v>
      </c>
      <c r="C20" s="4" t="s">
        <v>10</v>
      </c>
      <c r="D20" s="4" t="str">
        <f>"贾小脘"</f>
        <v>贾小脘</v>
      </c>
      <c r="E20" s="4" t="str">
        <f>"本科"</f>
        <v>本科</v>
      </c>
      <c r="F20" s="4" t="str">
        <f>"无"</f>
        <v>无</v>
      </c>
      <c r="G20" s="4" t="str">
        <f t="shared" si="1"/>
        <v>是</v>
      </c>
      <c r="H20" s="3" t="s">
        <v>11</v>
      </c>
      <c r="I20" s="5"/>
    </row>
    <row r="21" spans="1:9" ht="24" customHeight="1">
      <c r="A21" s="3">
        <v>19</v>
      </c>
      <c r="B21" s="3" t="str">
        <f t="shared" si="0"/>
        <v>1002</v>
      </c>
      <c r="C21" s="4" t="s">
        <v>10</v>
      </c>
      <c r="D21" s="4" t="str">
        <f>"兰莹"</f>
        <v>兰莹</v>
      </c>
      <c r="E21" s="4" t="str">
        <f>"专科学历"</f>
        <v>专科学历</v>
      </c>
      <c r="F21" s="4" t="str">
        <f>"无"</f>
        <v>无</v>
      </c>
      <c r="G21" s="4" t="str">
        <f t="shared" si="1"/>
        <v>是</v>
      </c>
      <c r="H21" s="3" t="s">
        <v>11</v>
      </c>
      <c r="I21" s="5"/>
    </row>
    <row r="22" spans="1:9" ht="24" customHeight="1">
      <c r="A22" s="3">
        <v>20</v>
      </c>
      <c r="B22" s="3" t="str">
        <f t="shared" si="0"/>
        <v>1002</v>
      </c>
      <c r="C22" s="4" t="s">
        <v>10</v>
      </c>
      <c r="D22" s="4" t="str">
        <f>"卢燕珍"</f>
        <v>卢燕珍</v>
      </c>
      <c r="E22" s="4" t="str">
        <f>"本科"</f>
        <v>本科</v>
      </c>
      <c r="F22" s="4" t="str">
        <f>"无"</f>
        <v>无</v>
      </c>
      <c r="G22" s="4" t="str">
        <f t="shared" si="1"/>
        <v>是</v>
      </c>
      <c r="H22" s="3" t="s">
        <v>11</v>
      </c>
      <c r="I22" s="5"/>
    </row>
    <row r="23" spans="1:9" ht="24" customHeight="1">
      <c r="A23" s="3">
        <v>21</v>
      </c>
      <c r="B23" s="3" t="str">
        <f aca="true" t="shared" si="2" ref="B23:B86">"1003"</f>
        <v>1003</v>
      </c>
      <c r="C23" s="4" t="s">
        <v>12</v>
      </c>
      <c r="D23" s="4" t="str">
        <f>"王妙凝"</f>
        <v>王妙凝</v>
      </c>
      <c r="E23" s="4" t="str">
        <f>"研究生"</f>
        <v>研究生</v>
      </c>
      <c r="F23" s="4" t="str">
        <f>"硕士"</f>
        <v>硕士</v>
      </c>
      <c r="G23" s="4" t="str">
        <f>"否"</f>
        <v>否</v>
      </c>
      <c r="H23" s="3" t="s">
        <v>11</v>
      </c>
      <c r="I23" s="5"/>
    </row>
    <row r="24" spans="1:9" ht="24" customHeight="1">
      <c r="A24" s="3">
        <v>22</v>
      </c>
      <c r="B24" s="3" t="str">
        <f t="shared" si="2"/>
        <v>1003</v>
      </c>
      <c r="C24" s="4" t="s">
        <v>12</v>
      </c>
      <c r="D24" s="4" t="str">
        <f>"柯宏基"</f>
        <v>柯宏基</v>
      </c>
      <c r="E24" s="4" t="str">
        <f>"研究生学历"</f>
        <v>研究生学历</v>
      </c>
      <c r="F24" s="4" t="str">
        <f>"农业硕士"</f>
        <v>农业硕士</v>
      </c>
      <c r="G24" s="4" t="str">
        <f>"否"</f>
        <v>否</v>
      </c>
      <c r="H24" s="3" t="s">
        <v>11</v>
      </c>
      <c r="I24" s="5"/>
    </row>
    <row r="25" spans="1:9" ht="24" customHeight="1">
      <c r="A25" s="3">
        <v>23</v>
      </c>
      <c r="B25" s="3" t="str">
        <f t="shared" si="2"/>
        <v>1003</v>
      </c>
      <c r="C25" s="4" t="s">
        <v>12</v>
      </c>
      <c r="D25" s="4" t="str">
        <f>"赵淑红"</f>
        <v>赵淑红</v>
      </c>
      <c r="E25" s="4" t="str">
        <f>"研究生学历"</f>
        <v>研究生学历</v>
      </c>
      <c r="F25" s="4" t="str">
        <f>"硕士"</f>
        <v>硕士</v>
      </c>
      <c r="G25" s="4" t="str">
        <f>"是"</f>
        <v>是</v>
      </c>
      <c r="H25" s="3" t="s">
        <v>11</v>
      </c>
      <c r="I25" s="5"/>
    </row>
    <row r="26" spans="1:9" ht="24" customHeight="1">
      <c r="A26" s="3">
        <v>24</v>
      </c>
      <c r="B26" s="3" t="str">
        <f t="shared" si="2"/>
        <v>1003</v>
      </c>
      <c r="C26" s="4" t="s">
        <v>12</v>
      </c>
      <c r="D26" s="4" t="str">
        <f>"刘洋"</f>
        <v>刘洋</v>
      </c>
      <c r="E26" s="4" t="str">
        <f>"研究生"</f>
        <v>研究生</v>
      </c>
      <c r="F26" s="4" t="str">
        <f>"教育硕士"</f>
        <v>教育硕士</v>
      </c>
      <c r="G26" s="4" t="str">
        <f aca="true" t="shared" si="3" ref="G26:G35">"否"</f>
        <v>否</v>
      </c>
      <c r="H26" s="3" t="s">
        <v>11</v>
      </c>
      <c r="I26" s="5"/>
    </row>
    <row r="27" spans="1:9" ht="24" customHeight="1">
      <c r="A27" s="3">
        <v>25</v>
      </c>
      <c r="B27" s="3" t="str">
        <f t="shared" si="2"/>
        <v>1003</v>
      </c>
      <c r="C27" s="4" t="s">
        <v>12</v>
      </c>
      <c r="D27" s="4" t="str">
        <f>"林芳妹"</f>
        <v>林芳妹</v>
      </c>
      <c r="E27" s="4" t="str">
        <f>"硕士研究生"</f>
        <v>硕士研究生</v>
      </c>
      <c r="F27" s="4" t="str">
        <f>"农业硕士"</f>
        <v>农业硕士</v>
      </c>
      <c r="G27" s="4" t="str">
        <f t="shared" si="3"/>
        <v>否</v>
      </c>
      <c r="H27" s="3" t="s">
        <v>11</v>
      </c>
      <c r="I27" s="5"/>
    </row>
    <row r="28" spans="1:9" ht="24" customHeight="1">
      <c r="A28" s="3">
        <v>26</v>
      </c>
      <c r="B28" s="3" t="str">
        <f t="shared" si="2"/>
        <v>1003</v>
      </c>
      <c r="C28" s="4" t="s">
        <v>12</v>
      </c>
      <c r="D28" s="4" t="str">
        <f>"王绥腾"</f>
        <v>王绥腾</v>
      </c>
      <c r="E28" s="4" t="str">
        <f>"研究生学历"</f>
        <v>研究生学历</v>
      </c>
      <c r="F28" s="4" t="str">
        <f>"农学硕士"</f>
        <v>农学硕士</v>
      </c>
      <c r="G28" s="4" t="str">
        <f t="shared" si="3"/>
        <v>否</v>
      </c>
      <c r="H28" s="3" t="s">
        <v>11</v>
      </c>
      <c r="I28" s="5"/>
    </row>
    <row r="29" spans="1:9" ht="24" customHeight="1">
      <c r="A29" s="3">
        <v>27</v>
      </c>
      <c r="B29" s="3" t="str">
        <f t="shared" si="2"/>
        <v>1003</v>
      </c>
      <c r="C29" s="4" t="s">
        <v>12</v>
      </c>
      <c r="D29" s="4" t="str">
        <f>"姜维佳"</f>
        <v>姜维佳</v>
      </c>
      <c r="E29" s="4" t="str">
        <f>"研究生"</f>
        <v>研究生</v>
      </c>
      <c r="F29" s="4" t="str">
        <f>"硕士"</f>
        <v>硕士</v>
      </c>
      <c r="G29" s="4" t="str">
        <f t="shared" si="3"/>
        <v>否</v>
      </c>
      <c r="H29" s="3" t="s">
        <v>11</v>
      </c>
      <c r="I29" s="5"/>
    </row>
    <row r="30" spans="1:9" ht="24" customHeight="1">
      <c r="A30" s="3">
        <v>28</v>
      </c>
      <c r="B30" s="3" t="str">
        <f t="shared" si="2"/>
        <v>1003</v>
      </c>
      <c r="C30" s="4" t="s">
        <v>12</v>
      </c>
      <c r="D30" s="4" t="str">
        <f>"柏静"</f>
        <v>柏静</v>
      </c>
      <c r="E30" s="4" t="str">
        <f>"研究生学历"</f>
        <v>研究生学历</v>
      </c>
      <c r="F30" s="4" t="str">
        <f>"艺术学硕士"</f>
        <v>艺术学硕士</v>
      </c>
      <c r="G30" s="4" t="str">
        <f t="shared" si="3"/>
        <v>否</v>
      </c>
      <c r="H30" s="3" t="s">
        <v>11</v>
      </c>
      <c r="I30" s="5"/>
    </row>
    <row r="31" spans="1:9" ht="24" customHeight="1">
      <c r="A31" s="3">
        <v>29</v>
      </c>
      <c r="B31" s="3" t="str">
        <f t="shared" si="2"/>
        <v>1003</v>
      </c>
      <c r="C31" s="4" t="s">
        <v>12</v>
      </c>
      <c r="D31" s="4" t="str">
        <f>"陈媛媛"</f>
        <v>陈媛媛</v>
      </c>
      <c r="E31" s="4" t="str">
        <f>"研究生"</f>
        <v>研究生</v>
      </c>
      <c r="F31" s="4" t="str">
        <f>"硕士"</f>
        <v>硕士</v>
      </c>
      <c r="G31" s="4" t="str">
        <f t="shared" si="3"/>
        <v>否</v>
      </c>
      <c r="H31" s="3" t="s">
        <v>11</v>
      </c>
      <c r="I31" s="5"/>
    </row>
    <row r="32" spans="1:9" ht="24" customHeight="1">
      <c r="A32" s="3">
        <v>30</v>
      </c>
      <c r="B32" s="3" t="str">
        <f t="shared" si="2"/>
        <v>1003</v>
      </c>
      <c r="C32" s="4" t="s">
        <v>12</v>
      </c>
      <c r="D32" s="4" t="str">
        <f>"裘坤溥"</f>
        <v>裘坤溥</v>
      </c>
      <c r="E32" s="4" t="str">
        <f>"研究生学历"</f>
        <v>研究生学历</v>
      </c>
      <c r="F32" s="4" t="str">
        <f>"教育学硕士"</f>
        <v>教育学硕士</v>
      </c>
      <c r="G32" s="4" t="str">
        <f t="shared" si="3"/>
        <v>否</v>
      </c>
      <c r="H32" s="3" t="s">
        <v>11</v>
      </c>
      <c r="I32" s="5"/>
    </row>
    <row r="33" spans="1:9" ht="24" customHeight="1">
      <c r="A33" s="3">
        <v>31</v>
      </c>
      <c r="B33" s="3" t="str">
        <f t="shared" si="2"/>
        <v>1003</v>
      </c>
      <c r="C33" s="4" t="s">
        <v>12</v>
      </c>
      <c r="D33" s="4" t="str">
        <f>"焦丽敏"</f>
        <v>焦丽敏</v>
      </c>
      <c r="E33" s="4" t="str">
        <f>"研究生学历"</f>
        <v>研究生学历</v>
      </c>
      <c r="F33" s="4" t="str">
        <f>"管理学硕士"</f>
        <v>管理学硕士</v>
      </c>
      <c r="G33" s="4" t="str">
        <f t="shared" si="3"/>
        <v>否</v>
      </c>
      <c r="H33" s="3" t="s">
        <v>11</v>
      </c>
      <c r="I33" s="5"/>
    </row>
    <row r="34" spans="1:9" ht="24" customHeight="1">
      <c r="A34" s="3">
        <v>32</v>
      </c>
      <c r="B34" s="3" t="str">
        <f t="shared" si="2"/>
        <v>1003</v>
      </c>
      <c r="C34" s="4" t="s">
        <v>12</v>
      </c>
      <c r="D34" s="4" t="str">
        <f>"赵子光"</f>
        <v>赵子光</v>
      </c>
      <c r="E34" s="4" t="str">
        <f>"研究生"</f>
        <v>研究生</v>
      </c>
      <c r="F34" s="4" t="str">
        <f>"硕士研究生"</f>
        <v>硕士研究生</v>
      </c>
      <c r="G34" s="4" t="str">
        <f t="shared" si="3"/>
        <v>否</v>
      </c>
      <c r="H34" s="3" t="s">
        <v>11</v>
      </c>
      <c r="I34" s="5"/>
    </row>
    <row r="35" spans="1:9" ht="24" customHeight="1">
      <c r="A35" s="3">
        <v>33</v>
      </c>
      <c r="B35" s="3" t="str">
        <f t="shared" si="2"/>
        <v>1003</v>
      </c>
      <c r="C35" s="4" t="s">
        <v>12</v>
      </c>
      <c r="D35" s="4" t="str">
        <f>"李凤珍"</f>
        <v>李凤珍</v>
      </c>
      <c r="E35" s="4" t="str">
        <f>"研究生学历"</f>
        <v>研究生学历</v>
      </c>
      <c r="F35" s="4" t="str">
        <f>"工学硕士"</f>
        <v>工学硕士</v>
      </c>
      <c r="G35" s="4" t="str">
        <f t="shared" si="3"/>
        <v>否</v>
      </c>
      <c r="H35" s="3" t="s">
        <v>11</v>
      </c>
      <c r="I35" s="5"/>
    </row>
    <row r="36" spans="1:9" ht="27" customHeight="1">
      <c r="A36" s="3">
        <v>34</v>
      </c>
      <c r="B36" s="3" t="str">
        <f t="shared" si="2"/>
        <v>1003</v>
      </c>
      <c r="C36" s="4" t="s">
        <v>12</v>
      </c>
      <c r="D36" s="4" t="str">
        <f>"刘涛"</f>
        <v>刘涛</v>
      </c>
      <c r="E36" s="4" t="str">
        <f>"研究生学历"</f>
        <v>研究生学历</v>
      </c>
      <c r="F36" s="4" t="str">
        <f>"公共管理硕士"</f>
        <v>公共管理硕士</v>
      </c>
      <c r="G36" s="4" t="str">
        <f>"是"</f>
        <v>是</v>
      </c>
      <c r="H36" s="3" t="s">
        <v>11</v>
      </c>
      <c r="I36" s="5"/>
    </row>
    <row r="37" spans="1:9" ht="24" customHeight="1">
      <c r="A37" s="3">
        <v>35</v>
      </c>
      <c r="B37" s="3" t="str">
        <f t="shared" si="2"/>
        <v>1003</v>
      </c>
      <c r="C37" s="4" t="s">
        <v>12</v>
      </c>
      <c r="D37" s="4" t="str">
        <f>"潘菲"</f>
        <v>潘菲</v>
      </c>
      <c r="E37" s="4" t="str">
        <f>"研究生学历"</f>
        <v>研究生学历</v>
      </c>
      <c r="F37" s="4" t="str">
        <f>"艺术学硕士"</f>
        <v>艺术学硕士</v>
      </c>
      <c r="G37" s="4" t="str">
        <f>"否"</f>
        <v>否</v>
      </c>
      <c r="H37" s="3" t="s">
        <v>11</v>
      </c>
      <c r="I37" s="5"/>
    </row>
    <row r="38" spans="1:9" ht="24" customHeight="1">
      <c r="A38" s="3">
        <v>36</v>
      </c>
      <c r="B38" s="3" t="str">
        <f t="shared" si="2"/>
        <v>1003</v>
      </c>
      <c r="C38" s="4" t="s">
        <v>12</v>
      </c>
      <c r="D38" s="4" t="str">
        <f>"潘载扬"</f>
        <v>潘载扬</v>
      </c>
      <c r="E38" s="4" t="str">
        <f>"研究生"</f>
        <v>研究生</v>
      </c>
      <c r="F38" s="4" t="str">
        <f>"理学硕士"</f>
        <v>理学硕士</v>
      </c>
      <c r="G38" s="4" t="str">
        <f>"是"</f>
        <v>是</v>
      </c>
      <c r="H38" s="3" t="s">
        <v>11</v>
      </c>
      <c r="I38" s="5"/>
    </row>
    <row r="39" spans="1:9" ht="24" customHeight="1">
      <c r="A39" s="3">
        <v>37</v>
      </c>
      <c r="B39" s="3" t="str">
        <f t="shared" si="2"/>
        <v>1003</v>
      </c>
      <c r="C39" s="4" t="s">
        <v>12</v>
      </c>
      <c r="D39" s="4" t="str">
        <f>"王丹阳"</f>
        <v>王丹阳</v>
      </c>
      <c r="E39" s="4" t="str">
        <f>"研究生"</f>
        <v>研究生</v>
      </c>
      <c r="F39" s="4" t="str">
        <f>"硕士"</f>
        <v>硕士</v>
      </c>
      <c r="G39" s="4" t="str">
        <f>"否"</f>
        <v>否</v>
      </c>
      <c r="H39" s="3" t="s">
        <v>11</v>
      </c>
      <c r="I39" s="5"/>
    </row>
    <row r="40" spans="1:9" ht="28.5" customHeight="1">
      <c r="A40" s="3">
        <v>38</v>
      </c>
      <c r="B40" s="3" t="str">
        <f t="shared" si="2"/>
        <v>1003</v>
      </c>
      <c r="C40" s="4" t="s">
        <v>12</v>
      </c>
      <c r="D40" s="4" t="str">
        <f>"荆明"</f>
        <v>荆明</v>
      </c>
      <c r="E40" s="4" t="str">
        <f>"研究生学历"</f>
        <v>研究生学历</v>
      </c>
      <c r="F40" s="4" t="str">
        <f>"法律硕士-法学"</f>
        <v>法律硕士-法学</v>
      </c>
      <c r="G40" s="4" t="str">
        <f>"否"</f>
        <v>否</v>
      </c>
      <c r="H40" s="3" t="s">
        <v>11</v>
      </c>
      <c r="I40" s="5"/>
    </row>
    <row r="41" spans="1:9" ht="24" customHeight="1">
      <c r="A41" s="3">
        <v>39</v>
      </c>
      <c r="B41" s="3" t="str">
        <f t="shared" si="2"/>
        <v>1003</v>
      </c>
      <c r="C41" s="4" t="s">
        <v>12</v>
      </c>
      <c r="D41" s="4" t="str">
        <f>"麦贻婷"</f>
        <v>麦贻婷</v>
      </c>
      <c r="E41" s="4" t="str">
        <f>"硕士研究生"</f>
        <v>硕士研究生</v>
      </c>
      <c r="F41" s="4" t="str">
        <f>"理学硕士"</f>
        <v>理学硕士</v>
      </c>
      <c r="G41" s="4" t="str">
        <f>"否"</f>
        <v>否</v>
      </c>
      <c r="H41" s="3" t="s">
        <v>11</v>
      </c>
      <c r="I41" s="5"/>
    </row>
    <row r="42" spans="1:9" ht="24" customHeight="1">
      <c r="A42" s="3">
        <v>40</v>
      </c>
      <c r="B42" s="3" t="str">
        <f t="shared" si="2"/>
        <v>1003</v>
      </c>
      <c r="C42" s="4" t="s">
        <v>12</v>
      </c>
      <c r="D42" s="4" t="str">
        <f>"张大智"</f>
        <v>张大智</v>
      </c>
      <c r="E42" s="4" t="str">
        <f>"研究生学历"</f>
        <v>研究生学历</v>
      </c>
      <c r="F42" s="4" t="str">
        <f>"理学硕士"</f>
        <v>理学硕士</v>
      </c>
      <c r="G42" s="4" t="str">
        <f>"是"</f>
        <v>是</v>
      </c>
      <c r="H42" s="3" t="s">
        <v>11</v>
      </c>
      <c r="I42" s="5"/>
    </row>
    <row r="43" spans="1:9" ht="24" customHeight="1">
      <c r="A43" s="3">
        <v>41</v>
      </c>
      <c r="B43" s="3" t="str">
        <f t="shared" si="2"/>
        <v>1003</v>
      </c>
      <c r="C43" s="4" t="s">
        <v>12</v>
      </c>
      <c r="D43" s="4" t="str">
        <f>"符春玲"</f>
        <v>符春玲</v>
      </c>
      <c r="E43" s="4" t="str">
        <f>"研究生学历"</f>
        <v>研究生学历</v>
      </c>
      <c r="F43" s="4" t="str">
        <f>"法学硕士"</f>
        <v>法学硕士</v>
      </c>
      <c r="G43" s="4" t="str">
        <f>"否"</f>
        <v>否</v>
      </c>
      <c r="H43" s="3" t="s">
        <v>11</v>
      </c>
      <c r="I43" s="5"/>
    </row>
    <row r="44" spans="1:9" ht="24" customHeight="1">
      <c r="A44" s="3">
        <v>42</v>
      </c>
      <c r="B44" s="3" t="str">
        <f t="shared" si="2"/>
        <v>1003</v>
      </c>
      <c r="C44" s="4" t="s">
        <v>12</v>
      </c>
      <c r="D44" s="4" t="str">
        <f>"陈婷"</f>
        <v>陈婷</v>
      </c>
      <c r="E44" s="4" t="str">
        <f>"研究生学历"</f>
        <v>研究生学历</v>
      </c>
      <c r="F44" s="4" t="str">
        <f>"文学硕士"</f>
        <v>文学硕士</v>
      </c>
      <c r="G44" s="4" t="str">
        <f>"否"</f>
        <v>否</v>
      </c>
      <c r="H44" s="3" t="s">
        <v>11</v>
      </c>
      <c r="I44" s="5"/>
    </row>
    <row r="45" spans="1:9" ht="24" customHeight="1">
      <c r="A45" s="3">
        <v>43</v>
      </c>
      <c r="B45" s="3" t="str">
        <f t="shared" si="2"/>
        <v>1003</v>
      </c>
      <c r="C45" s="4" t="s">
        <v>12</v>
      </c>
      <c r="D45" s="4" t="str">
        <f>"吕姗娜"</f>
        <v>吕姗娜</v>
      </c>
      <c r="E45" s="4" t="str">
        <f>"研究生学历"</f>
        <v>研究生学历</v>
      </c>
      <c r="F45" s="4" t="str">
        <f>"理学博士"</f>
        <v>理学博士</v>
      </c>
      <c r="G45" s="4" t="str">
        <f>"否"</f>
        <v>否</v>
      </c>
      <c r="H45" s="3" t="s">
        <v>11</v>
      </c>
      <c r="I45" s="5"/>
    </row>
    <row r="46" spans="1:9" ht="24" customHeight="1">
      <c r="A46" s="3">
        <v>44</v>
      </c>
      <c r="B46" s="3" t="str">
        <f t="shared" si="2"/>
        <v>1003</v>
      </c>
      <c r="C46" s="4" t="s">
        <v>12</v>
      </c>
      <c r="D46" s="4" t="str">
        <f>"王玮"</f>
        <v>王玮</v>
      </c>
      <c r="E46" s="4" t="str">
        <f>"研究生学历"</f>
        <v>研究生学历</v>
      </c>
      <c r="F46" s="4" t="str">
        <f>"金融硕士"</f>
        <v>金融硕士</v>
      </c>
      <c r="G46" s="4" t="str">
        <f>"是"</f>
        <v>是</v>
      </c>
      <c r="H46" s="3" t="s">
        <v>11</v>
      </c>
      <c r="I46" s="5"/>
    </row>
    <row r="47" spans="1:9" ht="24" customHeight="1">
      <c r="A47" s="3">
        <v>45</v>
      </c>
      <c r="B47" s="3" t="str">
        <f t="shared" si="2"/>
        <v>1003</v>
      </c>
      <c r="C47" s="4" t="s">
        <v>12</v>
      </c>
      <c r="D47" s="4" t="str">
        <f>"许彩丽"</f>
        <v>许彩丽</v>
      </c>
      <c r="E47" s="4" t="str">
        <f>"研究生"</f>
        <v>研究生</v>
      </c>
      <c r="F47" s="4" t="str">
        <f>"农业硕士"</f>
        <v>农业硕士</v>
      </c>
      <c r="G47" s="4" t="str">
        <f>"否"</f>
        <v>否</v>
      </c>
      <c r="H47" s="3" t="s">
        <v>11</v>
      </c>
      <c r="I47" s="5"/>
    </row>
    <row r="48" spans="1:9" ht="24" customHeight="1">
      <c r="A48" s="3">
        <v>46</v>
      </c>
      <c r="B48" s="3" t="str">
        <f t="shared" si="2"/>
        <v>1003</v>
      </c>
      <c r="C48" s="4" t="s">
        <v>12</v>
      </c>
      <c r="D48" s="4" t="str">
        <f>"黎运宝"</f>
        <v>黎运宝</v>
      </c>
      <c r="E48" s="4" t="str">
        <f>"研究生学历"</f>
        <v>研究生学历</v>
      </c>
      <c r="F48" s="4" t="str">
        <f>"工学硕士"</f>
        <v>工学硕士</v>
      </c>
      <c r="G48" s="4" t="str">
        <f>"否"</f>
        <v>否</v>
      </c>
      <c r="H48" s="3" t="s">
        <v>11</v>
      </c>
      <c r="I48" s="5"/>
    </row>
    <row r="49" spans="1:9" ht="24" customHeight="1">
      <c r="A49" s="3">
        <v>47</v>
      </c>
      <c r="B49" s="3" t="str">
        <f t="shared" si="2"/>
        <v>1003</v>
      </c>
      <c r="C49" s="4" t="s">
        <v>12</v>
      </c>
      <c r="D49" s="4" t="str">
        <f>"郭卫华"</f>
        <v>郭卫华</v>
      </c>
      <c r="E49" s="4" t="str">
        <f>"研究生学历"</f>
        <v>研究生学历</v>
      </c>
      <c r="F49" s="4" t="str">
        <f>"经济学硕士"</f>
        <v>经济学硕士</v>
      </c>
      <c r="G49" s="4" t="str">
        <f>"是"</f>
        <v>是</v>
      </c>
      <c r="H49" s="3" t="s">
        <v>11</v>
      </c>
      <c r="I49" s="5"/>
    </row>
    <row r="50" spans="1:9" ht="24" customHeight="1">
      <c r="A50" s="3">
        <v>48</v>
      </c>
      <c r="B50" s="3" t="str">
        <f t="shared" si="2"/>
        <v>1003</v>
      </c>
      <c r="C50" s="4" t="s">
        <v>12</v>
      </c>
      <c r="D50" s="4" t="str">
        <f>"任太军"</f>
        <v>任太军</v>
      </c>
      <c r="E50" s="4" t="str">
        <f>"研究生"</f>
        <v>研究生</v>
      </c>
      <c r="F50" s="4" t="str">
        <f>"农学硕士"</f>
        <v>农学硕士</v>
      </c>
      <c r="G50" s="4" t="str">
        <f>"是"</f>
        <v>是</v>
      </c>
      <c r="H50" s="3" t="s">
        <v>11</v>
      </c>
      <c r="I50" s="5"/>
    </row>
    <row r="51" spans="1:9" ht="24" customHeight="1">
      <c r="A51" s="3">
        <v>49</v>
      </c>
      <c r="B51" s="3" t="str">
        <f t="shared" si="2"/>
        <v>1003</v>
      </c>
      <c r="C51" s="4" t="s">
        <v>12</v>
      </c>
      <c r="D51" s="4" t="str">
        <f>"谢晓薇"</f>
        <v>谢晓薇</v>
      </c>
      <c r="E51" s="4" t="str">
        <f>"研究生学历"</f>
        <v>研究生学历</v>
      </c>
      <c r="F51" s="4" t="str">
        <f>"农业硕士"</f>
        <v>农业硕士</v>
      </c>
      <c r="G51" s="4" t="str">
        <f>"否"</f>
        <v>否</v>
      </c>
      <c r="H51" s="3" t="s">
        <v>11</v>
      </c>
      <c r="I51" s="5"/>
    </row>
    <row r="52" spans="1:9" ht="24" customHeight="1">
      <c r="A52" s="3">
        <v>50</v>
      </c>
      <c r="B52" s="3" t="str">
        <f t="shared" si="2"/>
        <v>1003</v>
      </c>
      <c r="C52" s="4" t="s">
        <v>12</v>
      </c>
      <c r="D52" s="4" t="str">
        <f>"林家平"</f>
        <v>林家平</v>
      </c>
      <c r="E52" s="4" t="str">
        <f>"研究生学历"</f>
        <v>研究生学历</v>
      </c>
      <c r="F52" s="4" t="str">
        <f>"工学硕士"</f>
        <v>工学硕士</v>
      </c>
      <c r="G52" s="4" t="str">
        <f>"是"</f>
        <v>是</v>
      </c>
      <c r="H52" s="3" t="s">
        <v>11</v>
      </c>
      <c r="I52" s="5"/>
    </row>
    <row r="53" spans="1:9" ht="24" customHeight="1">
      <c r="A53" s="3">
        <v>51</v>
      </c>
      <c r="B53" s="3" t="str">
        <f t="shared" si="2"/>
        <v>1003</v>
      </c>
      <c r="C53" s="4" t="s">
        <v>12</v>
      </c>
      <c r="D53" s="4" t="str">
        <f>"范曦月"</f>
        <v>范曦月</v>
      </c>
      <c r="E53" s="4" t="str">
        <f>"研究生"</f>
        <v>研究生</v>
      </c>
      <c r="F53" s="4" t="str">
        <f>"文学硕士"</f>
        <v>文学硕士</v>
      </c>
      <c r="G53" s="4" t="str">
        <f aca="true" t="shared" si="4" ref="G53:G66">"否"</f>
        <v>否</v>
      </c>
      <c r="H53" s="3" t="s">
        <v>11</v>
      </c>
      <c r="I53" s="5"/>
    </row>
    <row r="54" spans="1:9" ht="24" customHeight="1">
      <c r="A54" s="3">
        <v>52</v>
      </c>
      <c r="B54" s="3" t="str">
        <f t="shared" si="2"/>
        <v>1003</v>
      </c>
      <c r="C54" s="4" t="s">
        <v>12</v>
      </c>
      <c r="D54" s="4" t="str">
        <f>"张鑫"</f>
        <v>张鑫</v>
      </c>
      <c r="E54" s="4" t="str">
        <f>"研究生学历"</f>
        <v>研究生学历</v>
      </c>
      <c r="F54" s="4" t="str">
        <f>"农学硕士"</f>
        <v>农学硕士</v>
      </c>
      <c r="G54" s="4" t="str">
        <f t="shared" si="4"/>
        <v>否</v>
      </c>
      <c r="H54" s="3" t="s">
        <v>11</v>
      </c>
      <c r="I54" s="5"/>
    </row>
    <row r="55" spans="1:9" ht="24" customHeight="1">
      <c r="A55" s="3">
        <v>53</v>
      </c>
      <c r="B55" s="3" t="str">
        <f t="shared" si="2"/>
        <v>1003</v>
      </c>
      <c r="C55" s="4" t="s">
        <v>12</v>
      </c>
      <c r="D55" s="4" t="str">
        <f>"江焯新"</f>
        <v>江焯新</v>
      </c>
      <c r="E55" s="4" t="str">
        <f>"研究生"</f>
        <v>研究生</v>
      </c>
      <c r="F55" s="4" t="str">
        <f>"教育硕士"</f>
        <v>教育硕士</v>
      </c>
      <c r="G55" s="4" t="str">
        <f t="shared" si="4"/>
        <v>否</v>
      </c>
      <c r="H55" s="3" t="s">
        <v>11</v>
      </c>
      <c r="I55" s="5"/>
    </row>
    <row r="56" spans="1:9" ht="24" customHeight="1">
      <c r="A56" s="3">
        <v>54</v>
      </c>
      <c r="B56" s="3" t="str">
        <f t="shared" si="2"/>
        <v>1003</v>
      </c>
      <c r="C56" s="4" t="s">
        <v>12</v>
      </c>
      <c r="D56" s="4" t="str">
        <f>"范钊"</f>
        <v>范钊</v>
      </c>
      <c r="E56" s="4" t="str">
        <f aca="true" t="shared" si="5" ref="E56:E61">"研究生学历"</f>
        <v>研究生学历</v>
      </c>
      <c r="F56" s="4" t="str">
        <f>"农学硕士"</f>
        <v>农学硕士</v>
      </c>
      <c r="G56" s="4" t="str">
        <f t="shared" si="4"/>
        <v>否</v>
      </c>
      <c r="H56" s="3" t="s">
        <v>11</v>
      </c>
      <c r="I56" s="5"/>
    </row>
    <row r="57" spans="1:9" ht="30" customHeight="1">
      <c r="A57" s="3">
        <v>55</v>
      </c>
      <c r="B57" s="3" t="str">
        <f t="shared" si="2"/>
        <v>1003</v>
      </c>
      <c r="C57" s="4" t="s">
        <v>12</v>
      </c>
      <c r="D57" s="4" t="str">
        <f>"黄景怡"</f>
        <v>黄景怡</v>
      </c>
      <c r="E57" s="4" t="str">
        <f t="shared" si="5"/>
        <v>研究生学历</v>
      </c>
      <c r="F57" s="4" t="str">
        <f>"国际商务硕士"</f>
        <v>国际商务硕士</v>
      </c>
      <c r="G57" s="4" t="str">
        <f t="shared" si="4"/>
        <v>否</v>
      </c>
      <c r="H57" s="3" t="s">
        <v>11</v>
      </c>
      <c r="I57" s="5"/>
    </row>
    <row r="58" spans="1:9" ht="24" customHeight="1">
      <c r="A58" s="3">
        <v>56</v>
      </c>
      <c r="B58" s="3" t="str">
        <f t="shared" si="2"/>
        <v>1003</v>
      </c>
      <c r="C58" s="4" t="s">
        <v>12</v>
      </c>
      <c r="D58" s="4" t="str">
        <f>"于淼"</f>
        <v>于淼</v>
      </c>
      <c r="E58" s="4" t="str">
        <f t="shared" si="5"/>
        <v>研究生学历</v>
      </c>
      <c r="F58" s="4" t="str">
        <f>"法学硕士"</f>
        <v>法学硕士</v>
      </c>
      <c r="G58" s="4" t="str">
        <f t="shared" si="4"/>
        <v>否</v>
      </c>
      <c r="H58" s="3" t="s">
        <v>11</v>
      </c>
      <c r="I58" s="5"/>
    </row>
    <row r="59" spans="1:9" ht="28.5" customHeight="1">
      <c r="A59" s="3">
        <v>57</v>
      </c>
      <c r="B59" s="3" t="str">
        <f t="shared" si="2"/>
        <v>1003</v>
      </c>
      <c r="C59" s="4" t="s">
        <v>12</v>
      </c>
      <c r="D59" s="4" t="str">
        <f>"王伟超"</f>
        <v>王伟超</v>
      </c>
      <c r="E59" s="4" t="str">
        <f t="shared" si="5"/>
        <v>研究生学历</v>
      </c>
      <c r="F59" s="4" t="str">
        <f>"公共管理硕士"</f>
        <v>公共管理硕士</v>
      </c>
      <c r="G59" s="4" t="str">
        <f t="shared" si="4"/>
        <v>否</v>
      </c>
      <c r="H59" s="3" t="s">
        <v>11</v>
      </c>
      <c r="I59" s="5"/>
    </row>
    <row r="60" spans="1:9" ht="24" customHeight="1">
      <c r="A60" s="3">
        <v>58</v>
      </c>
      <c r="B60" s="3" t="str">
        <f t="shared" si="2"/>
        <v>1003</v>
      </c>
      <c r="C60" s="4" t="s">
        <v>12</v>
      </c>
      <c r="D60" s="4" t="str">
        <f>"邹思思"</f>
        <v>邹思思</v>
      </c>
      <c r="E60" s="4" t="str">
        <f t="shared" si="5"/>
        <v>研究生学历</v>
      </c>
      <c r="F60" s="4" t="str">
        <f>"理学硕士"</f>
        <v>理学硕士</v>
      </c>
      <c r="G60" s="4" t="str">
        <f t="shared" si="4"/>
        <v>否</v>
      </c>
      <c r="H60" s="3" t="s">
        <v>11</v>
      </c>
      <c r="I60" s="5"/>
    </row>
    <row r="61" spans="1:9" ht="30" customHeight="1">
      <c r="A61" s="3">
        <v>59</v>
      </c>
      <c r="B61" s="3" t="str">
        <f t="shared" si="2"/>
        <v>1003</v>
      </c>
      <c r="C61" s="4" t="s">
        <v>12</v>
      </c>
      <c r="D61" s="4" t="str">
        <f>"张鑫"</f>
        <v>张鑫</v>
      </c>
      <c r="E61" s="4" t="str">
        <f t="shared" si="5"/>
        <v>研究生学历</v>
      </c>
      <c r="F61" s="4" t="str">
        <f>"工商管理硕士"</f>
        <v>工商管理硕士</v>
      </c>
      <c r="G61" s="4" t="str">
        <f t="shared" si="4"/>
        <v>否</v>
      </c>
      <c r="H61" s="3" t="s">
        <v>11</v>
      </c>
      <c r="I61" s="5"/>
    </row>
    <row r="62" spans="1:9" ht="24" customHeight="1">
      <c r="A62" s="3">
        <v>60</v>
      </c>
      <c r="B62" s="3" t="str">
        <f t="shared" si="2"/>
        <v>1003</v>
      </c>
      <c r="C62" s="4" t="s">
        <v>12</v>
      </c>
      <c r="D62" s="4" t="str">
        <f>"冯奇缘"</f>
        <v>冯奇缘</v>
      </c>
      <c r="E62" s="4" t="str">
        <f>"研究生"</f>
        <v>研究生</v>
      </c>
      <c r="F62" s="4" t="str">
        <f>"农业硕士"</f>
        <v>农业硕士</v>
      </c>
      <c r="G62" s="4" t="str">
        <f t="shared" si="4"/>
        <v>否</v>
      </c>
      <c r="H62" s="3" t="s">
        <v>11</v>
      </c>
      <c r="I62" s="5"/>
    </row>
    <row r="63" spans="1:9" ht="31.5" customHeight="1">
      <c r="A63" s="3">
        <v>61</v>
      </c>
      <c r="B63" s="3" t="str">
        <f t="shared" si="2"/>
        <v>1003</v>
      </c>
      <c r="C63" s="4" t="s">
        <v>12</v>
      </c>
      <c r="D63" s="4" t="str">
        <f>"蒋振廷"</f>
        <v>蒋振廷</v>
      </c>
      <c r="E63" s="4" t="str">
        <f>"研究生"</f>
        <v>研究生</v>
      </c>
      <c r="F63" s="4" t="str">
        <f>"农业硕士学位"</f>
        <v>农业硕士学位</v>
      </c>
      <c r="G63" s="4" t="str">
        <f t="shared" si="4"/>
        <v>否</v>
      </c>
      <c r="H63" s="3" t="s">
        <v>11</v>
      </c>
      <c r="I63" s="5"/>
    </row>
    <row r="64" spans="1:9" ht="24" customHeight="1">
      <c r="A64" s="3">
        <v>62</v>
      </c>
      <c r="B64" s="3" t="str">
        <f t="shared" si="2"/>
        <v>1003</v>
      </c>
      <c r="C64" s="4" t="s">
        <v>12</v>
      </c>
      <c r="D64" s="4" t="str">
        <f>"乔宁"</f>
        <v>乔宁</v>
      </c>
      <c r="E64" s="4" t="str">
        <f>"研究生学历"</f>
        <v>研究生学历</v>
      </c>
      <c r="F64" s="4" t="str">
        <f>"文学硕士"</f>
        <v>文学硕士</v>
      </c>
      <c r="G64" s="4" t="str">
        <f t="shared" si="4"/>
        <v>否</v>
      </c>
      <c r="H64" s="3" t="s">
        <v>11</v>
      </c>
      <c r="I64" s="5"/>
    </row>
    <row r="65" spans="1:9" ht="24" customHeight="1">
      <c r="A65" s="3">
        <v>63</v>
      </c>
      <c r="B65" s="3" t="str">
        <f t="shared" si="2"/>
        <v>1003</v>
      </c>
      <c r="C65" s="4" t="s">
        <v>12</v>
      </c>
      <c r="D65" s="4" t="str">
        <f>"羊立伟"</f>
        <v>羊立伟</v>
      </c>
      <c r="E65" s="4" t="str">
        <f>"研究生"</f>
        <v>研究生</v>
      </c>
      <c r="F65" s="4" t="str">
        <f>"管理学硕士"</f>
        <v>管理学硕士</v>
      </c>
      <c r="G65" s="4" t="str">
        <f t="shared" si="4"/>
        <v>否</v>
      </c>
      <c r="H65" s="3" t="s">
        <v>11</v>
      </c>
      <c r="I65" s="5"/>
    </row>
    <row r="66" spans="1:9" ht="24" customHeight="1">
      <c r="A66" s="3">
        <v>64</v>
      </c>
      <c r="B66" s="3" t="str">
        <f t="shared" si="2"/>
        <v>1003</v>
      </c>
      <c r="C66" s="4" t="s">
        <v>12</v>
      </c>
      <c r="D66" s="4" t="str">
        <f>"黄文积"</f>
        <v>黄文积</v>
      </c>
      <c r="E66" s="4" t="str">
        <f>"研究生"</f>
        <v>研究生</v>
      </c>
      <c r="F66" s="4" t="str">
        <f>"农业硕士"</f>
        <v>农业硕士</v>
      </c>
      <c r="G66" s="4" t="str">
        <f t="shared" si="4"/>
        <v>否</v>
      </c>
      <c r="H66" s="3" t="s">
        <v>11</v>
      </c>
      <c r="I66" s="5"/>
    </row>
    <row r="67" spans="1:9" ht="24" customHeight="1">
      <c r="A67" s="3">
        <v>65</v>
      </c>
      <c r="B67" s="3" t="str">
        <f t="shared" si="2"/>
        <v>1003</v>
      </c>
      <c r="C67" s="4" t="s">
        <v>12</v>
      </c>
      <c r="D67" s="4" t="str">
        <f>"裴保杰"</f>
        <v>裴保杰</v>
      </c>
      <c r="E67" s="4" t="str">
        <f>"研究生学历"</f>
        <v>研究生学历</v>
      </c>
      <c r="F67" s="4" t="str">
        <f>"农学学位"</f>
        <v>农学学位</v>
      </c>
      <c r="G67" s="4" t="str">
        <f>"是"</f>
        <v>是</v>
      </c>
      <c r="H67" s="3" t="s">
        <v>11</v>
      </c>
      <c r="I67" s="5"/>
    </row>
    <row r="68" spans="1:9" ht="24" customHeight="1">
      <c r="A68" s="3">
        <v>66</v>
      </c>
      <c r="B68" s="3" t="str">
        <f t="shared" si="2"/>
        <v>1003</v>
      </c>
      <c r="C68" s="4" t="s">
        <v>12</v>
      </c>
      <c r="D68" s="4" t="str">
        <f>"张学友"</f>
        <v>张学友</v>
      </c>
      <c r="E68" s="4" t="str">
        <f>"研究生学历"</f>
        <v>研究生学历</v>
      </c>
      <c r="F68" s="4" t="str">
        <f>"工程硕士专业学位"</f>
        <v>工程硕士专业学位</v>
      </c>
      <c r="G68" s="4" t="str">
        <f aca="true" t="shared" si="6" ref="G68:G82">"否"</f>
        <v>否</v>
      </c>
      <c r="H68" s="3" t="s">
        <v>11</v>
      </c>
      <c r="I68" s="5"/>
    </row>
    <row r="69" spans="1:9" ht="24" customHeight="1">
      <c r="A69" s="3">
        <v>67</v>
      </c>
      <c r="B69" s="3" t="str">
        <f t="shared" si="2"/>
        <v>1003</v>
      </c>
      <c r="C69" s="4" t="s">
        <v>12</v>
      </c>
      <c r="D69" s="4" t="str">
        <f>"汪益群"</f>
        <v>汪益群</v>
      </c>
      <c r="E69" s="4" t="str">
        <f>"研究生"</f>
        <v>研究生</v>
      </c>
      <c r="F69" s="4" t="str">
        <f>"工学硕士"</f>
        <v>工学硕士</v>
      </c>
      <c r="G69" s="4" t="str">
        <f t="shared" si="6"/>
        <v>否</v>
      </c>
      <c r="H69" s="3" t="s">
        <v>11</v>
      </c>
      <c r="I69" s="5"/>
    </row>
    <row r="70" spans="1:9" ht="24" customHeight="1">
      <c r="A70" s="3">
        <v>68</v>
      </c>
      <c r="B70" s="3" t="str">
        <f t="shared" si="2"/>
        <v>1003</v>
      </c>
      <c r="C70" s="4" t="s">
        <v>12</v>
      </c>
      <c r="D70" s="4" t="str">
        <f>"余洋"</f>
        <v>余洋</v>
      </c>
      <c r="E70" s="4" t="str">
        <f>"研究生学历"</f>
        <v>研究生学历</v>
      </c>
      <c r="F70" s="4" t="str">
        <f>"硕士学位"</f>
        <v>硕士学位</v>
      </c>
      <c r="G70" s="4" t="str">
        <f t="shared" si="6"/>
        <v>否</v>
      </c>
      <c r="H70" s="3" t="s">
        <v>11</v>
      </c>
      <c r="I70" s="5"/>
    </row>
    <row r="71" spans="1:9" ht="24" customHeight="1">
      <c r="A71" s="3">
        <v>69</v>
      </c>
      <c r="B71" s="3" t="str">
        <f t="shared" si="2"/>
        <v>1003</v>
      </c>
      <c r="C71" s="4" t="s">
        <v>12</v>
      </c>
      <c r="D71" s="4" t="str">
        <f>"陈丽锦"</f>
        <v>陈丽锦</v>
      </c>
      <c r="E71" s="4" t="str">
        <f>"研究生学历"</f>
        <v>研究生学历</v>
      </c>
      <c r="F71" s="4" t="str">
        <f>"教育学硕士"</f>
        <v>教育学硕士</v>
      </c>
      <c r="G71" s="4" t="str">
        <f t="shared" si="6"/>
        <v>否</v>
      </c>
      <c r="H71" s="3" t="s">
        <v>11</v>
      </c>
      <c r="I71" s="5"/>
    </row>
    <row r="72" spans="1:9" ht="24" customHeight="1">
      <c r="A72" s="3">
        <v>70</v>
      </c>
      <c r="B72" s="3" t="str">
        <f t="shared" si="2"/>
        <v>1003</v>
      </c>
      <c r="C72" s="4" t="s">
        <v>12</v>
      </c>
      <c r="D72" s="4" t="str">
        <f>"吉紫菱"</f>
        <v>吉紫菱</v>
      </c>
      <c r="E72" s="4" t="str">
        <f>"研究生学历"</f>
        <v>研究生学历</v>
      </c>
      <c r="F72" s="4" t="str">
        <f>"护理学硕士"</f>
        <v>护理学硕士</v>
      </c>
      <c r="G72" s="4" t="str">
        <f t="shared" si="6"/>
        <v>否</v>
      </c>
      <c r="H72" s="3" t="s">
        <v>11</v>
      </c>
      <c r="I72" s="5"/>
    </row>
    <row r="73" spans="1:9" ht="27" customHeight="1">
      <c r="A73" s="3">
        <v>71</v>
      </c>
      <c r="B73" s="3" t="str">
        <f t="shared" si="2"/>
        <v>1003</v>
      </c>
      <c r="C73" s="4" t="s">
        <v>12</v>
      </c>
      <c r="D73" s="4" t="str">
        <f>"周顶天"</f>
        <v>周顶天</v>
      </c>
      <c r="E73" s="4" t="str">
        <f>"硕士研究生"</f>
        <v>硕士研究生</v>
      </c>
      <c r="F73" s="4" t="str">
        <f>"图书情报硕士"</f>
        <v>图书情报硕士</v>
      </c>
      <c r="G73" s="4" t="str">
        <f t="shared" si="6"/>
        <v>否</v>
      </c>
      <c r="H73" s="3" t="s">
        <v>11</v>
      </c>
      <c r="I73" s="5"/>
    </row>
    <row r="74" spans="1:9" ht="24" customHeight="1">
      <c r="A74" s="3">
        <v>72</v>
      </c>
      <c r="B74" s="3" t="str">
        <f t="shared" si="2"/>
        <v>1003</v>
      </c>
      <c r="C74" s="4" t="s">
        <v>12</v>
      </c>
      <c r="D74" s="4" t="str">
        <f>"陈玉凤"</f>
        <v>陈玉凤</v>
      </c>
      <c r="E74" s="4" t="str">
        <f>"研究生"</f>
        <v>研究生</v>
      </c>
      <c r="F74" s="4" t="str">
        <f>"林业硕士"</f>
        <v>林业硕士</v>
      </c>
      <c r="G74" s="4" t="str">
        <f t="shared" si="6"/>
        <v>否</v>
      </c>
      <c r="H74" s="3" t="s">
        <v>11</v>
      </c>
      <c r="I74" s="5"/>
    </row>
    <row r="75" spans="1:9" ht="24" customHeight="1">
      <c r="A75" s="3">
        <v>73</v>
      </c>
      <c r="B75" s="3" t="str">
        <f t="shared" si="2"/>
        <v>1003</v>
      </c>
      <c r="C75" s="4" t="s">
        <v>12</v>
      </c>
      <c r="D75" s="4" t="str">
        <f>"徐帅帅"</f>
        <v>徐帅帅</v>
      </c>
      <c r="E75" s="4" t="str">
        <f>"硕士研究生"</f>
        <v>硕士研究生</v>
      </c>
      <c r="F75" s="4" t="str">
        <f>"药学硕士"</f>
        <v>药学硕士</v>
      </c>
      <c r="G75" s="4" t="str">
        <f t="shared" si="6"/>
        <v>否</v>
      </c>
      <c r="H75" s="3" t="s">
        <v>11</v>
      </c>
      <c r="I75" s="5"/>
    </row>
    <row r="76" spans="1:9" ht="24" customHeight="1">
      <c r="A76" s="3">
        <v>74</v>
      </c>
      <c r="B76" s="3" t="str">
        <f t="shared" si="2"/>
        <v>1003</v>
      </c>
      <c r="C76" s="4" t="s">
        <v>12</v>
      </c>
      <c r="D76" s="4" t="str">
        <f>"夏才贝"</f>
        <v>夏才贝</v>
      </c>
      <c r="E76" s="4" t="str">
        <f>"研究生学历"</f>
        <v>研究生学历</v>
      </c>
      <c r="F76" s="4" t="str">
        <f>"农学硕士"</f>
        <v>农学硕士</v>
      </c>
      <c r="G76" s="4" t="str">
        <f t="shared" si="6"/>
        <v>否</v>
      </c>
      <c r="H76" s="3" t="s">
        <v>11</v>
      </c>
      <c r="I76" s="5"/>
    </row>
    <row r="77" spans="1:9" ht="24" customHeight="1">
      <c r="A77" s="3">
        <v>75</v>
      </c>
      <c r="B77" s="3" t="str">
        <f t="shared" si="2"/>
        <v>1003</v>
      </c>
      <c r="C77" s="4" t="s">
        <v>12</v>
      </c>
      <c r="D77" s="4" t="str">
        <f>"郑馨前"</f>
        <v>郑馨前</v>
      </c>
      <c r="E77" s="4" t="str">
        <f>"研究生学历"</f>
        <v>研究生学历</v>
      </c>
      <c r="F77" s="4" t="str">
        <f>"硕士学位"</f>
        <v>硕士学位</v>
      </c>
      <c r="G77" s="4" t="str">
        <f t="shared" si="6"/>
        <v>否</v>
      </c>
      <c r="H77" s="3" t="s">
        <v>11</v>
      </c>
      <c r="I77" s="5"/>
    </row>
    <row r="78" spans="1:9" ht="30" customHeight="1">
      <c r="A78" s="3">
        <v>76</v>
      </c>
      <c r="B78" s="3" t="str">
        <f t="shared" si="2"/>
        <v>1003</v>
      </c>
      <c r="C78" s="4" t="s">
        <v>12</v>
      </c>
      <c r="D78" s="4" t="str">
        <f>"韩凌云"</f>
        <v>韩凌云</v>
      </c>
      <c r="E78" s="4" t="str">
        <f>"研究生学历"</f>
        <v>研究生学历</v>
      </c>
      <c r="F78" s="4" t="str">
        <f>"艺术硕士专业学位"</f>
        <v>艺术硕士专业学位</v>
      </c>
      <c r="G78" s="4" t="str">
        <f t="shared" si="6"/>
        <v>否</v>
      </c>
      <c r="H78" s="3" t="s">
        <v>11</v>
      </c>
      <c r="I78" s="5"/>
    </row>
    <row r="79" spans="1:9" ht="24" customHeight="1">
      <c r="A79" s="3">
        <v>77</v>
      </c>
      <c r="B79" s="3" t="str">
        <f t="shared" si="2"/>
        <v>1003</v>
      </c>
      <c r="C79" s="4" t="s">
        <v>12</v>
      </c>
      <c r="D79" s="4" t="str">
        <f>"董潇"</f>
        <v>董潇</v>
      </c>
      <c r="E79" s="4" t="str">
        <f>"研究生学历"</f>
        <v>研究生学历</v>
      </c>
      <c r="F79" s="4" t="str">
        <f>"农业硕士"</f>
        <v>农业硕士</v>
      </c>
      <c r="G79" s="4" t="str">
        <f t="shared" si="6"/>
        <v>否</v>
      </c>
      <c r="H79" s="3" t="s">
        <v>11</v>
      </c>
      <c r="I79" s="5"/>
    </row>
    <row r="80" spans="1:9" ht="24" customHeight="1">
      <c r="A80" s="3">
        <v>78</v>
      </c>
      <c r="B80" s="3" t="str">
        <f t="shared" si="2"/>
        <v>1003</v>
      </c>
      <c r="C80" s="4" t="s">
        <v>12</v>
      </c>
      <c r="D80" s="4" t="str">
        <f>"郭瑢"</f>
        <v>郭瑢</v>
      </c>
      <c r="E80" s="4" t="str">
        <f>"研究生"</f>
        <v>研究生</v>
      </c>
      <c r="F80" s="4" t="str">
        <f>"文学硕士"</f>
        <v>文学硕士</v>
      </c>
      <c r="G80" s="4" t="str">
        <f t="shared" si="6"/>
        <v>否</v>
      </c>
      <c r="H80" s="3" t="s">
        <v>11</v>
      </c>
      <c r="I80" s="5"/>
    </row>
    <row r="81" spans="1:9" ht="24" customHeight="1">
      <c r="A81" s="3">
        <v>79</v>
      </c>
      <c r="B81" s="3" t="str">
        <f t="shared" si="2"/>
        <v>1003</v>
      </c>
      <c r="C81" s="4" t="s">
        <v>12</v>
      </c>
      <c r="D81" s="4" t="str">
        <f>"钟信念"</f>
        <v>钟信念</v>
      </c>
      <c r="E81" s="4" t="str">
        <f>"研究生学历"</f>
        <v>研究生学历</v>
      </c>
      <c r="F81" s="4" t="str">
        <f>"农业硕士"</f>
        <v>农业硕士</v>
      </c>
      <c r="G81" s="4" t="str">
        <f t="shared" si="6"/>
        <v>否</v>
      </c>
      <c r="H81" s="3" t="s">
        <v>11</v>
      </c>
      <c r="I81" s="5"/>
    </row>
    <row r="82" spans="1:9" ht="24" customHeight="1">
      <c r="A82" s="3">
        <v>80</v>
      </c>
      <c r="B82" s="3" t="str">
        <f t="shared" si="2"/>
        <v>1003</v>
      </c>
      <c r="C82" s="4" t="s">
        <v>12</v>
      </c>
      <c r="D82" s="4" t="str">
        <f>"管鑫悦"</f>
        <v>管鑫悦</v>
      </c>
      <c r="E82" s="4" t="str">
        <f>"研究生"</f>
        <v>研究生</v>
      </c>
      <c r="F82" s="4" t="str">
        <f>"翻译硕士"</f>
        <v>翻译硕士</v>
      </c>
      <c r="G82" s="4" t="str">
        <f t="shared" si="6"/>
        <v>否</v>
      </c>
      <c r="H82" s="3" t="s">
        <v>11</v>
      </c>
      <c r="I82" s="5"/>
    </row>
    <row r="83" spans="1:9" ht="24" customHeight="1">
      <c r="A83" s="3">
        <v>81</v>
      </c>
      <c r="B83" s="3" t="str">
        <f t="shared" si="2"/>
        <v>1003</v>
      </c>
      <c r="C83" s="4" t="s">
        <v>12</v>
      </c>
      <c r="D83" s="4" t="str">
        <f>"冯致"</f>
        <v>冯致</v>
      </c>
      <c r="E83" s="4" t="str">
        <f>"研究生"</f>
        <v>研究生</v>
      </c>
      <c r="F83" s="4" t="str">
        <f>"工学硕士"</f>
        <v>工学硕士</v>
      </c>
      <c r="G83" s="4" t="str">
        <f>"是"</f>
        <v>是</v>
      </c>
      <c r="H83" s="3" t="s">
        <v>11</v>
      </c>
      <c r="I83" s="5"/>
    </row>
    <row r="84" spans="1:9" ht="24" customHeight="1">
      <c r="A84" s="3">
        <v>82</v>
      </c>
      <c r="B84" s="3" t="str">
        <f t="shared" si="2"/>
        <v>1003</v>
      </c>
      <c r="C84" s="4" t="s">
        <v>12</v>
      </c>
      <c r="D84" s="4" t="str">
        <f>"杨泽曹"</f>
        <v>杨泽曹</v>
      </c>
      <c r="E84" s="4" t="str">
        <f>"研究生"</f>
        <v>研究生</v>
      </c>
      <c r="F84" s="4" t="str">
        <f>"兽医学硕士"</f>
        <v>兽医学硕士</v>
      </c>
      <c r="G84" s="4" t="str">
        <f aca="true" t="shared" si="7" ref="G84:G90">"否"</f>
        <v>否</v>
      </c>
      <c r="H84" s="3" t="s">
        <v>11</v>
      </c>
      <c r="I84" s="5"/>
    </row>
    <row r="85" spans="1:9" ht="24" customHeight="1">
      <c r="A85" s="3">
        <v>83</v>
      </c>
      <c r="B85" s="3" t="str">
        <f t="shared" si="2"/>
        <v>1003</v>
      </c>
      <c r="C85" s="4" t="s">
        <v>12</v>
      </c>
      <c r="D85" s="4" t="str">
        <f>"黄静"</f>
        <v>黄静</v>
      </c>
      <c r="E85" s="4" t="str">
        <f>"研究生"</f>
        <v>研究生</v>
      </c>
      <c r="F85" s="4" t="str">
        <f>"硕士"</f>
        <v>硕士</v>
      </c>
      <c r="G85" s="4" t="str">
        <f t="shared" si="7"/>
        <v>否</v>
      </c>
      <c r="H85" s="3" t="s">
        <v>11</v>
      </c>
      <c r="I85" s="5"/>
    </row>
    <row r="86" spans="1:9" ht="24" customHeight="1">
      <c r="A86" s="3">
        <v>84</v>
      </c>
      <c r="B86" s="3" t="str">
        <f t="shared" si="2"/>
        <v>1003</v>
      </c>
      <c r="C86" s="4" t="s">
        <v>12</v>
      </c>
      <c r="D86" s="4" t="str">
        <f>"黎永泰"</f>
        <v>黎永泰</v>
      </c>
      <c r="E86" s="4" t="str">
        <f>"硕士研究生"</f>
        <v>硕士研究生</v>
      </c>
      <c r="F86" s="4" t="str">
        <f>"工程硕士"</f>
        <v>工程硕士</v>
      </c>
      <c r="G86" s="4" t="str">
        <f t="shared" si="7"/>
        <v>否</v>
      </c>
      <c r="H86" s="3" t="s">
        <v>11</v>
      </c>
      <c r="I86" s="5"/>
    </row>
    <row r="87" spans="1:9" ht="24" customHeight="1">
      <c r="A87" s="3">
        <v>85</v>
      </c>
      <c r="B87" s="3" t="str">
        <f aca="true" t="shared" si="8" ref="B87:B105">"1003"</f>
        <v>1003</v>
      </c>
      <c r="C87" s="4" t="s">
        <v>12</v>
      </c>
      <c r="D87" s="4" t="str">
        <f>"梁其干"</f>
        <v>梁其干</v>
      </c>
      <c r="E87" s="4" t="str">
        <f>"研究生"</f>
        <v>研究生</v>
      </c>
      <c r="F87" s="4" t="str">
        <f>"硕士"</f>
        <v>硕士</v>
      </c>
      <c r="G87" s="4" t="str">
        <f t="shared" si="7"/>
        <v>否</v>
      </c>
      <c r="H87" s="3" t="s">
        <v>11</v>
      </c>
      <c r="I87" s="5"/>
    </row>
    <row r="88" spans="1:9" ht="24" customHeight="1">
      <c r="A88" s="3">
        <v>86</v>
      </c>
      <c r="B88" s="3" t="str">
        <f t="shared" si="8"/>
        <v>1003</v>
      </c>
      <c r="C88" s="4" t="s">
        <v>12</v>
      </c>
      <c r="D88" s="4" t="str">
        <f>"麦勋斌"</f>
        <v>麦勋斌</v>
      </c>
      <c r="E88" s="4" t="str">
        <f>"研究生学历"</f>
        <v>研究生学历</v>
      </c>
      <c r="F88" s="4" t="str">
        <f>"工程硕士"</f>
        <v>工程硕士</v>
      </c>
      <c r="G88" s="4" t="str">
        <f t="shared" si="7"/>
        <v>否</v>
      </c>
      <c r="H88" s="3" t="s">
        <v>11</v>
      </c>
      <c r="I88" s="5"/>
    </row>
    <row r="89" spans="1:9" ht="24" customHeight="1">
      <c r="A89" s="3">
        <v>87</v>
      </c>
      <c r="B89" s="3" t="str">
        <f t="shared" si="8"/>
        <v>1003</v>
      </c>
      <c r="C89" s="4" t="s">
        <v>12</v>
      </c>
      <c r="D89" s="4" t="str">
        <f>"王丽怡"</f>
        <v>王丽怡</v>
      </c>
      <c r="E89" s="4" t="str">
        <f>"研究生"</f>
        <v>研究生</v>
      </c>
      <c r="F89" s="4" t="str">
        <f>"农学硕士"</f>
        <v>农学硕士</v>
      </c>
      <c r="G89" s="4" t="str">
        <f t="shared" si="7"/>
        <v>否</v>
      </c>
      <c r="H89" s="3" t="s">
        <v>11</v>
      </c>
      <c r="I89" s="5"/>
    </row>
    <row r="90" spans="1:9" ht="24" customHeight="1">
      <c r="A90" s="3">
        <v>88</v>
      </c>
      <c r="B90" s="3" t="str">
        <f t="shared" si="8"/>
        <v>1003</v>
      </c>
      <c r="C90" s="4" t="s">
        <v>12</v>
      </c>
      <c r="D90" s="4" t="str">
        <f>"王玲"</f>
        <v>王玲</v>
      </c>
      <c r="E90" s="4" t="str">
        <f>"研究生学历"</f>
        <v>研究生学历</v>
      </c>
      <c r="F90" s="4" t="str">
        <f>"医学硕士"</f>
        <v>医学硕士</v>
      </c>
      <c r="G90" s="4" t="str">
        <f t="shared" si="7"/>
        <v>否</v>
      </c>
      <c r="H90" s="3" t="s">
        <v>11</v>
      </c>
      <c r="I90" s="5"/>
    </row>
    <row r="91" spans="1:9" ht="24" customHeight="1">
      <c r="A91" s="3">
        <v>89</v>
      </c>
      <c r="B91" s="3" t="str">
        <f t="shared" si="8"/>
        <v>1003</v>
      </c>
      <c r="C91" s="4" t="s">
        <v>12</v>
      </c>
      <c r="D91" s="4" t="str">
        <f>"林华伦"</f>
        <v>林华伦</v>
      </c>
      <c r="E91" s="4" t="str">
        <f>"研究生学历"</f>
        <v>研究生学历</v>
      </c>
      <c r="F91" s="4" t="str">
        <f>"工学硕士"</f>
        <v>工学硕士</v>
      </c>
      <c r="G91" s="4" t="str">
        <f>"是"</f>
        <v>是</v>
      </c>
      <c r="H91" s="3" t="s">
        <v>11</v>
      </c>
      <c r="I91" s="5"/>
    </row>
    <row r="92" spans="1:9" ht="30" customHeight="1">
      <c r="A92" s="3">
        <v>90</v>
      </c>
      <c r="B92" s="3" t="str">
        <f t="shared" si="8"/>
        <v>1003</v>
      </c>
      <c r="C92" s="4" t="s">
        <v>12</v>
      </c>
      <c r="D92" s="4" t="str">
        <f>"贾东雨"</f>
        <v>贾东雨</v>
      </c>
      <c r="E92" s="4" t="str">
        <f>"硕士研究生"</f>
        <v>硕士研究生</v>
      </c>
      <c r="F92" s="4" t="str">
        <f>"旅游管理硕士"</f>
        <v>旅游管理硕士</v>
      </c>
      <c r="G92" s="4" t="str">
        <f>"否"</f>
        <v>否</v>
      </c>
      <c r="H92" s="3" t="s">
        <v>11</v>
      </c>
      <c r="I92" s="5"/>
    </row>
    <row r="93" spans="1:9" ht="24" customHeight="1">
      <c r="A93" s="3">
        <v>91</v>
      </c>
      <c r="B93" s="3" t="str">
        <f t="shared" si="8"/>
        <v>1003</v>
      </c>
      <c r="C93" s="4" t="s">
        <v>12</v>
      </c>
      <c r="D93" s="4" t="str">
        <f>"王玉柱"</f>
        <v>王玉柱</v>
      </c>
      <c r="E93" s="4" t="str">
        <f>"研究所学历"</f>
        <v>研究所学历</v>
      </c>
      <c r="F93" s="4" t="str">
        <f>"文学硕士"</f>
        <v>文学硕士</v>
      </c>
      <c r="G93" s="4" t="str">
        <f>"是"</f>
        <v>是</v>
      </c>
      <c r="H93" s="3" t="s">
        <v>11</v>
      </c>
      <c r="I93" s="5"/>
    </row>
    <row r="94" spans="1:9" ht="24" customHeight="1">
      <c r="A94" s="3">
        <v>92</v>
      </c>
      <c r="B94" s="3" t="str">
        <f t="shared" si="8"/>
        <v>1003</v>
      </c>
      <c r="C94" s="4" t="s">
        <v>12</v>
      </c>
      <c r="D94" s="4" t="str">
        <f>"赵紫军"</f>
        <v>赵紫军</v>
      </c>
      <c r="E94" s="4" t="str">
        <f>"研究生"</f>
        <v>研究生</v>
      </c>
      <c r="F94" s="4" t="str">
        <f>"艺术硕士"</f>
        <v>艺术硕士</v>
      </c>
      <c r="G94" s="4" t="str">
        <f>"否"</f>
        <v>否</v>
      </c>
      <c r="H94" s="3" t="s">
        <v>11</v>
      </c>
      <c r="I94" s="5"/>
    </row>
    <row r="95" spans="1:9" ht="24" customHeight="1">
      <c r="A95" s="3">
        <v>93</v>
      </c>
      <c r="B95" s="3" t="str">
        <f t="shared" si="8"/>
        <v>1003</v>
      </c>
      <c r="C95" s="4" t="s">
        <v>12</v>
      </c>
      <c r="D95" s="4" t="str">
        <f>"袁昌茂"</f>
        <v>袁昌茂</v>
      </c>
      <c r="E95" s="4" t="str">
        <f>"研究生学历"</f>
        <v>研究生学历</v>
      </c>
      <c r="F95" s="4" t="str">
        <f>"工学硕士"</f>
        <v>工学硕士</v>
      </c>
      <c r="G95" s="4" t="str">
        <f>"是"</f>
        <v>是</v>
      </c>
      <c r="H95" s="3" t="s">
        <v>11</v>
      </c>
      <c r="I95" s="5"/>
    </row>
    <row r="96" spans="1:9" ht="24" customHeight="1">
      <c r="A96" s="3">
        <v>94</v>
      </c>
      <c r="B96" s="3" t="str">
        <f t="shared" si="8"/>
        <v>1003</v>
      </c>
      <c r="C96" s="4" t="s">
        <v>12</v>
      </c>
      <c r="D96" s="4" t="str">
        <f>"付秋月"</f>
        <v>付秋月</v>
      </c>
      <c r="E96" s="4" t="str">
        <f>"研究生学历"</f>
        <v>研究生学历</v>
      </c>
      <c r="F96" s="4" t="str">
        <f>"管理学硕士"</f>
        <v>管理学硕士</v>
      </c>
      <c r="G96" s="4" t="str">
        <f aca="true" t="shared" si="9" ref="G96:G103">"否"</f>
        <v>否</v>
      </c>
      <c r="H96" s="3" t="s">
        <v>11</v>
      </c>
      <c r="I96" s="5"/>
    </row>
    <row r="97" spans="1:9" ht="24" customHeight="1">
      <c r="A97" s="3">
        <v>95</v>
      </c>
      <c r="B97" s="3" t="str">
        <f t="shared" si="8"/>
        <v>1003</v>
      </c>
      <c r="C97" s="4" t="s">
        <v>12</v>
      </c>
      <c r="D97" s="4" t="str">
        <f>"王禄利"</f>
        <v>王禄利</v>
      </c>
      <c r="E97" s="4" t="str">
        <f>"研究生学历"</f>
        <v>研究生学历</v>
      </c>
      <c r="F97" s="4" t="str">
        <f>"理学硕士"</f>
        <v>理学硕士</v>
      </c>
      <c r="G97" s="4" t="str">
        <f t="shared" si="9"/>
        <v>否</v>
      </c>
      <c r="H97" s="3" t="s">
        <v>11</v>
      </c>
      <c r="I97" s="5"/>
    </row>
    <row r="98" spans="1:9" ht="24" customHeight="1">
      <c r="A98" s="3">
        <v>96</v>
      </c>
      <c r="B98" s="3" t="str">
        <f t="shared" si="8"/>
        <v>1003</v>
      </c>
      <c r="C98" s="4" t="s">
        <v>12</v>
      </c>
      <c r="D98" s="4" t="str">
        <f>"卢塘飞"</f>
        <v>卢塘飞</v>
      </c>
      <c r="E98" s="4" t="str">
        <f>"研究生"</f>
        <v>研究生</v>
      </c>
      <c r="F98" s="4" t="str">
        <f>"农业硕士"</f>
        <v>农业硕士</v>
      </c>
      <c r="G98" s="4" t="str">
        <f t="shared" si="9"/>
        <v>否</v>
      </c>
      <c r="H98" s="3" t="s">
        <v>11</v>
      </c>
      <c r="I98" s="5"/>
    </row>
    <row r="99" spans="1:9" ht="24" customHeight="1">
      <c r="A99" s="3">
        <v>97</v>
      </c>
      <c r="B99" s="3" t="str">
        <f t="shared" si="8"/>
        <v>1003</v>
      </c>
      <c r="C99" s="4" t="s">
        <v>12</v>
      </c>
      <c r="D99" s="4" t="str">
        <f>"许昌珍"</f>
        <v>许昌珍</v>
      </c>
      <c r="E99" s="4" t="str">
        <f>"研究生学历"</f>
        <v>研究生学历</v>
      </c>
      <c r="F99" s="4" t="str">
        <f>"农业硕士"</f>
        <v>农业硕士</v>
      </c>
      <c r="G99" s="4" t="str">
        <f t="shared" si="9"/>
        <v>否</v>
      </c>
      <c r="H99" s="3" t="s">
        <v>11</v>
      </c>
      <c r="I99" s="5"/>
    </row>
    <row r="100" spans="1:9" ht="24" customHeight="1">
      <c r="A100" s="3">
        <v>98</v>
      </c>
      <c r="B100" s="3" t="str">
        <f t="shared" si="8"/>
        <v>1003</v>
      </c>
      <c r="C100" s="4" t="s">
        <v>12</v>
      </c>
      <c r="D100" s="4" t="str">
        <f>"朱梦羚"</f>
        <v>朱梦羚</v>
      </c>
      <c r="E100" s="4" t="str">
        <f>"研究生学历"</f>
        <v>研究生学历</v>
      </c>
      <c r="F100" s="4" t="str">
        <f>"翻译硕士"</f>
        <v>翻译硕士</v>
      </c>
      <c r="G100" s="4" t="str">
        <f t="shared" si="9"/>
        <v>否</v>
      </c>
      <c r="H100" s="3" t="s">
        <v>11</v>
      </c>
      <c r="I100" s="5"/>
    </row>
    <row r="101" spans="1:9" ht="24" customHeight="1">
      <c r="A101" s="3">
        <v>99</v>
      </c>
      <c r="B101" s="3" t="str">
        <f t="shared" si="8"/>
        <v>1003</v>
      </c>
      <c r="C101" s="4" t="s">
        <v>12</v>
      </c>
      <c r="D101" s="4" t="str">
        <f>"马李沛沛"</f>
        <v>马李沛沛</v>
      </c>
      <c r="E101" s="4" t="str">
        <f>"研究生学历"</f>
        <v>研究生学历</v>
      </c>
      <c r="F101" s="4" t="str">
        <f>"管理学硕士"</f>
        <v>管理学硕士</v>
      </c>
      <c r="G101" s="4" t="str">
        <f t="shared" si="9"/>
        <v>否</v>
      </c>
      <c r="H101" s="3" t="s">
        <v>11</v>
      </c>
      <c r="I101" s="5"/>
    </row>
    <row r="102" spans="1:9" ht="24" customHeight="1">
      <c r="A102" s="3">
        <v>100</v>
      </c>
      <c r="B102" s="3" t="str">
        <f t="shared" si="8"/>
        <v>1003</v>
      </c>
      <c r="C102" s="4" t="s">
        <v>12</v>
      </c>
      <c r="D102" s="4" t="str">
        <f>"梁晋"</f>
        <v>梁晋</v>
      </c>
      <c r="E102" s="4" t="str">
        <f>"研究生学历"</f>
        <v>研究生学历</v>
      </c>
      <c r="F102" s="4" t="str">
        <f>"硕士研究生"</f>
        <v>硕士研究生</v>
      </c>
      <c r="G102" s="4" t="str">
        <f t="shared" si="9"/>
        <v>否</v>
      </c>
      <c r="H102" s="3" t="s">
        <v>11</v>
      </c>
      <c r="I102" s="5"/>
    </row>
    <row r="103" spans="1:9" ht="24" customHeight="1">
      <c r="A103" s="3">
        <v>101</v>
      </c>
      <c r="B103" s="3" t="str">
        <f t="shared" si="8"/>
        <v>1003</v>
      </c>
      <c r="C103" s="4" t="s">
        <v>12</v>
      </c>
      <c r="D103" s="4" t="str">
        <f>"张霞"</f>
        <v>张霞</v>
      </c>
      <c r="E103" s="4" t="str">
        <f>"研究生"</f>
        <v>研究生</v>
      </c>
      <c r="F103" s="4" t="str">
        <f>"硕士"</f>
        <v>硕士</v>
      </c>
      <c r="G103" s="4" t="str">
        <f t="shared" si="9"/>
        <v>否</v>
      </c>
      <c r="H103" s="3" t="s">
        <v>11</v>
      </c>
      <c r="I103" s="5"/>
    </row>
    <row r="104" spans="1:9" ht="24" customHeight="1">
      <c r="A104" s="3">
        <v>102</v>
      </c>
      <c r="B104" s="3" t="str">
        <f t="shared" si="8"/>
        <v>1003</v>
      </c>
      <c r="C104" s="4" t="s">
        <v>12</v>
      </c>
      <c r="D104" s="4" t="str">
        <f>"王小刚"</f>
        <v>王小刚</v>
      </c>
      <c r="E104" s="4" t="str">
        <f>"研究生"</f>
        <v>研究生</v>
      </c>
      <c r="F104" s="4" t="str">
        <f>"农学硕士"</f>
        <v>农学硕士</v>
      </c>
      <c r="G104" s="4" t="str">
        <f>"是"</f>
        <v>是</v>
      </c>
      <c r="H104" s="3" t="s">
        <v>11</v>
      </c>
      <c r="I104" s="5"/>
    </row>
    <row r="105" spans="1:9" ht="24" customHeight="1">
      <c r="A105" s="3">
        <v>103</v>
      </c>
      <c r="B105" s="3" t="str">
        <f t="shared" si="8"/>
        <v>1003</v>
      </c>
      <c r="C105" s="4" t="s">
        <v>12</v>
      </c>
      <c r="D105" s="4" t="str">
        <f>"苏海娇"</f>
        <v>苏海娇</v>
      </c>
      <c r="E105" s="4" t="str">
        <f>"研究生"</f>
        <v>研究生</v>
      </c>
      <c r="F105" s="4" t="str">
        <f>"法学硕士"</f>
        <v>法学硕士</v>
      </c>
      <c r="G105" s="4" t="str">
        <f>"否"</f>
        <v>否</v>
      </c>
      <c r="H105" s="3" t="s">
        <v>11</v>
      </c>
      <c r="I105" s="5"/>
    </row>
    <row r="106" spans="1:9" ht="24" customHeight="1">
      <c r="A106" s="3">
        <v>104</v>
      </c>
      <c r="B106" s="3" t="str">
        <f aca="true" t="shared" si="10" ref="B106:B164">"1003"</f>
        <v>1003</v>
      </c>
      <c r="C106" s="4" t="s">
        <v>12</v>
      </c>
      <c r="D106" s="4" t="str">
        <f>"蓝燕飞"</f>
        <v>蓝燕飞</v>
      </c>
      <c r="E106" s="4" t="str">
        <f>"研究生"</f>
        <v>研究生</v>
      </c>
      <c r="F106" s="4" t="str">
        <f>"硕士"</f>
        <v>硕士</v>
      </c>
      <c r="G106" s="4" t="str">
        <f aca="true" t="shared" si="11" ref="G102:G118">"否"</f>
        <v>否</v>
      </c>
      <c r="H106" s="3" t="s">
        <v>11</v>
      </c>
      <c r="I106" s="5"/>
    </row>
    <row r="107" spans="1:9" ht="24" customHeight="1">
      <c r="A107" s="3">
        <v>105</v>
      </c>
      <c r="B107" s="3" t="str">
        <f t="shared" si="10"/>
        <v>1003</v>
      </c>
      <c r="C107" s="4" t="s">
        <v>12</v>
      </c>
      <c r="D107" s="4" t="str">
        <f>"张玖晴"</f>
        <v>张玖晴</v>
      </c>
      <c r="E107" s="4" t="str">
        <f aca="true" t="shared" si="12" ref="E107:E110">"研究生学历"</f>
        <v>研究生学历</v>
      </c>
      <c r="F107" s="4" t="str">
        <f>"文学硕士"</f>
        <v>文学硕士</v>
      </c>
      <c r="G107" s="4" t="str">
        <f t="shared" si="11"/>
        <v>否</v>
      </c>
      <c r="H107" s="3" t="s">
        <v>11</v>
      </c>
      <c r="I107" s="5"/>
    </row>
    <row r="108" spans="1:9" ht="24" customHeight="1">
      <c r="A108" s="3">
        <v>106</v>
      </c>
      <c r="B108" s="3" t="str">
        <f t="shared" si="10"/>
        <v>1003</v>
      </c>
      <c r="C108" s="4" t="s">
        <v>12</v>
      </c>
      <c r="D108" s="4" t="str">
        <f>"洪少东"</f>
        <v>洪少东</v>
      </c>
      <c r="E108" s="4" t="str">
        <f>"硕士研究生"</f>
        <v>硕士研究生</v>
      </c>
      <c r="F108" s="4" t="str">
        <f>"农业硕士"</f>
        <v>农业硕士</v>
      </c>
      <c r="G108" s="4" t="str">
        <f t="shared" si="11"/>
        <v>否</v>
      </c>
      <c r="H108" s="3" t="s">
        <v>11</v>
      </c>
      <c r="I108" s="5"/>
    </row>
    <row r="109" spans="1:9" ht="30" customHeight="1">
      <c r="A109" s="3">
        <v>107</v>
      </c>
      <c r="B109" s="3" t="str">
        <f t="shared" si="10"/>
        <v>1003</v>
      </c>
      <c r="C109" s="4" t="s">
        <v>12</v>
      </c>
      <c r="D109" s="4" t="str">
        <f>"李小溪"</f>
        <v>李小溪</v>
      </c>
      <c r="E109" s="4" t="str">
        <f t="shared" si="12"/>
        <v>研究生学历</v>
      </c>
      <c r="F109" s="4" t="str">
        <f>"理学硕士学位"</f>
        <v>理学硕士学位</v>
      </c>
      <c r="G109" s="4" t="str">
        <f t="shared" si="11"/>
        <v>否</v>
      </c>
      <c r="H109" s="3" t="s">
        <v>11</v>
      </c>
      <c r="I109" s="5"/>
    </row>
    <row r="110" spans="1:9" ht="24" customHeight="1">
      <c r="A110" s="3">
        <v>108</v>
      </c>
      <c r="B110" s="3" t="str">
        <f t="shared" si="10"/>
        <v>1003</v>
      </c>
      <c r="C110" s="4" t="s">
        <v>12</v>
      </c>
      <c r="D110" s="4" t="str">
        <f>"谢明德"</f>
        <v>谢明德</v>
      </c>
      <c r="E110" s="4" t="str">
        <f t="shared" si="12"/>
        <v>研究生学历</v>
      </c>
      <c r="F110" s="4" t="str">
        <f>"农学硕士"</f>
        <v>农学硕士</v>
      </c>
      <c r="G110" s="4" t="str">
        <f t="shared" si="11"/>
        <v>否</v>
      </c>
      <c r="H110" s="3" t="s">
        <v>11</v>
      </c>
      <c r="I110" s="5"/>
    </row>
    <row r="111" spans="1:9" ht="30" customHeight="1">
      <c r="A111" s="3">
        <v>109</v>
      </c>
      <c r="B111" s="3" t="str">
        <f t="shared" si="10"/>
        <v>1003</v>
      </c>
      <c r="C111" s="4" t="s">
        <v>12</v>
      </c>
      <c r="D111" s="4" t="str">
        <f>"常思博大"</f>
        <v>常思博大</v>
      </c>
      <c r="E111" s="4" t="str">
        <f>"硕士研究生"</f>
        <v>硕士研究生</v>
      </c>
      <c r="F111" s="4" t="str">
        <f>"文学硕士学位"</f>
        <v>文学硕士学位</v>
      </c>
      <c r="G111" s="4" t="str">
        <f t="shared" si="11"/>
        <v>否</v>
      </c>
      <c r="H111" s="3" t="s">
        <v>11</v>
      </c>
      <c r="I111" s="5"/>
    </row>
    <row r="112" spans="1:9" ht="30.75" customHeight="1">
      <c r="A112" s="3">
        <v>110</v>
      </c>
      <c r="B112" s="3" t="str">
        <f t="shared" si="10"/>
        <v>1003</v>
      </c>
      <c r="C112" s="4" t="s">
        <v>12</v>
      </c>
      <c r="D112" s="4" t="str">
        <f>"苏瑞雅"</f>
        <v>苏瑞雅</v>
      </c>
      <c r="E112" s="4" t="str">
        <f>"研究生学历"</f>
        <v>研究生学历</v>
      </c>
      <c r="F112" s="4" t="str">
        <f>"国际商务硕士学位"</f>
        <v>国际商务硕士学位</v>
      </c>
      <c r="G112" s="4" t="str">
        <f t="shared" si="11"/>
        <v>否</v>
      </c>
      <c r="H112" s="3" t="s">
        <v>11</v>
      </c>
      <c r="I112" s="5"/>
    </row>
    <row r="113" spans="1:9" ht="30.75" customHeight="1">
      <c r="A113" s="3">
        <v>111</v>
      </c>
      <c r="B113" s="3" t="str">
        <f t="shared" si="10"/>
        <v>1003</v>
      </c>
      <c r="C113" s="4" t="s">
        <v>12</v>
      </c>
      <c r="D113" s="4" t="str">
        <f>"王方西"</f>
        <v>王方西</v>
      </c>
      <c r="E113" s="4" t="str">
        <f>"研究生"</f>
        <v>研究生</v>
      </c>
      <c r="F113" s="4" t="str">
        <f>"农业推广硕士"</f>
        <v>农业推广硕士</v>
      </c>
      <c r="G113" s="4" t="str">
        <f t="shared" si="11"/>
        <v>否</v>
      </c>
      <c r="H113" s="3" t="s">
        <v>11</v>
      </c>
      <c r="I113" s="5"/>
    </row>
    <row r="114" spans="1:9" ht="30.75" customHeight="1">
      <c r="A114" s="3">
        <v>112</v>
      </c>
      <c r="B114" s="3" t="str">
        <f t="shared" si="10"/>
        <v>1003</v>
      </c>
      <c r="C114" s="4" t="s">
        <v>12</v>
      </c>
      <c r="D114" s="4" t="str">
        <f>"许智鹏"</f>
        <v>许智鹏</v>
      </c>
      <c r="E114" s="4" t="str">
        <f>"研究生学历"</f>
        <v>研究生学历</v>
      </c>
      <c r="F114" s="4" t="str">
        <f>"专业会计硕士"</f>
        <v>专业会计硕士</v>
      </c>
      <c r="G114" s="4" t="str">
        <f t="shared" si="11"/>
        <v>否</v>
      </c>
      <c r="H114" s="3" t="s">
        <v>11</v>
      </c>
      <c r="I114" s="5"/>
    </row>
    <row r="115" spans="1:9" ht="24" customHeight="1">
      <c r="A115" s="3">
        <v>113</v>
      </c>
      <c r="B115" s="3" t="str">
        <f t="shared" si="10"/>
        <v>1003</v>
      </c>
      <c r="C115" s="4" t="s">
        <v>12</v>
      </c>
      <c r="D115" s="4" t="str">
        <f>"符慧"</f>
        <v>符慧</v>
      </c>
      <c r="E115" s="4" t="str">
        <f>"研究生"</f>
        <v>研究生</v>
      </c>
      <c r="F115" s="4" t="str">
        <f>"教育硕士"</f>
        <v>教育硕士</v>
      </c>
      <c r="G115" s="4" t="str">
        <f t="shared" si="11"/>
        <v>否</v>
      </c>
      <c r="H115" s="3" t="s">
        <v>11</v>
      </c>
      <c r="I115" s="5"/>
    </row>
    <row r="116" spans="1:9" ht="24" customHeight="1">
      <c r="A116" s="3">
        <v>114</v>
      </c>
      <c r="B116" s="3" t="str">
        <f t="shared" si="10"/>
        <v>1003</v>
      </c>
      <c r="C116" s="4" t="s">
        <v>12</v>
      </c>
      <c r="D116" s="4" t="str">
        <f>"陈美霖"</f>
        <v>陈美霖</v>
      </c>
      <c r="E116" s="4" t="str">
        <f>"研究生学历"</f>
        <v>研究生学历</v>
      </c>
      <c r="F116" s="4" t="str">
        <f>"翻译学硕士"</f>
        <v>翻译学硕士</v>
      </c>
      <c r="G116" s="4" t="str">
        <f t="shared" si="11"/>
        <v>否</v>
      </c>
      <c r="H116" s="3" t="s">
        <v>11</v>
      </c>
      <c r="I116" s="5"/>
    </row>
    <row r="117" spans="1:9" ht="24" customHeight="1">
      <c r="A117" s="3">
        <v>115</v>
      </c>
      <c r="B117" s="3" t="str">
        <f t="shared" si="10"/>
        <v>1003</v>
      </c>
      <c r="C117" s="4" t="s">
        <v>12</v>
      </c>
      <c r="D117" s="4" t="str">
        <f>"郝焕焕"</f>
        <v>郝焕焕</v>
      </c>
      <c r="E117" s="4" t="str">
        <f>"硕士研究生"</f>
        <v>硕士研究生</v>
      </c>
      <c r="F117" s="4" t="str">
        <f>"工程硕士"</f>
        <v>工程硕士</v>
      </c>
      <c r="G117" s="4" t="str">
        <f t="shared" si="11"/>
        <v>否</v>
      </c>
      <c r="H117" s="3" t="s">
        <v>11</v>
      </c>
      <c r="I117" s="5"/>
    </row>
    <row r="118" spans="1:9" ht="24" customHeight="1">
      <c r="A118" s="3">
        <v>116</v>
      </c>
      <c r="B118" s="3" t="str">
        <f t="shared" si="10"/>
        <v>1003</v>
      </c>
      <c r="C118" s="4" t="s">
        <v>12</v>
      </c>
      <c r="D118" s="4" t="str">
        <f>"安利芳"</f>
        <v>安利芳</v>
      </c>
      <c r="E118" s="4" t="str">
        <f>"研究生"</f>
        <v>研究生</v>
      </c>
      <c r="F118" s="4" t="str">
        <f>"教育学硕士"</f>
        <v>教育学硕士</v>
      </c>
      <c r="G118" s="4" t="str">
        <f t="shared" si="11"/>
        <v>否</v>
      </c>
      <c r="H118" s="3" t="s">
        <v>11</v>
      </c>
      <c r="I118" s="5"/>
    </row>
    <row r="119" spans="1:9" ht="24" customHeight="1">
      <c r="A119" s="3">
        <v>117</v>
      </c>
      <c r="B119" s="3" t="str">
        <f t="shared" si="10"/>
        <v>1003</v>
      </c>
      <c r="C119" s="4" t="s">
        <v>12</v>
      </c>
      <c r="D119" s="4" t="str">
        <f>"张海天"</f>
        <v>张海天</v>
      </c>
      <c r="E119" s="4" t="str">
        <f>"研究生学历"</f>
        <v>研究生学历</v>
      </c>
      <c r="F119" s="4" t="str">
        <f>"理学硕士"</f>
        <v>理学硕士</v>
      </c>
      <c r="G119" s="4" t="str">
        <f>"是"</f>
        <v>是</v>
      </c>
      <c r="H119" s="3" t="s">
        <v>11</v>
      </c>
      <c r="I119" s="5"/>
    </row>
    <row r="120" spans="1:9" ht="24" customHeight="1">
      <c r="A120" s="3">
        <v>118</v>
      </c>
      <c r="B120" s="3" t="str">
        <f t="shared" si="10"/>
        <v>1003</v>
      </c>
      <c r="C120" s="4" t="s">
        <v>12</v>
      </c>
      <c r="D120" s="4" t="str">
        <f>"项华妹"</f>
        <v>项华妹</v>
      </c>
      <c r="E120" s="4" t="str">
        <f>"研究生学历"</f>
        <v>研究生学历</v>
      </c>
      <c r="F120" s="4" t="str">
        <f>"工学硕士"</f>
        <v>工学硕士</v>
      </c>
      <c r="G120" s="4" t="str">
        <f>"是"</f>
        <v>是</v>
      </c>
      <c r="H120" s="3" t="s">
        <v>11</v>
      </c>
      <c r="I120" s="5"/>
    </row>
    <row r="121" spans="1:9" ht="24" customHeight="1">
      <c r="A121" s="3">
        <v>119</v>
      </c>
      <c r="B121" s="3" t="str">
        <f t="shared" si="10"/>
        <v>1003</v>
      </c>
      <c r="C121" s="4" t="s">
        <v>12</v>
      </c>
      <c r="D121" s="4" t="str">
        <f>"徐宇超"</f>
        <v>徐宇超</v>
      </c>
      <c r="E121" s="4" t="str">
        <f>"研究生"</f>
        <v>研究生</v>
      </c>
      <c r="F121" s="4" t="str">
        <f>"管理学硕士"</f>
        <v>管理学硕士</v>
      </c>
      <c r="G121" s="4" t="str">
        <f aca="true" t="shared" si="13" ref="G121:G126">"否"</f>
        <v>否</v>
      </c>
      <c r="H121" s="3" t="s">
        <v>11</v>
      </c>
      <c r="I121" s="5"/>
    </row>
    <row r="122" spans="1:9" ht="30" customHeight="1">
      <c r="A122" s="3">
        <v>120</v>
      </c>
      <c r="B122" s="3" t="str">
        <f t="shared" si="10"/>
        <v>1003</v>
      </c>
      <c r="C122" s="4" t="s">
        <v>12</v>
      </c>
      <c r="D122" s="4" t="str">
        <f>"符彩涛"</f>
        <v>符彩涛</v>
      </c>
      <c r="E122" s="4" t="str">
        <f>"研究生学历"</f>
        <v>研究生学历</v>
      </c>
      <c r="F122" s="4" t="str">
        <f>"材料工程领域工程硕士"</f>
        <v>材料工程领域工程硕士</v>
      </c>
      <c r="G122" s="4" t="str">
        <f t="shared" si="13"/>
        <v>否</v>
      </c>
      <c r="H122" s="3" t="s">
        <v>11</v>
      </c>
      <c r="I122" s="5"/>
    </row>
    <row r="123" spans="1:9" ht="24" customHeight="1">
      <c r="A123" s="3">
        <v>121</v>
      </c>
      <c r="B123" s="3" t="str">
        <f t="shared" si="10"/>
        <v>1003</v>
      </c>
      <c r="C123" s="4" t="s">
        <v>12</v>
      </c>
      <c r="D123" s="4" t="str">
        <f>"黄迟"</f>
        <v>黄迟</v>
      </c>
      <c r="E123" s="4" t="str">
        <f>"硕士学历"</f>
        <v>硕士学历</v>
      </c>
      <c r="F123" s="4" t="str">
        <f>"艺术学硕士"</f>
        <v>艺术学硕士</v>
      </c>
      <c r="G123" s="4" t="str">
        <f t="shared" si="13"/>
        <v>否</v>
      </c>
      <c r="H123" s="3" t="s">
        <v>11</v>
      </c>
      <c r="I123" s="5"/>
    </row>
    <row r="124" spans="1:9" ht="24" customHeight="1">
      <c r="A124" s="3">
        <v>122</v>
      </c>
      <c r="B124" s="3" t="str">
        <f t="shared" si="10"/>
        <v>1003</v>
      </c>
      <c r="C124" s="4" t="s">
        <v>12</v>
      </c>
      <c r="D124" s="4" t="str">
        <f>"吕俊杰"</f>
        <v>吕俊杰</v>
      </c>
      <c r="E124" s="4" t="str">
        <f>"研究生学历"</f>
        <v>研究生学历</v>
      </c>
      <c r="F124" s="4" t="str">
        <f>"农业硕士"</f>
        <v>农业硕士</v>
      </c>
      <c r="G124" s="4" t="str">
        <f t="shared" si="13"/>
        <v>否</v>
      </c>
      <c r="H124" s="3" t="s">
        <v>11</v>
      </c>
      <c r="I124" s="5"/>
    </row>
    <row r="125" spans="1:9" ht="24" customHeight="1">
      <c r="A125" s="3">
        <v>123</v>
      </c>
      <c r="B125" s="3" t="str">
        <f t="shared" si="10"/>
        <v>1003</v>
      </c>
      <c r="C125" s="4" t="s">
        <v>12</v>
      </c>
      <c r="D125" s="4" t="str">
        <f>"马若楠"</f>
        <v>马若楠</v>
      </c>
      <c r="E125" s="4" t="str">
        <f>"硕士研究生"</f>
        <v>硕士研究生</v>
      </c>
      <c r="F125" s="4" t="str">
        <f>"文学硕士"</f>
        <v>文学硕士</v>
      </c>
      <c r="G125" s="4" t="str">
        <f t="shared" si="13"/>
        <v>否</v>
      </c>
      <c r="H125" s="3" t="s">
        <v>11</v>
      </c>
      <c r="I125" s="5"/>
    </row>
    <row r="126" spans="1:9" ht="24" customHeight="1">
      <c r="A126" s="3">
        <v>124</v>
      </c>
      <c r="B126" s="3" t="str">
        <f t="shared" si="10"/>
        <v>1003</v>
      </c>
      <c r="C126" s="4" t="s">
        <v>12</v>
      </c>
      <c r="D126" s="4" t="str">
        <f>"李晶"</f>
        <v>李晶</v>
      </c>
      <c r="E126" s="4" t="str">
        <f>"研究生学历"</f>
        <v>研究生学历</v>
      </c>
      <c r="F126" s="4" t="str">
        <f>"金融硕士"</f>
        <v>金融硕士</v>
      </c>
      <c r="G126" s="4" t="str">
        <f t="shared" si="13"/>
        <v>否</v>
      </c>
      <c r="H126" s="3" t="s">
        <v>11</v>
      </c>
      <c r="I126" s="5"/>
    </row>
    <row r="127" spans="1:9" ht="24" customHeight="1">
      <c r="A127" s="3">
        <v>125</v>
      </c>
      <c r="B127" s="3" t="str">
        <f t="shared" si="10"/>
        <v>1003</v>
      </c>
      <c r="C127" s="4" t="s">
        <v>12</v>
      </c>
      <c r="D127" s="4" t="str">
        <f>"王伟"</f>
        <v>王伟</v>
      </c>
      <c r="E127" s="4" t="str">
        <f>"研究生"</f>
        <v>研究生</v>
      </c>
      <c r="F127" s="4" t="str">
        <f>"教育学硕士"</f>
        <v>教育学硕士</v>
      </c>
      <c r="G127" s="4" t="str">
        <f>"是"</f>
        <v>是</v>
      </c>
      <c r="H127" s="3" t="s">
        <v>11</v>
      </c>
      <c r="I127" s="5"/>
    </row>
    <row r="128" spans="1:9" ht="24" customHeight="1">
      <c r="A128" s="3">
        <v>126</v>
      </c>
      <c r="B128" s="3" t="str">
        <f t="shared" si="10"/>
        <v>1003</v>
      </c>
      <c r="C128" s="4" t="s">
        <v>12</v>
      </c>
      <c r="D128" s="4" t="str">
        <f>"吴赤诚"</f>
        <v>吴赤诚</v>
      </c>
      <c r="E128" s="4" t="str">
        <f>"研究生学历"</f>
        <v>研究生学历</v>
      </c>
      <c r="F128" s="4" t="str">
        <f>"翻译硕士"</f>
        <v>翻译硕士</v>
      </c>
      <c r="G128" s="4" t="str">
        <f aca="true" t="shared" si="14" ref="G128:G135">"否"</f>
        <v>否</v>
      </c>
      <c r="H128" s="3" t="s">
        <v>11</v>
      </c>
      <c r="I128" s="5"/>
    </row>
    <row r="129" spans="1:9" ht="24" customHeight="1">
      <c r="A129" s="3">
        <v>127</v>
      </c>
      <c r="B129" s="3" t="str">
        <f t="shared" si="10"/>
        <v>1003</v>
      </c>
      <c r="C129" s="4" t="s">
        <v>12</v>
      </c>
      <c r="D129" s="4" t="str">
        <f>"刘跃文"</f>
        <v>刘跃文</v>
      </c>
      <c r="E129" s="4" t="str">
        <f>"硕士研究生"</f>
        <v>硕士研究生</v>
      </c>
      <c r="F129" s="4" t="str">
        <f>"农学硕士"</f>
        <v>农学硕士</v>
      </c>
      <c r="G129" s="4" t="str">
        <f t="shared" si="14"/>
        <v>否</v>
      </c>
      <c r="H129" s="3" t="s">
        <v>11</v>
      </c>
      <c r="I129" s="5"/>
    </row>
    <row r="130" spans="1:9" ht="24" customHeight="1">
      <c r="A130" s="3">
        <v>128</v>
      </c>
      <c r="B130" s="3" t="str">
        <f t="shared" si="10"/>
        <v>1003</v>
      </c>
      <c r="C130" s="4" t="s">
        <v>12</v>
      </c>
      <c r="D130" s="4" t="str">
        <f>"刘华容"</f>
        <v>刘华容</v>
      </c>
      <c r="E130" s="4" t="str">
        <f>"研究生"</f>
        <v>研究生</v>
      </c>
      <c r="F130" s="4" t="str">
        <f>"理学硕士"</f>
        <v>理学硕士</v>
      </c>
      <c r="G130" s="4" t="str">
        <f t="shared" si="14"/>
        <v>否</v>
      </c>
      <c r="H130" s="3" t="s">
        <v>11</v>
      </c>
      <c r="I130" s="5"/>
    </row>
    <row r="131" spans="1:9" ht="24" customHeight="1">
      <c r="A131" s="3">
        <v>129</v>
      </c>
      <c r="B131" s="3" t="str">
        <f t="shared" si="10"/>
        <v>1003</v>
      </c>
      <c r="C131" s="4" t="s">
        <v>12</v>
      </c>
      <c r="D131" s="4" t="str">
        <f>"贾媛媛"</f>
        <v>贾媛媛</v>
      </c>
      <c r="E131" s="4" t="str">
        <f>"研究生学历"</f>
        <v>研究生学历</v>
      </c>
      <c r="F131" s="4" t="str">
        <f>"硕士学位"</f>
        <v>硕士学位</v>
      </c>
      <c r="G131" s="4" t="str">
        <f t="shared" si="14"/>
        <v>否</v>
      </c>
      <c r="H131" s="3" t="s">
        <v>11</v>
      </c>
      <c r="I131" s="5"/>
    </row>
    <row r="132" spans="1:9" ht="24" customHeight="1">
      <c r="A132" s="3">
        <v>130</v>
      </c>
      <c r="B132" s="3" t="str">
        <f t="shared" si="10"/>
        <v>1003</v>
      </c>
      <c r="C132" s="4" t="s">
        <v>12</v>
      </c>
      <c r="D132" s="4" t="str">
        <f>"羊德起"</f>
        <v>羊德起</v>
      </c>
      <c r="E132" s="4" t="str">
        <f>"研究生学历"</f>
        <v>研究生学历</v>
      </c>
      <c r="F132" s="4" t="str">
        <f>"理学学位"</f>
        <v>理学学位</v>
      </c>
      <c r="G132" s="4" t="str">
        <f t="shared" si="14"/>
        <v>否</v>
      </c>
      <c r="H132" s="3" t="s">
        <v>11</v>
      </c>
      <c r="I132" s="5"/>
    </row>
    <row r="133" spans="1:9" ht="24" customHeight="1">
      <c r="A133" s="3">
        <v>131</v>
      </c>
      <c r="B133" s="3" t="str">
        <f t="shared" si="10"/>
        <v>1003</v>
      </c>
      <c r="C133" s="4" t="s">
        <v>12</v>
      </c>
      <c r="D133" s="4" t="str">
        <f>"刘满意"</f>
        <v>刘满意</v>
      </c>
      <c r="E133" s="4" t="str">
        <f>"研究生"</f>
        <v>研究生</v>
      </c>
      <c r="F133" s="4" t="str">
        <f>"农学硕士"</f>
        <v>农学硕士</v>
      </c>
      <c r="G133" s="4" t="str">
        <f t="shared" si="14"/>
        <v>否</v>
      </c>
      <c r="H133" s="3" t="s">
        <v>11</v>
      </c>
      <c r="I133" s="5"/>
    </row>
    <row r="134" spans="1:9" ht="24" customHeight="1">
      <c r="A134" s="3">
        <v>132</v>
      </c>
      <c r="B134" s="3" t="str">
        <f t="shared" si="10"/>
        <v>1003</v>
      </c>
      <c r="C134" s="4" t="s">
        <v>12</v>
      </c>
      <c r="D134" s="4" t="str">
        <f>"吴祖望"</f>
        <v>吴祖望</v>
      </c>
      <c r="E134" s="4" t="str">
        <f>"研究生"</f>
        <v>研究生</v>
      </c>
      <c r="F134" s="4" t="str">
        <f>"理学硕士"</f>
        <v>理学硕士</v>
      </c>
      <c r="G134" s="4" t="str">
        <f t="shared" si="14"/>
        <v>否</v>
      </c>
      <c r="H134" s="3" t="s">
        <v>11</v>
      </c>
      <c r="I134" s="5"/>
    </row>
    <row r="135" spans="1:9" ht="24" customHeight="1">
      <c r="A135" s="3">
        <v>133</v>
      </c>
      <c r="B135" s="3" t="str">
        <f t="shared" si="10"/>
        <v>1003</v>
      </c>
      <c r="C135" s="4" t="s">
        <v>12</v>
      </c>
      <c r="D135" s="4" t="str">
        <f>"邓成"</f>
        <v>邓成</v>
      </c>
      <c r="E135" s="4" t="str">
        <f>"研究生"</f>
        <v>研究生</v>
      </c>
      <c r="F135" s="4" t="str">
        <f>"硕士"</f>
        <v>硕士</v>
      </c>
      <c r="G135" s="4" t="str">
        <f t="shared" si="14"/>
        <v>否</v>
      </c>
      <c r="H135" s="3" t="s">
        <v>11</v>
      </c>
      <c r="I135" s="5"/>
    </row>
    <row r="136" spans="1:9" ht="24" customHeight="1">
      <c r="A136" s="3">
        <v>134</v>
      </c>
      <c r="B136" s="3" t="str">
        <f t="shared" si="10"/>
        <v>1003</v>
      </c>
      <c r="C136" s="4" t="s">
        <v>12</v>
      </c>
      <c r="D136" s="4" t="str">
        <f>"王侠"</f>
        <v>王侠</v>
      </c>
      <c r="E136" s="4" t="str">
        <f>"研究生"</f>
        <v>研究生</v>
      </c>
      <c r="F136" s="4" t="str">
        <f>"医学学位"</f>
        <v>医学学位</v>
      </c>
      <c r="G136" s="4" t="str">
        <f>"是"</f>
        <v>是</v>
      </c>
      <c r="H136" s="3" t="s">
        <v>11</v>
      </c>
      <c r="I136" s="5"/>
    </row>
    <row r="137" spans="1:9" ht="24" customHeight="1">
      <c r="A137" s="3">
        <v>135</v>
      </c>
      <c r="B137" s="3" t="str">
        <f t="shared" si="10"/>
        <v>1003</v>
      </c>
      <c r="C137" s="4" t="s">
        <v>12</v>
      </c>
      <c r="D137" s="4" t="str">
        <f>"关业欢"</f>
        <v>关业欢</v>
      </c>
      <c r="E137" s="4" t="str">
        <f>"硕士研究生"</f>
        <v>硕士研究生</v>
      </c>
      <c r="F137" s="4" t="str">
        <f>"工程硕士"</f>
        <v>工程硕士</v>
      </c>
      <c r="G137" s="4" t="str">
        <f>"否"</f>
        <v>否</v>
      </c>
      <c r="H137" s="3" t="s">
        <v>11</v>
      </c>
      <c r="I137" s="5"/>
    </row>
    <row r="138" spans="1:9" ht="24" customHeight="1">
      <c r="A138" s="3">
        <v>136</v>
      </c>
      <c r="B138" s="3" t="str">
        <f t="shared" si="10"/>
        <v>1003</v>
      </c>
      <c r="C138" s="4" t="s">
        <v>12</v>
      </c>
      <c r="D138" s="4" t="str">
        <f>"余海辉"</f>
        <v>余海辉</v>
      </c>
      <c r="E138" s="4" t="str">
        <f>"研究生"</f>
        <v>研究生</v>
      </c>
      <c r="F138" s="4" t="str">
        <f>"工学硕士"</f>
        <v>工学硕士</v>
      </c>
      <c r="G138" s="4" t="str">
        <f>"否"</f>
        <v>否</v>
      </c>
      <c r="H138" s="3" t="s">
        <v>11</v>
      </c>
      <c r="I138" s="5"/>
    </row>
    <row r="139" spans="1:9" ht="24" customHeight="1">
      <c r="A139" s="3">
        <v>137</v>
      </c>
      <c r="B139" s="3" t="str">
        <f t="shared" si="10"/>
        <v>1003</v>
      </c>
      <c r="C139" s="4" t="s">
        <v>12</v>
      </c>
      <c r="D139" s="4" t="str">
        <f>"秦凡文"</f>
        <v>秦凡文</v>
      </c>
      <c r="E139" s="4" t="str">
        <f>"研究生"</f>
        <v>研究生</v>
      </c>
      <c r="F139" s="4" t="str">
        <f>"理学硕士"</f>
        <v>理学硕士</v>
      </c>
      <c r="G139" s="4" t="str">
        <f>"否"</f>
        <v>否</v>
      </c>
      <c r="H139" s="3" t="s">
        <v>11</v>
      </c>
      <c r="I139" s="5"/>
    </row>
    <row r="140" spans="1:9" ht="24" customHeight="1">
      <c r="A140" s="3">
        <v>138</v>
      </c>
      <c r="B140" s="3" t="str">
        <f t="shared" si="10"/>
        <v>1003</v>
      </c>
      <c r="C140" s="4" t="s">
        <v>12</v>
      </c>
      <c r="D140" s="4" t="str">
        <f>"林玉"</f>
        <v>林玉</v>
      </c>
      <c r="E140" s="4" t="str">
        <f>"研究生学历"</f>
        <v>研究生学历</v>
      </c>
      <c r="F140" s="4" t="str">
        <f>"农学硕士"</f>
        <v>农学硕士</v>
      </c>
      <c r="G140" s="4" t="str">
        <f>"否"</f>
        <v>否</v>
      </c>
      <c r="H140" s="3" t="s">
        <v>11</v>
      </c>
      <c r="I140" s="5"/>
    </row>
    <row r="141" spans="1:9" ht="24" customHeight="1">
      <c r="A141" s="3">
        <v>139</v>
      </c>
      <c r="B141" s="3" t="str">
        <f t="shared" si="10"/>
        <v>1003</v>
      </c>
      <c r="C141" s="4" t="s">
        <v>12</v>
      </c>
      <c r="D141" s="4" t="str">
        <f>"田银龙"</f>
        <v>田银龙</v>
      </c>
      <c r="E141" s="4" t="str">
        <f>"研究生学历"</f>
        <v>研究生学历</v>
      </c>
      <c r="F141" s="4" t="str">
        <f>"硕士学位"</f>
        <v>硕士学位</v>
      </c>
      <c r="G141" s="4" t="str">
        <f>"是"</f>
        <v>是</v>
      </c>
      <c r="H141" s="3" t="s">
        <v>11</v>
      </c>
      <c r="I141" s="5"/>
    </row>
    <row r="142" spans="1:9" ht="24" customHeight="1">
      <c r="A142" s="3">
        <v>140</v>
      </c>
      <c r="B142" s="3" t="str">
        <f t="shared" si="10"/>
        <v>1003</v>
      </c>
      <c r="C142" s="4" t="s">
        <v>12</v>
      </c>
      <c r="D142" s="4" t="str">
        <f>"唐君礼"</f>
        <v>唐君礼</v>
      </c>
      <c r="E142" s="4" t="str">
        <f>"硕士研究生"</f>
        <v>硕士研究生</v>
      </c>
      <c r="F142" s="4" t="str">
        <f>"硕士"</f>
        <v>硕士</v>
      </c>
      <c r="G142" s="4" t="str">
        <f>"是"</f>
        <v>是</v>
      </c>
      <c r="H142" s="3" t="s">
        <v>11</v>
      </c>
      <c r="I142" s="5"/>
    </row>
    <row r="143" spans="1:9" ht="24" customHeight="1">
      <c r="A143" s="3">
        <v>141</v>
      </c>
      <c r="B143" s="3" t="str">
        <f t="shared" si="10"/>
        <v>1003</v>
      </c>
      <c r="C143" s="4" t="s">
        <v>12</v>
      </c>
      <c r="D143" s="4" t="str">
        <f>"王筱"</f>
        <v>王筱</v>
      </c>
      <c r="E143" s="4" t="str">
        <f>"研究生学历"</f>
        <v>研究生学历</v>
      </c>
      <c r="F143" s="4" t="str">
        <f>"理学硕士"</f>
        <v>理学硕士</v>
      </c>
      <c r="G143" s="4" t="str">
        <f>"否"</f>
        <v>否</v>
      </c>
      <c r="H143" s="3" t="s">
        <v>11</v>
      </c>
      <c r="I143" s="5"/>
    </row>
    <row r="144" spans="1:9" ht="24" customHeight="1">
      <c r="A144" s="3">
        <v>142</v>
      </c>
      <c r="B144" s="3" t="str">
        <f t="shared" si="10"/>
        <v>1003</v>
      </c>
      <c r="C144" s="4" t="s">
        <v>12</v>
      </c>
      <c r="D144" s="4" t="str">
        <f>"周颖"</f>
        <v>周颖</v>
      </c>
      <c r="E144" s="4" t="str">
        <f>"研究生学历"</f>
        <v>研究生学历</v>
      </c>
      <c r="F144" s="4" t="str">
        <f>"理学硕士"</f>
        <v>理学硕士</v>
      </c>
      <c r="G144" s="4" t="str">
        <f>"否"</f>
        <v>否</v>
      </c>
      <c r="H144" s="3" t="s">
        <v>11</v>
      </c>
      <c r="I144" s="5"/>
    </row>
    <row r="145" spans="1:9" ht="24" customHeight="1">
      <c r="A145" s="3">
        <v>143</v>
      </c>
      <c r="B145" s="3" t="str">
        <f t="shared" si="10"/>
        <v>1003</v>
      </c>
      <c r="C145" s="4" t="s">
        <v>12</v>
      </c>
      <c r="D145" s="4" t="str">
        <f>"庄丽娇"</f>
        <v>庄丽娇</v>
      </c>
      <c r="E145" s="4" t="str">
        <f>"硕士研究生"</f>
        <v>硕士研究生</v>
      </c>
      <c r="F145" s="4" t="str">
        <f>"法学硕士"</f>
        <v>法学硕士</v>
      </c>
      <c r="G145" s="4" t="str">
        <f>"否"</f>
        <v>否</v>
      </c>
      <c r="H145" s="3" t="s">
        <v>11</v>
      </c>
      <c r="I145" s="5"/>
    </row>
    <row r="146" spans="1:9" ht="24" customHeight="1">
      <c r="A146" s="3">
        <v>144</v>
      </c>
      <c r="B146" s="3" t="str">
        <f t="shared" si="10"/>
        <v>1003</v>
      </c>
      <c r="C146" s="4" t="s">
        <v>12</v>
      </c>
      <c r="D146" s="4" t="str">
        <f>"文爱娜"</f>
        <v>文爱娜</v>
      </c>
      <c r="E146" s="4" t="str">
        <f>"研究生学历"</f>
        <v>研究生学历</v>
      </c>
      <c r="F146" s="4" t="str">
        <f>"金融硕士"</f>
        <v>金融硕士</v>
      </c>
      <c r="G146" s="4" t="str">
        <f>"否"</f>
        <v>否</v>
      </c>
      <c r="H146" s="3" t="s">
        <v>11</v>
      </c>
      <c r="I146" s="5"/>
    </row>
    <row r="147" spans="1:9" ht="24" customHeight="1">
      <c r="A147" s="3">
        <v>145</v>
      </c>
      <c r="B147" s="3" t="str">
        <f t="shared" si="10"/>
        <v>1003</v>
      </c>
      <c r="C147" s="4" t="s">
        <v>12</v>
      </c>
      <c r="D147" s="4" t="str">
        <f>"杨怡雯"</f>
        <v>杨怡雯</v>
      </c>
      <c r="E147" s="4" t="str">
        <f>"硕士研究生"</f>
        <v>硕士研究生</v>
      </c>
      <c r="F147" s="4" t="str">
        <f>"理学硕士"</f>
        <v>理学硕士</v>
      </c>
      <c r="G147" s="4" t="str">
        <f>"是"</f>
        <v>是</v>
      </c>
      <c r="H147" s="3" t="s">
        <v>11</v>
      </c>
      <c r="I147" s="5"/>
    </row>
    <row r="148" spans="1:9" ht="24" customHeight="1">
      <c r="A148" s="3">
        <v>146</v>
      </c>
      <c r="B148" s="3" t="str">
        <f t="shared" si="10"/>
        <v>1003</v>
      </c>
      <c r="C148" s="4" t="s">
        <v>12</v>
      </c>
      <c r="D148" s="4" t="str">
        <f>"丁露"</f>
        <v>丁露</v>
      </c>
      <c r="E148" s="4" t="str">
        <f>"研究生学历"</f>
        <v>研究生学历</v>
      </c>
      <c r="F148" s="4" t="str">
        <f>"工学硕士"</f>
        <v>工学硕士</v>
      </c>
      <c r="G148" s="4" t="str">
        <f>"否"</f>
        <v>否</v>
      </c>
      <c r="H148" s="3" t="s">
        <v>11</v>
      </c>
      <c r="I148" s="5"/>
    </row>
    <row r="149" spans="1:9" ht="24.75" customHeight="1">
      <c r="A149" s="3">
        <v>147</v>
      </c>
      <c r="B149" s="3" t="str">
        <f t="shared" si="10"/>
        <v>1003</v>
      </c>
      <c r="C149" s="4" t="s">
        <v>12</v>
      </c>
      <c r="D149" s="4" t="str">
        <f>"李越"</f>
        <v>李越</v>
      </c>
      <c r="E149" s="4" t="str">
        <f>"研究生学历"</f>
        <v>研究生学历</v>
      </c>
      <c r="F149" s="4" t="str">
        <f>"理学硕士"</f>
        <v>理学硕士</v>
      </c>
      <c r="G149" s="4" t="str">
        <f>"否"</f>
        <v>否</v>
      </c>
      <c r="H149" s="3" t="s">
        <v>11</v>
      </c>
      <c r="I149" s="5"/>
    </row>
    <row r="150" spans="1:9" ht="24" customHeight="1">
      <c r="A150" s="3">
        <v>148</v>
      </c>
      <c r="B150" s="3" t="str">
        <f t="shared" si="10"/>
        <v>1003</v>
      </c>
      <c r="C150" s="4" t="s">
        <v>12</v>
      </c>
      <c r="D150" s="4" t="str">
        <f>"张博"</f>
        <v>张博</v>
      </c>
      <c r="E150" s="4" t="str">
        <f>"研究生"</f>
        <v>研究生</v>
      </c>
      <c r="F150" s="4" t="str">
        <f>"建筑学硕士"</f>
        <v>建筑学硕士</v>
      </c>
      <c r="G150" s="4" t="str">
        <f>"是"</f>
        <v>是</v>
      </c>
      <c r="H150" s="3" t="s">
        <v>11</v>
      </c>
      <c r="I150" s="5"/>
    </row>
    <row r="151" spans="1:9" ht="30" customHeight="1">
      <c r="A151" s="3">
        <v>149</v>
      </c>
      <c r="B151" s="3" t="str">
        <f t="shared" si="10"/>
        <v>1003</v>
      </c>
      <c r="C151" s="4" t="s">
        <v>12</v>
      </c>
      <c r="D151" s="4" t="str">
        <f>"吴一康"</f>
        <v>吴一康</v>
      </c>
      <c r="E151" s="4" t="str">
        <f>"硕士研究生"</f>
        <v>硕士研究生</v>
      </c>
      <c r="F151" s="4" t="str">
        <f>"社会工作专业硕士"</f>
        <v>社会工作专业硕士</v>
      </c>
      <c r="G151" s="4" t="str">
        <f aca="true" t="shared" si="15" ref="G151:G157">"否"</f>
        <v>否</v>
      </c>
      <c r="H151" s="3" t="s">
        <v>11</v>
      </c>
      <c r="I151" s="5"/>
    </row>
    <row r="152" spans="1:9" ht="24" customHeight="1">
      <c r="A152" s="3">
        <v>150</v>
      </c>
      <c r="B152" s="3" t="str">
        <f t="shared" si="10"/>
        <v>1003</v>
      </c>
      <c r="C152" s="4" t="s">
        <v>12</v>
      </c>
      <c r="D152" s="4" t="str">
        <f>"李仕男"</f>
        <v>李仕男</v>
      </c>
      <c r="E152" s="4" t="str">
        <f>"研究生"</f>
        <v>研究生</v>
      </c>
      <c r="F152" s="4" t="str">
        <f>"硕士"</f>
        <v>硕士</v>
      </c>
      <c r="G152" s="4" t="str">
        <f t="shared" si="15"/>
        <v>否</v>
      </c>
      <c r="H152" s="3" t="s">
        <v>11</v>
      </c>
      <c r="I152" s="5"/>
    </row>
    <row r="153" spans="1:9" ht="24" customHeight="1">
      <c r="A153" s="3">
        <v>151</v>
      </c>
      <c r="B153" s="3" t="str">
        <f t="shared" si="10"/>
        <v>1003</v>
      </c>
      <c r="C153" s="4" t="s">
        <v>12</v>
      </c>
      <c r="D153" s="4" t="str">
        <f>"吉福桑"</f>
        <v>吉福桑</v>
      </c>
      <c r="E153" s="4" t="str">
        <f>"硕士研究生"</f>
        <v>硕士研究生</v>
      </c>
      <c r="F153" s="4" t="str">
        <f>"农学硕士"</f>
        <v>农学硕士</v>
      </c>
      <c r="G153" s="4" t="str">
        <f t="shared" si="15"/>
        <v>否</v>
      </c>
      <c r="H153" s="3" t="s">
        <v>11</v>
      </c>
      <c r="I153" s="5"/>
    </row>
    <row r="154" spans="1:9" ht="24" customHeight="1">
      <c r="A154" s="3">
        <v>152</v>
      </c>
      <c r="B154" s="3" t="str">
        <f t="shared" si="10"/>
        <v>1003</v>
      </c>
      <c r="C154" s="4" t="s">
        <v>12</v>
      </c>
      <c r="D154" s="4" t="str">
        <f>"姜计"</f>
        <v>姜计</v>
      </c>
      <c r="E154" s="4" t="str">
        <f>"研究生"</f>
        <v>研究生</v>
      </c>
      <c r="F154" s="4" t="str">
        <f>"法学硕士"</f>
        <v>法学硕士</v>
      </c>
      <c r="G154" s="4" t="str">
        <f t="shared" si="15"/>
        <v>否</v>
      </c>
      <c r="H154" s="3" t="s">
        <v>11</v>
      </c>
      <c r="I154" s="5"/>
    </row>
    <row r="155" spans="1:9" ht="24" customHeight="1">
      <c r="A155" s="3">
        <v>153</v>
      </c>
      <c r="B155" s="3" t="str">
        <f t="shared" si="10"/>
        <v>1003</v>
      </c>
      <c r="C155" s="4" t="s">
        <v>12</v>
      </c>
      <c r="D155" s="4" t="str">
        <f>"黄贝贝"</f>
        <v>黄贝贝</v>
      </c>
      <c r="E155" s="4" t="str">
        <f>"研究生学历"</f>
        <v>研究生学历</v>
      </c>
      <c r="F155" s="4" t="str">
        <f>"法学硕士"</f>
        <v>法学硕士</v>
      </c>
      <c r="G155" s="4" t="str">
        <f t="shared" si="15"/>
        <v>否</v>
      </c>
      <c r="H155" s="3" t="s">
        <v>11</v>
      </c>
      <c r="I155" s="5"/>
    </row>
    <row r="156" spans="1:9" ht="24" customHeight="1">
      <c r="A156" s="3">
        <v>154</v>
      </c>
      <c r="B156" s="3" t="str">
        <f t="shared" si="10"/>
        <v>1003</v>
      </c>
      <c r="C156" s="4" t="s">
        <v>12</v>
      </c>
      <c r="D156" s="4" t="str">
        <f>"吴清智"</f>
        <v>吴清智</v>
      </c>
      <c r="E156" s="4" t="str">
        <f>"研究生学历"</f>
        <v>研究生学历</v>
      </c>
      <c r="F156" s="4" t="str">
        <f>"工程硕士"</f>
        <v>工程硕士</v>
      </c>
      <c r="G156" s="4" t="str">
        <f t="shared" si="15"/>
        <v>否</v>
      </c>
      <c r="H156" s="3" t="s">
        <v>11</v>
      </c>
      <c r="I156" s="5"/>
    </row>
    <row r="157" spans="1:9" ht="24" customHeight="1">
      <c r="A157" s="3">
        <v>155</v>
      </c>
      <c r="B157" s="3" t="str">
        <f t="shared" si="10"/>
        <v>1003</v>
      </c>
      <c r="C157" s="4" t="s">
        <v>12</v>
      </c>
      <c r="D157" s="4" t="str">
        <f>"石婕"</f>
        <v>石婕</v>
      </c>
      <c r="E157" s="4" t="str">
        <f>"研究生学历"</f>
        <v>研究生学历</v>
      </c>
      <c r="F157" s="4" t="str">
        <f>"理学硕士"</f>
        <v>理学硕士</v>
      </c>
      <c r="G157" s="4" t="str">
        <f t="shared" si="15"/>
        <v>否</v>
      </c>
      <c r="H157" s="3" t="s">
        <v>11</v>
      </c>
      <c r="I157" s="5"/>
    </row>
    <row r="158" spans="1:9" ht="24" customHeight="1">
      <c r="A158" s="3">
        <v>156</v>
      </c>
      <c r="B158" s="3" t="str">
        <f t="shared" si="10"/>
        <v>1003</v>
      </c>
      <c r="C158" s="4" t="s">
        <v>12</v>
      </c>
      <c r="D158" s="4" t="str">
        <f>"田雨家"</f>
        <v>田雨家</v>
      </c>
      <c r="E158" s="4" t="str">
        <f>"研究生"</f>
        <v>研究生</v>
      </c>
      <c r="F158" s="4" t="str">
        <f>"硕士"</f>
        <v>硕士</v>
      </c>
      <c r="G158" s="4" t="str">
        <f>"是"</f>
        <v>是</v>
      </c>
      <c r="H158" s="3" t="s">
        <v>11</v>
      </c>
      <c r="I158" s="5"/>
    </row>
    <row r="159" spans="1:9" ht="24" customHeight="1">
      <c r="A159" s="3">
        <v>157</v>
      </c>
      <c r="B159" s="3" t="str">
        <f t="shared" si="10"/>
        <v>1003</v>
      </c>
      <c r="C159" s="4" t="s">
        <v>12</v>
      </c>
      <c r="D159" s="4" t="str">
        <f>"吴二焕"</f>
        <v>吴二焕</v>
      </c>
      <c r="E159" s="4" t="str">
        <f>"研究生"</f>
        <v>研究生</v>
      </c>
      <c r="F159" s="4" t="str">
        <f>"理学硕士"</f>
        <v>理学硕士</v>
      </c>
      <c r="G159" s="4" t="str">
        <f aca="true" t="shared" si="16" ref="G159:G165">"否"</f>
        <v>否</v>
      </c>
      <c r="H159" s="3" t="s">
        <v>11</v>
      </c>
      <c r="I159" s="5"/>
    </row>
    <row r="160" spans="1:9" ht="24" customHeight="1">
      <c r="A160" s="3">
        <v>158</v>
      </c>
      <c r="B160" s="3" t="str">
        <f t="shared" si="10"/>
        <v>1003</v>
      </c>
      <c r="C160" s="4" t="s">
        <v>12</v>
      </c>
      <c r="D160" s="4" t="str">
        <f>"黄小玮"</f>
        <v>黄小玮</v>
      </c>
      <c r="E160" s="4" t="str">
        <f>"研究生"</f>
        <v>研究生</v>
      </c>
      <c r="F160" s="4" t="str">
        <f>"硕士"</f>
        <v>硕士</v>
      </c>
      <c r="G160" s="4" t="str">
        <f t="shared" si="16"/>
        <v>否</v>
      </c>
      <c r="H160" s="3" t="s">
        <v>11</v>
      </c>
      <c r="I160" s="5"/>
    </row>
    <row r="161" spans="1:9" ht="24" customHeight="1">
      <c r="A161" s="3">
        <v>159</v>
      </c>
      <c r="B161" s="3" t="str">
        <f t="shared" si="10"/>
        <v>1003</v>
      </c>
      <c r="C161" s="4" t="s">
        <v>12</v>
      </c>
      <c r="D161" s="4" t="str">
        <f>"邓秀丽"</f>
        <v>邓秀丽</v>
      </c>
      <c r="E161" s="4" t="str">
        <f>"研究生"</f>
        <v>研究生</v>
      </c>
      <c r="F161" s="4" t="str">
        <f>"农学硕士"</f>
        <v>农学硕士</v>
      </c>
      <c r="G161" s="4" t="str">
        <f t="shared" si="16"/>
        <v>否</v>
      </c>
      <c r="H161" s="3" t="s">
        <v>11</v>
      </c>
      <c r="I161" s="5"/>
    </row>
    <row r="162" spans="1:9" ht="24" customHeight="1">
      <c r="A162" s="3">
        <v>160</v>
      </c>
      <c r="B162" s="3" t="str">
        <f t="shared" si="10"/>
        <v>1003</v>
      </c>
      <c r="C162" s="4" t="s">
        <v>12</v>
      </c>
      <c r="D162" s="4" t="str">
        <f>"曾繁伟"</f>
        <v>曾繁伟</v>
      </c>
      <c r="E162" s="4" t="str">
        <f>"研究生"</f>
        <v>研究生</v>
      </c>
      <c r="F162" s="4" t="str">
        <f>"工程硕士"</f>
        <v>工程硕士</v>
      </c>
      <c r="G162" s="4" t="str">
        <f t="shared" si="16"/>
        <v>否</v>
      </c>
      <c r="H162" s="3" t="s">
        <v>11</v>
      </c>
      <c r="I162" s="5"/>
    </row>
    <row r="163" spans="1:9" ht="24" customHeight="1">
      <c r="A163" s="3">
        <v>161</v>
      </c>
      <c r="B163" s="3" t="str">
        <f t="shared" si="10"/>
        <v>1003</v>
      </c>
      <c r="C163" s="4" t="s">
        <v>12</v>
      </c>
      <c r="D163" s="4" t="str">
        <f>"刘辉"</f>
        <v>刘辉</v>
      </c>
      <c r="E163" s="4" t="str">
        <f>"研究生学历"</f>
        <v>研究生学历</v>
      </c>
      <c r="F163" s="4" t="str">
        <f>"教育学硕士"</f>
        <v>教育学硕士</v>
      </c>
      <c r="G163" s="4" t="str">
        <f t="shared" si="16"/>
        <v>否</v>
      </c>
      <c r="H163" s="3" t="s">
        <v>11</v>
      </c>
      <c r="I163" s="5"/>
    </row>
    <row r="164" spans="1:9" ht="24" customHeight="1">
      <c r="A164" s="3">
        <v>162</v>
      </c>
      <c r="B164" s="3" t="str">
        <f t="shared" si="10"/>
        <v>1003</v>
      </c>
      <c r="C164" s="4" t="s">
        <v>12</v>
      </c>
      <c r="D164" s="4" t="str">
        <f>"杨慧凌"</f>
        <v>杨慧凌</v>
      </c>
      <c r="E164" s="4" t="str">
        <f>"研究生学历"</f>
        <v>研究生学历</v>
      </c>
      <c r="F164" s="4" t="str">
        <f>"硕士学位"</f>
        <v>硕士学位</v>
      </c>
      <c r="G164" s="4" t="str">
        <f t="shared" si="16"/>
        <v>否</v>
      </c>
      <c r="H164" s="3" t="s">
        <v>11</v>
      </c>
      <c r="I164" s="5"/>
    </row>
    <row r="165" spans="1:9" ht="24" customHeight="1">
      <c r="A165" s="3">
        <v>163</v>
      </c>
      <c r="B165" s="3" t="str">
        <f>"1004"</f>
        <v>1004</v>
      </c>
      <c r="C165" s="4" t="s">
        <v>12</v>
      </c>
      <c r="D165" s="4" t="str">
        <f>"黄小婉"</f>
        <v>黄小婉</v>
      </c>
      <c r="E165" s="4" t="str">
        <f>"研究生"</f>
        <v>研究生</v>
      </c>
      <c r="F165" s="4" t="str">
        <f>"艺术硕士"</f>
        <v>艺术硕士</v>
      </c>
      <c r="G165" s="4" t="str">
        <f t="shared" si="16"/>
        <v>否</v>
      </c>
      <c r="H165" s="3" t="s">
        <v>11</v>
      </c>
      <c r="I165" s="5"/>
    </row>
    <row r="166" spans="1:9" ht="24" customHeight="1">
      <c r="A166" s="3">
        <v>164</v>
      </c>
      <c r="B166" s="3" t="str">
        <f>"1004"</f>
        <v>1004</v>
      </c>
      <c r="C166" s="4" t="s">
        <v>12</v>
      </c>
      <c r="D166" s="4" t="str">
        <f>"王豪"</f>
        <v>王豪</v>
      </c>
      <c r="E166" s="4" t="str">
        <f>"研究生"</f>
        <v>研究生</v>
      </c>
      <c r="F166" s="4" t="str">
        <f>"工程硕士"</f>
        <v>工程硕士</v>
      </c>
      <c r="G166" s="4" t="str">
        <f>"是"</f>
        <v>是</v>
      </c>
      <c r="H166" s="3" t="s">
        <v>11</v>
      </c>
      <c r="I166" s="5"/>
    </row>
    <row r="167" spans="1:9" ht="24" customHeight="1">
      <c r="A167" s="3">
        <v>165</v>
      </c>
      <c r="B167" s="3" t="str">
        <f aca="true" t="shared" si="17" ref="B167:B179">"1005"</f>
        <v>1005</v>
      </c>
      <c r="C167" s="4" t="s">
        <v>12</v>
      </c>
      <c r="D167" s="4" t="str">
        <f>"陈川威"</f>
        <v>陈川威</v>
      </c>
      <c r="E167" s="4" t="str">
        <f>"研究生学历"</f>
        <v>研究生学历</v>
      </c>
      <c r="F167" s="4" t="str">
        <f>"农业硕士"</f>
        <v>农业硕士</v>
      </c>
      <c r="G167" s="4" t="str">
        <f aca="true" t="shared" si="18" ref="G167:G174">"否"</f>
        <v>否</v>
      </c>
      <c r="H167" s="3" t="s">
        <v>11</v>
      </c>
      <c r="I167" s="5"/>
    </row>
    <row r="168" spans="1:9" ht="24" customHeight="1">
      <c r="A168" s="3">
        <v>166</v>
      </c>
      <c r="B168" s="3" t="str">
        <f t="shared" si="17"/>
        <v>1005</v>
      </c>
      <c r="C168" s="4" t="s">
        <v>12</v>
      </c>
      <c r="D168" s="4" t="str">
        <f>"符小文"</f>
        <v>符小文</v>
      </c>
      <c r="E168" s="4" t="str">
        <f>"研究生学历"</f>
        <v>研究生学历</v>
      </c>
      <c r="F168" s="4" t="str">
        <f>"农学硕士"</f>
        <v>农学硕士</v>
      </c>
      <c r="G168" s="4" t="str">
        <f t="shared" si="18"/>
        <v>否</v>
      </c>
      <c r="H168" s="3" t="s">
        <v>11</v>
      </c>
      <c r="I168" s="5"/>
    </row>
    <row r="169" spans="1:9" ht="24" customHeight="1">
      <c r="A169" s="3">
        <v>167</v>
      </c>
      <c r="B169" s="3" t="str">
        <f t="shared" si="17"/>
        <v>1005</v>
      </c>
      <c r="C169" s="4" t="s">
        <v>12</v>
      </c>
      <c r="D169" s="4" t="str">
        <f>"黄伟宽"</f>
        <v>黄伟宽</v>
      </c>
      <c r="E169" s="4" t="str">
        <f>"研究生学历"</f>
        <v>研究生学历</v>
      </c>
      <c r="F169" s="4" t="str">
        <f>"兽医硕士"</f>
        <v>兽医硕士</v>
      </c>
      <c r="G169" s="4" t="str">
        <f t="shared" si="18"/>
        <v>否</v>
      </c>
      <c r="H169" s="3" t="s">
        <v>11</v>
      </c>
      <c r="I169" s="5"/>
    </row>
    <row r="170" spans="1:9" ht="24" customHeight="1">
      <c r="A170" s="3">
        <v>168</v>
      </c>
      <c r="B170" s="3" t="str">
        <f t="shared" si="17"/>
        <v>1005</v>
      </c>
      <c r="C170" s="4" t="s">
        <v>12</v>
      </c>
      <c r="D170" s="4" t="str">
        <f>"许尊童"</f>
        <v>许尊童</v>
      </c>
      <c r="E170" s="4" t="str">
        <f>"研究生学历"</f>
        <v>研究生学历</v>
      </c>
      <c r="F170" s="4" t="str">
        <f>"法学硕士"</f>
        <v>法学硕士</v>
      </c>
      <c r="G170" s="4" t="str">
        <f t="shared" si="18"/>
        <v>否</v>
      </c>
      <c r="H170" s="3" t="s">
        <v>11</v>
      </c>
      <c r="I170" s="5"/>
    </row>
    <row r="171" spans="1:9" ht="24" customHeight="1">
      <c r="A171" s="3">
        <v>169</v>
      </c>
      <c r="B171" s="3" t="str">
        <f t="shared" si="17"/>
        <v>1005</v>
      </c>
      <c r="C171" s="4" t="s">
        <v>12</v>
      </c>
      <c r="D171" s="4" t="str">
        <f>"王家镔"</f>
        <v>王家镔</v>
      </c>
      <c r="E171" s="4" t="str">
        <f>"研究生"</f>
        <v>研究生</v>
      </c>
      <c r="F171" s="4" t="str">
        <f>"硕士"</f>
        <v>硕士</v>
      </c>
      <c r="G171" s="4" t="str">
        <f t="shared" si="18"/>
        <v>否</v>
      </c>
      <c r="H171" s="3" t="s">
        <v>11</v>
      </c>
      <c r="I171" s="5"/>
    </row>
    <row r="172" spans="1:9" ht="27.75" customHeight="1">
      <c r="A172" s="3">
        <v>170</v>
      </c>
      <c r="B172" s="3" t="str">
        <f t="shared" si="17"/>
        <v>1005</v>
      </c>
      <c r="C172" s="4" t="s">
        <v>12</v>
      </c>
      <c r="D172" s="4" t="str">
        <f>"陈国昱"</f>
        <v>陈国昱</v>
      </c>
      <c r="E172" s="4" t="str">
        <f>"研究生学历"</f>
        <v>研究生学历</v>
      </c>
      <c r="F172" s="4" t="str">
        <f>"工商管理硕士"</f>
        <v>工商管理硕士</v>
      </c>
      <c r="G172" s="4" t="str">
        <f t="shared" si="18"/>
        <v>否</v>
      </c>
      <c r="H172" s="3" t="s">
        <v>11</v>
      </c>
      <c r="I172" s="5"/>
    </row>
    <row r="173" spans="1:9" ht="24" customHeight="1">
      <c r="A173" s="3">
        <v>171</v>
      </c>
      <c r="B173" s="3" t="str">
        <f t="shared" si="17"/>
        <v>1005</v>
      </c>
      <c r="C173" s="4" t="s">
        <v>12</v>
      </c>
      <c r="D173" s="4" t="str">
        <f>"万林培"</f>
        <v>万林培</v>
      </c>
      <c r="E173" s="4" t="str">
        <f>"研究生学历"</f>
        <v>研究生学历</v>
      </c>
      <c r="F173" s="4" t="str">
        <f>"农学硕士"</f>
        <v>农学硕士</v>
      </c>
      <c r="G173" s="4" t="str">
        <f t="shared" si="18"/>
        <v>否</v>
      </c>
      <c r="H173" s="3" t="s">
        <v>11</v>
      </c>
      <c r="I173" s="5"/>
    </row>
    <row r="174" spans="1:9" ht="24" customHeight="1">
      <c r="A174" s="3">
        <v>172</v>
      </c>
      <c r="B174" s="3" t="str">
        <f t="shared" si="17"/>
        <v>1005</v>
      </c>
      <c r="C174" s="4" t="s">
        <v>12</v>
      </c>
      <c r="D174" s="4" t="str">
        <f>"吉晶晶"</f>
        <v>吉晶晶</v>
      </c>
      <c r="E174" s="4" t="str">
        <f>"研究生"</f>
        <v>研究生</v>
      </c>
      <c r="F174" s="4" t="str">
        <f>"法学硕士"</f>
        <v>法学硕士</v>
      </c>
      <c r="G174" s="4" t="str">
        <f t="shared" si="18"/>
        <v>否</v>
      </c>
      <c r="H174" s="3" t="s">
        <v>11</v>
      </c>
      <c r="I174" s="5"/>
    </row>
    <row r="175" spans="1:9" ht="24" customHeight="1">
      <c r="A175" s="3">
        <v>173</v>
      </c>
      <c r="B175" s="3" t="str">
        <f t="shared" si="17"/>
        <v>1005</v>
      </c>
      <c r="C175" s="4" t="s">
        <v>12</v>
      </c>
      <c r="D175" s="4" t="str">
        <f>"熊丹伟"</f>
        <v>熊丹伟</v>
      </c>
      <c r="E175" s="4" t="str">
        <f>"研究生"</f>
        <v>研究生</v>
      </c>
      <c r="F175" s="4" t="str">
        <f>"理学硕士"</f>
        <v>理学硕士</v>
      </c>
      <c r="G175" s="4" t="str">
        <f aca="true" t="shared" si="19" ref="G175:G180">"否"</f>
        <v>否</v>
      </c>
      <c r="H175" s="3" t="s">
        <v>11</v>
      </c>
      <c r="I175" s="5"/>
    </row>
    <row r="176" spans="1:9" ht="24" customHeight="1">
      <c r="A176" s="3">
        <v>174</v>
      </c>
      <c r="B176" s="3" t="str">
        <f t="shared" si="17"/>
        <v>1005</v>
      </c>
      <c r="C176" s="4" t="s">
        <v>12</v>
      </c>
      <c r="D176" s="4" t="str">
        <f>"黄瑜"</f>
        <v>黄瑜</v>
      </c>
      <c r="E176" s="4" t="str">
        <f>"研究生"</f>
        <v>研究生</v>
      </c>
      <c r="F176" s="4" t="str">
        <f>"工学硕士"</f>
        <v>工学硕士</v>
      </c>
      <c r="G176" s="4" t="str">
        <f t="shared" si="19"/>
        <v>否</v>
      </c>
      <c r="H176" s="3" t="s">
        <v>11</v>
      </c>
      <c r="I176" s="5"/>
    </row>
    <row r="177" spans="1:9" ht="24" customHeight="1">
      <c r="A177" s="3">
        <v>175</v>
      </c>
      <c r="B177" s="3" t="str">
        <f t="shared" si="17"/>
        <v>1005</v>
      </c>
      <c r="C177" s="4" t="s">
        <v>12</v>
      </c>
      <c r="D177" s="4" t="str">
        <f>"董春波"</f>
        <v>董春波</v>
      </c>
      <c r="E177" s="4" t="str">
        <f aca="true" t="shared" si="20" ref="E177:E180">"研究生学历"</f>
        <v>研究生学历</v>
      </c>
      <c r="F177" s="4" t="str">
        <f>"医学硕士"</f>
        <v>医学硕士</v>
      </c>
      <c r="G177" s="4" t="str">
        <f t="shared" si="19"/>
        <v>否</v>
      </c>
      <c r="H177" s="3" t="s">
        <v>11</v>
      </c>
      <c r="I177" s="5"/>
    </row>
    <row r="178" spans="1:9" ht="30.75" customHeight="1">
      <c r="A178" s="3">
        <v>176</v>
      </c>
      <c r="B178" s="3" t="str">
        <f t="shared" si="17"/>
        <v>1005</v>
      </c>
      <c r="C178" s="4" t="s">
        <v>12</v>
      </c>
      <c r="D178" s="4" t="str">
        <f>"王淑然"</f>
        <v>王淑然</v>
      </c>
      <c r="E178" s="4" t="str">
        <f>"研究生"</f>
        <v>研究生</v>
      </c>
      <c r="F178" s="4" t="str">
        <f>"会计专业硕士"</f>
        <v>会计专业硕士</v>
      </c>
      <c r="G178" s="4" t="str">
        <f t="shared" si="19"/>
        <v>否</v>
      </c>
      <c r="H178" s="3" t="s">
        <v>11</v>
      </c>
      <c r="I178" s="5"/>
    </row>
    <row r="179" spans="1:9" ht="24" customHeight="1">
      <c r="A179" s="3">
        <v>177</v>
      </c>
      <c r="B179" s="3" t="str">
        <f t="shared" si="17"/>
        <v>1005</v>
      </c>
      <c r="C179" s="4" t="s">
        <v>12</v>
      </c>
      <c r="D179" s="4" t="str">
        <f>"林小漫"</f>
        <v>林小漫</v>
      </c>
      <c r="E179" s="4" t="str">
        <f t="shared" si="20"/>
        <v>研究生学历</v>
      </c>
      <c r="F179" s="4" t="str">
        <f>"农业硕士"</f>
        <v>农业硕士</v>
      </c>
      <c r="G179" s="4" t="str">
        <f t="shared" si="19"/>
        <v>否</v>
      </c>
      <c r="H179" s="3" t="s">
        <v>11</v>
      </c>
      <c r="I179" s="5"/>
    </row>
    <row r="180" spans="1:9" ht="24" customHeight="1">
      <c r="A180" s="3">
        <v>178</v>
      </c>
      <c r="B180" s="3" t="str">
        <f aca="true" t="shared" si="21" ref="B180:B191">"1002"</f>
        <v>1002</v>
      </c>
      <c r="C180" s="4" t="s">
        <v>10</v>
      </c>
      <c r="D180" s="4" t="str">
        <f>"侯业"</f>
        <v>侯业</v>
      </c>
      <c r="E180" s="4" t="str">
        <f>"全日制本科学历"</f>
        <v>全日制本科学历</v>
      </c>
      <c r="F180" s="4" t="str">
        <f>"管理学学士"</f>
        <v>管理学学士</v>
      </c>
      <c r="G180" s="4" t="str">
        <f aca="true" t="shared" si="22" ref="G180:G183">"是"</f>
        <v>是</v>
      </c>
      <c r="H180" s="3" t="s">
        <v>13</v>
      </c>
      <c r="I180" s="5"/>
    </row>
    <row r="181" spans="1:9" ht="24" customHeight="1">
      <c r="A181" s="3">
        <v>179</v>
      </c>
      <c r="B181" s="3" t="str">
        <f t="shared" si="21"/>
        <v>1002</v>
      </c>
      <c r="C181" s="4" t="s">
        <v>10</v>
      </c>
      <c r="D181" s="4" t="str">
        <f>"张运旭"</f>
        <v>张运旭</v>
      </c>
      <c r="E181" s="4" t="str">
        <f>"本科"</f>
        <v>本科</v>
      </c>
      <c r="F181" s="4" t="str">
        <f aca="true" t="shared" si="23" ref="F181:F185">"无"</f>
        <v>无</v>
      </c>
      <c r="G181" s="4" t="str">
        <f t="shared" si="22"/>
        <v>是</v>
      </c>
      <c r="H181" s="3" t="s">
        <v>13</v>
      </c>
      <c r="I181" s="5"/>
    </row>
    <row r="182" spans="1:9" ht="24" customHeight="1">
      <c r="A182" s="3">
        <v>180</v>
      </c>
      <c r="B182" s="3" t="str">
        <f t="shared" si="21"/>
        <v>1002</v>
      </c>
      <c r="C182" s="4" t="s">
        <v>10</v>
      </c>
      <c r="D182" s="4" t="str">
        <f>"郭亚光"</f>
        <v>郭亚光</v>
      </c>
      <c r="E182" s="4" t="str">
        <f>"本科"</f>
        <v>本科</v>
      </c>
      <c r="F182" s="4" t="str">
        <f>"工商管理类学士"</f>
        <v>工商管理类学士</v>
      </c>
      <c r="G182" s="4" t="str">
        <f t="shared" si="22"/>
        <v>是</v>
      </c>
      <c r="H182" s="3" t="s">
        <v>13</v>
      </c>
      <c r="I182" s="5"/>
    </row>
    <row r="183" spans="1:9" ht="24" customHeight="1">
      <c r="A183" s="3">
        <v>181</v>
      </c>
      <c r="B183" s="3" t="str">
        <f t="shared" si="21"/>
        <v>1002</v>
      </c>
      <c r="C183" s="4" t="s">
        <v>10</v>
      </c>
      <c r="D183" s="4" t="str">
        <f>"陈艳丹"</f>
        <v>陈艳丹</v>
      </c>
      <c r="E183" s="4" t="str">
        <f>"大学本科学历"</f>
        <v>大学本科学历</v>
      </c>
      <c r="F183" s="4" t="str">
        <f aca="true" t="shared" si="24" ref="F183:F189">"管理学学士"</f>
        <v>管理学学士</v>
      </c>
      <c r="G183" s="4" t="str">
        <f t="shared" si="22"/>
        <v>是</v>
      </c>
      <c r="H183" s="3" t="s">
        <v>13</v>
      </c>
      <c r="I183" s="5"/>
    </row>
    <row r="184" spans="1:9" ht="24" customHeight="1">
      <c r="A184" s="3">
        <v>182</v>
      </c>
      <c r="B184" s="3" t="str">
        <f t="shared" si="21"/>
        <v>1002</v>
      </c>
      <c r="C184" s="4" t="s">
        <v>10</v>
      </c>
      <c r="D184" s="4" t="str">
        <f>"黄益风"</f>
        <v>黄益风</v>
      </c>
      <c r="E184" s="4" t="str">
        <f>"大专"</f>
        <v>大专</v>
      </c>
      <c r="F184" s="4" t="str">
        <f t="shared" si="23"/>
        <v>无</v>
      </c>
      <c r="G184" s="4" t="str">
        <f>"否"</f>
        <v>否</v>
      </c>
      <c r="H184" s="3" t="s">
        <v>13</v>
      </c>
      <c r="I184" s="5"/>
    </row>
    <row r="185" spans="1:9" ht="24" customHeight="1">
      <c r="A185" s="3">
        <v>183</v>
      </c>
      <c r="B185" s="3" t="str">
        <f t="shared" si="21"/>
        <v>1002</v>
      </c>
      <c r="C185" s="4" t="s">
        <v>10</v>
      </c>
      <c r="D185" s="4" t="str">
        <f>"李晓玲"</f>
        <v>李晓玲</v>
      </c>
      <c r="E185" s="4" t="str">
        <f>"大专"</f>
        <v>大专</v>
      </c>
      <c r="F185" s="4" t="str">
        <f t="shared" si="23"/>
        <v>无</v>
      </c>
      <c r="G185" s="4" t="str">
        <f>"否"</f>
        <v>否</v>
      </c>
      <c r="H185" s="3" t="s">
        <v>13</v>
      </c>
      <c r="I185" s="5"/>
    </row>
    <row r="186" spans="1:9" ht="24" customHeight="1">
      <c r="A186" s="3">
        <v>184</v>
      </c>
      <c r="B186" s="3" t="str">
        <f t="shared" si="21"/>
        <v>1002</v>
      </c>
      <c r="C186" s="4" t="s">
        <v>10</v>
      </c>
      <c r="D186" s="4" t="str">
        <f>"羊秋雁"</f>
        <v>羊秋雁</v>
      </c>
      <c r="E186" s="4" t="str">
        <f>"大学本科学历"</f>
        <v>大学本科学历</v>
      </c>
      <c r="F186" s="4" t="str">
        <f t="shared" si="24"/>
        <v>管理学学士</v>
      </c>
      <c r="G186" s="4" t="str">
        <f aca="true" t="shared" si="25" ref="G186:G191">"是"</f>
        <v>是</v>
      </c>
      <c r="H186" s="3" t="s">
        <v>13</v>
      </c>
      <c r="I186" s="5"/>
    </row>
    <row r="187" spans="1:9" ht="24" customHeight="1">
      <c r="A187" s="3">
        <v>185</v>
      </c>
      <c r="B187" s="3" t="str">
        <f t="shared" si="21"/>
        <v>1002</v>
      </c>
      <c r="C187" s="4" t="s">
        <v>10</v>
      </c>
      <c r="D187" s="4" t="str">
        <f>"韦世安"</f>
        <v>韦世安</v>
      </c>
      <c r="E187" s="4" t="str">
        <f>"本科"</f>
        <v>本科</v>
      </c>
      <c r="F187" s="4" t="str">
        <f>"无"</f>
        <v>无</v>
      </c>
      <c r="G187" s="4" t="str">
        <f t="shared" si="25"/>
        <v>是</v>
      </c>
      <c r="H187" s="3" t="s">
        <v>13</v>
      </c>
      <c r="I187" s="5"/>
    </row>
    <row r="188" spans="1:9" ht="24" customHeight="1">
      <c r="A188" s="3">
        <v>186</v>
      </c>
      <c r="B188" s="3" t="str">
        <f t="shared" si="21"/>
        <v>1002</v>
      </c>
      <c r="C188" s="4" t="s">
        <v>10</v>
      </c>
      <c r="D188" s="4" t="str">
        <f>"王妹如"</f>
        <v>王妹如</v>
      </c>
      <c r="E188" s="4" t="str">
        <f>"大学本科"</f>
        <v>大学本科</v>
      </c>
      <c r="F188" s="4" t="str">
        <f t="shared" si="24"/>
        <v>管理学学士</v>
      </c>
      <c r="G188" s="4" t="str">
        <f t="shared" si="25"/>
        <v>是</v>
      </c>
      <c r="H188" s="3" t="s">
        <v>13</v>
      </c>
      <c r="I188" s="5"/>
    </row>
    <row r="189" spans="1:9" ht="24" customHeight="1">
      <c r="A189" s="3">
        <v>187</v>
      </c>
      <c r="B189" s="3" t="str">
        <f t="shared" si="21"/>
        <v>1002</v>
      </c>
      <c r="C189" s="4" t="s">
        <v>10</v>
      </c>
      <c r="D189" s="4" t="str">
        <f>"廖阳虎"</f>
        <v>廖阳虎</v>
      </c>
      <c r="E189" s="4" t="str">
        <f>"大学本科"</f>
        <v>大学本科</v>
      </c>
      <c r="F189" s="4" t="str">
        <f t="shared" si="24"/>
        <v>管理学学士</v>
      </c>
      <c r="G189" s="4" t="str">
        <f t="shared" si="25"/>
        <v>是</v>
      </c>
      <c r="H189" s="3" t="s">
        <v>13</v>
      </c>
      <c r="I189" s="5"/>
    </row>
    <row r="190" spans="1:9" ht="24" customHeight="1">
      <c r="A190" s="3">
        <v>188</v>
      </c>
      <c r="B190" s="3" t="str">
        <f t="shared" si="21"/>
        <v>1002</v>
      </c>
      <c r="C190" s="4" t="s">
        <v>10</v>
      </c>
      <c r="D190" s="4" t="str">
        <f>"林金玉"</f>
        <v>林金玉</v>
      </c>
      <c r="E190" s="4" t="str">
        <f>"本科"</f>
        <v>本科</v>
      </c>
      <c r="F190" s="4" t="str">
        <f>"学士"</f>
        <v>学士</v>
      </c>
      <c r="G190" s="4" t="str">
        <f t="shared" si="25"/>
        <v>是</v>
      </c>
      <c r="H190" s="3" t="s">
        <v>13</v>
      </c>
      <c r="I190" s="5"/>
    </row>
    <row r="191" spans="1:9" ht="24" customHeight="1">
      <c r="A191" s="3">
        <v>189</v>
      </c>
      <c r="B191" s="3" t="str">
        <f t="shared" si="21"/>
        <v>1002</v>
      </c>
      <c r="C191" s="4" t="s">
        <v>10</v>
      </c>
      <c r="D191" s="4" t="str">
        <f>"温希月"</f>
        <v>温希月</v>
      </c>
      <c r="E191" s="4" t="str">
        <f>"大学本科学历"</f>
        <v>大学本科学历</v>
      </c>
      <c r="F191" s="4" t="str">
        <f>"管理学学士"</f>
        <v>管理学学士</v>
      </c>
      <c r="G191" s="4" t="str">
        <f t="shared" si="25"/>
        <v>是</v>
      </c>
      <c r="H191" s="3" t="s">
        <v>13</v>
      </c>
      <c r="I191" s="5"/>
    </row>
    <row r="192" spans="1:9" ht="24" customHeight="1">
      <c r="A192" s="3">
        <v>190</v>
      </c>
      <c r="B192" s="3" t="str">
        <f aca="true" t="shared" si="26" ref="B192:B214">"1003"</f>
        <v>1003</v>
      </c>
      <c r="C192" s="4" t="s">
        <v>12</v>
      </c>
      <c r="D192" s="4" t="str">
        <f>"陈秋瑾"</f>
        <v>陈秋瑾</v>
      </c>
      <c r="E192" s="4" t="str">
        <f aca="true" t="shared" si="27" ref="E192:E196">"研究生学历"</f>
        <v>研究生学历</v>
      </c>
      <c r="F192" s="4" t="str">
        <f>"教育硕士"</f>
        <v>教育硕士</v>
      </c>
      <c r="G192" s="4" t="str">
        <f aca="true" t="shared" si="28" ref="G192:G204">"否"</f>
        <v>否</v>
      </c>
      <c r="H192" s="3" t="s">
        <v>13</v>
      </c>
      <c r="I192" s="5"/>
    </row>
    <row r="193" spans="1:9" ht="24" customHeight="1">
      <c r="A193" s="3">
        <v>191</v>
      </c>
      <c r="B193" s="3" t="str">
        <f t="shared" si="26"/>
        <v>1003</v>
      </c>
      <c r="C193" s="4" t="s">
        <v>12</v>
      </c>
      <c r="D193" s="4" t="str">
        <f>"李莉"</f>
        <v>李莉</v>
      </c>
      <c r="E193" s="4" t="str">
        <f>"研究生"</f>
        <v>研究生</v>
      </c>
      <c r="F193" s="4" t="str">
        <f>"理学硕士"</f>
        <v>理学硕士</v>
      </c>
      <c r="G193" s="4" t="str">
        <f t="shared" si="28"/>
        <v>否</v>
      </c>
      <c r="H193" s="3" t="s">
        <v>13</v>
      </c>
      <c r="I193" s="5"/>
    </row>
    <row r="194" spans="1:9" ht="24" customHeight="1">
      <c r="A194" s="3">
        <v>192</v>
      </c>
      <c r="B194" s="3" t="str">
        <f t="shared" si="26"/>
        <v>1003</v>
      </c>
      <c r="C194" s="4" t="s">
        <v>12</v>
      </c>
      <c r="D194" s="4" t="str">
        <f>"陈子思"</f>
        <v>陈子思</v>
      </c>
      <c r="E194" s="4" t="str">
        <f>"硕士"</f>
        <v>硕士</v>
      </c>
      <c r="F194" s="4" t="str">
        <f>"理学硕士"</f>
        <v>理学硕士</v>
      </c>
      <c r="G194" s="4" t="str">
        <f t="shared" si="28"/>
        <v>否</v>
      </c>
      <c r="H194" s="3" t="s">
        <v>13</v>
      </c>
      <c r="I194" s="5"/>
    </row>
    <row r="195" spans="1:9" ht="24" customHeight="1">
      <c r="A195" s="3">
        <v>193</v>
      </c>
      <c r="B195" s="3" t="str">
        <f t="shared" si="26"/>
        <v>1003</v>
      </c>
      <c r="C195" s="4" t="s">
        <v>12</v>
      </c>
      <c r="D195" s="4" t="str">
        <f>"赵亚龙"</f>
        <v>赵亚龙</v>
      </c>
      <c r="E195" s="4" t="str">
        <f t="shared" si="27"/>
        <v>研究生学历</v>
      </c>
      <c r="F195" s="4" t="str">
        <f>"管理学硕士"</f>
        <v>管理学硕士</v>
      </c>
      <c r="G195" s="4" t="str">
        <f t="shared" si="28"/>
        <v>否</v>
      </c>
      <c r="H195" s="3" t="s">
        <v>13</v>
      </c>
      <c r="I195" s="5"/>
    </row>
    <row r="196" spans="1:9" ht="24" customHeight="1">
      <c r="A196" s="3">
        <v>194</v>
      </c>
      <c r="B196" s="3" t="str">
        <f t="shared" si="26"/>
        <v>1003</v>
      </c>
      <c r="C196" s="4" t="s">
        <v>12</v>
      </c>
      <c r="D196" s="4" t="str">
        <f>"李静"</f>
        <v>李静</v>
      </c>
      <c r="E196" s="4" t="str">
        <f t="shared" si="27"/>
        <v>研究生学历</v>
      </c>
      <c r="F196" s="4" t="str">
        <f>"医学硕士"</f>
        <v>医学硕士</v>
      </c>
      <c r="G196" s="4" t="str">
        <f t="shared" si="28"/>
        <v>否</v>
      </c>
      <c r="H196" s="3" t="s">
        <v>13</v>
      </c>
      <c r="I196" s="5"/>
    </row>
    <row r="197" spans="1:9" ht="24" customHeight="1">
      <c r="A197" s="3">
        <v>195</v>
      </c>
      <c r="B197" s="3" t="str">
        <f t="shared" si="26"/>
        <v>1003</v>
      </c>
      <c r="C197" s="4" t="s">
        <v>12</v>
      </c>
      <c r="D197" s="4" t="str">
        <f>"王晓辉"</f>
        <v>王晓辉</v>
      </c>
      <c r="E197" s="4" t="str">
        <f>"研究生"</f>
        <v>研究生</v>
      </c>
      <c r="F197" s="4" t="str">
        <f>"硕士"</f>
        <v>硕士</v>
      </c>
      <c r="G197" s="4" t="str">
        <f t="shared" si="28"/>
        <v>否</v>
      </c>
      <c r="H197" s="3" t="s">
        <v>13</v>
      </c>
      <c r="I197" s="5"/>
    </row>
    <row r="198" spans="1:9" ht="24" customHeight="1">
      <c r="A198" s="3">
        <v>196</v>
      </c>
      <c r="B198" s="3" t="str">
        <f t="shared" si="26"/>
        <v>1003</v>
      </c>
      <c r="C198" s="4" t="s">
        <v>12</v>
      </c>
      <c r="D198" s="4" t="str">
        <f>"谭惠"</f>
        <v>谭惠</v>
      </c>
      <c r="E198" s="4" t="str">
        <f>"研究生学历"</f>
        <v>研究生学历</v>
      </c>
      <c r="F198" s="4" t="str">
        <f>"应用心理专业硕士"</f>
        <v>应用心理专业硕士</v>
      </c>
      <c r="G198" s="4" t="str">
        <f t="shared" si="28"/>
        <v>否</v>
      </c>
      <c r="H198" s="3" t="s">
        <v>13</v>
      </c>
      <c r="I198" s="5"/>
    </row>
    <row r="199" spans="1:9" ht="24" customHeight="1">
      <c r="A199" s="3">
        <v>197</v>
      </c>
      <c r="B199" s="3" t="str">
        <f t="shared" si="26"/>
        <v>1003</v>
      </c>
      <c r="C199" s="4" t="s">
        <v>12</v>
      </c>
      <c r="D199" s="4" t="str">
        <f>"符肇秋"</f>
        <v>符肇秋</v>
      </c>
      <c r="E199" s="4" t="str">
        <f>"研究生学历"</f>
        <v>研究生学历</v>
      </c>
      <c r="F199" s="4" t="str">
        <f>"法学硕士"</f>
        <v>法学硕士</v>
      </c>
      <c r="G199" s="4" t="str">
        <f t="shared" si="28"/>
        <v>否</v>
      </c>
      <c r="H199" s="3" t="s">
        <v>13</v>
      </c>
      <c r="I199" s="5"/>
    </row>
    <row r="200" spans="1:9" ht="24" customHeight="1">
      <c r="A200" s="3">
        <v>198</v>
      </c>
      <c r="B200" s="3" t="str">
        <f t="shared" si="26"/>
        <v>1003</v>
      </c>
      <c r="C200" s="4" t="s">
        <v>12</v>
      </c>
      <c r="D200" s="4" t="str">
        <f>"王苑"</f>
        <v>王苑</v>
      </c>
      <c r="E200" s="4" t="str">
        <f aca="true" t="shared" si="29" ref="E200:E207">"硕士研究生"</f>
        <v>硕士研究生</v>
      </c>
      <c r="F200" s="4" t="str">
        <f>"法学学位"</f>
        <v>法学学位</v>
      </c>
      <c r="G200" s="4" t="str">
        <f t="shared" si="28"/>
        <v>否</v>
      </c>
      <c r="H200" s="3" t="s">
        <v>13</v>
      </c>
      <c r="I200" s="5"/>
    </row>
    <row r="201" spans="1:9" ht="24" customHeight="1">
      <c r="A201" s="3">
        <v>199</v>
      </c>
      <c r="B201" s="3" t="str">
        <f t="shared" si="26"/>
        <v>1003</v>
      </c>
      <c r="C201" s="4" t="s">
        <v>12</v>
      </c>
      <c r="D201" s="4" t="str">
        <f>"秦天邦"</f>
        <v>秦天邦</v>
      </c>
      <c r="E201" s="4" t="str">
        <f>"研究生"</f>
        <v>研究生</v>
      </c>
      <c r="F201" s="4" t="str">
        <f>"工程硕士"</f>
        <v>工程硕士</v>
      </c>
      <c r="G201" s="4" t="str">
        <f t="shared" si="28"/>
        <v>否</v>
      </c>
      <c r="H201" s="3" t="s">
        <v>13</v>
      </c>
      <c r="I201" s="5"/>
    </row>
    <row r="202" spans="1:9" ht="24" customHeight="1">
      <c r="A202" s="3">
        <v>200</v>
      </c>
      <c r="B202" s="3" t="str">
        <f t="shared" si="26"/>
        <v>1003</v>
      </c>
      <c r="C202" s="4" t="s">
        <v>12</v>
      </c>
      <c r="D202" s="4" t="str">
        <f>"黄杰庆"</f>
        <v>黄杰庆</v>
      </c>
      <c r="E202" s="4" t="str">
        <f t="shared" si="29"/>
        <v>硕士研究生</v>
      </c>
      <c r="F202" s="4" t="str">
        <f>"硕士"</f>
        <v>硕士</v>
      </c>
      <c r="G202" s="4" t="str">
        <f t="shared" si="28"/>
        <v>否</v>
      </c>
      <c r="H202" s="3" t="s">
        <v>13</v>
      </c>
      <c r="I202" s="5"/>
    </row>
    <row r="203" spans="1:9" ht="24" customHeight="1">
      <c r="A203" s="3">
        <v>201</v>
      </c>
      <c r="B203" s="3" t="str">
        <f t="shared" si="26"/>
        <v>1003</v>
      </c>
      <c r="C203" s="4" t="s">
        <v>12</v>
      </c>
      <c r="D203" s="4" t="str">
        <f>"李娇妮"</f>
        <v>李娇妮</v>
      </c>
      <c r="E203" s="4" t="str">
        <f>"研究生"</f>
        <v>研究生</v>
      </c>
      <c r="F203" s="4" t="str">
        <f>"硕士"</f>
        <v>硕士</v>
      </c>
      <c r="G203" s="4" t="str">
        <f t="shared" si="28"/>
        <v>否</v>
      </c>
      <c r="H203" s="3" t="s">
        <v>13</v>
      </c>
      <c r="I203" s="5"/>
    </row>
    <row r="204" spans="1:9" ht="24" customHeight="1">
      <c r="A204" s="3">
        <v>202</v>
      </c>
      <c r="B204" s="3" t="str">
        <f t="shared" si="26"/>
        <v>1003</v>
      </c>
      <c r="C204" s="4" t="s">
        <v>12</v>
      </c>
      <c r="D204" s="4" t="str">
        <f>"邓诗璇"</f>
        <v>邓诗璇</v>
      </c>
      <c r="E204" s="4" t="str">
        <f>"硕士研究生学历"</f>
        <v>硕士研究生学历</v>
      </c>
      <c r="F204" s="4" t="str">
        <f>"管理学硕士"</f>
        <v>管理学硕士</v>
      </c>
      <c r="G204" s="4" t="str">
        <f t="shared" si="28"/>
        <v>否</v>
      </c>
      <c r="H204" s="3" t="s">
        <v>13</v>
      </c>
      <c r="I204" s="5"/>
    </row>
    <row r="205" spans="1:9" ht="24" customHeight="1">
      <c r="A205" s="3">
        <v>203</v>
      </c>
      <c r="B205" s="3" t="str">
        <f t="shared" si="26"/>
        <v>1003</v>
      </c>
      <c r="C205" s="4" t="s">
        <v>12</v>
      </c>
      <c r="D205" s="4" t="str">
        <f>"李红阳"</f>
        <v>李红阳</v>
      </c>
      <c r="E205" s="4" t="str">
        <f t="shared" si="29"/>
        <v>硕士研究生</v>
      </c>
      <c r="F205" s="4" t="str">
        <f>"工学硕士"</f>
        <v>工学硕士</v>
      </c>
      <c r="G205" s="4" t="str">
        <f>"是"</f>
        <v>是</v>
      </c>
      <c r="H205" s="3" t="s">
        <v>13</v>
      </c>
      <c r="I205" s="5"/>
    </row>
    <row r="206" spans="1:9" ht="24" customHeight="1">
      <c r="A206" s="3">
        <v>204</v>
      </c>
      <c r="B206" s="3" t="str">
        <f t="shared" si="26"/>
        <v>1003</v>
      </c>
      <c r="C206" s="4" t="s">
        <v>12</v>
      </c>
      <c r="D206" s="4" t="str">
        <f>"刘一含"</f>
        <v>刘一含</v>
      </c>
      <c r="E206" s="4" t="str">
        <f t="shared" si="29"/>
        <v>硕士研究生</v>
      </c>
      <c r="F206" s="4" t="str">
        <f>"工学硕士"</f>
        <v>工学硕士</v>
      </c>
      <c r="G206" s="4" t="str">
        <f>"是"</f>
        <v>是</v>
      </c>
      <c r="H206" s="3" t="s">
        <v>13</v>
      </c>
      <c r="I206" s="5"/>
    </row>
    <row r="207" spans="1:9" ht="24" customHeight="1">
      <c r="A207" s="3">
        <v>205</v>
      </c>
      <c r="B207" s="3" t="str">
        <f t="shared" si="26"/>
        <v>1003</v>
      </c>
      <c r="C207" s="4" t="s">
        <v>12</v>
      </c>
      <c r="D207" s="4" t="str">
        <f>"孙晓娇"</f>
        <v>孙晓娇</v>
      </c>
      <c r="E207" s="4" t="str">
        <f t="shared" si="29"/>
        <v>硕士研究生</v>
      </c>
      <c r="F207" s="4" t="str">
        <f>"文学硕士"</f>
        <v>文学硕士</v>
      </c>
      <c r="G207" s="4" t="str">
        <f aca="true" t="shared" si="30" ref="G207:G211">"否"</f>
        <v>否</v>
      </c>
      <c r="H207" s="3" t="s">
        <v>13</v>
      </c>
      <c r="I207" s="5"/>
    </row>
    <row r="208" spans="1:9" ht="24" customHeight="1">
      <c r="A208" s="3">
        <v>206</v>
      </c>
      <c r="B208" s="3" t="str">
        <f t="shared" si="26"/>
        <v>1003</v>
      </c>
      <c r="C208" s="4" t="s">
        <v>12</v>
      </c>
      <c r="D208" s="4" t="str">
        <f>"黄远生"</f>
        <v>黄远生</v>
      </c>
      <c r="E208" s="4" t="str">
        <f>"研究生"</f>
        <v>研究生</v>
      </c>
      <c r="F208" s="4" t="str">
        <f>"理学硕士"</f>
        <v>理学硕士</v>
      </c>
      <c r="G208" s="4" t="str">
        <f t="shared" si="30"/>
        <v>否</v>
      </c>
      <c r="H208" s="3" t="s">
        <v>13</v>
      </c>
      <c r="I208" s="5"/>
    </row>
    <row r="209" spans="1:9" ht="31.5" customHeight="1">
      <c r="A209" s="3">
        <v>207</v>
      </c>
      <c r="B209" s="3" t="str">
        <f t="shared" si="26"/>
        <v>1003</v>
      </c>
      <c r="C209" s="4" t="s">
        <v>12</v>
      </c>
      <c r="D209" s="4" t="str">
        <f>"杨洋"</f>
        <v>杨洋</v>
      </c>
      <c r="E209" s="4" t="str">
        <f>"硕士研究生学历"</f>
        <v>硕士研究生学历</v>
      </c>
      <c r="F209" s="4" t="str">
        <f>"农业学位"</f>
        <v>农业学位</v>
      </c>
      <c r="G209" s="4" t="str">
        <f t="shared" si="30"/>
        <v>否</v>
      </c>
      <c r="H209" s="3" t="s">
        <v>13</v>
      </c>
      <c r="I209" s="5"/>
    </row>
    <row r="210" spans="1:9" ht="24" customHeight="1">
      <c r="A210" s="3">
        <v>208</v>
      </c>
      <c r="B210" s="3" t="str">
        <f t="shared" si="26"/>
        <v>1003</v>
      </c>
      <c r="C210" s="4" t="s">
        <v>12</v>
      </c>
      <c r="D210" s="4" t="str">
        <f>"丁悦花"</f>
        <v>丁悦花</v>
      </c>
      <c r="E210" s="4" t="str">
        <f>"硕士研究生"</f>
        <v>硕士研究生</v>
      </c>
      <c r="F210" s="4" t="str">
        <f>"艺术硕士"</f>
        <v>艺术硕士</v>
      </c>
      <c r="G210" s="4" t="str">
        <f t="shared" si="30"/>
        <v>否</v>
      </c>
      <c r="H210" s="3" t="s">
        <v>13</v>
      </c>
      <c r="I210" s="5"/>
    </row>
    <row r="211" spans="1:9" ht="24" customHeight="1">
      <c r="A211" s="3">
        <v>209</v>
      </c>
      <c r="B211" s="3" t="str">
        <f t="shared" si="26"/>
        <v>1003</v>
      </c>
      <c r="C211" s="4" t="s">
        <v>12</v>
      </c>
      <c r="D211" s="4" t="str">
        <f>"杨梦丹"</f>
        <v>杨梦丹</v>
      </c>
      <c r="E211" s="4" t="str">
        <f aca="true" t="shared" si="31" ref="E211:E214">"研究生学历"</f>
        <v>研究生学历</v>
      </c>
      <c r="F211" s="4" t="str">
        <f>"硕士学位"</f>
        <v>硕士学位</v>
      </c>
      <c r="G211" s="4" t="str">
        <f t="shared" si="30"/>
        <v>否</v>
      </c>
      <c r="H211" s="3" t="s">
        <v>13</v>
      </c>
      <c r="I211" s="5"/>
    </row>
    <row r="212" spans="1:9" ht="24" customHeight="1">
      <c r="A212" s="3">
        <v>210</v>
      </c>
      <c r="B212" s="3" t="str">
        <f t="shared" si="26"/>
        <v>1003</v>
      </c>
      <c r="C212" s="4" t="s">
        <v>12</v>
      </c>
      <c r="D212" s="4" t="str">
        <f>"李文"</f>
        <v>李文</v>
      </c>
      <c r="E212" s="4" t="str">
        <f>"硕士研究生"</f>
        <v>硕士研究生</v>
      </c>
      <c r="F212" s="4" t="str">
        <f>"文学硕士"</f>
        <v>文学硕士</v>
      </c>
      <c r="G212" s="4" t="str">
        <f>"是"</f>
        <v>是</v>
      </c>
      <c r="H212" s="3" t="s">
        <v>13</v>
      </c>
      <c r="I212" s="5"/>
    </row>
    <row r="213" spans="1:9" ht="24" customHeight="1">
      <c r="A213" s="3">
        <v>211</v>
      </c>
      <c r="B213" s="3" t="str">
        <f t="shared" si="26"/>
        <v>1003</v>
      </c>
      <c r="C213" s="4" t="s">
        <v>12</v>
      </c>
      <c r="D213" s="4" t="str">
        <f>"刘霞"</f>
        <v>刘霞</v>
      </c>
      <c r="E213" s="4" t="str">
        <f t="shared" si="31"/>
        <v>研究生学历</v>
      </c>
      <c r="F213" s="4" t="str">
        <f>"翻译硕士"</f>
        <v>翻译硕士</v>
      </c>
      <c r="G213" s="4" t="str">
        <f aca="true" t="shared" si="32" ref="G213:G223">"否"</f>
        <v>否</v>
      </c>
      <c r="H213" s="3" t="s">
        <v>13</v>
      </c>
      <c r="I213" s="5"/>
    </row>
    <row r="214" spans="1:9" ht="24" customHeight="1">
      <c r="A214" s="3">
        <v>212</v>
      </c>
      <c r="B214" s="3" t="str">
        <f t="shared" si="26"/>
        <v>1003</v>
      </c>
      <c r="C214" s="4" t="s">
        <v>12</v>
      </c>
      <c r="D214" s="4" t="str">
        <f>"林玉暖"</f>
        <v>林玉暖</v>
      </c>
      <c r="E214" s="4" t="str">
        <f t="shared" si="31"/>
        <v>研究生学历</v>
      </c>
      <c r="F214" s="4" t="str">
        <f>"理学硕士"</f>
        <v>理学硕士</v>
      </c>
      <c r="G214" s="4" t="str">
        <f t="shared" si="32"/>
        <v>否</v>
      </c>
      <c r="H214" s="3" t="s">
        <v>13</v>
      </c>
      <c r="I214" s="5"/>
    </row>
    <row r="215" spans="1:9" ht="24" customHeight="1">
      <c r="A215" s="3">
        <v>213</v>
      </c>
      <c r="B215" s="3" t="str">
        <f>"1004"</f>
        <v>1004</v>
      </c>
      <c r="C215" s="4" t="s">
        <v>12</v>
      </c>
      <c r="D215" s="4" t="str">
        <f>"陈晓莹"</f>
        <v>陈晓莹</v>
      </c>
      <c r="E215" s="4" t="str">
        <f>"大学本科"</f>
        <v>大学本科</v>
      </c>
      <c r="F215" s="4" t="str">
        <f>"经济学学士"</f>
        <v>经济学学士</v>
      </c>
      <c r="G215" s="4" t="str">
        <f t="shared" si="32"/>
        <v>否</v>
      </c>
      <c r="H215" s="3" t="s">
        <v>13</v>
      </c>
      <c r="I215" s="5"/>
    </row>
    <row r="216" spans="1:9" ht="24" customHeight="1">
      <c r="A216" s="3">
        <v>214</v>
      </c>
      <c r="B216" s="3" t="str">
        <f>"1004"</f>
        <v>1004</v>
      </c>
      <c r="C216" s="4" t="s">
        <v>12</v>
      </c>
      <c r="D216" s="4" t="str">
        <f>"马欢"</f>
        <v>马欢</v>
      </c>
      <c r="E216" s="4" t="str">
        <f>"研究生学历"</f>
        <v>研究生学历</v>
      </c>
      <c r="F216" s="4" t="str">
        <f>"农学硕士"</f>
        <v>农学硕士</v>
      </c>
      <c r="G216" s="4" t="str">
        <f t="shared" si="32"/>
        <v>否</v>
      </c>
      <c r="H216" s="3" t="s">
        <v>13</v>
      </c>
      <c r="I216" s="5"/>
    </row>
    <row r="217" spans="1:9" ht="24" customHeight="1">
      <c r="A217" s="3">
        <v>215</v>
      </c>
      <c r="B217" s="3" t="str">
        <f aca="true" t="shared" si="33" ref="B217:B223">"1005"</f>
        <v>1005</v>
      </c>
      <c r="C217" s="4" t="s">
        <v>12</v>
      </c>
      <c r="D217" s="4" t="str">
        <f>"石彦丽"</f>
        <v>石彦丽</v>
      </c>
      <c r="E217" s="4" t="str">
        <f>"硕士研究生"</f>
        <v>硕士研究生</v>
      </c>
      <c r="F217" s="4" t="str">
        <f>"理学硕士"</f>
        <v>理学硕士</v>
      </c>
      <c r="G217" s="4" t="str">
        <f t="shared" si="32"/>
        <v>否</v>
      </c>
      <c r="H217" s="3" t="s">
        <v>13</v>
      </c>
      <c r="I217" s="5"/>
    </row>
    <row r="218" spans="1:9" ht="30.75" customHeight="1">
      <c r="A218" s="3">
        <v>216</v>
      </c>
      <c r="B218" s="3" t="str">
        <f t="shared" si="33"/>
        <v>1005</v>
      </c>
      <c r="C218" s="4" t="s">
        <v>12</v>
      </c>
      <c r="D218" s="4" t="str">
        <f>"洪颐"</f>
        <v>洪颐</v>
      </c>
      <c r="E218" s="4" t="str">
        <f>"研究生学历"</f>
        <v>研究生学历</v>
      </c>
      <c r="F218" s="4" t="str">
        <f>"体育硕士学位"</f>
        <v>体育硕士学位</v>
      </c>
      <c r="G218" s="4" t="str">
        <f t="shared" si="32"/>
        <v>否</v>
      </c>
      <c r="H218" s="3" t="s">
        <v>13</v>
      </c>
      <c r="I218" s="5"/>
    </row>
    <row r="219" spans="1:9" ht="24" customHeight="1">
      <c r="A219" s="3">
        <v>217</v>
      </c>
      <c r="B219" s="3" t="str">
        <f t="shared" si="33"/>
        <v>1005</v>
      </c>
      <c r="C219" s="4" t="s">
        <v>12</v>
      </c>
      <c r="D219" s="4" t="str">
        <f>"孙乐能"</f>
        <v>孙乐能</v>
      </c>
      <c r="E219" s="4" t="str">
        <f>"本科"</f>
        <v>本科</v>
      </c>
      <c r="F219" s="4" t="str">
        <f>"学士学位"</f>
        <v>学士学位</v>
      </c>
      <c r="G219" s="4" t="str">
        <f t="shared" si="32"/>
        <v>否</v>
      </c>
      <c r="H219" s="3" t="s">
        <v>13</v>
      </c>
      <c r="I219" s="5"/>
    </row>
    <row r="220" spans="1:9" ht="24" customHeight="1">
      <c r="A220" s="3">
        <v>218</v>
      </c>
      <c r="B220" s="3" t="str">
        <f t="shared" si="33"/>
        <v>1005</v>
      </c>
      <c r="C220" s="4" t="s">
        <v>12</v>
      </c>
      <c r="D220" s="4" t="str">
        <f>"王海燕"</f>
        <v>王海燕</v>
      </c>
      <c r="E220" s="4" t="str">
        <f>"大学本科"</f>
        <v>大学本科</v>
      </c>
      <c r="F220" s="4" t="str">
        <f>"管理学学生"</f>
        <v>管理学学生</v>
      </c>
      <c r="G220" s="4" t="str">
        <f t="shared" si="32"/>
        <v>否</v>
      </c>
      <c r="H220" s="3" t="s">
        <v>13</v>
      </c>
      <c r="I220" s="5"/>
    </row>
    <row r="221" spans="1:9" ht="24" customHeight="1">
      <c r="A221" s="3">
        <v>219</v>
      </c>
      <c r="B221" s="3" t="str">
        <f t="shared" si="33"/>
        <v>1005</v>
      </c>
      <c r="C221" s="4" t="s">
        <v>12</v>
      </c>
      <c r="D221" s="4" t="str">
        <f>"陈达芬"</f>
        <v>陈达芬</v>
      </c>
      <c r="E221" s="4" t="str">
        <f>"研究生"</f>
        <v>研究生</v>
      </c>
      <c r="F221" s="4" t="str">
        <f>"工程硕士"</f>
        <v>工程硕士</v>
      </c>
      <c r="G221" s="4" t="str">
        <f t="shared" si="32"/>
        <v>否</v>
      </c>
      <c r="H221" s="3" t="s">
        <v>13</v>
      </c>
      <c r="I221" s="5"/>
    </row>
    <row r="222" spans="1:9" ht="24" customHeight="1">
      <c r="A222" s="3">
        <v>220</v>
      </c>
      <c r="B222" s="3" t="str">
        <f t="shared" si="33"/>
        <v>1005</v>
      </c>
      <c r="C222" s="4" t="s">
        <v>12</v>
      </c>
      <c r="D222" s="4" t="str">
        <f>"陈珠"</f>
        <v>陈珠</v>
      </c>
      <c r="E222" s="4" t="str">
        <f>"大学本科学历"</f>
        <v>大学本科学历</v>
      </c>
      <c r="F222" s="4" t="str">
        <f>"学士学位"</f>
        <v>学士学位</v>
      </c>
      <c r="G222" s="4" t="str">
        <f t="shared" si="32"/>
        <v>否</v>
      </c>
      <c r="H222" s="3" t="s">
        <v>13</v>
      </c>
      <c r="I222" s="5"/>
    </row>
    <row r="223" spans="1:9" ht="24" customHeight="1">
      <c r="A223" s="3">
        <v>221</v>
      </c>
      <c r="B223" s="3" t="str">
        <f t="shared" si="33"/>
        <v>1005</v>
      </c>
      <c r="C223" s="3" t="s">
        <v>12</v>
      </c>
      <c r="D223" s="3" t="str">
        <f>"周胜男"</f>
        <v>周胜男</v>
      </c>
      <c r="E223" s="3" t="str">
        <f>"研究生"</f>
        <v>研究生</v>
      </c>
      <c r="F223" s="3" t="str">
        <f>"硕士"</f>
        <v>硕士</v>
      </c>
      <c r="G223" s="4" t="str">
        <f t="shared" si="32"/>
        <v>否</v>
      </c>
      <c r="H223" s="3" t="s">
        <v>13</v>
      </c>
      <c r="I223" s="5"/>
    </row>
  </sheetData>
  <sheetProtection/>
  <autoFilter ref="B2:G222">
    <sortState ref="B3:G223">
      <sortCondition sortBy="value" ref="B3:B223"/>
    </sortState>
  </autoFilter>
  <mergeCells count="1">
    <mergeCell ref="A1:I1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未夏</cp:lastModifiedBy>
  <dcterms:created xsi:type="dcterms:W3CDTF">2021-12-14T01:25:40Z</dcterms:created>
  <dcterms:modified xsi:type="dcterms:W3CDTF">2021-12-14T09:08:37Z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CB1B653B67E447478E1FB0542025D0A5</vt:lpwstr>
  </property>
  <property fmtid="{D5CDD505-2E9C-101B-9397-08002B2CF9AE}" pid="4" name="KSOProductBuildV">
    <vt:lpwstr>2052-11.1.0.11115</vt:lpwstr>
  </property>
</Properties>
</file>