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542_61af2292b4bf4" sheetId="1" r:id="rId1"/>
  </sheets>
  <definedNames/>
  <calcPr fullCalcOnLoad="1"/>
</workbook>
</file>

<file path=xl/sharedStrings.xml><?xml version="1.0" encoding="utf-8"?>
<sst xmlns="http://schemas.openxmlformats.org/spreadsheetml/2006/main" count="1763" uniqueCount="29">
  <si>
    <t>白沙黎族自治县2021年中小学校备案制教师招聘资格审查合格人员名单</t>
  </si>
  <si>
    <t>序号</t>
  </si>
  <si>
    <t>报考号</t>
  </si>
  <si>
    <t>报考岗位</t>
  </si>
  <si>
    <t>姓名</t>
  </si>
  <si>
    <t>性别</t>
  </si>
  <si>
    <t>0101_小学语文教师</t>
  </si>
  <si>
    <t>0102_小学数学教师</t>
  </si>
  <si>
    <t>0103_小学英语教师</t>
  </si>
  <si>
    <t>0104_小学体育教师</t>
  </si>
  <si>
    <t>0105_小学美术教师</t>
  </si>
  <si>
    <t>0106_小学音乐教师</t>
  </si>
  <si>
    <t>0201_初中语文教师</t>
  </si>
  <si>
    <t>0202_初中数学教师</t>
  </si>
  <si>
    <t>0203_初中英语教师</t>
  </si>
  <si>
    <t>0204_初中历史教师</t>
  </si>
  <si>
    <t>0205_初中政治教师</t>
  </si>
  <si>
    <t>0206_初中美术教师</t>
  </si>
  <si>
    <t>0207_初中物理教师</t>
  </si>
  <si>
    <t>0208_初中地理教师</t>
  </si>
  <si>
    <t>0209_初中音乐教师</t>
  </si>
  <si>
    <t>0210_初中信息技术教师</t>
  </si>
  <si>
    <t>0301_高中数学教师</t>
  </si>
  <si>
    <t>0302_高中英语教师</t>
  </si>
  <si>
    <t>0303_高中政治教师</t>
  </si>
  <si>
    <t>男</t>
  </si>
  <si>
    <t>0304_高中语文教师</t>
  </si>
  <si>
    <t>0305_高中生物教师</t>
  </si>
  <si>
    <t>0306_高中体育教师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</si>
</sst>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58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5.421875" style="2" customWidth="1"/>
    <col min="2" max="2" width="29.421875" style="2" customWidth="1"/>
    <col min="3" max="3" width="25.421875" style="2" customWidth="1"/>
    <col min="4" max="4" width="11.140625" style="2" customWidth="1"/>
    <col min="5" max="5" width="14.8515625" style="2" customWidth="1"/>
    <col min="6" max="16384" width="9.00390625" style="2" customWidth="1"/>
  </cols>
  <sheetData>
    <row r="1" spans="1:5" ht="54.75" customHeight="1">
      <c r="A1" s="3" t="s">
        <v>0</v>
      </c>
      <c r="B1" s="3"/>
      <c r="C1" s="3"/>
      <c r="D1" s="3"/>
      <c r="E1" s="3"/>
    </row>
    <row r="2" spans="1:5" s="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4.5" customHeight="1">
      <c r="A3" s="5">
        <v>1</v>
      </c>
      <c r="B3" s="5" t="str">
        <f>"35422021111809052411636"</f>
        <v>35422021111809052411636</v>
      </c>
      <c r="C3" s="5" t="s">
        <v>6</v>
      </c>
      <c r="D3" s="5" t="str">
        <f>"赵甜"</f>
        <v>赵甜</v>
      </c>
      <c r="E3" s="5" t="str">
        <f aca="true" t="shared" si="0" ref="E3:E7">"女"</f>
        <v>女</v>
      </c>
    </row>
    <row r="4" spans="1:5" ht="34.5" customHeight="1">
      <c r="A4" s="5">
        <v>2</v>
      </c>
      <c r="B4" s="5" t="str">
        <f>"35422021111809055311643"</f>
        <v>35422021111809055311643</v>
      </c>
      <c r="C4" s="5" t="s">
        <v>6</v>
      </c>
      <c r="D4" s="5" t="str">
        <f>"黄佳佳"</f>
        <v>黄佳佳</v>
      </c>
      <c r="E4" s="5" t="str">
        <f t="shared" si="0"/>
        <v>女</v>
      </c>
    </row>
    <row r="5" spans="1:5" ht="34.5" customHeight="1">
      <c r="A5" s="5">
        <v>3</v>
      </c>
      <c r="B5" s="5" t="str">
        <f>"35422021111809064111655"</f>
        <v>35422021111809064111655</v>
      </c>
      <c r="C5" s="5" t="s">
        <v>6</v>
      </c>
      <c r="D5" s="5" t="str">
        <f>"苏静"</f>
        <v>苏静</v>
      </c>
      <c r="E5" s="5" t="str">
        <f t="shared" si="0"/>
        <v>女</v>
      </c>
    </row>
    <row r="6" spans="1:5" ht="34.5" customHeight="1">
      <c r="A6" s="5">
        <v>4</v>
      </c>
      <c r="B6" s="5" t="str">
        <f>"35422021111809081311673"</f>
        <v>35422021111809081311673</v>
      </c>
      <c r="C6" s="5" t="s">
        <v>6</v>
      </c>
      <c r="D6" s="5" t="str">
        <f>"黄楚茵"</f>
        <v>黄楚茵</v>
      </c>
      <c r="E6" s="5" t="str">
        <f t="shared" si="0"/>
        <v>女</v>
      </c>
    </row>
    <row r="7" spans="1:5" ht="34.5" customHeight="1">
      <c r="A7" s="5">
        <v>5</v>
      </c>
      <c r="B7" s="5" t="str">
        <f>"35422021111809091311681"</f>
        <v>35422021111809091311681</v>
      </c>
      <c r="C7" s="5" t="s">
        <v>6</v>
      </c>
      <c r="D7" s="5" t="str">
        <f>"许彬彬"</f>
        <v>许彬彬</v>
      </c>
      <c r="E7" s="5" t="str">
        <f t="shared" si="0"/>
        <v>女</v>
      </c>
    </row>
    <row r="8" spans="1:5" ht="34.5" customHeight="1">
      <c r="A8" s="5">
        <v>6</v>
      </c>
      <c r="B8" s="5" t="str">
        <f>"35422021111809232511822"</f>
        <v>35422021111809232511822</v>
      </c>
      <c r="C8" s="5" t="s">
        <v>6</v>
      </c>
      <c r="D8" s="5" t="str">
        <f>"兰王"</f>
        <v>兰王</v>
      </c>
      <c r="E8" s="5" t="str">
        <f>"男"</f>
        <v>男</v>
      </c>
    </row>
    <row r="9" spans="1:5" ht="34.5" customHeight="1">
      <c r="A9" s="5">
        <v>7</v>
      </c>
      <c r="B9" s="5" t="str">
        <f>"35422021111809300111882"</f>
        <v>35422021111809300111882</v>
      </c>
      <c r="C9" s="5" t="s">
        <v>6</v>
      </c>
      <c r="D9" s="5" t="str">
        <f>"李茹媛"</f>
        <v>李茹媛</v>
      </c>
      <c r="E9" s="5" t="str">
        <f aca="true" t="shared" si="1" ref="E9:E55">"女"</f>
        <v>女</v>
      </c>
    </row>
    <row r="10" spans="1:5" ht="34.5" customHeight="1">
      <c r="A10" s="5">
        <v>8</v>
      </c>
      <c r="B10" s="5" t="str">
        <f>"35422021111809392611961"</f>
        <v>35422021111809392611961</v>
      </c>
      <c r="C10" s="5" t="s">
        <v>6</v>
      </c>
      <c r="D10" s="5" t="str">
        <f>"郑一梅"</f>
        <v>郑一梅</v>
      </c>
      <c r="E10" s="5" t="str">
        <f t="shared" si="1"/>
        <v>女</v>
      </c>
    </row>
    <row r="11" spans="1:5" ht="34.5" customHeight="1">
      <c r="A11" s="5">
        <v>9</v>
      </c>
      <c r="B11" s="5" t="str">
        <f>"35422021111809400311966"</f>
        <v>35422021111809400311966</v>
      </c>
      <c r="C11" s="5" t="s">
        <v>6</v>
      </c>
      <c r="D11" s="5" t="str">
        <f>"符珑晶"</f>
        <v>符珑晶</v>
      </c>
      <c r="E11" s="5" t="str">
        <f t="shared" si="1"/>
        <v>女</v>
      </c>
    </row>
    <row r="12" spans="1:5" ht="34.5" customHeight="1">
      <c r="A12" s="5">
        <v>10</v>
      </c>
      <c r="B12" s="5" t="str">
        <f>"35422021111809552512082"</f>
        <v>35422021111809552512082</v>
      </c>
      <c r="C12" s="5" t="s">
        <v>6</v>
      </c>
      <c r="D12" s="5" t="str">
        <f>"赵芳"</f>
        <v>赵芳</v>
      </c>
      <c r="E12" s="5" t="str">
        <f t="shared" si="1"/>
        <v>女</v>
      </c>
    </row>
    <row r="13" spans="1:5" ht="34.5" customHeight="1">
      <c r="A13" s="5">
        <v>11</v>
      </c>
      <c r="B13" s="5" t="str">
        <f>"35422021111809584012106"</f>
        <v>35422021111809584012106</v>
      </c>
      <c r="C13" s="5" t="s">
        <v>6</v>
      </c>
      <c r="D13" s="5" t="str">
        <f>"蔡蕾"</f>
        <v>蔡蕾</v>
      </c>
      <c r="E13" s="5" t="str">
        <f t="shared" si="1"/>
        <v>女</v>
      </c>
    </row>
    <row r="14" spans="1:5" ht="34.5" customHeight="1">
      <c r="A14" s="5">
        <v>12</v>
      </c>
      <c r="B14" s="5" t="str">
        <f>"35422021111810042712140"</f>
        <v>35422021111810042712140</v>
      </c>
      <c r="C14" s="5" t="s">
        <v>6</v>
      </c>
      <c r="D14" s="5" t="str">
        <f>"刘晨"</f>
        <v>刘晨</v>
      </c>
      <c r="E14" s="5" t="str">
        <f t="shared" si="1"/>
        <v>女</v>
      </c>
    </row>
    <row r="15" spans="1:5" ht="34.5" customHeight="1">
      <c r="A15" s="5">
        <v>13</v>
      </c>
      <c r="B15" s="5" t="str">
        <f>"35422021111810103912180"</f>
        <v>35422021111810103912180</v>
      </c>
      <c r="C15" s="5" t="s">
        <v>6</v>
      </c>
      <c r="D15" s="5" t="str">
        <f>"符玉湘"</f>
        <v>符玉湘</v>
      </c>
      <c r="E15" s="5" t="str">
        <f t="shared" si="1"/>
        <v>女</v>
      </c>
    </row>
    <row r="16" spans="1:5" ht="34.5" customHeight="1">
      <c r="A16" s="5">
        <v>14</v>
      </c>
      <c r="B16" s="5" t="str">
        <f>"35422021111810134212204"</f>
        <v>35422021111810134212204</v>
      </c>
      <c r="C16" s="5" t="s">
        <v>6</v>
      </c>
      <c r="D16" s="5" t="str">
        <f>"羊思思"</f>
        <v>羊思思</v>
      </c>
      <c r="E16" s="5" t="str">
        <f t="shared" si="1"/>
        <v>女</v>
      </c>
    </row>
    <row r="17" spans="1:5" ht="34.5" customHeight="1">
      <c r="A17" s="5">
        <v>15</v>
      </c>
      <c r="B17" s="5" t="str">
        <f>"35422021111810155112217"</f>
        <v>35422021111810155112217</v>
      </c>
      <c r="C17" s="5" t="s">
        <v>6</v>
      </c>
      <c r="D17" s="5" t="str">
        <f>"许雯怡"</f>
        <v>许雯怡</v>
      </c>
      <c r="E17" s="5" t="str">
        <f t="shared" si="1"/>
        <v>女</v>
      </c>
    </row>
    <row r="18" spans="1:5" ht="34.5" customHeight="1">
      <c r="A18" s="5">
        <v>16</v>
      </c>
      <c r="B18" s="5" t="str">
        <f>"35422021111810210912257"</f>
        <v>35422021111810210912257</v>
      </c>
      <c r="C18" s="5" t="s">
        <v>6</v>
      </c>
      <c r="D18" s="5" t="str">
        <f>"谢诗珺"</f>
        <v>谢诗珺</v>
      </c>
      <c r="E18" s="5" t="str">
        <f t="shared" si="1"/>
        <v>女</v>
      </c>
    </row>
    <row r="19" spans="1:5" ht="34.5" customHeight="1">
      <c r="A19" s="5">
        <v>17</v>
      </c>
      <c r="B19" s="5" t="str">
        <f>"35422021111810252212293"</f>
        <v>35422021111810252212293</v>
      </c>
      <c r="C19" s="5" t="s">
        <v>6</v>
      </c>
      <c r="D19" s="5" t="str">
        <f>"符冬"</f>
        <v>符冬</v>
      </c>
      <c r="E19" s="5" t="str">
        <f t="shared" si="1"/>
        <v>女</v>
      </c>
    </row>
    <row r="20" spans="1:5" ht="34.5" customHeight="1">
      <c r="A20" s="5">
        <v>18</v>
      </c>
      <c r="B20" s="5" t="str">
        <f>"35422021111810281412305"</f>
        <v>35422021111810281412305</v>
      </c>
      <c r="C20" s="5" t="s">
        <v>6</v>
      </c>
      <c r="D20" s="5" t="str">
        <f>"刘珍玲"</f>
        <v>刘珍玲</v>
      </c>
      <c r="E20" s="5" t="str">
        <f t="shared" si="1"/>
        <v>女</v>
      </c>
    </row>
    <row r="21" spans="1:5" ht="34.5" customHeight="1">
      <c r="A21" s="5">
        <v>19</v>
      </c>
      <c r="B21" s="5" t="str">
        <f>"35422021111810295412317"</f>
        <v>35422021111810295412317</v>
      </c>
      <c r="C21" s="5" t="s">
        <v>6</v>
      </c>
      <c r="D21" s="5" t="str">
        <f>"黄诗婷"</f>
        <v>黄诗婷</v>
      </c>
      <c r="E21" s="5" t="str">
        <f t="shared" si="1"/>
        <v>女</v>
      </c>
    </row>
    <row r="22" spans="1:5" ht="34.5" customHeight="1">
      <c r="A22" s="5">
        <v>20</v>
      </c>
      <c r="B22" s="5" t="str">
        <f>"35422021111810322312339"</f>
        <v>35422021111810322312339</v>
      </c>
      <c r="C22" s="5" t="s">
        <v>6</v>
      </c>
      <c r="D22" s="5" t="str">
        <f>"童丽秋"</f>
        <v>童丽秋</v>
      </c>
      <c r="E22" s="5" t="str">
        <f t="shared" si="1"/>
        <v>女</v>
      </c>
    </row>
    <row r="23" spans="1:5" ht="34.5" customHeight="1">
      <c r="A23" s="5">
        <v>21</v>
      </c>
      <c r="B23" s="5" t="str">
        <f>"35422021111810333912353"</f>
        <v>35422021111810333912353</v>
      </c>
      <c r="C23" s="5" t="s">
        <v>6</v>
      </c>
      <c r="D23" s="5" t="str">
        <f>"林美云"</f>
        <v>林美云</v>
      </c>
      <c r="E23" s="5" t="str">
        <f t="shared" si="1"/>
        <v>女</v>
      </c>
    </row>
    <row r="24" spans="1:5" ht="34.5" customHeight="1">
      <c r="A24" s="5">
        <v>22</v>
      </c>
      <c r="B24" s="5" t="str">
        <f>"35422021111810342812362"</f>
        <v>35422021111810342812362</v>
      </c>
      <c r="C24" s="5" t="s">
        <v>6</v>
      </c>
      <c r="D24" s="5" t="str">
        <f>"符兰妍"</f>
        <v>符兰妍</v>
      </c>
      <c r="E24" s="5" t="str">
        <f t="shared" si="1"/>
        <v>女</v>
      </c>
    </row>
    <row r="25" spans="1:5" ht="34.5" customHeight="1">
      <c r="A25" s="5">
        <v>23</v>
      </c>
      <c r="B25" s="5" t="str">
        <f>"35422021111810354612368"</f>
        <v>35422021111810354612368</v>
      </c>
      <c r="C25" s="5" t="s">
        <v>6</v>
      </c>
      <c r="D25" s="5" t="str">
        <f>"梁奇"</f>
        <v>梁奇</v>
      </c>
      <c r="E25" s="5" t="str">
        <f t="shared" si="1"/>
        <v>女</v>
      </c>
    </row>
    <row r="26" spans="1:5" ht="34.5" customHeight="1">
      <c r="A26" s="5">
        <v>24</v>
      </c>
      <c r="B26" s="5" t="str">
        <f>"35422021111810411212415"</f>
        <v>35422021111810411212415</v>
      </c>
      <c r="C26" s="5" t="s">
        <v>6</v>
      </c>
      <c r="D26" s="5" t="str">
        <f>"唐雪玲"</f>
        <v>唐雪玲</v>
      </c>
      <c r="E26" s="5" t="str">
        <f t="shared" si="1"/>
        <v>女</v>
      </c>
    </row>
    <row r="27" spans="1:5" ht="34.5" customHeight="1">
      <c r="A27" s="5">
        <v>25</v>
      </c>
      <c r="B27" s="5" t="str">
        <f>"35422021111810413712418"</f>
        <v>35422021111810413712418</v>
      </c>
      <c r="C27" s="5" t="s">
        <v>6</v>
      </c>
      <c r="D27" s="5" t="str">
        <f>"董朝咪"</f>
        <v>董朝咪</v>
      </c>
      <c r="E27" s="5" t="str">
        <f t="shared" si="1"/>
        <v>女</v>
      </c>
    </row>
    <row r="28" spans="1:5" ht="34.5" customHeight="1">
      <c r="A28" s="5">
        <v>26</v>
      </c>
      <c r="B28" s="5" t="str">
        <f>"35422021111810511212480"</f>
        <v>35422021111810511212480</v>
      </c>
      <c r="C28" s="5" t="s">
        <v>6</v>
      </c>
      <c r="D28" s="5" t="str">
        <f>"羊仙爱"</f>
        <v>羊仙爱</v>
      </c>
      <c r="E28" s="5" t="str">
        <f t="shared" si="1"/>
        <v>女</v>
      </c>
    </row>
    <row r="29" spans="1:5" ht="34.5" customHeight="1">
      <c r="A29" s="5">
        <v>27</v>
      </c>
      <c r="B29" s="5" t="str">
        <f>"35422021111810554512504"</f>
        <v>35422021111810554512504</v>
      </c>
      <c r="C29" s="5" t="s">
        <v>6</v>
      </c>
      <c r="D29" s="5" t="str">
        <f>"张祯虹"</f>
        <v>张祯虹</v>
      </c>
      <c r="E29" s="5" t="str">
        <f t="shared" si="1"/>
        <v>女</v>
      </c>
    </row>
    <row r="30" spans="1:5" ht="34.5" customHeight="1">
      <c r="A30" s="5">
        <v>28</v>
      </c>
      <c r="B30" s="5" t="str">
        <f>"35422021111811150012617"</f>
        <v>35422021111811150012617</v>
      </c>
      <c r="C30" s="5" t="s">
        <v>6</v>
      </c>
      <c r="D30" s="5" t="str">
        <f>"吴燕"</f>
        <v>吴燕</v>
      </c>
      <c r="E30" s="5" t="str">
        <f t="shared" si="1"/>
        <v>女</v>
      </c>
    </row>
    <row r="31" spans="1:5" ht="34.5" customHeight="1">
      <c r="A31" s="5">
        <v>29</v>
      </c>
      <c r="B31" s="5" t="str">
        <f>"35422021111811183812629"</f>
        <v>35422021111811183812629</v>
      </c>
      <c r="C31" s="5" t="s">
        <v>6</v>
      </c>
      <c r="D31" s="5" t="str">
        <f>"黄杨椀"</f>
        <v>黄杨椀</v>
      </c>
      <c r="E31" s="5" t="str">
        <f t="shared" si="1"/>
        <v>女</v>
      </c>
    </row>
    <row r="32" spans="1:5" ht="34.5" customHeight="1">
      <c r="A32" s="5">
        <v>30</v>
      </c>
      <c r="B32" s="5" t="str">
        <f>"35422021111811252912667"</f>
        <v>35422021111811252912667</v>
      </c>
      <c r="C32" s="5" t="s">
        <v>6</v>
      </c>
      <c r="D32" s="5" t="str">
        <f>"刘玲"</f>
        <v>刘玲</v>
      </c>
      <c r="E32" s="5" t="str">
        <f t="shared" si="1"/>
        <v>女</v>
      </c>
    </row>
    <row r="33" spans="1:5" ht="34.5" customHeight="1">
      <c r="A33" s="5">
        <v>31</v>
      </c>
      <c r="B33" s="5" t="str">
        <f>"35422021111811290812690"</f>
        <v>35422021111811290812690</v>
      </c>
      <c r="C33" s="5" t="s">
        <v>6</v>
      </c>
      <c r="D33" s="5" t="str">
        <f>"陈楚楚"</f>
        <v>陈楚楚</v>
      </c>
      <c r="E33" s="5" t="str">
        <f t="shared" si="1"/>
        <v>女</v>
      </c>
    </row>
    <row r="34" spans="1:5" ht="34.5" customHeight="1">
      <c r="A34" s="5">
        <v>32</v>
      </c>
      <c r="B34" s="5" t="str">
        <f>"35422021111811322212701"</f>
        <v>35422021111811322212701</v>
      </c>
      <c r="C34" s="5" t="s">
        <v>6</v>
      </c>
      <c r="D34" s="5" t="str">
        <f>"麦银芳"</f>
        <v>麦银芳</v>
      </c>
      <c r="E34" s="5" t="str">
        <f t="shared" si="1"/>
        <v>女</v>
      </c>
    </row>
    <row r="35" spans="1:5" ht="34.5" customHeight="1">
      <c r="A35" s="5">
        <v>33</v>
      </c>
      <c r="B35" s="5" t="str">
        <f>"35422021111811501612774"</f>
        <v>35422021111811501612774</v>
      </c>
      <c r="C35" s="5" t="s">
        <v>6</v>
      </c>
      <c r="D35" s="5" t="str">
        <f>"周艳娜"</f>
        <v>周艳娜</v>
      </c>
      <c r="E35" s="5" t="str">
        <f t="shared" si="1"/>
        <v>女</v>
      </c>
    </row>
    <row r="36" spans="1:5" ht="34.5" customHeight="1">
      <c r="A36" s="5">
        <v>34</v>
      </c>
      <c r="B36" s="5" t="str">
        <f>"35422021111811511512777"</f>
        <v>35422021111811511512777</v>
      </c>
      <c r="C36" s="5" t="s">
        <v>6</v>
      </c>
      <c r="D36" s="5" t="str">
        <f>"李裕师"</f>
        <v>李裕师</v>
      </c>
      <c r="E36" s="5" t="str">
        <f t="shared" si="1"/>
        <v>女</v>
      </c>
    </row>
    <row r="37" spans="1:5" ht="34.5" customHeight="1">
      <c r="A37" s="5">
        <v>35</v>
      </c>
      <c r="B37" s="5" t="str">
        <f>"35422021111811552512797"</f>
        <v>35422021111811552512797</v>
      </c>
      <c r="C37" s="5" t="s">
        <v>6</v>
      </c>
      <c r="D37" s="5" t="str">
        <f>"符珠岁"</f>
        <v>符珠岁</v>
      </c>
      <c r="E37" s="5" t="str">
        <f t="shared" si="1"/>
        <v>女</v>
      </c>
    </row>
    <row r="38" spans="1:5" ht="34.5" customHeight="1">
      <c r="A38" s="5">
        <v>36</v>
      </c>
      <c r="B38" s="5" t="str">
        <f>"35422021111811590812817"</f>
        <v>35422021111811590812817</v>
      </c>
      <c r="C38" s="5" t="s">
        <v>6</v>
      </c>
      <c r="D38" s="5" t="str">
        <f>"林华影"</f>
        <v>林华影</v>
      </c>
      <c r="E38" s="5" t="str">
        <f t="shared" si="1"/>
        <v>女</v>
      </c>
    </row>
    <row r="39" spans="1:5" ht="34.5" customHeight="1">
      <c r="A39" s="5">
        <v>37</v>
      </c>
      <c r="B39" s="5" t="str">
        <f>"35422021111812033412830"</f>
        <v>35422021111812033412830</v>
      </c>
      <c r="C39" s="5" t="s">
        <v>6</v>
      </c>
      <c r="D39" s="5" t="str">
        <f>"王海云"</f>
        <v>王海云</v>
      </c>
      <c r="E39" s="5" t="str">
        <f t="shared" si="1"/>
        <v>女</v>
      </c>
    </row>
    <row r="40" spans="1:5" ht="34.5" customHeight="1">
      <c r="A40" s="5">
        <v>38</v>
      </c>
      <c r="B40" s="5" t="str">
        <f>"35422021111812125812858"</f>
        <v>35422021111812125812858</v>
      </c>
      <c r="C40" s="5" t="s">
        <v>6</v>
      </c>
      <c r="D40" s="5" t="str">
        <f>"韦玮"</f>
        <v>韦玮</v>
      </c>
      <c r="E40" s="5" t="str">
        <f t="shared" si="1"/>
        <v>女</v>
      </c>
    </row>
    <row r="41" spans="1:5" ht="34.5" customHeight="1">
      <c r="A41" s="5">
        <v>39</v>
      </c>
      <c r="B41" s="5" t="str">
        <f>"35422021111812140312861"</f>
        <v>35422021111812140312861</v>
      </c>
      <c r="C41" s="5" t="s">
        <v>6</v>
      </c>
      <c r="D41" s="5" t="str">
        <f>"温呈桦"</f>
        <v>温呈桦</v>
      </c>
      <c r="E41" s="5" t="str">
        <f t="shared" si="1"/>
        <v>女</v>
      </c>
    </row>
    <row r="42" spans="1:5" ht="34.5" customHeight="1">
      <c r="A42" s="5">
        <v>40</v>
      </c>
      <c r="B42" s="5" t="str">
        <f>"35422021111812253712891"</f>
        <v>35422021111812253712891</v>
      </c>
      <c r="C42" s="5" t="s">
        <v>6</v>
      </c>
      <c r="D42" s="5" t="str">
        <f>"陈晶晶"</f>
        <v>陈晶晶</v>
      </c>
      <c r="E42" s="5" t="str">
        <f t="shared" si="1"/>
        <v>女</v>
      </c>
    </row>
    <row r="43" spans="1:5" ht="34.5" customHeight="1">
      <c r="A43" s="5">
        <v>41</v>
      </c>
      <c r="B43" s="5" t="str">
        <f>"35422021111812281312903"</f>
        <v>35422021111812281312903</v>
      </c>
      <c r="C43" s="5" t="s">
        <v>6</v>
      </c>
      <c r="D43" s="5" t="str">
        <f>"符丹青"</f>
        <v>符丹青</v>
      </c>
      <c r="E43" s="5" t="str">
        <f t="shared" si="1"/>
        <v>女</v>
      </c>
    </row>
    <row r="44" spans="1:5" ht="34.5" customHeight="1">
      <c r="A44" s="5">
        <v>42</v>
      </c>
      <c r="B44" s="5" t="str">
        <f>"35422021111812282112904"</f>
        <v>35422021111812282112904</v>
      </c>
      <c r="C44" s="5" t="s">
        <v>6</v>
      </c>
      <c r="D44" s="5" t="str">
        <f>"李慧芹"</f>
        <v>李慧芹</v>
      </c>
      <c r="E44" s="5" t="str">
        <f t="shared" si="1"/>
        <v>女</v>
      </c>
    </row>
    <row r="45" spans="1:5" ht="34.5" customHeight="1">
      <c r="A45" s="5">
        <v>43</v>
      </c>
      <c r="B45" s="5" t="str">
        <f>"35422021111812290112907"</f>
        <v>35422021111812290112907</v>
      </c>
      <c r="C45" s="5" t="s">
        <v>6</v>
      </c>
      <c r="D45" s="5" t="str">
        <f>"谢香捷"</f>
        <v>谢香捷</v>
      </c>
      <c r="E45" s="5" t="str">
        <f t="shared" si="1"/>
        <v>女</v>
      </c>
    </row>
    <row r="46" spans="1:5" ht="34.5" customHeight="1">
      <c r="A46" s="5">
        <v>44</v>
      </c>
      <c r="B46" s="5" t="str">
        <f>"35422021111812520612991"</f>
        <v>35422021111812520612991</v>
      </c>
      <c r="C46" s="5" t="s">
        <v>6</v>
      </c>
      <c r="D46" s="5" t="str">
        <f>"王露娜"</f>
        <v>王露娜</v>
      </c>
      <c r="E46" s="5" t="str">
        <f t="shared" si="1"/>
        <v>女</v>
      </c>
    </row>
    <row r="47" spans="1:5" ht="34.5" customHeight="1">
      <c r="A47" s="5">
        <v>45</v>
      </c>
      <c r="B47" s="5" t="str">
        <f>"35422021111813043613036"</f>
        <v>35422021111813043613036</v>
      </c>
      <c r="C47" s="5" t="s">
        <v>6</v>
      </c>
      <c r="D47" s="5" t="str">
        <f>"杨娜"</f>
        <v>杨娜</v>
      </c>
      <c r="E47" s="5" t="str">
        <f t="shared" si="1"/>
        <v>女</v>
      </c>
    </row>
    <row r="48" spans="1:5" ht="34.5" customHeight="1">
      <c r="A48" s="5">
        <v>46</v>
      </c>
      <c r="B48" s="5" t="str">
        <f>"35422021111813074913045"</f>
        <v>35422021111813074913045</v>
      </c>
      <c r="C48" s="5" t="s">
        <v>6</v>
      </c>
      <c r="D48" s="5" t="str">
        <f>"倪成凤"</f>
        <v>倪成凤</v>
      </c>
      <c r="E48" s="5" t="str">
        <f t="shared" si="1"/>
        <v>女</v>
      </c>
    </row>
    <row r="49" spans="1:5" ht="34.5" customHeight="1">
      <c r="A49" s="5">
        <v>47</v>
      </c>
      <c r="B49" s="5" t="str">
        <f>"35422021111813205513081"</f>
        <v>35422021111813205513081</v>
      </c>
      <c r="C49" s="5" t="s">
        <v>6</v>
      </c>
      <c r="D49" s="5" t="str">
        <f>"谭芳芬"</f>
        <v>谭芳芬</v>
      </c>
      <c r="E49" s="5" t="str">
        <f t="shared" si="1"/>
        <v>女</v>
      </c>
    </row>
    <row r="50" spans="1:5" ht="34.5" customHeight="1">
      <c r="A50" s="5">
        <v>48</v>
      </c>
      <c r="B50" s="5" t="str">
        <f>"35422021111813413013126"</f>
        <v>35422021111813413013126</v>
      </c>
      <c r="C50" s="5" t="s">
        <v>6</v>
      </c>
      <c r="D50" s="5" t="str">
        <f>"杨阳"</f>
        <v>杨阳</v>
      </c>
      <c r="E50" s="5" t="str">
        <f t="shared" si="1"/>
        <v>女</v>
      </c>
    </row>
    <row r="51" spans="1:5" ht="34.5" customHeight="1">
      <c r="A51" s="5">
        <v>49</v>
      </c>
      <c r="B51" s="5" t="str">
        <f>"35422021111813550813162"</f>
        <v>35422021111813550813162</v>
      </c>
      <c r="C51" s="5" t="s">
        <v>6</v>
      </c>
      <c r="D51" s="5" t="str">
        <f>"邱欢艳"</f>
        <v>邱欢艳</v>
      </c>
      <c r="E51" s="5" t="str">
        <f t="shared" si="1"/>
        <v>女</v>
      </c>
    </row>
    <row r="52" spans="1:5" ht="34.5" customHeight="1">
      <c r="A52" s="5">
        <v>50</v>
      </c>
      <c r="B52" s="5" t="str">
        <f>"35422021111814000413175"</f>
        <v>35422021111814000413175</v>
      </c>
      <c r="C52" s="5" t="s">
        <v>6</v>
      </c>
      <c r="D52" s="5" t="str">
        <f>"王秋南"</f>
        <v>王秋南</v>
      </c>
      <c r="E52" s="5" t="str">
        <f t="shared" si="1"/>
        <v>女</v>
      </c>
    </row>
    <row r="53" spans="1:5" ht="34.5" customHeight="1">
      <c r="A53" s="5">
        <v>51</v>
      </c>
      <c r="B53" s="5" t="str">
        <f>"35422021111814030313180"</f>
        <v>35422021111814030313180</v>
      </c>
      <c r="C53" s="5" t="s">
        <v>6</v>
      </c>
      <c r="D53" s="5" t="str">
        <f>"吴昕恬"</f>
        <v>吴昕恬</v>
      </c>
      <c r="E53" s="5" t="str">
        <f t="shared" si="1"/>
        <v>女</v>
      </c>
    </row>
    <row r="54" spans="1:5" ht="34.5" customHeight="1">
      <c r="A54" s="5">
        <v>52</v>
      </c>
      <c r="B54" s="5" t="str">
        <f>"35422021111814393813274"</f>
        <v>35422021111814393813274</v>
      </c>
      <c r="C54" s="5" t="s">
        <v>6</v>
      </c>
      <c r="D54" s="5" t="str">
        <f>"刘海珍"</f>
        <v>刘海珍</v>
      </c>
      <c r="E54" s="5" t="str">
        <f t="shared" si="1"/>
        <v>女</v>
      </c>
    </row>
    <row r="55" spans="1:5" ht="34.5" customHeight="1">
      <c r="A55" s="5">
        <v>53</v>
      </c>
      <c r="B55" s="5" t="str">
        <f>"35422021111814410513276"</f>
        <v>35422021111814410513276</v>
      </c>
      <c r="C55" s="5" t="s">
        <v>6</v>
      </c>
      <c r="D55" s="5" t="str">
        <f>"李婷婷"</f>
        <v>李婷婷</v>
      </c>
      <c r="E55" s="5" t="str">
        <f t="shared" si="1"/>
        <v>女</v>
      </c>
    </row>
    <row r="56" spans="1:5" ht="34.5" customHeight="1">
      <c r="A56" s="5">
        <v>54</v>
      </c>
      <c r="B56" s="5" t="str">
        <f>"35422021111814422913281"</f>
        <v>35422021111814422913281</v>
      </c>
      <c r="C56" s="5" t="s">
        <v>6</v>
      </c>
      <c r="D56" s="5" t="str">
        <f>"林明歌"</f>
        <v>林明歌</v>
      </c>
      <c r="E56" s="5" t="str">
        <f aca="true" t="shared" si="2" ref="E56:E60">"男"</f>
        <v>男</v>
      </c>
    </row>
    <row r="57" spans="1:5" ht="34.5" customHeight="1">
      <c r="A57" s="5">
        <v>55</v>
      </c>
      <c r="B57" s="5" t="str">
        <f>"35422021111814435113287"</f>
        <v>35422021111814435113287</v>
      </c>
      <c r="C57" s="5" t="s">
        <v>6</v>
      </c>
      <c r="D57" s="5" t="str">
        <f>"符杰贤"</f>
        <v>符杰贤</v>
      </c>
      <c r="E57" s="5" t="str">
        <f t="shared" si="2"/>
        <v>男</v>
      </c>
    </row>
    <row r="58" spans="1:5" ht="34.5" customHeight="1">
      <c r="A58" s="5">
        <v>56</v>
      </c>
      <c r="B58" s="5" t="str">
        <f>"35422021111815212913432"</f>
        <v>35422021111815212913432</v>
      </c>
      <c r="C58" s="5" t="s">
        <v>6</v>
      </c>
      <c r="D58" s="5" t="str">
        <f>"江文珠"</f>
        <v>江文珠</v>
      </c>
      <c r="E58" s="5" t="str">
        <f aca="true" t="shared" si="3" ref="E58:E79">"女"</f>
        <v>女</v>
      </c>
    </row>
    <row r="59" spans="1:5" ht="34.5" customHeight="1">
      <c r="A59" s="5">
        <v>57</v>
      </c>
      <c r="B59" s="5" t="str">
        <f>"35422021111815240813442"</f>
        <v>35422021111815240813442</v>
      </c>
      <c r="C59" s="5" t="s">
        <v>6</v>
      </c>
      <c r="D59" s="5" t="str">
        <f>"符会蕊"</f>
        <v>符会蕊</v>
      </c>
      <c r="E59" s="5" t="str">
        <f t="shared" si="3"/>
        <v>女</v>
      </c>
    </row>
    <row r="60" spans="1:5" ht="34.5" customHeight="1">
      <c r="A60" s="5">
        <v>58</v>
      </c>
      <c r="B60" s="5" t="str">
        <f>"35422021111815291913464"</f>
        <v>35422021111815291913464</v>
      </c>
      <c r="C60" s="5" t="s">
        <v>6</v>
      </c>
      <c r="D60" s="5" t="str">
        <f>"钟君翰"</f>
        <v>钟君翰</v>
      </c>
      <c r="E60" s="5" t="str">
        <f t="shared" si="2"/>
        <v>男</v>
      </c>
    </row>
    <row r="61" spans="1:5" ht="34.5" customHeight="1">
      <c r="A61" s="5">
        <v>59</v>
      </c>
      <c r="B61" s="5" t="str">
        <f>"35422021111815292613466"</f>
        <v>35422021111815292613466</v>
      </c>
      <c r="C61" s="5" t="s">
        <v>6</v>
      </c>
      <c r="D61" s="5" t="str">
        <f>"郑阿雪"</f>
        <v>郑阿雪</v>
      </c>
      <c r="E61" s="5" t="str">
        <f t="shared" si="3"/>
        <v>女</v>
      </c>
    </row>
    <row r="62" spans="1:5" ht="34.5" customHeight="1">
      <c r="A62" s="5">
        <v>60</v>
      </c>
      <c r="B62" s="5" t="str">
        <f>"35422021111815301913468"</f>
        <v>35422021111815301913468</v>
      </c>
      <c r="C62" s="5" t="s">
        <v>6</v>
      </c>
      <c r="D62" s="5" t="str">
        <f>"吴克娥"</f>
        <v>吴克娥</v>
      </c>
      <c r="E62" s="5" t="str">
        <f t="shared" si="3"/>
        <v>女</v>
      </c>
    </row>
    <row r="63" spans="1:5" ht="34.5" customHeight="1">
      <c r="A63" s="5">
        <v>61</v>
      </c>
      <c r="B63" s="5" t="str">
        <f>"35422021111815322113475"</f>
        <v>35422021111815322113475</v>
      </c>
      <c r="C63" s="5" t="s">
        <v>6</v>
      </c>
      <c r="D63" s="5" t="str">
        <f>"羊爱金"</f>
        <v>羊爱金</v>
      </c>
      <c r="E63" s="5" t="str">
        <f t="shared" si="3"/>
        <v>女</v>
      </c>
    </row>
    <row r="64" spans="1:5" ht="34.5" customHeight="1">
      <c r="A64" s="5">
        <v>62</v>
      </c>
      <c r="B64" s="5" t="str">
        <f>"35422021111815352013488"</f>
        <v>35422021111815352013488</v>
      </c>
      <c r="C64" s="5" t="s">
        <v>6</v>
      </c>
      <c r="D64" s="5" t="str">
        <f>"王鑫花"</f>
        <v>王鑫花</v>
      </c>
      <c r="E64" s="5" t="str">
        <f t="shared" si="3"/>
        <v>女</v>
      </c>
    </row>
    <row r="65" spans="1:5" ht="34.5" customHeight="1">
      <c r="A65" s="5">
        <v>63</v>
      </c>
      <c r="B65" s="5" t="str">
        <f>"35422021111815381613500"</f>
        <v>35422021111815381613500</v>
      </c>
      <c r="C65" s="5" t="s">
        <v>6</v>
      </c>
      <c r="D65" s="5" t="str">
        <f>"周守萍"</f>
        <v>周守萍</v>
      </c>
      <c r="E65" s="5" t="str">
        <f t="shared" si="3"/>
        <v>女</v>
      </c>
    </row>
    <row r="66" spans="1:5" ht="34.5" customHeight="1">
      <c r="A66" s="5">
        <v>64</v>
      </c>
      <c r="B66" s="5" t="str">
        <f>"35422021111815470713532"</f>
        <v>35422021111815470713532</v>
      </c>
      <c r="C66" s="5" t="s">
        <v>6</v>
      </c>
      <c r="D66" s="5" t="str">
        <f>"余鼎鼎"</f>
        <v>余鼎鼎</v>
      </c>
      <c r="E66" s="5" t="str">
        <f t="shared" si="3"/>
        <v>女</v>
      </c>
    </row>
    <row r="67" spans="1:5" ht="34.5" customHeight="1">
      <c r="A67" s="5">
        <v>65</v>
      </c>
      <c r="B67" s="5" t="str">
        <f>"35422021111815483213538"</f>
        <v>35422021111815483213538</v>
      </c>
      <c r="C67" s="5" t="s">
        <v>6</v>
      </c>
      <c r="D67" s="5" t="str">
        <f>"陈文慧"</f>
        <v>陈文慧</v>
      </c>
      <c r="E67" s="5" t="str">
        <f t="shared" si="3"/>
        <v>女</v>
      </c>
    </row>
    <row r="68" spans="1:5" ht="34.5" customHeight="1">
      <c r="A68" s="5">
        <v>66</v>
      </c>
      <c r="B68" s="5" t="str">
        <f>"35422021111815504913546"</f>
        <v>35422021111815504913546</v>
      </c>
      <c r="C68" s="5" t="s">
        <v>6</v>
      </c>
      <c r="D68" s="5" t="str">
        <f>"金靓"</f>
        <v>金靓</v>
      </c>
      <c r="E68" s="5" t="str">
        <f t="shared" si="3"/>
        <v>女</v>
      </c>
    </row>
    <row r="69" spans="1:5" ht="34.5" customHeight="1">
      <c r="A69" s="5">
        <v>67</v>
      </c>
      <c r="B69" s="5" t="str">
        <f>"35422021111815563113570"</f>
        <v>35422021111815563113570</v>
      </c>
      <c r="C69" s="5" t="s">
        <v>6</v>
      </c>
      <c r="D69" s="5" t="str">
        <f>"黎丽菁"</f>
        <v>黎丽菁</v>
      </c>
      <c r="E69" s="5" t="str">
        <f t="shared" si="3"/>
        <v>女</v>
      </c>
    </row>
    <row r="70" spans="1:5" ht="34.5" customHeight="1">
      <c r="A70" s="5">
        <v>68</v>
      </c>
      <c r="B70" s="5" t="str">
        <f>"35422021111816075613608"</f>
        <v>35422021111816075613608</v>
      </c>
      <c r="C70" s="5" t="s">
        <v>6</v>
      </c>
      <c r="D70" s="5" t="str">
        <f>"黄秋珊"</f>
        <v>黄秋珊</v>
      </c>
      <c r="E70" s="5" t="str">
        <f t="shared" si="3"/>
        <v>女</v>
      </c>
    </row>
    <row r="71" spans="1:5" ht="34.5" customHeight="1">
      <c r="A71" s="5">
        <v>69</v>
      </c>
      <c r="B71" s="5" t="str">
        <f>"35422021111817123613797"</f>
        <v>35422021111817123613797</v>
      </c>
      <c r="C71" s="5" t="s">
        <v>6</v>
      </c>
      <c r="D71" s="5" t="str">
        <f>"李琼英"</f>
        <v>李琼英</v>
      </c>
      <c r="E71" s="5" t="str">
        <f t="shared" si="3"/>
        <v>女</v>
      </c>
    </row>
    <row r="72" spans="1:5" ht="34.5" customHeight="1">
      <c r="A72" s="5">
        <v>70</v>
      </c>
      <c r="B72" s="5" t="str">
        <f>"35422021111817284413833"</f>
        <v>35422021111817284413833</v>
      </c>
      <c r="C72" s="5" t="s">
        <v>6</v>
      </c>
      <c r="D72" s="5" t="str">
        <f>"冯娉婷"</f>
        <v>冯娉婷</v>
      </c>
      <c r="E72" s="5" t="str">
        <f t="shared" si="3"/>
        <v>女</v>
      </c>
    </row>
    <row r="73" spans="1:5" ht="34.5" customHeight="1">
      <c r="A73" s="5">
        <v>71</v>
      </c>
      <c r="B73" s="5" t="str">
        <f>"35422021111817321513837"</f>
        <v>35422021111817321513837</v>
      </c>
      <c r="C73" s="5" t="s">
        <v>6</v>
      </c>
      <c r="D73" s="5" t="str">
        <f>"张燕慧"</f>
        <v>张燕慧</v>
      </c>
      <c r="E73" s="5" t="str">
        <f t="shared" si="3"/>
        <v>女</v>
      </c>
    </row>
    <row r="74" spans="1:5" ht="34.5" customHeight="1">
      <c r="A74" s="5">
        <v>72</v>
      </c>
      <c r="B74" s="5" t="str">
        <f>"35422021111817483813863"</f>
        <v>35422021111817483813863</v>
      </c>
      <c r="C74" s="5" t="s">
        <v>6</v>
      </c>
      <c r="D74" s="5" t="str">
        <f>"陈婆传"</f>
        <v>陈婆传</v>
      </c>
      <c r="E74" s="5" t="str">
        <f t="shared" si="3"/>
        <v>女</v>
      </c>
    </row>
    <row r="75" spans="1:5" ht="34.5" customHeight="1">
      <c r="A75" s="5">
        <v>73</v>
      </c>
      <c r="B75" s="5" t="str">
        <f>"35422021111817510813867"</f>
        <v>35422021111817510813867</v>
      </c>
      <c r="C75" s="5" t="s">
        <v>6</v>
      </c>
      <c r="D75" s="5" t="str">
        <f>"黎春苗"</f>
        <v>黎春苗</v>
      </c>
      <c r="E75" s="5" t="str">
        <f t="shared" si="3"/>
        <v>女</v>
      </c>
    </row>
    <row r="76" spans="1:5" ht="34.5" customHeight="1">
      <c r="A76" s="5">
        <v>74</v>
      </c>
      <c r="B76" s="5" t="str">
        <f>"35422021111818245213924"</f>
        <v>35422021111818245213924</v>
      </c>
      <c r="C76" s="5" t="s">
        <v>6</v>
      </c>
      <c r="D76" s="5" t="str">
        <f>"唐利利"</f>
        <v>唐利利</v>
      </c>
      <c r="E76" s="5" t="str">
        <f t="shared" si="3"/>
        <v>女</v>
      </c>
    </row>
    <row r="77" spans="1:5" ht="34.5" customHeight="1">
      <c r="A77" s="5">
        <v>75</v>
      </c>
      <c r="B77" s="5" t="str">
        <f>"35422021111818335113943"</f>
        <v>35422021111818335113943</v>
      </c>
      <c r="C77" s="5" t="s">
        <v>6</v>
      </c>
      <c r="D77" s="5" t="str">
        <f>"陈娟"</f>
        <v>陈娟</v>
      </c>
      <c r="E77" s="5" t="str">
        <f t="shared" si="3"/>
        <v>女</v>
      </c>
    </row>
    <row r="78" spans="1:5" ht="34.5" customHeight="1">
      <c r="A78" s="5">
        <v>76</v>
      </c>
      <c r="B78" s="5" t="str">
        <f>"35422021111818443413966"</f>
        <v>35422021111818443413966</v>
      </c>
      <c r="C78" s="5" t="s">
        <v>6</v>
      </c>
      <c r="D78" s="5" t="str">
        <f>"孙蕾"</f>
        <v>孙蕾</v>
      </c>
      <c r="E78" s="5" t="str">
        <f t="shared" si="3"/>
        <v>女</v>
      </c>
    </row>
    <row r="79" spans="1:5" ht="34.5" customHeight="1">
      <c r="A79" s="5">
        <v>77</v>
      </c>
      <c r="B79" s="5" t="str">
        <f>"35422021111818450113967"</f>
        <v>35422021111818450113967</v>
      </c>
      <c r="C79" s="5" t="s">
        <v>6</v>
      </c>
      <c r="D79" s="5" t="str">
        <f>"陈子妍"</f>
        <v>陈子妍</v>
      </c>
      <c r="E79" s="5" t="str">
        <f t="shared" si="3"/>
        <v>女</v>
      </c>
    </row>
    <row r="80" spans="1:5" ht="34.5" customHeight="1">
      <c r="A80" s="5">
        <v>78</v>
      </c>
      <c r="B80" s="5" t="str">
        <f>"35422021111818571513995"</f>
        <v>35422021111818571513995</v>
      </c>
      <c r="C80" s="5" t="s">
        <v>6</v>
      </c>
      <c r="D80" s="5" t="str">
        <f>"唐传"</f>
        <v>唐传</v>
      </c>
      <c r="E80" s="5" t="str">
        <f>"男"</f>
        <v>男</v>
      </c>
    </row>
    <row r="81" spans="1:5" ht="34.5" customHeight="1">
      <c r="A81" s="5">
        <v>79</v>
      </c>
      <c r="B81" s="5" t="str">
        <f>"35422021111819075114012"</f>
        <v>35422021111819075114012</v>
      </c>
      <c r="C81" s="5" t="s">
        <v>6</v>
      </c>
      <c r="D81" s="5" t="str">
        <f>"刘鑫胤"</f>
        <v>刘鑫胤</v>
      </c>
      <c r="E81" s="5" t="str">
        <f>"男"</f>
        <v>男</v>
      </c>
    </row>
    <row r="82" spans="1:5" ht="34.5" customHeight="1">
      <c r="A82" s="5">
        <v>80</v>
      </c>
      <c r="B82" s="5" t="str">
        <f>"35422021111819273214067"</f>
        <v>35422021111819273214067</v>
      </c>
      <c r="C82" s="5" t="s">
        <v>6</v>
      </c>
      <c r="D82" s="5" t="str">
        <f>"梁才南"</f>
        <v>梁才南</v>
      </c>
      <c r="E82" s="5" t="str">
        <f aca="true" t="shared" si="4" ref="E82:E98">"女"</f>
        <v>女</v>
      </c>
    </row>
    <row r="83" spans="1:5" ht="34.5" customHeight="1">
      <c r="A83" s="5">
        <v>81</v>
      </c>
      <c r="B83" s="5" t="str">
        <f>"35422021111819405614092"</f>
        <v>35422021111819405614092</v>
      </c>
      <c r="C83" s="5" t="s">
        <v>6</v>
      </c>
      <c r="D83" s="5" t="str">
        <f>"翁凡茜"</f>
        <v>翁凡茜</v>
      </c>
      <c r="E83" s="5" t="str">
        <f t="shared" si="4"/>
        <v>女</v>
      </c>
    </row>
    <row r="84" spans="1:5" ht="34.5" customHeight="1">
      <c r="A84" s="5">
        <v>82</v>
      </c>
      <c r="B84" s="5" t="str">
        <f>"35422021111819481614107"</f>
        <v>35422021111819481614107</v>
      </c>
      <c r="C84" s="5" t="s">
        <v>6</v>
      </c>
      <c r="D84" s="5" t="str">
        <f>"王若玮"</f>
        <v>王若玮</v>
      </c>
      <c r="E84" s="5" t="str">
        <f t="shared" si="4"/>
        <v>女</v>
      </c>
    </row>
    <row r="85" spans="1:5" ht="34.5" customHeight="1">
      <c r="A85" s="5">
        <v>83</v>
      </c>
      <c r="B85" s="5" t="str">
        <f>"35422021111820005614130"</f>
        <v>35422021111820005614130</v>
      </c>
      <c r="C85" s="5" t="s">
        <v>6</v>
      </c>
      <c r="D85" s="5" t="str">
        <f>"荀平平"</f>
        <v>荀平平</v>
      </c>
      <c r="E85" s="5" t="str">
        <f t="shared" si="4"/>
        <v>女</v>
      </c>
    </row>
    <row r="86" spans="1:5" ht="34.5" customHeight="1">
      <c r="A86" s="5">
        <v>84</v>
      </c>
      <c r="B86" s="5" t="str">
        <f>"35422021111820055714139"</f>
        <v>35422021111820055714139</v>
      </c>
      <c r="C86" s="5" t="s">
        <v>6</v>
      </c>
      <c r="D86" s="5" t="str">
        <f>"曹婷"</f>
        <v>曹婷</v>
      </c>
      <c r="E86" s="5" t="str">
        <f t="shared" si="4"/>
        <v>女</v>
      </c>
    </row>
    <row r="87" spans="1:5" ht="34.5" customHeight="1">
      <c r="A87" s="5">
        <v>85</v>
      </c>
      <c r="B87" s="5" t="str">
        <f>"35422021111820243614179"</f>
        <v>35422021111820243614179</v>
      </c>
      <c r="C87" s="5" t="s">
        <v>6</v>
      </c>
      <c r="D87" s="5" t="str">
        <f>"王康丽"</f>
        <v>王康丽</v>
      </c>
      <c r="E87" s="5" t="str">
        <f t="shared" si="4"/>
        <v>女</v>
      </c>
    </row>
    <row r="88" spans="1:5" ht="34.5" customHeight="1">
      <c r="A88" s="5">
        <v>86</v>
      </c>
      <c r="B88" s="5" t="str">
        <f>"35422021111820290614195"</f>
        <v>35422021111820290614195</v>
      </c>
      <c r="C88" s="5" t="s">
        <v>6</v>
      </c>
      <c r="D88" s="5" t="str">
        <f>"冯琦"</f>
        <v>冯琦</v>
      </c>
      <c r="E88" s="5" t="str">
        <f t="shared" si="4"/>
        <v>女</v>
      </c>
    </row>
    <row r="89" spans="1:5" ht="34.5" customHeight="1">
      <c r="A89" s="5">
        <v>87</v>
      </c>
      <c r="B89" s="5" t="str">
        <f>"35422021111820414614227"</f>
        <v>35422021111820414614227</v>
      </c>
      <c r="C89" s="5" t="s">
        <v>6</v>
      </c>
      <c r="D89" s="5" t="str">
        <f>"董新楠"</f>
        <v>董新楠</v>
      </c>
      <c r="E89" s="5" t="str">
        <f t="shared" si="4"/>
        <v>女</v>
      </c>
    </row>
    <row r="90" spans="1:5" ht="34.5" customHeight="1">
      <c r="A90" s="5">
        <v>88</v>
      </c>
      <c r="B90" s="5" t="str">
        <f>"35422021111820460314231"</f>
        <v>35422021111820460314231</v>
      </c>
      <c r="C90" s="5" t="s">
        <v>6</v>
      </c>
      <c r="D90" s="5" t="str">
        <f>"陈秋菊"</f>
        <v>陈秋菊</v>
      </c>
      <c r="E90" s="5" t="str">
        <f t="shared" si="4"/>
        <v>女</v>
      </c>
    </row>
    <row r="91" spans="1:5" ht="34.5" customHeight="1">
      <c r="A91" s="5">
        <v>89</v>
      </c>
      <c r="B91" s="5" t="str">
        <f>"35422021111820564714253"</f>
        <v>35422021111820564714253</v>
      </c>
      <c r="C91" s="5" t="s">
        <v>6</v>
      </c>
      <c r="D91" s="5" t="str">
        <f>"陈辉苗"</f>
        <v>陈辉苗</v>
      </c>
      <c r="E91" s="5" t="str">
        <f t="shared" si="4"/>
        <v>女</v>
      </c>
    </row>
    <row r="92" spans="1:5" ht="34.5" customHeight="1">
      <c r="A92" s="5">
        <v>90</v>
      </c>
      <c r="B92" s="5" t="str">
        <f>"35422021111821042914269"</f>
        <v>35422021111821042914269</v>
      </c>
      <c r="C92" s="5" t="s">
        <v>6</v>
      </c>
      <c r="D92" s="5" t="str">
        <f>"陈小妹"</f>
        <v>陈小妹</v>
      </c>
      <c r="E92" s="5" t="str">
        <f t="shared" si="4"/>
        <v>女</v>
      </c>
    </row>
    <row r="93" spans="1:5" ht="34.5" customHeight="1">
      <c r="A93" s="5">
        <v>91</v>
      </c>
      <c r="B93" s="5" t="str">
        <f>"35422021111821054714271"</f>
        <v>35422021111821054714271</v>
      </c>
      <c r="C93" s="5" t="s">
        <v>6</v>
      </c>
      <c r="D93" s="5" t="str">
        <f>"骆美妍"</f>
        <v>骆美妍</v>
      </c>
      <c r="E93" s="5" t="str">
        <f t="shared" si="4"/>
        <v>女</v>
      </c>
    </row>
    <row r="94" spans="1:5" ht="34.5" customHeight="1">
      <c r="A94" s="5">
        <v>92</v>
      </c>
      <c r="B94" s="5" t="str">
        <f>"35422021111821105914278"</f>
        <v>35422021111821105914278</v>
      </c>
      <c r="C94" s="5" t="s">
        <v>6</v>
      </c>
      <c r="D94" s="5" t="str">
        <f>"符欣欣"</f>
        <v>符欣欣</v>
      </c>
      <c r="E94" s="5" t="str">
        <f t="shared" si="4"/>
        <v>女</v>
      </c>
    </row>
    <row r="95" spans="1:5" ht="34.5" customHeight="1">
      <c r="A95" s="5">
        <v>93</v>
      </c>
      <c r="B95" s="5" t="str">
        <f>"35422021111821230814302"</f>
        <v>35422021111821230814302</v>
      </c>
      <c r="C95" s="5" t="s">
        <v>6</v>
      </c>
      <c r="D95" s="5" t="str">
        <f>"童青玲"</f>
        <v>童青玲</v>
      </c>
      <c r="E95" s="5" t="str">
        <f t="shared" si="4"/>
        <v>女</v>
      </c>
    </row>
    <row r="96" spans="1:5" ht="34.5" customHeight="1">
      <c r="A96" s="5">
        <v>94</v>
      </c>
      <c r="B96" s="5" t="str">
        <f>"35422021111821281914315"</f>
        <v>35422021111821281914315</v>
      </c>
      <c r="C96" s="5" t="s">
        <v>6</v>
      </c>
      <c r="D96" s="5" t="str">
        <f>"陈敏"</f>
        <v>陈敏</v>
      </c>
      <c r="E96" s="5" t="str">
        <f t="shared" si="4"/>
        <v>女</v>
      </c>
    </row>
    <row r="97" spans="1:5" ht="34.5" customHeight="1">
      <c r="A97" s="5">
        <v>95</v>
      </c>
      <c r="B97" s="5" t="str">
        <f>"35422021111821482714341"</f>
        <v>35422021111821482714341</v>
      </c>
      <c r="C97" s="5" t="s">
        <v>6</v>
      </c>
      <c r="D97" s="5" t="str">
        <f>"黎美青"</f>
        <v>黎美青</v>
      </c>
      <c r="E97" s="5" t="str">
        <f t="shared" si="4"/>
        <v>女</v>
      </c>
    </row>
    <row r="98" spans="1:5" ht="34.5" customHeight="1">
      <c r="A98" s="5">
        <v>96</v>
      </c>
      <c r="B98" s="5" t="str">
        <f>"35422021111821582914352"</f>
        <v>35422021111821582914352</v>
      </c>
      <c r="C98" s="5" t="s">
        <v>6</v>
      </c>
      <c r="D98" s="5" t="str">
        <f>"林金凤"</f>
        <v>林金凤</v>
      </c>
      <c r="E98" s="5" t="str">
        <f t="shared" si="4"/>
        <v>女</v>
      </c>
    </row>
    <row r="99" spans="1:5" ht="34.5" customHeight="1">
      <c r="A99" s="5">
        <v>97</v>
      </c>
      <c r="B99" s="5" t="str">
        <f>"35422021111822113714369"</f>
        <v>35422021111822113714369</v>
      </c>
      <c r="C99" s="5" t="s">
        <v>6</v>
      </c>
      <c r="D99" s="5" t="str">
        <f>"张鑫"</f>
        <v>张鑫</v>
      </c>
      <c r="E99" s="5" t="str">
        <f>"男"</f>
        <v>男</v>
      </c>
    </row>
    <row r="100" spans="1:5" ht="34.5" customHeight="1">
      <c r="A100" s="5">
        <v>98</v>
      </c>
      <c r="B100" s="5" t="str">
        <f>"35422021111822533814412"</f>
        <v>35422021111822533814412</v>
      </c>
      <c r="C100" s="5" t="s">
        <v>6</v>
      </c>
      <c r="D100" s="5" t="str">
        <f>"黎菁菁"</f>
        <v>黎菁菁</v>
      </c>
      <c r="E100" s="5" t="str">
        <f aca="true" t="shared" si="5" ref="E100:E102">"女"</f>
        <v>女</v>
      </c>
    </row>
    <row r="101" spans="1:5" ht="34.5" customHeight="1">
      <c r="A101" s="5">
        <v>99</v>
      </c>
      <c r="B101" s="5" t="str">
        <f>"35422021111822584414416"</f>
        <v>35422021111822584414416</v>
      </c>
      <c r="C101" s="5" t="s">
        <v>6</v>
      </c>
      <c r="D101" s="5" t="str">
        <f>"陈莹"</f>
        <v>陈莹</v>
      </c>
      <c r="E101" s="5" t="str">
        <f t="shared" si="5"/>
        <v>女</v>
      </c>
    </row>
    <row r="102" spans="1:5" ht="34.5" customHeight="1">
      <c r="A102" s="5">
        <v>100</v>
      </c>
      <c r="B102" s="5" t="str">
        <f>"35422021111823161814428"</f>
        <v>35422021111823161814428</v>
      </c>
      <c r="C102" s="5" t="s">
        <v>6</v>
      </c>
      <c r="D102" s="5" t="str">
        <f>"陈德嫒"</f>
        <v>陈德嫒</v>
      </c>
      <c r="E102" s="5" t="str">
        <f t="shared" si="5"/>
        <v>女</v>
      </c>
    </row>
    <row r="103" spans="1:5" ht="34.5" customHeight="1">
      <c r="A103" s="5">
        <v>101</v>
      </c>
      <c r="B103" s="5" t="str">
        <f>"35422021111900523014457"</f>
        <v>35422021111900523014457</v>
      </c>
      <c r="C103" s="5" t="s">
        <v>6</v>
      </c>
      <c r="D103" s="5" t="str">
        <f>"邢鑫"</f>
        <v>邢鑫</v>
      </c>
      <c r="E103" s="5" t="str">
        <f>"男"</f>
        <v>男</v>
      </c>
    </row>
    <row r="104" spans="1:5" ht="34.5" customHeight="1">
      <c r="A104" s="5">
        <v>102</v>
      </c>
      <c r="B104" s="5" t="str">
        <f>"35422021111901060014460"</f>
        <v>35422021111901060014460</v>
      </c>
      <c r="C104" s="5" t="s">
        <v>6</v>
      </c>
      <c r="D104" s="5" t="str">
        <f>"王小惠"</f>
        <v>王小惠</v>
      </c>
      <c r="E104" s="5" t="str">
        <f aca="true" t="shared" si="6" ref="E104:E133">"女"</f>
        <v>女</v>
      </c>
    </row>
    <row r="105" spans="1:5" ht="34.5" customHeight="1">
      <c r="A105" s="5">
        <v>103</v>
      </c>
      <c r="B105" s="5" t="str">
        <f>"35422021111904554014462"</f>
        <v>35422021111904554014462</v>
      </c>
      <c r="C105" s="5" t="s">
        <v>6</v>
      </c>
      <c r="D105" s="5" t="str">
        <f>"陈曼虹"</f>
        <v>陈曼虹</v>
      </c>
      <c r="E105" s="5" t="str">
        <f t="shared" si="6"/>
        <v>女</v>
      </c>
    </row>
    <row r="106" spans="1:5" ht="34.5" customHeight="1">
      <c r="A106" s="5">
        <v>104</v>
      </c>
      <c r="B106" s="5" t="str">
        <f>"35422021111908231814490"</f>
        <v>35422021111908231814490</v>
      </c>
      <c r="C106" s="5" t="s">
        <v>6</v>
      </c>
      <c r="D106" s="5" t="str">
        <f>"韦文娟"</f>
        <v>韦文娟</v>
      </c>
      <c r="E106" s="5" t="str">
        <f t="shared" si="6"/>
        <v>女</v>
      </c>
    </row>
    <row r="107" spans="1:5" ht="34.5" customHeight="1">
      <c r="A107" s="5">
        <v>105</v>
      </c>
      <c r="B107" s="5" t="str">
        <f>"35422021111908295214499"</f>
        <v>35422021111908295214499</v>
      </c>
      <c r="C107" s="5" t="s">
        <v>6</v>
      </c>
      <c r="D107" s="5" t="str">
        <f>"张桂冠"</f>
        <v>张桂冠</v>
      </c>
      <c r="E107" s="5" t="str">
        <f t="shared" si="6"/>
        <v>女</v>
      </c>
    </row>
    <row r="108" spans="1:5" ht="34.5" customHeight="1">
      <c r="A108" s="5">
        <v>106</v>
      </c>
      <c r="B108" s="5" t="str">
        <f>"35422021111908312914501"</f>
        <v>35422021111908312914501</v>
      </c>
      <c r="C108" s="5" t="s">
        <v>6</v>
      </c>
      <c r="D108" s="5" t="str">
        <f>"刘美珍"</f>
        <v>刘美珍</v>
      </c>
      <c r="E108" s="5" t="str">
        <f t="shared" si="6"/>
        <v>女</v>
      </c>
    </row>
    <row r="109" spans="1:5" ht="34.5" customHeight="1">
      <c r="A109" s="5">
        <v>107</v>
      </c>
      <c r="B109" s="5" t="str">
        <f>"35422021111908361314506"</f>
        <v>35422021111908361314506</v>
      </c>
      <c r="C109" s="5" t="s">
        <v>6</v>
      </c>
      <c r="D109" s="5" t="str">
        <f>"符丽悦"</f>
        <v>符丽悦</v>
      </c>
      <c r="E109" s="5" t="str">
        <f t="shared" si="6"/>
        <v>女</v>
      </c>
    </row>
    <row r="110" spans="1:5" ht="34.5" customHeight="1">
      <c r="A110" s="5">
        <v>108</v>
      </c>
      <c r="B110" s="5" t="str">
        <f>"35422021111908541914546"</f>
        <v>35422021111908541914546</v>
      </c>
      <c r="C110" s="5" t="s">
        <v>6</v>
      </c>
      <c r="D110" s="5" t="str">
        <f>"王敏"</f>
        <v>王敏</v>
      </c>
      <c r="E110" s="5" t="str">
        <f t="shared" si="6"/>
        <v>女</v>
      </c>
    </row>
    <row r="111" spans="1:5" ht="34.5" customHeight="1">
      <c r="A111" s="5">
        <v>109</v>
      </c>
      <c r="B111" s="5" t="str">
        <f>"35422021111909295214629"</f>
        <v>35422021111909295214629</v>
      </c>
      <c r="C111" s="5" t="s">
        <v>6</v>
      </c>
      <c r="D111" s="5" t="str">
        <f>"钟国虹"</f>
        <v>钟国虹</v>
      </c>
      <c r="E111" s="5" t="str">
        <f t="shared" si="6"/>
        <v>女</v>
      </c>
    </row>
    <row r="112" spans="1:5" ht="34.5" customHeight="1">
      <c r="A112" s="5">
        <v>110</v>
      </c>
      <c r="B112" s="5" t="str">
        <f>"35422021111909584214707"</f>
        <v>35422021111909584214707</v>
      </c>
      <c r="C112" s="5" t="s">
        <v>6</v>
      </c>
      <c r="D112" s="5" t="str">
        <f>"林德焱"</f>
        <v>林德焱</v>
      </c>
      <c r="E112" s="5" t="str">
        <f t="shared" si="6"/>
        <v>女</v>
      </c>
    </row>
    <row r="113" spans="1:5" ht="34.5" customHeight="1">
      <c r="A113" s="5">
        <v>111</v>
      </c>
      <c r="B113" s="5" t="str">
        <f>"35422021111910022814715"</f>
        <v>35422021111910022814715</v>
      </c>
      <c r="C113" s="5" t="s">
        <v>6</v>
      </c>
      <c r="D113" s="5" t="str">
        <f>"范珊珊"</f>
        <v>范珊珊</v>
      </c>
      <c r="E113" s="5" t="str">
        <f t="shared" si="6"/>
        <v>女</v>
      </c>
    </row>
    <row r="114" spans="1:5" ht="34.5" customHeight="1">
      <c r="A114" s="5">
        <v>112</v>
      </c>
      <c r="B114" s="5" t="str">
        <f>"35422021111910170714752"</f>
        <v>35422021111910170714752</v>
      </c>
      <c r="C114" s="5" t="s">
        <v>6</v>
      </c>
      <c r="D114" s="5" t="str">
        <f>"文秋"</f>
        <v>文秋</v>
      </c>
      <c r="E114" s="5" t="str">
        <f t="shared" si="6"/>
        <v>女</v>
      </c>
    </row>
    <row r="115" spans="1:5" ht="34.5" customHeight="1">
      <c r="A115" s="5">
        <v>113</v>
      </c>
      <c r="B115" s="5" t="str">
        <f>"35422021111910215614768"</f>
        <v>35422021111910215614768</v>
      </c>
      <c r="C115" s="5" t="s">
        <v>6</v>
      </c>
      <c r="D115" s="5" t="str">
        <f>"彭舒凤"</f>
        <v>彭舒凤</v>
      </c>
      <c r="E115" s="5" t="str">
        <f t="shared" si="6"/>
        <v>女</v>
      </c>
    </row>
    <row r="116" spans="1:5" ht="34.5" customHeight="1">
      <c r="A116" s="5">
        <v>114</v>
      </c>
      <c r="B116" s="5" t="str">
        <f>"35422021111910241114779"</f>
        <v>35422021111910241114779</v>
      </c>
      <c r="C116" s="5" t="s">
        <v>6</v>
      </c>
      <c r="D116" s="5" t="str">
        <f>"陈小宇"</f>
        <v>陈小宇</v>
      </c>
      <c r="E116" s="5" t="str">
        <f t="shared" si="6"/>
        <v>女</v>
      </c>
    </row>
    <row r="117" spans="1:5" ht="34.5" customHeight="1">
      <c r="A117" s="5">
        <v>115</v>
      </c>
      <c r="B117" s="5" t="str">
        <f>"35422021111910300214799"</f>
        <v>35422021111910300214799</v>
      </c>
      <c r="C117" s="5" t="s">
        <v>6</v>
      </c>
      <c r="D117" s="5" t="str">
        <f>"冯大娇"</f>
        <v>冯大娇</v>
      </c>
      <c r="E117" s="5" t="str">
        <f t="shared" si="6"/>
        <v>女</v>
      </c>
    </row>
    <row r="118" spans="1:5" ht="34.5" customHeight="1">
      <c r="A118" s="5">
        <v>116</v>
      </c>
      <c r="B118" s="5" t="str">
        <f>"35422021111910302814802"</f>
        <v>35422021111910302814802</v>
      </c>
      <c r="C118" s="5" t="s">
        <v>6</v>
      </c>
      <c r="D118" s="5" t="str">
        <f>"劳小芳"</f>
        <v>劳小芳</v>
      </c>
      <c r="E118" s="5" t="str">
        <f t="shared" si="6"/>
        <v>女</v>
      </c>
    </row>
    <row r="119" spans="1:5" ht="34.5" customHeight="1">
      <c r="A119" s="5">
        <v>117</v>
      </c>
      <c r="B119" s="5" t="str">
        <f>"35422021111910364314813"</f>
        <v>35422021111910364314813</v>
      </c>
      <c r="C119" s="5" t="s">
        <v>6</v>
      </c>
      <c r="D119" s="5" t="str">
        <f>"夏志洁"</f>
        <v>夏志洁</v>
      </c>
      <c r="E119" s="5" t="str">
        <f t="shared" si="6"/>
        <v>女</v>
      </c>
    </row>
    <row r="120" spans="1:5" ht="34.5" customHeight="1">
      <c r="A120" s="5">
        <v>118</v>
      </c>
      <c r="B120" s="5" t="str">
        <f>"35422021111910451814837"</f>
        <v>35422021111910451814837</v>
      </c>
      <c r="C120" s="5" t="s">
        <v>6</v>
      </c>
      <c r="D120" s="5" t="str">
        <f>"苏二妹"</f>
        <v>苏二妹</v>
      </c>
      <c r="E120" s="5" t="str">
        <f t="shared" si="6"/>
        <v>女</v>
      </c>
    </row>
    <row r="121" spans="1:5" ht="34.5" customHeight="1">
      <c r="A121" s="5">
        <v>119</v>
      </c>
      <c r="B121" s="5" t="str">
        <f>"35422021111910455314840"</f>
        <v>35422021111910455314840</v>
      </c>
      <c r="C121" s="5" t="s">
        <v>6</v>
      </c>
      <c r="D121" s="5" t="str">
        <f>"任喜芊"</f>
        <v>任喜芊</v>
      </c>
      <c r="E121" s="5" t="str">
        <f t="shared" si="6"/>
        <v>女</v>
      </c>
    </row>
    <row r="122" spans="1:5" ht="34.5" customHeight="1">
      <c r="A122" s="5">
        <v>120</v>
      </c>
      <c r="B122" s="5" t="str">
        <f>"35422021111910484714846"</f>
        <v>35422021111910484714846</v>
      </c>
      <c r="C122" s="5" t="s">
        <v>6</v>
      </c>
      <c r="D122" s="5" t="str">
        <f>"李杰元"</f>
        <v>李杰元</v>
      </c>
      <c r="E122" s="5" t="str">
        <f t="shared" si="6"/>
        <v>女</v>
      </c>
    </row>
    <row r="123" spans="1:5" ht="34.5" customHeight="1">
      <c r="A123" s="5">
        <v>121</v>
      </c>
      <c r="B123" s="5" t="str">
        <f>"35422021111910583514867"</f>
        <v>35422021111910583514867</v>
      </c>
      <c r="C123" s="5" t="s">
        <v>6</v>
      </c>
      <c r="D123" s="5" t="str">
        <f>"林娟"</f>
        <v>林娟</v>
      </c>
      <c r="E123" s="5" t="str">
        <f t="shared" si="6"/>
        <v>女</v>
      </c>
    </row>
    <row r="124" spans="1:5" ht="34.5" customHeight="1">
      <c r="A124" s="5">
        <v>122</v>
      </c>
      <c r="B124" s="5" t="str">
        <f>"35422021111911020614871"</f>
        <v>35422021111911020614871</v>
      </c>
      <c r="C124" s="5" t="s">
        <v>6</v>
      </c>
      <c r="D124" s="5" t="str">
        <f>"吴丽"</f>
        <v>吴丽</v>
      </c>
      <c r="E124" s="5" t="str">
        <f t="shared" si="6"/>
        <v>女</v>
      </c>
    </row>
    <row r="125" spans="1:5" ht="34.5" customHeight="1">
      <c r="A125" s="5">
        <v>123</v>
      </c>
      <c r="B125" s="5" t="str">
        <f>"35422021111911075614888"</f>
        <v>35422021111911075614888</v>
      </c>
      <c r="C125" s="5" t="s">
        <v>6</v>
      </c>
      <c r="D125" s="5" t="str">
        <f>"俞春丽"</f>
        <v>俞春丽</v>
      </c>
      <c r="E125" s="5" t="str">
        <f t="shared" si="6"/>
        <v>女</v>
      </c>
    </row>
    <row r="126" spans="1:5" ht="34.5" customHeight="1">
      <c r="A126" s="5">
        <v>124</v>
      </c>
      <c r="B126" s="5" t="str">
        <f>"35422021111911100514895"</f>
        <v>35422021111911100514895</v>
      </c>
      <c r="C126" s="5" t="s">
        <v>6</v>
      </c>
      <c r="D126" s="5" t="str">
        <f>"王晓菊"</f>
        <v>王晓菊</v>
      </c>
      <c r="E126" s="5" t="str">
        <f t="shared" si="6"/>
        <v>女</v>
      </c>
    </row>
    <row r="127" spans="1:5" ht="34.5" customHeight="1">
      <c r="A127" s="5">
        <v>125</v>
      </c>
      <c r="B127" s="5" t="str">
        <f>"35422021111911233814926"</f>
        <v>35422021111911233814926</v>
      </c>
      <c r="C127" s="5" t="s">
        <v>6</v>
      </c>
      <c r="D127" s="5" t="str">
        <f>"禤达云"</f>
        <v>禤达云</v>
      </c>
      <c r="E127" s="5" t="str">
        <f t="shared" si="6"/>
        <v>女</v>
      </c>
    </row>
    <row r="128" spans="1:5" ht="34.5" customHeight="1">
      <c r="A128" s="5">
        <v>126</v>
      </c>
      <c r="B128" s="5" t="str">
        <f>"35422021111911452914970"</f>
        <v>35422021111911452914970</v>
      </c>
      <c r="C128" s="5" t="s">
        <v>6</v>
      </c>
      <c r="D128" s="5" t="str">
        <f>"赵琦"</f>
        <v>赵琦</v>
      </c>
      <c r="E128" s="5" t="str">
        <f t="shared" si="6"/>
        <v>女</v>
      </c>
    </row>
    <row r="129" spans="1:5" ht="34.5" customHeight="1">
      <c r="A129" s="5">
        <v>127</v>
      </c>
      <c r="B129" s="5" t="str">
        <f>"35422021111912022914994"</f>
        <v>35422021111912022914994</v>
      </c>
      <c r="C129" s="5" t="s">
        <v>6</v>
      </c>
      <c r="D129" s="5" t="str">
        <f>"韩春雨"</f>
        <v>韩春雨</v>
      </c>
      <c r="E129" s="5" t="str">
        <f t="shared" si="6"/>
        <v>女</v>
      </c>
    </row>
    <row r="130" spans="1:5" ht="34.5" customHeight="1">
      <c r="A130" s="5">
        <v>128</v>
      </c>
      <c r="B130" s="5" t="str">
        <f>"35422021111912032414996"</f>
        <v>35422021111912032414996</v>
      </c>
      <c r="C130" s="5" t="s">
        <v>6</v>
      </c>
      <c r="D130" s="5" t="str">
        <f>"苏小菊"</f>
        <v>苏小菊</v>
      </c>
      <c r="E130" s="5" t="str">
        <f t="shared" si="6"/>
        <v>女</v>
      </c>
    </row>
    <row r="131" spans="1:5" ht="34.5" customHeight="1">
      <c r="A131" s="5">
        <v>129</v>
      </c>
      <c r="B131" s="5" t="str">
        <f>"35422021111913250215099"</f>
        <v>35422021111913250215099</v>
      </c>
      <c r="C131" s="5" t="s">
        <v>6</v>
      </c>
      <c r="D131" s="5" t="str">
        <f>"刘佳"</f>
        <v>刘佳</v>
      </c>
      <c r="E131" s="5" t="str">
        <f t="shared" si="6"/>
        <v>女</v>
      </c>
    </row>
    <row r="132" spans="1:5" ht="34.5" customHeight="1">
      <c r="A132" s="5">
        <v>130</v>
      </c>
      <c r="B132" s="5" t="str">
        <f>"35422021111915052315225"</f>
        <v>35422021111915052315225</v>
      </c>
      <c r="C132" s="5" t="s">
        <v>6</v>
      </c>
      <c r="D132" s="5" t="str">
        <f>"羊芳"</f>
        <v>羊芳</v>
      </c>
      <c r="E132" s="5" t="str">
        <f t="shared" si="6"/>
        <v>女</v>
      </c>
    </row>
    <row r="133" spans="1:5" ht="34.5" customHeight="1">
      <c r="A133" s="5">
        <v>131</v>
      </c>
      <c r="B133" s="5" t="str">
        <f>"35422021111915194915247"</f>
        <v>35422021111915194915247</v>
      </c>
      <c r="C133" s="5" t="s">
        <v>6</v>
      </c>
      <c r="D133" s="5" t="str">
        <f>"韦人菁"</f>
        <v>韦人菁</v>
      </c>
      <c r="E133" s="5" t="str">
        <f t="shared" si="6"/>
        <v>女</v>
      </c>
    </row>
    <row r="134" spans="1:5" ht="34.5" customHeight="1">
      <c r="A134" s="5">
        <v>132</v>
      </c>
      <c r="B134" s="5" t="str">
        <f>"35422021111915572615311"</f>
        <v>35422021111915572615311</v>
      </c>
      <c r="C134" s="5" t="s">
        <v>6</v>
      </c>
      <c r="D134" s="5" t="str">
        <f>"陈世桐"</f>
        <v>陈世桐</v>
      </c>
      <c r="E134" s="5" t="str">
        <f>"男"</f>
        <v>男</v>
      </c>
    </row>
    <row r="135" spans="1:5" ht="34.5" customHeight="1">
      <c r="A135" s="5">
        <v>133</v>
      </c>
      <c r="B135" s="5" t="str">
        <f>"35422021111916245315340"</f>
        <v>35422021111916245315340</v>
      </c>
      <c r="C135" s="5" t="s">
        <v>6</v>
      </c>
      <c r="D135" s="5" t="str">
        <f>"张娜"</f>
        <v>张娜</v>
      </c>
      <c r="E135" s="5" t="str">
        <f aca="true" t="shared" si="7" ref="E135:E183">"女"</f>
        <v>女</v>
      </c>
    </row>
    <row r="136" spans="1:5" ht="34.5" customHeight="1">
      <c r="A136" s="5">
        <v>134</v>
      </c>
      <c r="B136" s="5" t="str">
        <f>"35422021111919123415505"</f>
        <v>35422021111919123415505</v>
      </c>
      <c r="C136" s="5" t="s">
        <v>6</v>
      </c>
      <c r="D136" s="5" t="str">
        <f>"韦嘉"</f>
        <v>韦嘉</v>
      </c>
      <c r="E136" s="5" t="str">
        <f t="shared" si="7"/>
        <v>女</v>
      </c>
    </row>
    <row r="137" spans="1:5" ht="34.5" customHeight="1">
      <c r="A137" s="5">
        <v>135</v>
      </c>
      <c r="B137" s="5" t="str">
        <f>"35422021111919335915526"</f>
        <v>35422021111919335915526</v>
      </c>
      <c r="C137" s="5" t="s">
        <v>6</v>
      </c>
      <c r="D137" s="5" t="str">
        <f>"黄天慧"</f>
        <v>黄天慧</v>
      </c>
      <c r="E137" s="5" t="str">
        <f t="shared" si="7"/>
        <v>女</v>
      </c>
    </row>
    <row r="138" spans="1:5" ht="34.5" customHeight="1">
      <c r="A138" s="5">
        <v>136</v>
      </c>
      <c r="B138" s="5" t="str">
        <f>"35422021111919511915537"</f>
        <v>35422021111919511915537</v>
      </c>
      <c r="C138" s="5" t="s">
        <v>6</v>
      </c>
      <c r="D138" s="5" t="str">
        <f>"陈小青"</f>
        <v>陈小青</v>
      </c>
      <c r="E138" s="5" t="str">
        <f t="shared" si="7"/>
        <v>女</v>
      </c>
    </row>
    <row r="139" spans="1:5" ht="34.5" customHeight="1">
      <c r="A139" s="5">
        <v>137</v>
      </c>
      <c r="B139" s="5" t="str">
        <f>"35422021111920114115554"</f>
        <v>35422021111920114115554</v>
      </c>
      <c r="C139" s="5" t="s">
        <v>6</v>
      </c>
      <c r="D139" s="5" t="str">
        <f>"姜金雨"</f>
        <v>姜金雨</v>
      </c>
      <c r="E139" s="5" t="str">
        <f t="shared" si="7"/>
        <v>女</v>
      </c>
    </row>
    <row r="140" spans="1:5" ht="34.5" customHeight="1">
      <c r="A140" s="5">
        <v>138</v>
      </c>
      <c r="B140" s="5" t="str">
        <f>"35422021111921031115610"</f>
        <v>35422021111921031115610</v>
      </c>
      <c r="C140" s="5" t="s">
        <v>6</v>
      </c>
      <c r="D140" s="5" t="str">
        <f>"王光静"</f>
        <v>王光静</v>
      </c>
      <c r="E140" s="5" t="str">
        <f t="shared" si="7"/>
        <v>女</v>
      </c>
    </row>
    <row r="141" spans="1:5" ht="34.5" customHeight="1">
      <c r="A141" s="5">
        <v>139</v>
      </c>
      <c r="B141" s="5" t="str">
        <f>"35422021111921260315634"</f>
        <v>35422021111921260315634</v>
      </c>
      <c r="C141" s="5" t="s">
        <v>6</v>
      </c>
      <c r="D141" s="5" t="str">
        <f>"吴艺洁"</f>
        <v>吴艺洁</v>
      </c>
      <c r="E141" s="5" t="str">
        <f t="shared" si="7"/>
        <v>女</v>
      </c>
    </row>
    <row r="142" spans="1:5" ht="34.5" customHeight="1">
      <c r="A142" s="5">
        <v>140</v>
      </c>
      <c r="B142" s="5" t="str">
        <f>"35422021111921373015641"</f>
        <v>35422021111921373015641</v>
      </c>
      <c r="C142" s="5" t="s">
        <v>6</v>
      </c>
      <c r="D142" s="5" t="str">
        <f>"李菲"</f>
        <v>李菲</v>
      </c>
      <c r="E142" s="5" t="str">
        <f t="shared" si="7"/>
        <v>女</v>
      </c>
    </row>
    <row r="143" spans="1:5" ht="34.5" customHeight="1">
      <c r="A143" s="5">
        <v>141</v>
      </c>
      <c r="B143" s="5" t="str">
        <f>"35422021111921442315644"</f>
        <v>35422021111921442315644</v>
      </c>
      <c r="C143" s="5" t="s">
        <v>6</v>
      </c>
      <c r="D143" s="5" t="str">
        <f>"贺琳"</f>
        <v>贺琳</v>
      </c>
      <c r="E143" s="5" t="str">
        <f t="shared" si="7"/>
        <v>女</v>
      </c>
    </row>
    <row r="144" spans="1:5" ht="34.5" customHeight="1">
      <c r="A144" s="5">
        <v>142</v>
      </c>
      <c r="B144" s="5" t="str">
        <f>"35422021111921504815651"</f>
        <v>35422021111921504815651</v>
      </c>
      <c r="C144" s="5" t="s">
        <v>6</v>
      </c>
      <c r="D144" s="5" t="str">
        <f>"粟静雯"</f>
        <v>粟静雯</v>
      </c>
      <c r="E144" s="5" t="str">
        <f t="shared" si="7"/>
        <v>女</v>
      </c>
    </row>
    <row r="145" spans="1:5" ht="34.5" customHeight="1">
      <c r="A145" s="5">
        <v>143</v>
      </c>
      <c r="B145" s="5" t="str">
        <f>"35422021111922392215683"</f>
        <v>35422021111922392215683</v>
      </c>
      <c r="C145" s="5" t="s">
        <v>6</v>
      </c>
      <c r="D145" s="5" t="str">
        <f>"何影"</f>
        <v>何影</v>
      </c>
      <c r="E145" s="5" t="str">
        <f t="shared" si="7"/>
        <v>女</v>
      </c>
    </row>
    <row r="146" spans="1:5" ht="34.5" customHeight="1">
      <c r="A146" s="5">
        <v>144</v>
      </c>
      <c r="B146" s="5" t="str">
        <f>"35422021111923500615710"</f>
        <v>35422021111923500615710</v>
      </c>
      <c r="C146" s="5" t="s">
        <v>6</v>
      </c>
      <c r="D146" s="5" t="str">
        <f>"游茜云"</f>
        <v>游茜云</v>
      </c>
      <c r="E146" s="5" t="str">
        <f t="shared" si="7"/>
        <v>女</v>
      </c>
    </row>
    <row r="147" spans="1:5" ht="34.5" customHeight="1">
      <c r="A147" s="5">
        <v>145</v>
      </c>
      <c r="B147" s="5" t="str">
        <f>"35422021112002581215719"</f>
        <v>35422021112002581215719</v>
      </c>
      <c r="C147" s="5" t="s">
        <v>6</v>
      </c>
      <c r="D147" s="5" t="str">
        <f>"杨斯焱"</f>
        <v>杨斯焱</v>
      </c>
      <c r="E147" s="5" t="str">
        <f t="shared" si="7"/>
        <v>女</v>
      </c>
    </row>
    <row r="148" spans="1:5" ht="34.5" customHeight="1">
      <c r="A148" s="5">
        <v>146</v>
      </c>
      <c r="B148" s="5" t="str">
        <f>"35422021112008345515787"</f>
        <v>35422021112008345515787</v>
      </c>
      <c r="C148" s="5" t="s">
        <v>6</v>
      </c>
      <c r="D148" s="5" t="str">
        <f>"罗丹"</f>
        <v>罗丹</v>
      </c>
      <c r="E148" s="5" t="str">
        <f t="shared" si="7"/>
        <v>女</v>
      </c>
    </row>
    <row r="149" spans="1:5" ht="34.5" customHeight="1">
      <c r="A149" s="5">
        <v>147</v>
      </c>
      <c r="B149" s="5" t="str">
        <f>"35422021112009495515941"</f>
        <v>35422021112009495515941</v>
      </c>
      <c r="C149" s="5" t="s">
        <v>6</v>
      </c>
      <c r="D149" s="5" t="str">
        <f>"文喜蓝"</f>
        <v>文喜蓝</v>
      </c>
      <c r="E149" s="5" t="str">
        <f t="shared" si="7"/>
        <v>女</v>
      </c>
    </row>
    <row r="150" spans="1:5" ht="34.5" customHeight="1">
      <c r="A150" s="5">
        <v>148</v>
      </c>
      <c r="B150" s="5" t="str">
        <f>"35422021112009501915943"</f>
        <v>35422021112009501915943</v>
      </c>
      <c r="C150" s="5" t="s">
        <v>6</v>
      </c>
      <c r="D150" s="5" t="str">
        <f>"蔡婵"</f>
        <v>蔡婵</v>
      </c>
      <c r="E150" s="5" t="str">
        <f t="shared" si="7"/>
        <v>女</v>
      </c>
    </row>
    <row r="151" spans="1:5" ht="34.5" customHeight="1">
      <c r="A151" s="5">
        <v>149</v>
      </c>
      <c r="B151" s="5" t="str">
        <f>"35422021112010054315977"</f>
        <v>35422021112010054315977</v>
      </c>
      <c r="C151" s="5" t="s">
        <v>6</v>
      </c>
      <c r="D151" s="5" t="str">
        <f>"符钰月"</f>
        <v>符钰月</v>
      </c>
      <c r="E151" s="5" t="str">
        <f t="shared" si="7"/>
        <v>女</v>
      </c>
    </row>
    <row r="152" spans="1:5" ht="34.5" customHeight="1">
      <c r="A152" s="5">
        <v>150</v>
      </c>
      <c r="B152" s="5" t="str">
        <f>"35422021112010204516028"</f>
        <v>35422021112010204516028</v>
      </c>
      <c r="C152" s="5" t="s">
        <v>6</v>
      </c>
      <c r="D152" s="5" t="str">
        <f>"罗童心"</f>
        <v>罗童心</v>
      </c>
      <c r="E152" s="5" t="str">
        <f t="shared" si="7"/>
        <v>女</v>
      </c>
    </row>
    <row r="153" spans="1:5" ht="34.5" customHeight="1">
      <c r="A153" s="5">
        <v>151</v>
      </c>
      <c r="B153" s="5" t="str">
        <f>"35422021112010450516109"</f>
        <v>35422021112010450516109</v>
      </c>
      <c r="C153" s="5" t="s">
        <v>6</v>
      </c>
      <c r="D153" s="5" t="str">
        <f>"曹巧佩"</f>
        <v>曹巧佩</v>
      </c>
      <c r="E153" s="5" t="str">
        <f t="shared" si="7"/>
        <v>女</v>
      </c>
    </row>
    <row r="154" spans="1:5" ht="34.5" customHeight="1">
      <c r="A154" s="5">
        <v>152</v>
      </c>
      <c r="B154" s="5" t="str">
        <f>"35422021112011352016220"</f>
        <v>35422021112011352016220</v>
      </c>
      <c r="C154" s="5" t="s">
        <v>6</v>
      </c>
      <c r="D154" s="5" t="str">
        <f>"许文彬"</f>
        <v>许文彬</v>
      </c>
      <c r="E154" s="5" t="str">
        <f t="shared" si="7"/>
        <v>女</v>
      </c>
    </row>
    <row r="155" spans="1:5" ht="34.5" customHeight="1">
      <c r="A155" s="5">
        <v>153</v>
      </c>
      <c r="B155" s="5" t="str">
        <f>"35422021112012491016357"</f>
        <v>35422021112012491016357</v>
      </c>
      <c r="C155" s="5" t="s">
        <v>6</v>
      </c>
      <c r="D155" s="5" t="str">
        <f>"张昌珍"</f>
        <v>张昌珍</v>
      </c>
      <c r="E155" s="5" t="str">
        <f t="shared" si="7"/>
        <v>女</v>
      </c>
    </row>
    <row r="156" spans="1:5" ht="34.5" customHeight="1">
      <c r="A156" s="5">
        <v>154</v>
      </c>
      <c r="B156" s="5" t="str">
        <f>"35422021112015154616567"</f>
        <v>35422021112015154616567</v>
      </c>
      <c r="C156" s="5" t="s">
        <v>6</v>
      </c>
      <c r="D156" s="5" t="str">
        <f>"符美英"</f>
        <v>符美英</v>
      </c>
      <c r="E156" s="5" t="str">
        <f t="shared" si="7"/>
        <v>女</v>
      </c>
    </row>
    <row r="157" spans="1:5" ht="34.5" customHeight="1">
      <c r="A157" s="5">
        <v>155</v>
      </c>
      <c r="B157" s="5" t="str">
        <f>"35422021112017281716753"</f>
        <v>35422021112017281716753</v>
      </c>
      <c r="C157" s="5" t="s">
        <v>6</v>
      </c>
      <c r="D157" s="5" t="str">
        <f>"梁姑美"</f>
        <v>梁姑美</v>
      </c>
      <c r="E157" s="5" t="str">
        <f t="shared" si="7"/>
        <v>女</v>
      </c>
    </row>
    <row r="158" spans="1:5" ht="34.5" customHeight="1">
      <c r="A158" s="5">
        <v>156</v>
      </c>
      <c r="B158" s="5" t="str">
        <f>"35422021112017375416767"</f>
        <v>35422021112017375416767</v>
      </c>
      <c r="C158" s="5" t="s">
        <v>6</v>
      </c>
      <c r="D158" s="5" t="str">
        <f>"文小静"</f>
        <v>文小静</v>
      </c>
      <c r="E158" s="5" t="str">
        <f t="shared" si="7"/>
        <v>女</v>
      </c>
    </row>
    <row r="159" spans="1:5" ht="34.5" customHeight="1">
      <c r="A159" s="5">
        <v>157</v>
      </c>
      <c r="B159" s="5" t="str">
        <f>"35422021112017422616775"</f>
        <v>35422021112017422616775</v>
      </c>
      <c r="C159" s="5" t="s">
        <v>6</v>
      </c>
      <c r="D159" s="5" t="str">
        <f>"范聪"</f>
        <v>范聪</v>
      </c>
      <c r="E159" s="5" t="str">
        <f t="shared" si="7"/>
        <v>女</v>
      </c>
    </row>
    <row r="160" spans="1:5" ht="34.5" customHeight="1">
      <c r="A160" s="5">
        <v>158</v>
      </c>
      <c r="B160" s="5" t="str">
        <f>"35422021112018570016873"</f>
        <v>35422021112018570016873</v>
      </c>
      <c r="C160" s="5" t="s">
        <v>6</v>
      </c>
      <c r="D160" s="5" t="str">
        <f>"付博文"</f>
        <v>付博文</v>
      </c>
      <c r="E160" s="5" t="str">
        <f t="shared" si="7"/>
        <v>女</v>
      </c>
    </row>
    <row r="161" spans="1:5" ht="34.5" customHeight="1">
      <c r="A161" s="5">
        <v>159</v>
      </c>
      <c r="B161" s="5" t="str">
        <f>"35422021112019005116877"</f>
        <v>35422021112019005116877</v>
      </c>
      <c r="C161" s="5" t="s">
        <v>6</v>
      </c>
      <c r="D161" s="5" t="str">
        <f>"张华丽"</f>
        <v>张华丽</v>
      </c>
      <c r="E161" s="5" t="str">
        <f t="shared" si="7"/>
        <v>女</v>
      </c>
    </row>
    <row r="162" spans="1:5" ht="34.5" customHeight="1">
      <c r="A162" s="5">
        <v>160</v>
      </c>
      <c r="B162" s="5" t="str">
        <f>"35422021112020064216962"</f>
        <v>35422021112020064216962</v>
      </c>
      <c r="C162" s="5" t="s">
        <v>6</v>
      </c>
      <c r="D162" s="5" t="str">
        <f>"羊晓颖"</f>
        <v>羊晓颖</v>
      </c>
      <c r="E162" s="5" t="str">
        <f t="shared" si="7"/>
        <v>女</v>
      </c>
    </row>
    <row r="163" spans="1:5" ht="34.5" customHeight="1">
      <c r="A163" s="5">
        <v>161</v>
      </c>
      <c r="B163" s="5" t="str">
        <f>"35422021112020312816990"</f>
        <v>35422021112020312816990</v>
      </c>
      <c r="C163" s="5" t="s">
        <v>6</v>
      </c>
      <c r="D163" s="5" t="str">
        <f>"余前"</f>
        <v>余前</v>
      </c>
      <c r="E163" s="5" t="str">
        <f t="shared" si="7"/>
        <v>女</v>
      </c>
    </row>
    <row r="164" spans="1:5" ht="34.5" customHeight="1">
      <c r="A164" s="5">
        <v>162</v>
      </c>
      <c r="B164" s="5" t="str">
        <f>"35422021112021505817088"</f>
        <v>35422021112021505817088</v>
      </c>
      <c r="C164" s="5" t="s">
        <v>6</v>
      </c>
      <c r="D164" s="5" t="str">
        <f>"曾燕"</f>
        <v>曾燕</v>
      </c>
      <c r="E164" s="5" t="str">
        <f t="shared" si="7"/>
        <v>女</v>
      </c>
    </row>
    <row r="165" spans="1:5" ht="34.5" customHeight="1">
      <c r="A165" s="5">
        <v>163</v>
      </c>
      <c r="B165" s="5" t="str">
        <f>"35422021112021510517089"</f>
        <v>35422021112021510517089</v>
      </c>
      <c r="C165" s="5" t="s">
        <v>6</v>
      </c>
      <c r="D165" s="5" t="str">
        <f>"梁恩雪"</f>
        <v>梁恩雪</v>
      </c>
      <c r="E165" s="5" t="str">
        <f t="shared" si="7"/>
        <v>女</v>
      </c>
    </row>
    <row r="166" spans="1:5" ht="34.5" customHeight="1">
      <c r="A166" s="5">
        <v>164</v>
      </c>
      <c r="B166" s="5" t="str">
        <f>"35422021112021530617091"</f>
        <v>35422021112021530617091</v>
      </c>
      <c r="C166" s="5" t="s">
        <v>6</v>
      </c>
      <c r="D166" s="5" t="str">
        <f>"梁富容"</f>
        <v>梁富容</v>
      </c>
      <c r="E166" s="5" t="str">
        <f t="shared" si="7"/>
        <v>女</v>
      </c>
    </row>
    <row r="167" spans="1:5" ht="34.5" customHeight="1">
      <c r="A167" s="5">
        <v>165</v>
      </c>
      <c r="B167" s="5" t="str">
        <f>"35422021112022061617106"</f>
        <v>35422021112022061617106</v>
      </c>
      <c r="C167" s="5" t="s">
        <v>6</v>
      </c>
      <c r="D167" s="5" t="str">
        <f>"邢增菊"</f>
        <v>邢增菊</v>
      </c>
      <c r="E167" s="5" t="str">
        <f t="shared" si="7"/>
        <v>女</v>
      </c>
    </row>
    <row r="168" spans="1:5" ht="34.5" customHeight="1">
      <c r="A168" s="5">
        <v>166</v>
      </c>
      <c r="B168" s="5" t="str">
        <f>"35422021112108535517254"</f>
        <v>35422021112108535517254</v>
      </c>
      <c r="C168" s="5" t="s">
        <v>6</v>
      </c>
      <c r="D168" s="5" t="str">
        <f>"陈琳"</f>
        <v>陈琳</v>
      </c>
      <c r="E168" s="5" t="str">
        <f t="shared" si="7"/>
        <v>女</v>
      </c>
    </row>
    <row r="169" spans="1:5" ht="34.5" customHeight="1">
      <c r="A169" s="5">
        <v>167</v>
      </c>
      <c r="B169" s="5" t="str">
        <f>"35422021112110043917351"</f>
        <v>35422021112110043917351</v>
      </c>
      <c r="C169" s="5" t="s">
        <v>6</v>
      </c>
      <c r="D169" s="5" t="str">
        <f>"舒敏"</f>
        <v>舒敏</v>
      </c>
      <c r="E169" s="5" t="str">
        <f t="shared" si="7"/>
        <v>女</v>
      </c>
    </row>
    <row r="170" spans="1:5" ht="34.5" customHeight="1">
      <c r="A170" s="5">
        <v>168</v>
      </c>
      <c r="B170" s="5" t="str">
        <f>"35422021112110054417355"</f>
        <v>35422021112110054417355</v>
      </c>
      <c r="C170" s="5" t="s">
        <v>6</v>
      </c>
      <c r="D170" s="5" t="str">
        <f>"陈梅平"</f>
        <v>陈梅平</v>
      </c>
      <c r="E170" s="5" t="str">
        <f t="shared" si="7"/>
        <v>女</v>
      </c>
    </row>
    <row r="171" spans="1:5" ht="34.5" customHeight="1">
      <c r="A171" s="5">
        <v>169</v>
      </c>
      <c r="B171" s="5" t="str">
        <f>"35422021112110430417422"</f>
        <v>35422021112110430417422</v>
      </c>
      <c r="C171" s="5" t="s">
        <v>6</v>
      </c>
      <c r="D171" s="5" t="str">
        <f>"袁娜"</f>
        <v>袁娜</v>
      </c>
      <c r="E171" s="5" t="str">
        <f t="shared" si="7"/>
        <v>女</v>
      </c>
    </row>
    <row r="172" spans="1:5" ht="34.5" customHeight="1">
      <c r="A172" s="5">
        <v>170</v>
      </c>
      <c r="B172" s="5" t="str">
        <f>"35422021112110500917438"</f>
        <v>35422021112110500917438</v>
      </c>
      <c r="C172" s="5" t="s">
        <v>6</v>
      </c>
      <c r="D172" s="5" t="str">
        <f>"陈喜云"</f>
        <v>陈喜云</v>
      </c>
      <c r="E172" s="5" t="str">
        <f t="shared" si="7"/>
        <v>女</v>
      </c>
    </row>
    <row r="173" spans="1:5" ht="34.5" customHeight="1">
      <c r="A173" s="5">
        <v>171</v>
      </c>
      <c r="B173" s="5" t="str">
        <f>"35422021112111474917522"</f>
        <v>35422021112111474917522</v>
      </c>
      <c r="C173" s="5" t="s">
        <v>6</v>
      </c>
      <c r="D173" s="5" t="str">
        <f>"鄢茜"</f>
        <v>鄢茜</v>
      </c>
      <c r="E173" s="5" t="str">
        <f t="shared" si="7"/>
        <v>女</v>
      </c>
    </row>
    <row r="174" spans="1:5" ht="34.5" customHeight="1">
      <c r="A174" s="5">
        <v>172</v>
      </c>
      <c r="B174" s="5" t="str">
        <f>"35422021112112264417586"</f>
        <v>35422021112112264417586</v>
      </c>
      <c r="C174" s="5" t="s">
        <v>6</v>
      </c>
      <c r="D174" s="5" t="str">
        <f>"李梅"</f>
        <v>李梅</v>
      </c>
      <c r="E174" s="5" t="str">
        <f t="shared" si="7"/>
        <v>女</v>
      </c>
    </row>
    <row r="175" spans="1:5" ht="34.5" customHeight="1">
      <c r="A175" s="5">
        <v>173</v>
      </c>
      <c r="B175" s="5" t="str">
        <f>"35422021112113451817691"</f>
        <v>35422021112113451817691</v>
      </c>
      <c r="C175" s="5" t="s">
        <v>6</v>
      </c>
      <c r="D175" s="5" t="str">
        <f>"符树婷"</f>
        <v>符树婷</v>
      </c>
      <c r="E175" s="5" t="str">
        <f t="shared" si="7"/>
        <v>女</v>
      </c>
    </row>
    <row r="176" spans="1:5" ht="34.5" customHeight="1">
      <c r="A176" s="5">
        <v>174</v>
      </c>
      <c r="B176" s="5" t="str">
        <f>"35422021112114043717716"</f>
        <v>35422021112114043717716</v>
      </c>
      <c r="C176" s="5" t="s">
        <v>6</v>
      </c>
      <c r="D176" s="5" t="str">
        <f>"洪振淳"</f>
        <v>洪振淳</v>
      </c>
      <c r="E176" s="5" t="str">
        <f t="shared" si="7"/>
        <v>女</v>
      </c>
    </row>
    <row r="177" spans="1:5" ht="34.5" customHeight="1">
      <c r="A177" s="5">
        <v>175</v>
      </c>
      <c r="B177" s="5" t="str">
        <f>"35422021112116144917879"</f>
        <v>35422021112116144917879</v>
      </c>
      <c r="C177" s="5" t="s">
        <v>6</v>
      </c>
      <c r="D177" s="5" t="str">
        <f>"柯云飞"</f>
        <v>柯云飞</v>
      </c>
      <c r="E177" s="5" t="str">
        <f t="shared" si="7"/>
        <v>女</v>
      </c>
    </row>
    <row r="178" spans="1:5" ht="34.5" customHeight="1">
      <c r="A178" s="5">
        <v>176</v>
      </c>
      <c r="B178" s="5" t="str">
        <f>"35422021112116180317883"</f>
        <v>35422021112116180317883</v>
      </c>
      <c r="C178" s="5" t="s">
        <v>6</v>
      </c>
      <c r="D178" s="5" t="str">
        <f>"邓玉娜"</f>
        <v>邓玉娜</v>
      </c>
      <c r="E178" s="5" t="str">
        <f t="shared" si="7"/>
        <v>女</v>
      </c>
    </row>
    <row r="179" spans="1:5" ht="34.5" customHeight="1">
      <c r="A179" s="5">
        <v>177</v>
      </c>
      <c r="B179" s="5" t="str">
        <f>"35422021112116305417902"</f>
        <v>35422021112116305417902</v>
      </c>
      <c r="C179" s="5" t="s">
        <v>6</v>
      </c>
      <c r="D179" s="5" t="str">
        <f>"付明月"</f>
        <v>付明月</v>
      </c>
      <c r="E179" s="5" t="str">
        <f t="shared" si="7"/>
        <v>女</v>
      </c>
    </row>
    <row r="180" spans="1:5" ht="34.5" customHeight="1">
      <c r="A180" s="5">
        <v>178</v>
      </c>
      <c r="B180" s="5" t="str">
        <f>"35422021112117060317966"</f>
        <v>35422021112117060317966</v>
      </c>
      <c r="C180" s="5" t="s">
        <v>6</v>
      </c>
      <c r="D180" s="5" t="str">
        <f>"董杏妍"</f>
        <v>董杏妍</v>
      </c>
      <c r="E180" s="5" t="str">
        <f t="shared" si="7"/>
        <v>女</v>
      </c>
    </row>
    <row r="181" spans="1:5" ht="34.5" customHeight="1">
      <c r="A181" s="5">
        <v>179</v>
      </c>
      <c r="B181" s="5" t="str">
        <f>"35422021112118301418080"</f>
        <v>35422021112118301418080</v>
      </c>
      <c r="C181" s="5" t="s">
        <v>6</v>
      </c>
      <c r="D181" s="5" t="str">
        <f>"万容"</f>
        <v>万容</v>
      </c>
      <c r="E181" s="5" t="str">
        <f t="shared" si="7"/>
        <v>女</v>
      </c>
    </row>
    <row r="182" spans="1:5" ht="34.5" customHeight="1">
      <c r="A182" s="5">
        <v>180</v>
      </c>
      <c r="B182" s="5" t="str">
        <f>"35422021112118412418093"</f>
        <v>35422021112118412418093</v>
      </c>
      <c r="C182" s="5" t="s">
        <v>6</v>
      </c>
      <c r="D182" s="5" t="str">
        <f>"欧楠"</f>
        <v>欧楠</v>
      </c>
      <c r="E182" s="5" t="str">
        <f t="shared" si="7"/>
        <v>女</v>
      </c>
    </row>
    <row r="183" spans="1:5" ht="34.5" customHeight="1">
      <c r="A183" s="5">
        <v>181</v>
      </c>
      <c r="B183" s="5" t="str">
        <f>"35422021112118474218100"</f>
        <v>35422021112118474218100</v>
      </c>
      <c r="C183" s="5" t="s">
        <v>6</v>
      </c>
      <c r="D183" s="5" t="str">
        <f>"黄丹"</f>
        <v>黄丹</v>
      </c>
      <c r="E183" s="5" t="str">
        <f t="shared" si="7"/>
        <v>女</v>
      </c>
    </row>
    <row r="184" spans="1:5" ht="34.5" customHeight="1">
      <c r="A184" s="5">
        <v>182</v>
      </c>
      <c r="B184" s="5" t="str">
        <f>"35422021112118550718111"</f>
        <v>35422021112118550718111</v>
      </c>
      <c r="C184" s="5" t="s">
        <v>6</v>
      </c>
      <c r="D184" s="5" t="str">
        <f>"王广杨"</f>
        <v>王广杨</v>
      </c>
      <c r="E184" s="5" t="str">
        <f>"男"</f>
        <v>男</v>
      </c>
    </row>
    <row r="185" spans="1:5" ht="34.5" customHeight="1">
      <c r="A185" s="5">
        <v>183</v>
      </c>
      <c r="B185" s="5" t="str">
        <f>"35422021112119053018125"</f>
        <v>35422021112119053018125</v>
      </c>
      <c r="C185" s="5" t="s">
        <v>6</v>
      </c>
      <c r="D185" s="5" t="str">
        <f>"王静怡"</f>
        <v>王静怡</v>
      </c>
      <c r="E185" s="5" t="str">
        <f aca="true" t="shared" si="8" ref="E185:E205">"女"</f>
        <v>女</v>
      </c>
    </row>
    <row r="186" spans="1:5" ht="34.5" customHeight="1">
      <c r="A186" s="5">
        <v>184</v>
      </c>
      <c r="B186" s="5" t="str">
        <f>"35422021112119455518189"</f>
        <v>35422021112119455518189</v>
      </c>
      <c r="C186" s="5" t="s">
        <v>6</v>
      </c>
      <c r="D186" s="5" t="str">
        <f>"邢贞苗"</f>
        <v>邢贞苗</v>
      </c>
      <c r="E186" s="5" t="str">
        <f t="shared" si="8"/>
        <v>女</v>
      </c>
    </row>
    <row r="187" spans="1:5" ht="34.5" customHeight="1">
      <c r="A187" s="5">
        <v>185</v>
      </c>
      <c r="B187" s="5" t="str">
        <f>"35422021112119534518199"</f>
        <v>35422021112119534518199</v>
      </c>
      <c r="C187" s="5" t="s">
        <v>6</v>
      </c>
      <c r="D187" s="5" t="str">
        <f>"林莉莉"</f>
        <v>林莉莉</v>
      </c>
      <c r="E187" s="5" t="str">
        <f t="shared" si="8"/>
        <v>女</v>
      </c>
    </row>
    <row r="188" spans="1:5" ht="34.5" customHeight="1">
      <c r="A188" s="5">
        <v>186</v>
      </c>
      <c r="B188" s="5" t="str">
        <f>"35422021112120134118216"</f>
        <v>35422021112120134118216</v>
      </c>
      <c r="C188" s="5" t="s">
        <v>6</v>
      </c>
      <c r="D188" s="5" t="str">
        <f>"李丛山"</f>
        <v>李丛山</v>
      </c>
      <c r="E188" s="5" t="str">
        <f t="shared" si="8"/>
        <v>女</v>
      </c>
    </row>
    <row r="189" spans="1:5" ht="34.5" customHeight="1">
      <c r="A189" s="5">
        <v>187</v>
      </c>
      <c r="B189" s="5" t="str">
        <f>"35422021112120191018229"</f>
        <v>35422021112120191018229</v>
      </c>
      <c r="C189" s="5" t="s">
        <v>6</v>
      </c>
      <c r="D189" s="5" t="str">
        <f>"李春儒"</f>
        <v>李春儒</v>
      </c>
      <c r="E189" s="5" t="str">
        <f t="shared" si="8"/>
        <v>女</v>
      </c>
    </row>
    <row r="190" spans="1:5" ht="34.5" customHeight="1">
      <c r="A190" s="5">
        <v>188</v>
      </c>
      <c r="B190" s="5" t="str">
        <f>"35422021112120463918278"</f>
        <v>35422021112120463918278</v>
      </c>
      <c r="C190" s="5" t="s">
        <v>6</v>
      </c>
      <c r="D190" s="5" t="str">
        <f>"莫海元"</f>
        <v>莫海元</v>
      </c>
      <c r="E190" s="5" t="str">
        <f t="shared" si="8"/>
        <v>女</v>
      </c>
    </row>
    <row r="191" spans="1:5" ht="34.5" customHeight="1">
      <c r="A191" s="5">
        <v>189</v>
      </c>
      <c r="B191" s="5" t="str">
        <f>"35422021112121041018306"</f>
        <v>35422021112121041018306</v>
      </c>
      <c r="C191" s="5" t="s">
        <v>6</v>
      </c>
      <c r="D191" s="5" t="str">
        <f>"钟燕含"</f>
        <v>钟燕含</v>
      </c>
      <c r="E191" s="5" t="str">
        <f t="shared" si="8"/>
        <v>女</v>
      </c>
    </row>
    <row r="192" spans="1:5" ht="34.5" customHeight="1">
      <c r="A192" s="5">
        <v>190</v>
      </c>
      <c r="B192" s="5" t="str">
        <f>"35422021112121255418338"</f>
        <v>35422021112121255418338</v>
      </c>
      <c r="C192" s="5" t="s">
        <v>6</v>
      </c>
      <c r="D192" s="5" t="str">
        <f>"朱丽欣"</f>
        <v>朱丽欣</v>
      </c>
      <c r="E192" s="5" t="str">
        <f t="shared" si="8"/>
        <v>女</v>
      </c>
    </row>
    <row r="193" spans="1:5" ht="34.5" customHeight="1">
      <c r="A193" s="5">
        <v>191</v>
      </c>
      <c r="B193" s="5" t="str">
        <f>"35422021112121332218343"</f>
        <v>35422021112121332218343</v>
      </c>
      <c r="C193" s="5" t="s">
        <v>6</v>
      </c>
      <c r="D193" s="5" t="str">
        <f>"文真真"</f>
        <v>文真真</v>
      </c>
      <c r="E193" s="5" t="str">
        <f t="shared" si="8"/>
        <v>女</v>
      </c>
    </row>
    <row r="194" spans="1:5" ht="34.5" customHeight="1">
      <c r="A194" s="5">
        <v>192</v>
      </c>
      <c r="B194" s="5" t="str">
        <f>"35422021112121345618345"</f>
        <v>35422021112121345618345</v>
      </c>
      <c r="C194" s="5" t="s">
        <v>6</v>
      </c>
      <c r="D194" s="5" t="str">
        <f>"孙玲"</f>
        <v>孙玲</v>
      </c>
      <c r="E194" s="5" t="str">
        <f t="shared" si="8"/>
        <v>女</v>
      </c>
    </row>
    <row r="195" spans="1:5" ht="34.5" customHeight="1">
      <c r="A195" s="5">
        <v>193</v>
      </c>
      <c r="B195" s="5" t="str">
        <f>"35422021112122132418389"</f>
        <v>35422021112122132418389</v>
      </c>
      <c r="C195" s="5" t="s">
        <v>6</v>
      </c>
      <c r="D195" s="5" t="str">
        <f>"林圆好"</f>
        <v>林圆好</v>
      </c>
      <c r="E195" s="5" t="str">
        <f t="shared" si="8"/>
        <v>女</v>
      </c>
    </row>
    <row r="196" spans="1:5" ht="34.5" customHeight="1">
      <c r="A196" s="5">
        <v>194</v>
      </c>
      <c r="B196" s="5" t="str">
        <f>"35422021112122182118393"</f>
        <v>35422021112122182118393</v>
      </c>
      <c r="C196" s="5" t="s">
        <v>6</v>
      </c>
      <c r="D196" s="5" t="str">
        <f>"符利静"</f>
        <v>符利静</v>
      </c>
      <c r="E196" s="5" t="str">
        <f t="shared" si="8"/>
        <v>女</v>
      </c>
    </row>
    <row r="197" spans="1:5" ht="34.5" customHeight="1">
      <c r="A197" s="5">
        <v>195</v>
      </c>
      <c r="B197" s="5" t="str">
        <f>"35422021112208175618518"</f>
        <v>35422021112208175618518</v>
      </c>
      <c r="C197" s="5" t="s">
        <v>6</v>
      </c>
      <c r="D197" s="5" t="str">
        <f>"陈子女"</f>
        <v>陈子女</v>
      </c>
      <c r="E197" s="5" t="str">
        <f t="shared" si="8"/>
        <v>女</v>
      </c>
    </row>
    <row r="198" spans="1:5" ht="34.5" customHeight="1">
      <c r="A198" s="5">
        <v>196</v>
      </c>
      <c r="B198" s="5" t="str">
        <f>"35422021112208251318532"</f>
        <v>35422021112208251318532</v>
      </c>
      <c r="C198" s="5" t="s">
        <v>6</v>
      </c>
      <c r="D198" s="5" t="str">
        <f>"施慧如"</f>
        <v>施慧如</v>
      </c>
      <c r="E198" s="5" t="str">
        <f t="shared" si="8"/>
        <v>女</v>
      </c>
    </row>
    <row r="199" spans="1:5" ht="34.5" customHeight="1">
      <c r="A199" s="5">
        <v>197</v>
      </c>
      <c r="B199" s="5" t="str">
        <f>"35422021112208583818655"</f>
        <v>35422021112208583818655</v>
      </c>
      <c r="C199" s="5" t="s">
        <v>6</v>
      </c>
      <c r="D199" s="5" t="str">
        <f>"陈亚燕"</f>
        <v>陈亚燕</v>
      </c>
      <c r="E199" s="5" t="str">
        <f t="shared" si="8"/>
        <v>女</v>
      </c>
    </row>
    <row r="200" spans="1:5" ht="34.5" customHeight="1">
      <c r="A200" s="5">
        <v>198</v>
      </c>
      <c r="B200" s="5" t="str">
        <f>"35422021112209445919026"</f>
        <v>35422021112209445919026</v>
      </c>
      <c r="C200" s="5" t="s">
        <v>6</v>
      </c>
      <c r="D200" s="5" t="str">
        <f>"符秀凤"</f>
        <v>符秀凤</v>
      </c>
      <c r="E200" s="5" t="str">
        <f t="shared" si="8"/>
        <v>女</v>
      </c>
    </row>
    <row r="201" spans="1:5" ht="34.5" customHeight="1">
      <c r="A201" s="5">
        <v>199</v>
      </c>
      <c r="B201" s="5" t="str">
        <f>"35422021112210044519189"</f>
        <v>35422021112210044519189</v>
      </c>
      <c r="C201" s="5" t="s">
        <v>6</v>
      </c>
      <c r="D201" s="5" t="str">
        <f>"周二彩"</f>
        <v>周二彩</v>
      </c>
      <c r="E201" s="5" t="str">
        <f t="shared" si="8"/>
        <v>女</v>
      </c>
    </row>
    <row r="202" spans="1:5" ht="34.5" customHeight="1">
      <c r="A202" s="5">
        <v>200</v>
      </c>
      <c r="B202" s="5" t="str">
        <f>"35422021112210462919479"</f>
        <v>35422021112210462919479</v>
      </c>
      <c r="C202" s="5" t="s">
        <v>6</v>
      </c>
      <c r="D202" s="5" t="str">
        <f>"郑冬容"</f>
        <v>郑冬容</v>
      </c>
      <c r="E202" s="5" t="str">
        <f t="shared" si="8"/>
        <v>女</v>
      </c>
    </row>
    <row r="203" spans="1:5" ht="34.5" customHeight="1">
      <c r="A203" s="5">
        <v>201</v>
      </c>
      <c r="B203" s="5" t="str">
        <f>"35422021112211261619678"</f>
        <v>35422021112211261619678</v>
      </c>
      <c r="C203" s="5" t="s">
        <v>6</v>
      </c>
      <c r="D203" s="5" t="str">
        <f>"郑学彩"</f>
        <v>郑学彩</v>
      </c>
      <c r="E203" s="5" t="str">
        <f t="shared" si="8"/>
        <v>女</v>
      </c>
    </row>
    <row r="204" spans="1:5" ht="34.5" customHeight="1">
      <c r="A204" s="5">
        <v>202</v>
      </c>
      <c r="B204" s="5" t="str">
        <f>"35422021112211371819728"</f>
        <v>35422021112211371819728</v>
      </c>
      <c r="C204" s="5" t="s">
        <v>6</v>
      </c>
      <c r="D204" s="5" t="str">
        <f>"李苗苗"</f>
        <v>李苗苗</v>
      </c>
      <c r="E204" s="5" t="str">
        <f t="shared" si="8"/>
        <v>女</v>
      </c>
    </row>
    <row r="205" spans="1:5" ht="34.5" customHeight="1">
      <c r="A205" s="5">
        <v>203</v>
      </c>
      <c r="B205" s="5" t="str">
        <f>"35422021112212451520026"</f>
        <v>35422021112212451520026</v>
      </c>
      <c r="C205" s="5" t="s">
        <v>6</v>
      </c>
      <c r="D205" s="5" t="str">
        <f>"钟水仙"</f>
        <v>钟水仙</v>
      </c>
      <c r="E205" s="5" t="str">
        <f t="shared" si="8"/>
        <v>女</v>
      </c>
    </row>
    <row r="206" spans="1:5" ht="34.5" customHeight="1">
      <c r="A206" s="5">
        <v>204</v>
      </c>
      <c r="B206" s="5" t="str">
        <f>"35422021112213080620114"</f>
        <v>35422021112213080620114</v>
      </c>
      <c r="C206" s="5" t="s">
        <v>6</v>
      </c>
      <c r="D206" s="5" t="str">
        <f>"王柏智"</f>
        <v>王柏智</v>
      </c>
      <c r="E206" s="5" t="str">
        <f>"男"</f>
        <v>男</v>
      </c>
    </row>
    <row r="207" spans="1:5" ht="34.5" customHeight="1">
      <c r="A207" s="5">
        <v>205</v>
      </c>
      <c r="B207" s="5" t="str">
        <f>"35422021112213135320140"</f>
        <v>35422021112213135320140</v>
      </c>
      <c r="C207" s="5" t="s">
        <v>6</v>
      </c>
      <c r="D207" s="5" t="str">
        <f>"曾月香"</f>
        <v>曾月香</v>
      </c>
      <c r="E207" s="5" t="str">
        <f aca="true" t="shared" si="9" ref="E207:E217">"女"</f>
        <v>女</v>
      </c>
    </row>
    <row r="208" spans="1:5" ht="34.5" customHeight="1">
      <c r="A208" s="5">
        <v>206</v>
      </c>
      <c r="B208" s="5" t="str">
        <f>"35422021112213230520165"</f>
        <v>35422021112213230520165</v>
      </c>
      <c r="C208" s="5" t="s">
        <v>6</v>
      </c>
      <c r="D208" s="5" t="str">
        <f>"吴金梅"</f>
        <v>吴金梅</v>
      </c>
      <c r="E208" s="5" t="str">
        <f t="shared" si="9"/>
        <v>女</v>
      </c>
    </row>
    <row r="209" spans="1:5" ht="34.5" customHeight="1">
      <c r="A209" s="5">
        <v>207</v>
      </c>
      <c r="B209" s="5" t="str">
        <f>"35422021112213501520254"</f>
        <v>35422021112213501520254</v>
      </c>
      <c r="C209" s="5" t="s">
        <v>6</v>
      </c>
      <c r="D209" s="5" t="str">
        <f>"肖佳佳"</f>
        <v>肖佳佳</v>
      </c>
      <c r="E209" s="5" t="str">
        <f t="shared" si="9"/>
        <v>女</v>
      </c>
    </row>
    <row r="210" spans="1:5" ht="34.5" customHeight="1">
      <c r="A210" s="5">
        <v>208</v>
      </c>
      <c r="B210" s="5" t="str">
        <f>"35422021112214325320418"</f>
        <v>35422021112214325320418</v>
      </c>
      <c r="C210" s="5" t="s">
        <v>6</v>
      </c>
      <c r="D210" s="5" t="str">
        <f>"孙春花"</f>
        <v>孙春花</v>
      </c>
      <c r="E210" s="5" t="str">
        <f t="shared" si="9"/>
        <v>女</v>
      </c>
    </row>
    <row r="211" spans="1:5" ht="34.5" customHeight="1">
      <c r="A211" s="5">
        <v>209</v>
      </c>
      <c r="B211" s="5" t="str">
        <f>"35422021112215415420803"</f>
        <v>35422021112215415420803</v>
      </c>
      <c r="C211" s="5" t="s">
        <v>6</v>
      </c>
      <c r="D211" s="5" t="str">
        <f>"王婷婷"</f>
        <v>王婷婷</v>
      </c>
      <c r="E211" s="5" t="str">
        <f t="shared" si="9"/>
        <v>女</v>
      </c>
    </row>
    <row r="212" spans="1:5" ht="34.5" customHeight="1">
      <c r="A212" s="5">
        <v>210</v>
      </c>
      <c r="B212" s="5" t="str">
        <f>"35422021112216354421048"</f>
        <v>35422021112216354421048</v>
      </c>
      <c r="C212" s="5" t="s">
        <v>6</v>
      </c>
      <c r="D212" s="5" t="str">
        <f>"邢增完"</f>
        <v>邢增完</v>
      </c>
      <c r="E212" s="5" t="str">
        <f t="shared" si="9"/>
        <v>女</v>
      </c>
    </row>
    <row r="213" spans="1:5" ht="34.5" customHeight="1">
      <c r="A213" s="5">
        <v>211</v>
      </c>
      <c r="B213" s="5" t="str">
        <f>"35422021112216354821049"</f>
        <v>35422021112216354821049</v>
      </c>
      <c r="C213" s="5" t="s">
        <v>6</v>
      </c>
      <c r="D213" s="5" t="str">
        <f>"陈重元"</f>
        <v>陈重元</v>
      </c>
      <c r="E213" s="5" t="str">
        <f t="shared" si="9"/>
        <v>女</v>
      </c>
    </row>
    <row r="214" spans="1:5" ht="34.5" customHeight="1">
      <c r="A214" s="5">
        <v>212</v>
      </c>
      <c r="B214" s="5" t="str">
        <f>"35422021112216404321070"</f>
        <v>35422021112216404321070</v>
      </c>
      <c r="C214" s="5" t="s">
        <v>6</v>
      </c>
      <c r="D214" s="5" t="str">
        <f>"曾雪芳"</f>
        <v>曾雪芳</v>
      </c>
      <c r="E214" s="5" t="str">
        <f t="shared" si="9"/>
        <v>女</v>
      </c>
    </row>
    <row r="215" spans="1:5" ht="34.5" customHeight="1">
      <c r="A215" s="5">
        <v>213</v>
      </c>
      <c r="B215" s="5" t="str">
        <f>"35422021112216591221136"</f>
        <v>35422021112216591221136</v>
      </c>
      <c r="C215" s="5" t="s">
        <v>6</v>
      </c>
      <c r="D215" s="5" t="str">
        <f>"李冰珊"</f>
        <v>李冰珊</v>
      </c>
      <c r="E215" s="5" t="str">
        <f t="shared" si="9"/>
        <v>女</v>
      </c>
    </row>
    <row r="216" spans="1:5" ht="34.5" customHeight="1">
      <c r="A216" s="5">
        <v>214</v>
      </c>
      <c r="B216" s="5" t="str">
        <f>"35422021112217180621223"</f>
        <v>35422021112217180621223</v>
      </c>
      <c r="C216" s="5" t="s">
        <v>6</v>
      </c>
      <c r="D216" s="5" t="str">
        <f>"吴咪"</f>
        <v>吴咪</v>
      </c>
      <c r="E216" s="5" t="str">
        <f t="shared" si="9"/>
        <v>女</v>
      </c>
    </row>
    <row r="217" spans="1:5" ht="34.5" customHeight="1">
      <c r="A217" s="5">
        <v>215</v>
      </c>
      <c r="B217" s="5" t="str">
        <f>"35422021112217262421264"</f>
        <v>35422021112217262421264</v>
      </c>
      <c r="C217" s="5" t="s">
        <v>6</v>
      </c>
      <c r="D217" s="5" t="str">
        <f>"王少葵"</f>
        <v>王少葵</v>
      </c>
      <c r="E217" s="5" t="str">
        <f t="shared" si="9"/>
        <v>女</v>
      </c>
    </row>
    <row r="218" spans="1:5" ht="34.5" customHeight="1">
      <c r="A218" s="5">
        <v>216</v>
      </c>
      <c r="B218" s="5" t="str">
        <f>"35422021112218071621391"</f>
        <v>35422021112218071621391</v>
      </c>
      <c r="C218" s="5" t="s">
        <v>6</v>
      </c>
      <c r="D218" s="5" t="str">
        <f>"林招运"</f>
        <v>林招运</v>
      </c>
      <c r="E218" s="5" t="str">
        <f>"男"</f>
        <v>男</v>
      </c>
    </row>
    <row r="219" spans="1:5" ht="34.5" customHeight="1">
      <c r="A219" s="5">
        <v>217</v>
      </c>
      <c r="B219" s="5" t="str">
        <f>"35422021112218390821485"</f>
        <v>35422021112218390821485</v>
      </c>
      <c r="C219" s="5" t="s">
        <v>6</v>
      </c>
      <c r="D219" s="5" t="str">
        <f>"冯南"</f>
        <v>冯南</v>
      </c>
      <c r="E219" s="5" t="str">
        <f aca="true" t="shared" si="10" ref="E219:E240">"女"</f>
        <v>女</v>
      </c>
    </row>
    <row r="220" spans="1:5" ht="34.5" customHeight="1">
      <c r="A220" s="5">
        <v>218</v>
      </c>
      <c r="B220" s="5" t="str">
        <f>"35422021112218591821541"</f>
        <v>35422021112218591821541</v>
      </c>
      <c r="C220" s="5" t="s">
        <v>6</v>
      </c>
      <c r="D220" s="5" t="str">
        <f>"张教嫦"</f>
        <v>张教嫦</v>
      </c>
      <c r="E220" s="5" t="str">
        <f t="shared" si="10"/>
        <v>女</v>
      </c>
    </row>
    <row r="221" spans="1:5" ht="34.5" customHeight="1">
      <c r="A221" s="5">
        <v>219</v>
      </c>
      <c r="B221" s="5" t="str">
        <f>"35422021112219431121651"</f>
        <v>35422021112219431121651</v>
      </c>
      <c r="C221" s="5" t="s">
        <v>6</v>
      </c>
      <c r="D221" s="5" t="str">
        <f>"汤昌弟"</f>
        <v>汤昌弟</v>
      </c>
      <c r="E221" s="5" t="str">
        <f>"男"</f>
        <v>男</v>
      </c>
    </row>
    <row r="222" spans="1:5" ht="34.5" customHeight="1">
      <c r="A222" s="5">
        <v>220</v>
      </c>
      <c r="B222" s="5" t="str">
        <f>"35422021112220200121756"</f>
        <v>35422021112220200121756</v>
      </c>
      <c r="C222" s="5" t="s">
        <v>6</v>
      </c>
      <c r="D222" s="5" t="str">
        <f>"王艺婷"</f>
        <v>王艺婷</v>
      </c>
      <c r="E222" s="5" t="str">
        <f t="shared" si="10"/>
        <v>女</v>
      </c>
    </row>
    <row r="223" spans="1:5" ht="34.5" customHeight="1">
      <c r="A223" s="5">
        <v>221</v>
      </c>
      <c r="B223" s="5" t="str">
        <f>"35422021112220275721780"</f>
        <v>35422021112220275721780</v>
      </c>
      <c r="C223" s="5" t="s">
        <v>6</v>
      </c>
      <c r="D223" s="5" t="str">
        <f>"赵敏敏"</f>
        <v>赵敏敏</v>
      </c>
      <c r="E223" s="5" t="str">
        <f t="shared" si="10"/>
        <v>女</v>
      </c>
    </row>
    <row r="224" spans="1:5" ht="34.5" customHeight="1">
      <c r="A224" s="5">
        <v>222</v>
      </c>
      <c r="B224" s="5" t="str">
        <f>"35422021112220572621876"</f>
        <v>35422021112220572621876</v>
      </c>
      <c r="C224" s="5" t="s">
        <v>6</v>
      </c>
      <c r="D224" s="5" t="str">
        <f>"麦坚慧"</f>
        <v>麦坚慧</v>
      </c>
      <c r="E224" s="5" t="str">
        <f t="shared" si="10"/>
        <v>女</v>
      </c>
    </row>
    <row r="225" spans="1:5" ht="34.5" customHeight="1">
      <c r="A225" s="5">
        <v>223</v>
      </c>
      <c r="B225" s="5" t="str">
        <f>"35422021112221353321984"</f>
        <v>35422021112221353321984</v>
      </c>
      <c r="C225" s="5" t="s">
        <v>6</v>
      </c>
      <c r="D225" s="5" t="str">
        <f>"薛冬萍"</f>
        <v>薛冬萍</v>
      </c>
      <c r="E225" s="5" t="str">
        <f t="shared" si="10"/>
        <v>女</v>
      </c>
    </row>
    <row r="226" spans="1:5" ht="34.5" customHeight="1">
      <c r="A226" s="5">
        <v>224</v>
      </c>
      <c r="B226" s="5" t="str">
        <f>"35422021112221451221995"</f>
        <v>35422021112221451221995</v>
      </c>
      <c r="C226" s="5" t="s">
        <v>6</v>
      </c>
      <c r="D226" s="5" t="str">
        <f>"张敏"</f>
        <v>张敏</v>
      </c>
      <c r="E226" s="5" t="str">
        <f t="shared" si="10"/>
        <v>女</v>
      </c>
    </row>
    <row r="227" spans="1:5" ht="34.5" customHeight="1">
      <c r="A227" s="5">
        <v>225</v>
      </c>
      <c r="B227" s="5" t="str">
        <f>"35422021112222551922113"</f>
        <v>35422021112222551922113</v>
      </c>
      <c r="C227" s="5" t="s">
        <v>6</v>
      </c>
      <c r="D227" s="5" t="str">
        <f>"王海芬"</f>
        <v>王海芬</v>
      </c>
      <c r="E227" s="5" t="str">
        <f t="shared" si="10"/>
        <v>女</v>
      </c>
    </row>
    <row r="228" spans="1:5" ht="34.5" customHeight="1">
      <c r="A228" s="5">
        <v>226</v>
      </c>
      <c r="B228" s="5" t="str">
        <f>"35422021112223334322144"</f>
        <v>35422021112223334322144</v>
      </c>
      <c r="C228" s="5" t="s">
        <v>6</v>
      </c>
      <c r="D228" s="5" t="str">
        <f>"吴欣穗"</f>
        <v>吴欣穗</v>
      </c>
      <c r="E228" s="5" t="str">
        <f t="shared" si="10"/>
        <v>女</v>
      </c>
    </row>
    <row r="229" spans="1:5" ht="34.5" customHeight="1">
      <c r="A229" s="5">
        <v>227</v>
      </c>
      <c r="B229" s="5" t="str">
        <f>"35422021112301104522176"</f>
        <v>35422021112301104522176</v>
      </c>
      <c r="C229" s="5" t="s">
        <v>6</v>
      </c>
      <c r="D229" s="5" t="str">
        <f>"王凌燕"</f>
        <v>王凌燕</v>
      </c>
      <c r="E229" s="5" t="str">
        <f t="shared" si="10"/>
        <v>女</v>
      </c>
    </row>
    <row r="230" spans="1:5" ht="34.5" customHeight="1">
      <c r="A230" s="5">
        <v>228</v>
      </c>
      <c r="B230" s="5" t="str">
        <f>"35422021112309432922499"</f>
        <v>35422021112309432922499</v>
      </c>
      <c r="C230" s="5" t="s">
        <v>6</v>
      </c>
      <c r="D230" s="5" t="str">
        <f>"唐俊苑"</f>
        <v>唐俊苑</v>
      </c>
      <c r="E230" s="5" t="str">
        <f t="shared" si="10"/>
        <v>女</v>
      </c>
    </row>
    <row r="231" spans="1:5" ht="34.5" customHeight="1">
      <c r="A231" s="5">
        <v>229</v>
      </c>
      <c r="B231" s="5" t="str">
        <f>"35422021112310264422648"</f>
        <v>35422021112310264422648</v>
      </c>
      <c r="C231" s="5" t="s">
        <v>6</v>
      </c>
      <c r="D231" s="5" t="str">
        <f>"曾婷"</f>
        <v>曾婷</v>
      </c>
      <c r="E231" s="5" t="str">
        <f t="shared" si="10"/>
        <v>女</v>
      </c>
    </row>
    <row r="232" spans="1:5" ht="34.5" customHeight="1">
      <c r="A232" s="5">
        <v>230</v>
      </c>
      <c r="B232" s="5" t="str">
        <f>"35422021112310321722668"</f>
        <v>35422021112310321722668</v>
      </c>
      <c r="C232" s="5" t="s">
        <v>6</v>
      </c>
      <c r="D232" s="5" t="str">
        <f>"云晓璐"</f>
        <v>云晓璐</v>
      </c>
      <c r="E232" s="5" t="str">
        <f t="shared" si="10"/>
        <v>女</v>
      </c>
    </row>
    <row r="233" spans="1:5" ht="34.5" customHeight="1">
      <c r="A233" s="5">
        <v>231</v>
      </c>
      <c r="B233" s="5" t="str">
        <f>"35422021112310394322708"</f>
        <v>35422021112310394322708</v>
      </c>
      <c r="C233" s="5" t="s">
        <v>6</v>
      </c>
      <c r="D233" s="5" t="str">
        <f>"黄奕琳"</f>
        <v>黄奕琳</v>
      </c>
      <c r="E233" s="5" t="str">
        <f t="shared" si="10"/>
        <v>女</v>
      </c>
    </row>
    <row r="234" spans="1:5" ht="34.5" customHeight="1">
      <c r="A234" s="5">
        <v>232</v>
      </c>
      <c r="B234" s="5" t="str">
        <f>"35422021112310552522766"</f>
        <v>35422021112310552522766</v>
      </c>
      <c r="C234" s="5" t="s">
        <v>6</v>
      </c>
      <c r="D234" s="5" t="str">
        <f>"周思萌"</f>
        <v>周思萌</v>
      </c>
      <c r="E234" s="5" t="str">
        <f t="shared" si="10"/>
        <v>女</v>
      </c>
    </row>
    <row r="235" spans="1:5" ht="34.5" customHeight="1">
      <c r="A235" s="5">
        <v>233</v>
      </c>
      <c r="B235" s="5" t="str">
        <f>"35422021112311485222901"</f>
        <v>35422021112311485222901</v>
      </c>
      <c r="C235" s="5" t="s">
        <v>6</v>
      </c>
      <c r="D235" s="5" t="str">
        <f>"王爱霞"</f>
        <v>王爱霞</v>
      </c>
      <c r="E235" s="5" t="str">
        <f t="shared" si="10"/>
        <v>女</v>
      </c>
    </row>
    <row r="236" spans="1:5" ht="34.5" customHeight="1">
      <c r="A236" s="5">
        <v>234</v>
      </c>
      <c r="B236" s="5" t="str">
        <f>"35422021112312384723006"</f>
        <v>35422021112312384723006</v>
      </c>
      <c r="C236" s="5" t="s">
        <v>6</v>
      </c>
      <c r="D236" s="5" t="str">
        <f>"葛秀平"</f>
        <v>葛秀平</v>
      </c>
      <c r="E236" s="5" t="str">
        <f t="shared" si="10"/>
        <v>女</v>
      </c>
    </row>
    <row r="237" spans="1:5" ht="34.5" customHeight="1">
      <c r="A237" s="5">
        <v>235</v>
      </c>
      <c r="B237" s="5" t="str">
        <f>"35422021112312453923024"</f>
        <v>35422021112312453923024</v>
      </c>
      <c r="C237" s="5" t="s">
        <v>6</v>
      </c>
      <c r="D237" s="5" t="str">
        <f>"林婷"</f>
        <v>林婷</v>
      </c>
      <c r="E237" s="5" t="str">
        <f t="shared" si="10"/>
        <v>女</v>
      </c>
    </row>
    <row r="238" spans="1:5" ht="34.5" customHeight="1">
      <c r="A238" s="5">
        <v>236</v>
      </c>
      <c r="B238" s="5" t="str">
        <f>"35422021112315120023319"</f>
        <v>35422021112315120023319</v>
      </c>
      <c r="C238" s="5" t="s">
        <v>6</v>
      </c>
      <c r="D238" s="5" t="str">
        <f>"冯桔蕾"</f>
        <v>冯桔蕾</v>
      </c>
      <c r="E238" s="5" t="str">
        <f t="shared" si="10"/>
        <v>女</v>
      </c>
    </row>
    <row r="239" spans="1:5" ht="34.5" customHeight="1">
      <c r="A239" s="5">
        <v>237</v>
      </c>
      <c r="B239" s="5" t="str">
        <f>"35422021112315390123423"</f>
        <v>35422021112315390123423</v>
      </c>
      <c r="C239" s="5" t="s">
        <v>6</v>
      </c>
      <c r="D239" s="5" t="str">
        <f>"符海玲"</f>
        <v>符海玲</v>
      </c>
      <c r="E239" s="5" t="str">
        <f t="shared" si="10"/>
        <v>女</v>
      </c>
    </row>
    <row r="240" spans="1:5" ht="34.5" customHeight="1">
      <c r="A240" s="5">
        <v>238</v>
      </c>
      <c r="B240" s="5" t="str">
        <f>"35422021112316303023563"</f>
        <v>35422021112316303023563</v>
      </c>
      <c r="C240" s="5" t="s">
        <v>6</v>
      </c>
      <c r="D240" s="5" t="str">
        <f>"叶招私"</f>
        <v>叶招私</v>
      </c>
      <c r="E240" s="5" t="str">
        <f t="shared" si="10"/>
        <v>女</v>
      </c>
    </row>
    <row r="241" spans="1:5" ht="34.5" customHeight="1">
      <c r="A241" s="5">
        <v>239</v>
      </c>
      <c r="B241" s="5" t="str">
        <f>"35422021112319371533907"</f>
        <v>35422021112319371533907</v>
      </c>
      <c r="C241" s="5" t="s">
        <v>6</v>
      </c>
      <c r="D241" s="5" t="str">
        <f>"盘腾斌"</f>
        <v>盘腾斌</v>
      </c>
      <c r="E241" s="5" t="str">
        <f>"男"</f>
        <v>男</v>
      </c>
    </row>
    <row r="242" spans="1:5" ht="34.5" customHeight="1">
      <c r="A242" s="5">
        <v>240</v>
      </c>
      <c r="B242" s="5" t="str">
        <f>"35422021112319403433914"</f>
        <v>35422021112319403433914</v>
      </c>
      <c r="C242" s="5" t="s">
        <v>6</v>
      </c>
      <c r="D242" s="5" t="str">
        <f>"王宝银"</f>
        <v>王宝银</v>
      </c>
      <c r="E242" s="5" t="str">
        <f aca="true" t="shared" si="11" ref="E242:E257">"女"</f>
        <v>女</v>
      </c>
    </row>
    <row r="243" spans="1:5" ht="34.5" customHeight="1">
      <c r="A243" s="5">
        <v>241</v>
      </c>
      <c r="B243" s="5" t="str">
        <f>"35422021112320370134051"</f>
        <v>35422021112320370134051</v>
      </c>
      <c r="C243" s="5" t="s">
        <v>6</v>
      </c>
      <c r="D243" s="5" t="str">
        <f>"韩恋"</f>
        <v>韩恋</v>
      </c>
      <c r="E243" s="5" t="str">
        <f t="shared" si="11"/>
        <v>女</v>
      </c>
    </row>
    <row r="244" spans="1:5" ht="34.5" customHeight="1">
      <c r="A244" s="5">
        <v>242</v>
      </c>
      <c r="B244" s="5" t="str">
        <f>"35422021112321532834237"</f>
        <v>35422021112321532834237</v>
      </c>
      <c r="C244" s="5" t="s">
        <v>6</v>
      </c>
      <c r="D244" s="5" t="str">
        <f>"刘家伟"</f>
        <v>刘家伟</v>
      </c>
      <c r="E244" s="5" t="str">
        <f>"男"</f>
        <v>男</v>
      </c>
    </row>
    <row r="245" spans="1:5" ht="34.5" customHeight="1">
      <c r="A245" s="5">
        <v>243</v>
      </c>
      <c r="B245" s="5" t="str">
        <f>"35422021112407522434497"</f>
        <v>35422021112407522434497</v>
      </c>
      <c r="C245" s="5" t="s">
        <v>6</v>
      </c>
      <c r="D245" s="5" t="str">
        <f>"吴昕颖"</f>
        <v>吴昕颖</v>
      </c>
      <c r="E245" s="5" t="str">
        <f t="shared" si="11"/>
        <v>女</v>
      </c>
    </row>
    <row r="246" spans="1:5" ht="34.5" customHeight="1">
      <c r="A246" s="5">
        <v>244</v>
      </c>
      <c r="B246" s="5" t="str">
        <f>"35422021112408390234574"</f>
        <v>35422021112408390234574</v>
      </c>
      <c r="C246" s="5" t="s">
        <v>6</v>
      </c>
      <c r="D246" s="5" t="str">
        <f>"胡丽萍"</f>
        <v>胡丽萍</v>
      </c>
      <c r="E246" s="5" t="str">
        <f t="shared" si="11"/>
        <v>女</v>
      </c>
    </row>
    <row r="247" spans="1:5" ht="34.5" customHeight="1">
      <c r="A247" s="5">
        <v>245</v>
      </c>
      <c r="B247" s="5" t="str">
        <f>"35422021112410372035030"</f>
        <v>35422021112410372035030</v>
      </c>
      <c r="C247" s="5" t="s">
        <v>6</v>
      </c>
      <c r="D247" s="5" t="str">
        <f>"王惠琳"</f>
        <v>王惠琳</v>
      </c>
      <c r="E247" s="5" t="str">
        <f t="shared" si="11"/>
        <v>女</v>
      </c>
    </row>
    <row r="248" spans="1:5" ht="34.5" customHeight="1">
      <c r="A248" s="5">
        <v>246</v>
      </c>
      <c r="B248" s="5" t="str">
        <f>"35422021112410580135099"</f>
        <v>35422021112410580135099</v>
      </c>
      <c r="C248" s="5" t="s">
        <v>6</v>
      </c>
      <c r="D248" s="5" t="str">
        <f>"符岚紫"</f>
        <v>符岚紫</v>
      </c>
      <c r="E248" s="5" t="str">
        <f t="shared" si="11"/>
        <v>女</v>
      </c>
    </row>
    <row r="249" spans="1:5" ht="34.5" customHeight="1">
      <c r="A249" s="5">
        <v>247</v>
      </c>
      <c r="B249" s="5" t="str">
        <f>"35422021112411280135207"</f>
        <v>35422021112411280135207</v>
      </c>
      <c r="C249" s="5" t="s">
        <v>6</v>
      </c>
      <c r="D249" s="5" t="str">
        <f>"吴儒菊"</f>
        <v>吴儒菊</v>
      </c>
      <c r="E249" s="5" t="str">
        <f t="shared" si="11"/>
        <v>女</v>
      </c>
    </row>
    <row r="250" spans="1:5" ht="34.5" customHeight="1">
      <c r="A250" s="5">
        <v>248</v>
      </c>
      <c r="B250" s="5" t="str">
        <f>"35422021112411460635251"</f>
        <v>35422021112411460635251</v>
      </c>
      <c r="C250" s="5" t="s">
        <v>6</v>
      </c>
      <c r="D250" s="5" t="str">
        <f>"吴桃艳"</f>
        <v>吴桃艳</v>
      </c>
      <c r="E250" s="5" t="str">
        <f t="shared" si="11"/>
        <v>女</v>
      </c>
    </row>
    <row r="251" spans="1:5" ht="34.5" customHeight="1">
      <c r="A251" s="5">
        <v>249</v>
      </c>
      <c r="B251" s="5" t="str">
        <f>"35422021112412303735356"</f>
        <v>35422021112412303735356</v>
      </c>
      <c r="C251" s="5" t="s">
        <v>6</v>
      </c>
      <c r="D251" s="5" t="str">
        <f>"莫品晶"</f>
        <v>莫品晶</v>
      </c>
      <c r="E251" s="5" t="str">
        <f t="shared" si="11"/>
        <v>女</v>
      </c>
    </row>
    <row r="252" spans="1:5" ht="34.5" customHeight="1">
      <c r="A252" s="5">
        <v>250</v>
      </c>
      <c r="B252" s="5" t="str">
        <f>"35422021112414413835659"</f>
        <v>35422021112414413835659</v>
      </c>
      <c r="C252" s="5" t="s">
        <v>6</v>
      </c>
      <c r="D252" s="5" t="str">
        <f>"符小芳"</f>
        <v>符小芳</v>
      </c>
      <c r="E252" s="5" t="str">
        <f t="shared" si="11"/>
        <v>女</v>
      </c>
    </row>
    <row r="253" spans="1:5" ht="34.5" customHeight="1">
      <c r="A253" s="5">
        <v>251</v>
      </c>
      <c r="B253" s="5" t="str">
        <f>"35422021112415053735750"</f>
        <v>35422021112415053735750</v>
      </c>
      <c r="C253" s="5" t="s">
        <v>6</v>
      </c>
      <c r="D253" s="5" t="str">
        <f>"符丽霞"</f>
        <v>符丽霞</v>
      </c>
      <c r="E253" s="5" t="str">
        <f t="shared" si="11"/>
        <v>女</v>
      </c>
    </row>
    <row r="254" spans="1:5" ht="34.5" customHeight="1">
      <c r="A254" s="5">
        <v>252</v>
      </c>
      <c r="B254" s="5" t="str">
        <f>"35422021112416080235971"</f>
        <v>35422021112416080235971</v>
      </c>
      <c r="C254" s="5" t="s">
        <v>6</v>
      </c>
      <c r="D254" s="5" t="str">
        <f>"陈梦婷"</f>
        <v>陈梦婷</v>
      </c>
      <c r="E254" s="5" t="str">
        <f t="shared" si="11"/>
        <v>女</v>
      </c>
    </row>
    <row r="255" spans="1:5" ht="34.5" customHeight="1">
      <c r="A255" s="5">
        <v>253</v>
      </c>
      <c r="B255" s="5" t="str">
        <f>"35422021112416214236012"</f>
        <v>35422021112416214236012</v>
      </c>
      <c r="C255" s="5" t="s">
        <v>6</v>
      </c>
      <c r="D255" s="5" t="str">
        <f>"符纲敏"</f>
        <v>符纲敏</v>
      </c>
      <c r="E255" s="5" t="str">
        <f t="shared" si="11"/>
        <v>女</v>
      </c>
    </row>
    <row r="256" spans="1:5" ht="34.5" customHeight="1">
      <c r="A256" s="5">
        <v>254</v>
      </c>
      <c r="B256" s="5" t="str">
        <f>"35422021112416522336123"</f>
        <v>35422021112416522336123</v>
      </c>
      <c r="C256" s="5" t="s">
        <v>6</v>
      </c>
      <c r="D256" s="5" t="str">
        <f>"宁云"</f>
        <v>宁云</v>
      </c>
      <c r="E256" s="5" t="str">
        <f t="shared" si="11"/>
        <v>女</v>
      </c>
    </row>
    <row r="257" spans="1:5" ht="34.5" customHeight="1">
      <c r="A257" s="5">
        <v>255</v>
      </c>
      <c r="B257" s="5" t="str">
        <f>"35422021112419302536312"</f>
        <v>35422021112419302536312</v>
      </c>
      <c r="C257" s="5" t="s">
        <v>6</v>
      </c>
      <c r="D257" s="5" t="str">
        <f>"范舒宁"</f>
        <v>范舒宁</v>
      </c>
      <c r="E257" s="5" t="str">
        <f t="shared" si="11"/>
        <v>女</v>
      </c>
    </row>
    <row r="258" spans="1:5" ht="34.5" customHeight="1">
      <c r="A258" s="5">
        <v>256</v>
      </c>
      <c r="B258" s="5" t="str">
        <f>"35422021112419455836331"</f>
        <v>35422021112419455836331</v>
      </c>
      <c r="C258" s="5" t="s">
        <v>6</v>
      </c>
      <c r="D258" s="5" t="str">
        <f>"王道东"</f>
        <v>王道东</v>
      </c>
      <c r="E258" s="5" t="str">
        <f>"男"</f>
        <v>男</v>
      </c>
    </row>
    <row r="259" spans="1:5" ht="34.5" customHeight="1">
      <c r="A259" s="5">
        <v>257</v>
      </c>
      <c r="B259" s="5" t="str">
        <f>"35422021112420272536363"</f>
        <v>35422021112420272536363</v>
      </c>
      <c r="C259" s="5" t="s">
        <v>6</v>
      </c>
      <c r="D259" s="5" t="str">
        <f>"何莲子"</f>
        <v>何莲子</v>
      </c>
      <c r="E259" s="5" t="str">
        <f aca="true" t="shared" si="12" ref="E259:E299">"女"</f>
        <v>女</v>
      </c>
    </row>
    <row r="260" spans="1:5" ht="34.5" customHeight="1">
      <c r="A260" s="5">
        <v>258</v>
      </c>
      <c r="B260" s="5" t="str">
        <f>"35422021112422052236462"</f>
        <v>35422021112422052236462</v>
      </c>
      <c r="C260" s="5" t="s">
        <v>6</v>
      </c>
      <c r="D260" s="5" t="str">
        <f>"郑燕桂"</f>
        <v>郑燕桂</v>
      </c>
      <c r="E260" s="5" t="str">
        <f t="shared" si="12"/>
        <v>女</v>
      </c>
    </row>
    <row r="261" spans="1:5" ht="34.5" customHeight="1">
      <c r="A261" s="5">
        <v>259</v>
      </c>
      <c r="B261" s="5" t="str">
        <f>"35422021112506192044813"</f>
        <v>35422021112506192044813</v>
      </c>
      <c r="C261" s="5" t="s">
        <v>6</v>
      </c>
      <c r="D261" s="5" t="str">
        <f>"王释莹"</f>
        <v>王释莹</v>
      </c>
      <c r="E261" s="5" t="str">
        <f t="shared" si="12"/>
        <v>女</v>
      </c>
    </row>
    <row r="262" spans="1:5" ht="34.5" customHeight="1">
      <c r="A262" s="5">
        <v>260</v>
      </c>
      <c r="B262" s="5" t="str">
        <f>"35422021112509131344979"</f>
        <v>35422021112509131344979</v>
      </c>
      <c r="C262" s="5" t="s">
        <v>6</v>
      </c>
      <c r="D262" s="5" t="str">
        <f>"陈雯"</f>
        <v>陈雯</v>
      </c>
      <c r="E262" s="5" t="str">
        <f t="shared" si="12"/>
        <v>女</v>
      </c>
    </row>
    <row r="263" spans="1:5" ht="34.5" customHeight="1">
      <c r="A263" s="5">
        <v>261</v>
      </c>
      <c r="B263" s="5" t="str">
        <f>"35422021112509435145201"</f>
        <v>35422021112509435145201</v>
      </c>
      <c r="C263" s="5" t="s">
        <v>6</v>
      </c>
      <c r="D263" s="5" t="str">
        <f>"何海珊"</f>
        <v>何海珊</v>
      </c>
      <c r="E263" s="5" t="str">
        <f t="shared" si="12"/>
        <v>女</v>
      </c>
    </row>
    <row r="264" spans="1:5" ht="34.5" customHeight="1">
      <c r="A264" s="5">
        <v>262</v>
      </c>
      <c r="B264" s="5" t="str">
        <f>"35422021112509481345223"</f>
        <v>35422021112509481345223</v>
      </c>
      <c r="C264" s="5" t="s">
        <v>6</v>
      </c>
      <c r="D264" s="5" t="str">
        <f>"王雪梅"</f>
        <v>王雪梅</v>
      </c>
      <c r="E264" s="5" t="str">
        <f t="shared" si="12"/>
        <v>女</v>
      </c>
    </row>
    <row r="265" spans="1:5" ht="34.5" customHeight="1">
      <c r="A265" s="5">
        <v>263</v>
      </c>
      <c r="B265" s="5" t="str">
        <f>"35422021112509593345299"</f>
        <v>35422021112509593345299</v>
      </c>
      <c r="C265" s="5" t="s">
        <v>6</v>
      </c>
      <c r="D265" s="5" t="str">
        <f>"蒙巧凤"</f>
        <v>蒙巧凤</v>
      </c>
      <c r="E265" s="5" t="str">
        <f t="shared" si="12"/>
        <v>女</v>
      </c>
    </row>
    <row r="266" spans="1:5" ht="34.5" customHeight="1">
      <c r="A266" s="5">
        <v>264</v>
      </c>
      <c r="B266" s="5" t="str">
        <f>"35422021112510474845544"</f>
        <v>35422021112510474845544</v>
      </c>
      <c r="C266" s="5" t="s">
        <v>6</v>
      </c>
      <c r="D266" s="5" t="str">
        <f>"吕英春"</f>
        <v>吕英春</v>
      </c>
      <c r="E266" s="5" t="str">
        <f t="shared" si="12"/>
        <v>女</v>
      </c>
    </row>
    <row r="267" spans="1:5" ht="34.5" customHeight="1">
      <c r="A267" s="5">
        <v>265</v>
      </c>
      <c r="B267" s="5" t="str">
        <f>"35422021112510531145570"</f>
        <v>35422021112510531145570</v>
      </c>
      <c r="C267" s="5" t="s">
        <v>6</v>
      </c>
      <c r="D267" s="5" t="str">
        <f>"蔡梦如"</f>
        <v>蔡梦如</v>
      </c>
      <c r="E267" s="5" t="str">
        <f t="shared" si="12"/>
        <v>女</v>
      </c>
    </row>
    <row r="268" spans="1:5" ht="34.5" customHeight="1">
      <c r="A268" s="5">
        <v>266</v>
      </c>
      <c r="B268" s="5" t="str">
        <f>"35422021112512362845920"</f>
        <v>35422021112512362845920</v>
      </c>
      <c r="C268" s="5" t="s">
        <v>6</v>
      </c>
      <c r="D268" s="5" t="str">
        <f>"黄英"</f>
        <v>黄英</v>
      </c>
      <c r="E268" s="5" t="str">
        <f t="shared" si="12"/>
        <v>女</v>
      </c>
    </row>
    <row r="269" spans="1:5" ht="34.5" customHeight="1">
      <c r="A269" s="5">
        <v>267</v>
      </c>
      <c r="B269" s="5" t="str">
        <f>"35422021112514084346115"</f>
        <v>35422021112514084346115</v>
      </c>
      <c r="C269" s="5" t="s">
        <v>6</v>
      </c>
      <c r="D269" s="5" t="str">
        <f>"姚翠菁"</f>
        <v>姚翠菁</v>
      </c>
      <c r="E269" s="5" t="str">
        <f t="shared" si="12"/>
        <v>女</v>
      </c>
    </row>
    <row r="270" spans="1:5" ht="34.5" customHeight="1">
      <c r="A270" s="5">
        <v>268</v>
      </c>
      <c r="B270" s="5" t="str">
        <f>"35422021112514462146204"</f>
        <v>35422021112514462146204</v>
      </c>
      <c r="C270" s="5" t="s">
        <v>6</v>
      </c>
      <c r="D270" s="5" t="str">
        <f>"何井美"</f>
        <v>何井美</v>
      </c>
      <c r="E270" s="5" t="str">
        <f t="shared" si="12"/>
        <v>女</v>
      </c>
    </row>
    <row r="271" spans="1:5" ht="34.5" customHeight="1">
      <c r="A271" s="5">
        <v>269</v>
      </c>
      <c r="B271" s="5" t="str">
        <f>"35422021112516385646536"</f>
        <v>35422021112516385646536</v>
      </c>
      <c r="C271" s="5" t="s">
        <v>6</v>
      </c>
      <c r="D271" s="5" t="str">
        <f>"杨箫笛"</f>
        <v>杨箫笛</v>
      </c>
      <c r="E271" s="5" t="str">
        <f t="shared" si="12"/>
        <v>女</v>
      </c>
    </row>
    <row r="272" spans="1:5" ht="34.5" customHeight="1">
      <c r="A272" s="5">
        <v>270</v>
      </c>
      <c r="B272" s="5" t="str">
        <f>"35422021112517540446716"</f>
        <v>35422021112517540446716</v>
      </c>
      <c r="C272" s="5" t="s">
        <v>6</v>
      </c>
      <c r="D272" s="5" t="str">
        <f>"王茜"</f>
        <v>王茜</v>
      </c>
      <c r="E272" s="5" t="str">
        <f t="shared" si="12"/>
        <v>女</v>
      </c>
    </row>
    <row r="273" spans="1:5" ht="34.5" customHeight="1">
      <c r="A273" s="5">
        <v>271</v>
      </c>
      <c r="B273" s="5" t="str">
        <f>"35422021112520012946942"</f>
        <v>35422021112520012946942</v>
      </c>
      <c r="C273" s="5" t="s">
        <v>6</v>
      </c>
      <c r="D273" s="5" t="str">
        <f>"陈静"</f>
        <v>陈静</v>
      </c>
      <c r="E273" s="5" t="str">
        <f t="shared" si="12"/>
        <v>女</v>
      </c>
    </row>
    <row r="274" spans="1:5" ht="34.5" customHeight="1">
      <c r="A274" s="5">
        <v>272</v>
      </c>
      <c r="B274" s="5" t="str">
        <f>"35422021112521480047123"</f>
        <v>35422021112521480047123</v>
      </c>
      <c r="C274" s="5" t="s">
        <v>6</v>
      </c>
      <c r="D274" s="5" t="str">
        <f>"李杏儿"</f>
        <v>李杏儿</v>
      </c>
      <c r="E274" s="5" t="str">
        <f t="shared" si="12"/>
        <v>女</v>
      </c>
    </row>
    <row r="275" spans="1:5" ht="34.5" customHeight="1">
      <c r="A275" s="5">
        <v>273</v>
      </c>
      <c r="B275" s="5" t="str">
        <f>"35422021112612443247970"</f>
        <v>35422021112612443247970</v>
      </c>
      <c r="C275" s="5" t="s">
        <v>6</v>
      </c>
      <c r="D275" s="5" t="str">
        <f>"符锡垦"</f>
        <v>符锡垦</v>
      </c>
      <c r="E275" s="5" t="str">
        <f t="shared" si="12"/>
        <v>女</v>
      </c>
    </row>
    <row r="276" spans="1:5" ht="34.5" customHeight="1">
      <c r="A276" s="5">
        <v>274</v>
      </c>
      <c r="B276" s="5" t="str">
        <f>"35422021112615205548252"</f>
        <v>35422021112615205548252</v>
      </c>
      <c r="C276" s="5" t="s">
        <v>6</v>
      </c>
      <c r="D276" s="5" t="str">
        <f>"郭文珍"</f>
        <v>郭文珍</v>
      </c>
      <c r="E276" s="5" t="str">
        <f t="shared" si="12"/>
        <v>女</v>
      </c>
    </row>
    <row r="277" spans="1:5" ht="34.5" customHeight="1">
      <c r="A277" s="5">
        <v>275</v>
      </c>
      <c r="B277" s="5" t="str">
        <f>"35422021112617053848489"</f>
        <v>35422021112617053848489</v>
      </c>
      <c r="C277" s="5" t="s">
        <v>6</v>
      </c>
      <c r="D277" s="5" t="str">
        <f>"林少娜"</f>
        <v>林少娜</v>
      </c>
      <c r="E277" s="5" t="str">
        <f t="shared" si="12"/>
        <v>女</v>
      </c>
    </row>
    <row r="278" spans="1:5" ht="34.5" customHeight="1">
      <c r="A278" s="5">
        <v>276</v>
      </c>
      <c r="B278" s="5" t="str">
        <f>"35422021112619395748690"</f>
        <v>35422021112619395748690</v>
      </c>
      <c r="C278" s="5" t="s">
        <v>6</v>
      </c>
      <c r="D278" s="5" t="str">
        <f>"陈香风"</f>
        <v>陈香风</v>
      </c>
      <c r="E278" s="5" t="str">
        <f t="shared" si="12"/>
        <v>女</v>
      </c>
    </row>
    <row r="279" spans="1:5" ht="34.5" customHeight="1">
      <c r="A279" s="5">
        <v>277</v>
      </c>
      <c r="B279" s="5" t="str">
        <f>"35422021112621325648859"</f>
        <v>35422021112621325648859</v>
      </c>
      <c r="C279" s="5" t="s">
        <v>6</v>
      </c>
      <c r="D279" s="5" t="str">
        <f>"余莉秋·"</f>
        <v>余莉秋·</v>
      </c>
      <c r="E279" s="5" t="str">
        <f t="shared" si="12"/>
        <v>女</v>
      </c>
    </row>
    <row r="280" spans="1:5" ht="34.5" customHeight="1">
      <c r="A280" s="5">
        <v>278</v>
      </c>
      <c r="B280" s="5" t="str">
        <f>"35422021112711092949183"</f>
        <v>35422021112711092949183</v>
      </c>
      <c r="C280" s="5" t="s">
        <v>6</v>
      </c>
      <c r="D280" s="5" t="str">
        <f>"吴延娥"</f>
        <v>吴延娥</v>
      </c>
      <c r="E280" s="5" t="str">
        <f t="shared" si="12"/>
        <v>女</v>
      </c>
    </row>
    <row r="281" spans="1:5" ht="34.5" customHeight="1">
      <c r="A281" s="5">
        <v>279</v>
      </c>
      <c r="B281" s="5" t="str">
        <f>"35422021112715364849456"</f>
        <v>35422021112715364849456</v>
      </c>
      <c r="C281" s="5" t="s">
        <v>6</v>
      </c>
      <c r="D281" s="5" t="str">
        <f>"郭珍珍"</f>
        <v>郭珍珍</v>
      </c>
      <c r="E281" s="5" t="str">
        <f t="shared" si="12"/>
        <v>女</v>
      </c>
    </row>
    <row r="282" spans="1:5" ht="34.5" customHeight="1">
      <c r="A282" s="5">
        <v>280</v>
      </c>
      <c r="B282" s="5" t="str">
        <f>"35422021112717563949607"</f>
        <v>35422021112717563949607</v>
      </c>
      <c r="C282" s="5" t="s">
        <v>6</v>
      </c>
      <c r="D282" s="5" t="str">
        <f>"杨莉坤"</f>
        <v>杨莉坤</v>
      </c>
      <c r="E282" s="5" t="str">
        <f t="shared" si="12"/>
        <v>女</v>
      </c>
    </row>
    <row r="283" spans="1:5" ht="34.5" customHeight="1">
      <c r="A283" s="5">
        <v>281</v>
      </c>
      <c r="B283" s="5" t="str">
        <f>"35422021112718003149611"</f>
        <v>35422021112718003149611</v>
      </c>
      <c r="C283" s="5" t="s">
        <v>6</v>
      </c>
      <c r="D283" s="5" t="str">
        <f>"沈秀银"</f>
        <v>沈秀银</v>
      </c>
      <c r="E283" s="5" t="str">
        <f t="shared" si="12"/>
        <v>女</v>
      </c>
    </row>
    <row r="284" spans="1:5" ht="34.5" customHeight="1">
      <c r="A284" s="5">
        <v>282</v>
      </c>
      <c r="B284" s="5" t="str">
        <f>"35422021112718511949656"</f>
        <v>35422021112718511949656</v>
      </c>
      <c r="C284" s="5" t="s">
        <v>6</v>
      </c>
      <c r="D284" s="5" t="str">
        <f>"李秋丽"</f>
        <v>李秋丽</v>
      </c>
      <c r="E284" s="5" t="str">
        <f t="shared" si="12"/>
        <v>女</v>
      </c>
    </row>
    <row r="285" spans="1:5" ht="34.5" customHeight="1">
      <c r="A285" s="5">
        <v>283</v>
      </c>
      <c r="B285" s="5" t="str">
        <f>"35422021112719534849733"</f>
        <v>35422021112719534849733</v>
      </c>
      <c r="C285" s="5" t="s">
        <v>6</v>
      </c>
      <c r="D285" s="5" t="str">
        <f>"刘妤茜"</f>
        <v>刘妤茜</v>
      </c>
      <c r="E285" s="5" t="str">
        <f t="shared" si="12"/>
        <v>女</v>
      </c>
    </row>
    <row r="286" spans="1:5" ht="34.5" customHeight="1">
      <c r="A286" s="5">
        <v>284</v>
      </c>
      <c r="B286" s="5" t="str">
        <f>"35422021112800532949970"</f>
        <v>35422021112800532949970</v>
      </c>
      <c r="C286" s="5" t="s">
        <v>6</v>
      </c>
      <c r="D286" s="5" t="str">
        <f>"王佩"</f>
        <v>王佩</v>
      </c>
      <c r="E286" s="5" t="str">
        <f t="shared" si="12"/>
        <v>女</v>
      </c>
    </row>
    <row r="287" spans="1:5" ht="34.5" customHeight="1">
      <c r="A287" s="5">
        <v>285</v>
      </c>
      <c r="B287" s="5" t="str">
        <f>"35422021112809444150077"</f>
        <v>35422021112809444150077</v>
      </c>
      <c r="C287" s="5" t="s">
        <v>6</v>
      </c>
      <c r="D287" s="5" t="str">
        <f>"刘亚强"</f>
        <v>刘亚强</v>
      </c>
      <c r="E287" s="5" t="str">
        <f t="shared" si="12"/>
        <v>女</v>
      </c>
    </row>
    <row r="288" spans="1:5" ht="34.5" customHeight="1">
      <c r="A288" s="5">
        <v>286</v>
      </c>
      <c r="B288" s="5" t="str">
        <f>"35422021112810232250129"</f>
        <v>35422021112810232250129</v>
      </c>
      <c r="C288" s="5" t="s">
        <v>6</v>
      </c>
      <c r="D288" s="5" t="str">
        <f>"赵坤相"</f>
        <v>赵坤相</v>
      </c>
      <c r="E288" s="5" t="str">
        <f t="shared" si="12"/>
        <v>女</v>
      </c>
    </row>
    <row r="289" spans="1:5" ht="34.5" customHeight="1">
      <c r="A289" s="5">
        <v>287</v>
      </c>
      <c r="B289" s="5" t="str">
        <f>"35422021112810592150164"</f>
        <v>35422021112810592150164</v>
      </c>
      <c r="C289" s="5" t="s">
        <v>6</v>
      </c>
      <c r="D289" s="5" t="str">
        <f>"高丽洁"</f>
        <v>高丽洁</v>
      </c>
      <c r="E289" s="5" t="str">
        <f t="shared" si="12"/>
        <v>女</v>
      </c>
    </row>
    <row r="290" spans="1:5" ht="34.5" customHeight="1">
      <c r="A290" s="5">
        <v>288</v>
      </c>
      <c r="B290" s="5" t="str">
        <f>"35422021112811032250170"</f>
        <v>35422021112811032250170</v>
      </c>
      <c r="C290" s="5" t="s">
        <v>6</v>
      </c>
      <c r="D290" s="5" t="str">
        <f>"王小容"</f>
        <v>王小容</v>
      </c>
      <c r="E290" s="5" t="str">
        <f t="shared" si="12"/>
        <v>女</v>
      </c>
    </row>
    <row r="291" spans="1:5" ht="34.5" customHeight="1">
      <c r="A291" s="5">
        <v>289</v>
      </c>
      <c r="B291" s="5" t="str">
        <f>"35422021112812213350237"</f>
        <v>35422021112812213350237</v>
      </c>
      <c r="C291" s="5" t="s">
        <v>6</v>
      </c>
      <c r="D291" s="5" t="str">
        <f>"梁宇晨"</f>
        <v>梁宇晨</v>
      </c>
      <c r="E291" s="5" t="str">
        <f t="shared" si="12"/>
        <v>女</v>
      </c>
    </row>
    <row r="292" spans="1:5" ht="34.5" customHeight="1">
      <c r="A292" s="5">
        <v>290</v>
      </c>
      <c r="B292" s="5" t="str">
        <f>"35422021112815374750451"</f>
        <v>35422021112815374750451</v>
      </c>
      <c r="C292" s="5" t="s">
        <v>6</v>
      </c>
      <c r="D292" s="5" t="str">
        <f>"李素"</f>
        <v>李素</v>
      </c>
      <c r="E292" s="5" t="str">
        <f t="shared" si="12"/>
        <v>女</v>
      </c>
    </row>
    <row r="293" spans="1:5" ht="34.5" customHeight="1">
      <c r="A293" s="5">
        <v>291</v>
      </c>
      <c r="B293" s="5" t="str">
        <f>"35422021112818470450612"</f>
        <v>35422021112818470450612</v>
      </c>
      <c r="C293" s="5" t="s">
        <v>6</v>
      </c>
      <c r="D293" s="5" t="str">
        <f>"王安琪"</f>
        <v>王安琪</v>
      </c>
      <c r="E293" s="5" t="str">
        <f t="shared" si="12"/>
        <v>女</v>
      </c>
    </row>
    <row r="294" spans="1:5" ht="34.5" customHeight="1">
      <c r="A294" s="5">
        <v>292</v>
      </c>
      <c r="B294" s="5" t="str">
        <f>"35422021112820261450703"</f>
        <v>35422021112820261450703</v>
      </c>
      <c r="C294" s="5" t="s">
        <v>6</v>
      </c>
      <c r="D294" s="5" t="str">
        <f>"骆秀妹"</f>
        <v>骆秀妹</v>
      </c>
      <c r="E294" s="5" t="str">
        <f t="shared" si="12"/>
        <v>女</v>
      </c>
    </row>
    <row r="295" spans="1:5" ht="34.5" customHeight="1">
      <c r="A295" s="5">
        <v>293</v>
      </c>
      <c r="B295" s="5" t="str">
        <f>"35422021112821465050791"</f>
        <v>35422021112821465050791</v>
      </c>
      <c r="C295" s="5" t="s">
        <v>6</v>
      </c>
      <c r="D295" s="5" t="str">
        <f>"陈玲"</f>
        <v>陈玲</v>
      </c>
      <c r="E295" s="5" t="str">
        <f t="shared" si="12"/>
        <v>女</v>
      </c>
    </row>
    <row r="296" spans="1:5" ht="34.5" customHeight="1">
      <c r="A296" s="5">
        <v>294</v>
      </c>
      <c r="B296" s="5" t="str">
        <f>"35422021112822105350813"</f>
        <v>35422021112822105350813</v>
      </c>
      <c r="C296" s="5" t="s">
        <v>6</v>
      </c>
      <c r="D296" s="5" t="str">
        <f>"庄平和"</f>
        <v>庄平和</v>
      </c>
      <c r="E296" s="5" t="str">
        <f t="shared" si="12"/>
        <v>女</v>
      </c>
    </row>
    <row r="297" spans="1:5" ht="34.5" customHeight="1">
      <c r="A297" s="5">
        <v>295</v>
      </c>
      <c r="B297" s="5" t="str">
        <f>"35422021112822381050840"</f>
        <v>35422021112822381050840</v>
      </c>
      <c r="C297" s="5" t="s">
        <v>6</v>
      </c>
      <c r="D297" s="5" t="str">
        <f>"赵荣花"</f>
        <v>赵荣花</v>
      </c>
      <c r="E297" s="5" t="str">
        <f t="shared" si="12"/>
        <v>女</v>
      </c>
    </row>
    <row r="298" spans="1:5" ht="34.5" customHeight="1">
      <c r="A298" s="5">
        <v>296</v>
      </c>
      <c r="B298" s="5" t="str">
        <f>"35422021112823090150868"</f>
        <v>35422021112823090150868</v>
      </c>
      <c r="C298" s="5" t="s">
        <v>6</v>
      </c>
      <c r="D298" s="5" t="str">
        <f>"郭学坤"</f>
        <v>郭学坤</v>
      </c>
      <c r="E298" s="5" t="str">
        <f t="shared" si="12"/>
        <v>女</v>
      </c>
    </row>
    <row r="299" spans="1:5" ht="34.5" customHeight="1">
      <c r="A299" s="5">
        <v>297</v>
      </c>
      <c r="B299" s="5" t="str">
        <f>"35422021112823234950874"</f>
        <v>35422021112823234950874</v>
      </c>
      <c r="C299" s="5" t="s">
        <v>6</v>
      </c>
      <c r="D299" s="5" t="str">
        <f>"罗琼华"</f>
        <v>罗琼华</v>
      </c>
      <c r="E299" s="5" t="str">
        <f t="shared" si="12"/>
        <v>女</v>
      </c>
    </row>
    <row r="300" spans="1:5" ht="34.5" customHeight="1">
      <c r="A300" s="5">
        <v>298</v>
      </c>
      <c r="B300" s="5" t="str">
        <f>"35422021112900223750903"</f>
        <v>35422021112900223750903</v>
      </c>
      <c r="C300" s="5" t="s">
        <v>6</v>
      </c>
      <c r="D300" s="5" t="str">
        <f>"蔡云飞"</f>
        <v>蔡云飞</v>
      </c>
      <c r="E300" s="5" t="str">
        <f>"男"</f>
        <v>男</v>
      </c>
    </row>
    <row r="301" spans="1:5" ht="34.5" customHeight="1">
      <c r="A301" s="5">
        <v>299</v>
      </c>
      <c r="B301" s="5" t="str">
        <f>"35422021112910152251316"</f>
        <v>35422021112910152251316</v>
      </c>
      <c r="C301" s="5" t="s">
        <v>6</v>
      </c>
      <c r="D301" s="5" t="str">
        <f>"殷芳"</f>
        <v>殷芳</v>
      </c>
      <c r="E301" s="5" t="str">
        <f aca="true" t="shared" si="13" ref="E301:E364">"女"</f>
        <v>女</v>
      </c>
    </row>
    <row r="302" spans="1:5" ht="34.5" customHeight="1">
      <c r="A302" s="5">
        <v>300</v>
      </c>
      <c r="B302" s="5" t="str">
        <f>"35422021112910265851352"</f>
        <v>35422021112910265851352</v>
      </c>
      <c r="C302" s="5" t="s">
        <v>6</v>
      </c>
      <c r="D302" s="5" t="str">
        <f>"陈慧怡"</f>
        <v>陈慧怡</v>
      </c>
      <c r="E302" s="5" t="str">
        <f t="shared" si="13"/>
        <v>女</v>
      </c>
    </row>
    <row r="303" spans="1:5" ht="34.5" customHeight="1">
      <c r="A303" s="5">
        <v>301</v>
      </c>
      <c r="B303" s="5" t="str">
        <f>"35422021112911190951541"</f>
        <v>35422021112911190951541</v>
      </c>
      <c r="C303" s="5" t="s">
        <v>6</v>
      </c>
      <c r="D303" s="5" t="str">
        <f>"王芳婷"</f>
        <v>王芳婷</v>
      </c>
      <c r="E303" s="5" t="str">
        <f t="shared" si="13"/>
        <v>女</v>
      </c>
    </row>
    <row r="304" spans="1:5" ht="34.5" customHeight="1">
      <c r="A304" s="5">
        <v>302</v>
      </c>
      <c r="B304" s="5" t="str">
        <f>"35422021112912150751646"</f>
        <v>35422021112912150751646</v>
      </c>
      <c r="C304" s="5" t="s">
        <v>6</v>
      </c>
      <c r="D304" s="5" t="str">
        <f>"庄丽莹"</f>
        <v>庄丽莹</v>
      </c>
      <c r="E304" s="5" t="str">
        <f t="shared" si="13"/>
        <v>女</v>
      </c>
    </row>
    <row r="305" spans="1:5" ht="34.5" customHeight="1">
      <c r="A305" s="5">
        <v>303</v>
      </c>
      <c r="B305" s="5" t="str">
        <f>"35422021112912385151681"</f>
        <v>35422021112912385151681</v>
      </c>
      <c r="C305" s="5" t="s">
        <v>6</v>
      </c>
      <c r="D305" s="5" t="str">
        <f>"朱美妃"</f>
        <v>朱美妃</v>
      </c>
      <c r="E305" s="5" t="str">
        <f t="shared" si="13"/>
        <v>女</v>
      </c>
    </row>
    <row r="306" spans="1:5" ht="34.5" customHeight="1">
      <c r="A306" s="5">
        <v>304</v>
      </c>
      <c r="B306" s="5" t="str">
        <f>"35422021112912394351682"</f>
        <v>35422021112912394351682</v>
      </c>
      <c r="C306" s="5" t="s">
        <v>6</v>
      </c>
      <c r="D306" s="5" t="str">
        <f>"纵姗姗"</f>
        <v>纵姗姗</v>
      </c>
      <c r="E306" s="5" t="str">
        <f t="shared" si="13"/>
        <v>女</v>
      </c>
    </row>
    <row r="307" spans="1:5" ht="34.5" customHeight="1">
      <c r="A307" s="5">
        <v>305</v>
      </c>
      <c r="B307" s="5" t="str">
        <f>"35422021112913143651727"</f>
        <v>35422021112913143651727</v>
      </c>
      <c r="C307" s="5" t="s">
        <v>6</v>
      </c>
      <c r="D307" s="5" t="str">
        <f>"苏小菊"</f>
        <v>苏小菊</v>
      </c>
      <c r="E307" s="5" t="str">
        <f t="shared" si="13"/>
        <v>女</v>
      </c>
    </row>
    <row r="308" spans="1:5" ht="34.5" customHeight="1">
      <c r="A308" s="5">
        <v>306</v>
      </c>
      <c r="B308" s="5" t="str">
        <f>"35422021112915443751985"</f>
        <v>35422021112915443751985</v>
      </c>
      <c r="C308" s="5" t="s">
        <v>6</v>
      </c>
      <c r="D308" s="5" t="str">
        <f>"邢叶"</f>
        <v>邢叶</v>
      </c>
      <c r="E308" s="5" t="str">
        <f t="shared" si="13"/>
        <v>女</v>
      </c>
    </row>
    <row r="309" spans="1:5" ht="34.5" customHeight="1">
      <c r="A309" s="5">
        <v>307</v>
      </c>
      <c r="B309" s="5" t="str">
        <f>"35422021112916314152080"</f>
        <v>35422021112916314152080</v>
      </c>
      <c r="C309" s="5" t="s">
        <v>6</v>
      </c>
      <c r="D309" s="5" t="str">
        <f>"黄扬恋"</f>
        <v>黄扬恋</v>
      </c>
      <c r="E309" s="5" t="str">
        <f t="shared" si="13"/>
        <v>女</v>
      </c>
    </row>
    <row r="310" spans="1:5" ht="34.5" customHeight="1">
      <c r="A310" s="5">
        <v>308</v>
      </c>
      <c r="B310" s="5" t="str">
        <f>"35422021112918350252245"</f>
        <v>35422021112918350252245</v>
      </c>
      <c r="C310" s="5" t="s">
        <v>6</v>
      </c>
      <c r="D310" s="5" t="str">
        <f>"余月花"</f>
        <v>余月花</v>
      </c>
      <c r="E310" s="5" t="str">
        <f t="shared" si="13"/>
        <v>女</v>
      </c>
    </row>
    <row r="311" spans="1:5" ht="34.5" customHeight="1">
      <c r="A311" s="5">
        <v>309</v>
      </c>
      <c r="B311" s="5" t="str">
        <f>"35422021112919285752303"</f>
        <v>35422021112919285752303</v>
      </c>
      <c r="C311" s="5" t="s">
        <v>6</v>
      </c>
      <c r="D311" s="5" t="str">
        <f>"洪晓娜"</f>
        <v>洪晓娜</v>
      </c>
      <c r="E311" s="5" t="str">
        <f t="shared" si="13"/>
        <v>女</v>
      </c>
    </row>
    <row r="312" spans="1:5" ht="34.5" customHeight="1">
      <c r="A312" s="5">
        <v>310</v>
      </c>
      <c r="B312" s="5" t="str">
        <f>"35422021112920460552414"</f>
        <v>35422021112920460552414</v>
      </c>
      <c r="C312" s="5" t="s">
        <v>6</v>
      </c>
      <c r="D312" s="5" t="str">
        <f>"黄秋慧"</f>
        <v>黄秋慧</v>
      </c>
      <c r="E312" s="5" t="str">
        <f t="shared" si="13"/>
        <v>女</v>
      </c>
    </row>
    <row r="313" spans="1:5" ht="34.5" customHeight="1">
      <c r="A313" s="5">
        <v>311</v>
      </c>
      <c r="B313" s="5" t="str">
        <f>"35422021112920514152424"</f>
        <v>35422021112920514152424</v>
      </c>
      <c r="C313" s="5" t="s">
        <v>6</v>
      </c>
      <c r="D313" s="5" t="str">
        <f>"陈少平"</f>
        <v>陈少平</v>
      </c>
      <c r="E313" s="5" t="str">
        <f t="shared" si="13"/>
        <v>女</v>
      </c>
    </row>
    <row r="314" spans="1:5" ht="34.5" customHeight="1">
      <c r="A314" s="5">
        <v>312</v>
      </c>
      <c r="B314" s="5" t="str">
        <f>"35422021112921094552458"</f>
        <v>35422021112921094552458</v>
      </c>
      <c r="C314" s="5" t="s">
        <v>6</v>
      </c>
      <c r="D314" s="5" t="str">
        <f>"陈熙文"</f>
        <v>陈熙文</v>
      </c>
      <c r="E314" s="5" t="str">
        <f t="shared" si="13"/>
        <v>女</v>
      </c>
    </row>
    <row r="315" spans="1:5" ht="34.5" customHeight="1">
      <c r="A315" s="5">
        <v>313</v>
      </c>
      <c r="B315" s="5" t="str">
        <f>"35422021112921220252476"</f>
        <v>35422021112921220252476</v>
      </c>
      <c r="C315" s="5" t="s">
        <v>6</v>
      </c>
      <c r="D315" s="5" t="str">
        <f>"陈婷婷"</f>
        <v>陈婷婷</v>
      </c>
      <c r="E315" s="5" t="str">
        <f t="shared" si="13"/>
        <v>女</v>
      </c>
    </row>
    <row r="316" spans="1:5" ht="34.5" customHeight="1">
      <c r="A316" s="5">
        <v>314</v>
      </c>
      <c r="B316" s="5" t="str">
        <f>"35422021112921474352516"</f>
        <v>35422021112921474352516</v>
      </c>
      <c r="C316" s="5" t="s">
        <v>6</v>
      </c>
      <c r="D316" s="5" t="str">
        <f>"王红棉"</f>
        <v>王红棉</v>
      </c>
      <c r="E316" s="5" t="str">
        <f t="shared" si="13"/>
        <v>女</v>
      </c>
    </row>
    <row r="317" spans="1:5" ht="34.5" customHeight="1">
      <c r="A317" s="5">
        <v>315</v>
      </c>
      <c r="B317" s="5" t="str">
        <f>"35422021112922531152592"</f>
        <v>35422021112922531152592</v>
      </c>
      <c r="C317" s="5" t="s">
        <v>6</v>
      </c>
      <c r="D317" s="5" t="str">
        <f>"符永香"</f>
        <v>符永香</v>
      </c>
      <c r="E317" s="5" t="str">
        <f t="shared" si="13"/>
        <v>女</v>
      </c>
    </row>
    <row r="318" spans="1:5" ht="34.5" customHeight="1">
      <c r="A318" s="5">
        <v>316</v>
      </c>
      <c r="B318" s="5" t="str">
        <f>"35422021113000161152644"</f>
        <v>35422021113000161152644</v>
      </c>
      <c r="C318" s="5" t="s">
        <v>6</v>
      </c>
      <c r="D318" s="5" t="str">
        <f>"李金英"</f>
        <v>李金英</v>
      </c>
      <c r="E318" s="5" t="str">
        <f t="shared" si="13"/>
        <v>女</v>
      </c>
    </row>
    <row r="319" spans="1:5" ht="34.5" customHeight="1">
      <c r="A319" s="5">
        <v>317</v>
      </c>
      <c r="B319" s="5" t="str">
        <f>"35422021113000292252648"</f>
        <v>35422021113000292252648</v>
      </c>
      <c r="C319" s="5" t="s">
        <v>6</v>
      </c>
      <c r="D319" s="5" t="str">
        <f>"陈秋月"</f>
        <v>陈秋月</v>
      </c>
      <c r="E319" s="5" t="str">
        <f t="shared" si="13"/>
        <v>女</v>
      </c>
    </row>
    <row r="320" spans="1:5" ht="34.5" customHeight="1">
      <c r="A320" s="5">
        <v>318</v>
      </c>
      <c r="B320" s="5" t="str">
        <f>"35422021113001013152659"</f>
        <v>35422021113001013152659</v>
      </c>
      <c r="C320" s="5" t="s">
        <v>6</v>
      </c>
      <c r="D320" s="5" t="str">
        <f>"杨菲"</f>
        <v>杨菲</v>
      </c>
      <c r="E320" s="5" t="str">
        <f t="shared" si="13"/>
        <v>女</v>
      </c>
    </row>
    <row r="321" spans="1:5" ht="34.5" customHeight="1">
      <c r="A321" s="5">
        <v>319</v>
      </c>
      <c r="B321" s="5" t="str">
        <f>"35422021113001094052660"</f>
        <v>35422021113001094052660</v>
      </c>
      <c r="C321" s="5" t="s">
        <v>6</v>
      </c>
      <c r="D321" s="5" t="str">
        <f>"陈秀佳"</f>
        <v>陈秀佳</v>
      </c>
      <c r="E321" s="5" t="str">
        <f t="shared" si="13"/>
        <v>女</v>
      </c>
    </row>
    <row r="322" spans="1:5" ht="34.5" customHeight="1">
      <c r="A322" s="5">
        <v>320</v>
      </c>
      <c r="B322" s="5" t="str">
        <f>"35422021113006340952667"</f>
        <v>35422021113006340952667</v>
      </c>
      <c r="C322" s="5" t="s">
        <v>6</v>
      </c>
      <c r="D322" s="5" t="str">
        <f>"李媛媛"</f>
        <v>李媛媛</v>
      </c>
      <c r="E322" s="5" t="str">
        <f t="shared" si="13"/>
        <v>女</v>
      </c>
    </row>
    <row r="323" spans="1:5" ht="34.5" customHeight="1">
      <c r="A323" s="5">
        <v>321</v>
      </c>
      <c r="B323" s="5" t="str">
        <f>"35422021113007004552669"</f>
        <v>35422021113007004552669</v>
      </c>
      <c r="C323" s="5" t="s">
        <v>6</v>
      </c>
      <c r="D323" s="5" t="str">
        <f>"刘虹杏"</f>
        <v>刘虹杏</v>
      </c>
      <c r="E323" s="5" t="str">
        <f t="shared" si="13"/>
        <v>女</v>
      </c>
    </row>
    <row r="324" spans="1:5" ht="34.5" customHeight="1">
      <c r="A324" s="5">
        <v>322</v>
      </c>
      <c r="B324" s="5" t="str">
        <f>"35422021113008395552709"</f>
        <v>35422021113008395552709</v>
      </c>
      <c r="C324" s="5" t="s">
        <v>6</v>
      </c>
      <c r="D324" s="5" t="str">
        <f>"符士月"</f>
        <v>符士月</v>
      </c>
      <c r="E324" s="5" t="str">
        <f t="shared" si="13"/>
        <v>女</v>
      </c>
    </row>
    <row r="325" spans="1:5" ht="34.5" customHeight="1">
      <c r="A325" s="5">
        <v>323</v>
      </c>
      <c r="B325" s="5" t="str">
        <f>"35422021113010033852866"</f>
        <v>35422021113010033852866</v>
      </c>
      <c r="C325" s="5" t="s">
        <v>6</v>
      </c>
      <c r="D325" s="5" t="str">
        <f>"李青"</f>
        <v>李青</v>
      </c>
      <c r="E325" s="5" t="str">
        <f t="shared" si="13"/>
        <v>女</v>
      </c>
    </row>
    <row r="326" spans="1:5" ht="34.5" customHeight="1">
      <c r="A326" s="5">
        <v>324</v>
      </c>
      <c r="B326" s="5" t="str">
        <f>"35422021113010174052902"</f>
        <v>35422021113010174052902</v>
      </c>
      <c r="C326" s="5" t="s">
        <v>6</v>
      </c>
      <c r="D326" s="5" t="str">
        <f>"郑莹"</f>
        <v>郑莹</v>
      </c>
      <c r="E326" s="5" t="str">
        <f t="shared" si="13"/>
        <v>女</v>
      </c>
    </row>
    <row r="327" spans="1:5" ht="34.5" customHeight="1">
      <c r="A327" s="5">
        <v>325</v>
      </c>
      <c r="B327" s="5" t="str">
        <f>"35422021113011124353022"</f>
        <v>35422021113011124353022</v>
      </c>
      <c r="C327" s="5" t="s">
        <v>6</v>
      </c>
      <c r="D327" s="5" t="str">
        <f>"杜海芬"</f>
        <v>杜海芬</v>
      </c>
      <c r="E327" s="5" t="str">
        <f t="shared" si="13"/>
        <v>女</v>
      </c>
    </row>
    <row r="328" spans="1:5" ht="34.5" customHeight="1">
      <c r="A328" s="5">
        <v>326</v>
      </c>
      <c r="B328" s="5" t="str">
        <f>"35422021113011571953087"</f>
        <v>35422021113011571953087</v>
      </c>
      <c r="C328" s="5" t="s">
        <v>6</v>
      </c>
      <c r="D328" s="5" t="str">
        <f>"李惠"</f>
        <v>李惠</v>
      </c>
      <c r="E328" s="5" t="str">
        <f t="shared" si="13"/>
        <v>女</v>
      </c>
    </row>
    <row r="329" spans="1:5" ht="34.5" customHeight="1">
      <c r="A329" s="5">
        <v>327</v>
      </c>
      <c r="B329" s="5" t="str">
        <f>"35422021113012304453122"</f>
        <v>35422021113012304453122</v>
      </c>
      <c r="C329" s="5" t="s">
        <v>6</v>
      </c>
      <c r="D329" s="5" t="str">
        <f>"陈小慧"</f>
        <v>陈小慧</v>
      </c>
      <c r="E329" s="5" t="str">
        <f t="shared" si="13"/>
        <v>女</v>
      </c>
    </row>
    <row r="330" spans="1:5" ht="34.5" customHeight="1">
      <c r="A330" s="5">
        <v>328</v>
      </c>
      <c r="B330" s="5" t="str">
        <f>"35422021113012353853129"</f>
        <v>35422021113012353853129</v>
      </c>
      <c r="C330" s="5" t="s">
        <v>6</v>
      </c>
      <c r="D330" s="5" t="str">
        <f>"唐梅欣"</f>
        <v>唐梅欣</v>
      </c>
      <c r="E330" s="5" t="str">
        <f t="shared" si="13"/>
        <v>女</v>
      </c>
    </row>
    <row r="331" spans="1:5" ht="34.5" customHeight="1">
      <c r="A331" s="5">
        <v>329</v>
      </c>
      <c r="B331" s="5" t="str">
        <f>"35422021113014071353229"</f>
        <v>35422021113014071353229</v>
      </c>
      <c r="C331" s="5" t="s">
        <v>6</v>
      </c>
      <c r="D331" s="5" t="str">
        <f>"王应妹"</f>
        <v>王应妹</v>
      </c>
      <c r="E331" s="5" t="str">
        <f t="shared" si="13"/>
        <v>女</v>
      </c>
    </row>
    <row r="332" spans="1:5" ht="34.5" customHeight="1">
      <c r="A332" s="5">
        <v>330</v>
      </c>
      <c r="B332" s="5" t="str">
        <f>"35422021113015513053395"</f>
        <v>35422021113015513053395</v>
      </c>
      <c r="C332" s="5" t="s">
        <v>6</v>
      </c>
      <c r="D332" s="5" t="str">
        <f>"王彩羽"</f>
        <v>王彩羽</v>
      </c>
      <c r="E332" s="5" t="str">
        <f t="shared" si="13"/>
        <v>女</v>
      </c>
    </row>
    <row r="333" spans="1:5" ht="34.5" customHeight="1">
      <c r="A333" s="5">
        <v>331</v>
      </c>
      <c r="B333" s="5" t="str">
        <f>"35422021113017093453542"</f>
        <v>35422021113017093453542</v>
      </c>
      <c r="C333" s="5" t="s">
        <v>6</v>
      </c>
      <c r="D333" s="5" t="str">
        <f>"赵颖"</f>
        <v>赵颖</v>
      </c>
      <c r="E333" s="5" t="str">
        <f t="shared" si="13"/>
        <v>女</v>
      </c>
    </row>
    <row r="334" spans="1:5" ht="34.5" customHeight="1">
      <c r="A334" s="5">
        <v>332</v>
      </c>
      <c r="B334" s="5" t="str">
        <f>"35422021113019213753703"</f>
        <v>35422021113019213753703</v>
      </c>
      <c r="C334" s="5" t="s">
        <v>6</v>
      </c>
      <c r="D334" s="5" t="str">
        <f>"陈瑞雪"</f>
        <v>陈瑞雪</v>
      </c>
      <c r="E334" s="5" t="str">
        <f t="shared" si="13"/>
        <v>女</v>
      </c>
    </row>
    <row r="335" spans="1:5" ht="34.5" customHeight="1">
      <c r="A335" s="5">
        <v>333</v>
      </c>
      <c r="B335" s="5" t="str">
        <f>"35422021113019505953754"</f>
        <v>35422021113019505953754</v>
      </c>
      <c r="C335" s="5" t="s">
        <v>6</v>
      </c>
      <c r="D335" s="5" t="str">
        <f>"黄小妹"</f>
        <v>黄小妹</v>
      </c>
      <c r="E335" s="5" t="str">
        <f t="shared" si="13"/>
        <v>女</v>
      </c>
    </row>
    <row r="336" spans="1:5" ht="34.5" customHeight="1">
      <c r="A336" s="5">
        <v>334</v>
      </c>
      <c r="B336" s="5" t="str">
        <f>"35422021113020252853803"</f>
        <v>35422021113020252853803</v>
      </c>
      <c r="C336" s="5" t="s">
        <v>6</v>
      </c>
      <c r="D336" s="5" t="str">
        <f>"林贵月"</f>
        <v>林贵月</v>
      </c>
      <c r="E336" s="5" t="str">
        <f t="shared" si="13"/>
        <v>女</v>
      </c>
    </row>
    <row r="337" spans="1:5" ht="34.5" customHeight="1">
      <c r="A337" s="5">
        <v>335</v>
      </c>
      <c r="B337" s="5" t="str">
        <f>"35422021113020420253838"</f>
        <v>35422021113020420253838</v>
      </c>
      <c r="C337" s="5" t="s">
        <v>6</v>
      </c>
      <c r="D337" s="5" t="str">
        <f>"阮华彩"</f>
        <v>阮华彩</v>
      </c>
      <c r="E337" s="5" t="str">
        <f t="shared" si="13"/>
        <v>女</v>
      </c>
    </row>
    <row r="338" spans="1:5" ht="34.5" customHeight="1">
      <c r="A338" s="5">
        <v>336</v>
      </c>
      <c r="B338" s="5" t="str">
        <f>"35422021113020564753860"</f>
        <v>35422021113020564753860</v>
      </c>
      <c r="C338" s="5" t="s">
        <v>6</v>
      </c>
      <c r="D338" s="5" t="str">
        <f>"陈莹"</f>
        <v>陈莹</v>
      </c>
      <c r="E338" s="5" t="str">
        <f t="shared" si="13"/>
        <v>女</v>
      </c>
    </row>
    <row r="339" spans="1:5" ht="34.5" customHeight="1">
      <c r="A339" s="5">
        <v>337</v>
      </c>
      <c r="B339" s="5" t="str">
        <f>"35422021113021325553902"</f>
        <v>35422021113021325553902</v>
      </c>
      <c r="C339" s="5" t="s">
        <v>6</v>
      </c>
      <c r="D339" s="5" t="str">
        <f>"李文珍"</f>
        <v>李文珍</v>
      </c>
      <c r="E339" s="5" t="str">
        <f t="shared" si="13"/>
        <v>女</v>
      </c>
    </row>
    <row r="340" spans="1:5" ht="34.5" customHeight="1">
      <c r="A340" s="5">
        <v>338</v>
      </c>
      <c r="B340" s="5" t="str">
        <f>"35422021113022094153951"</f>
        <v>35422021113022094153951</v>
      </c>
      <c r="C340" s="5" t="s">
        <v>6</v>
      </c>
      <c r="D340" s="5" t="str">
        <f>"黄美佳"</f>
        <v>黄美佳</v>
      </c>
      <c r="E340" s="5" t="str">
        <f t="shared" si="13"/>
        <v>女</v>
      </c>
    </row>
    <row r="341" spans="1:5" ht="34.5" customHeight="1">
      <c r="A341" s="5">
        <v>339</v>
      </c>
      <c r="B341" s="5" t="str">
        <f>"35422021113022123053954"</f>
        <v>35422021113022123053954</v>
      </c>
      <c r="C341" s="5" t="s">
        <v>6</v>
      </c>
      <c r="D341" s="5" t="str">
        <f>"吴丽转"</f>
        <v>吴丽转</v>
      </c>
      <c r="E341" s="5" t="str">
        <f t="shared" si="13"/>
        <v>女</v>
      </c>
    </row>
    <row r="342" spans="1:5" ht="34.5" customHeight="1">
      <c r="A342" s="5">
        <v>340</v>
      </c>
      <c r="B342" s="5" t="str">
        <f>"35422021113022294653972"</f>
        <v>35422021113022294653972</v>
      </c>
      <c r="C342" s="5" t="s">
        <v>6</v>
      </c>
      <c r="D342" s="5" t="str">
        <f>"胡乔莉"</f>
        <v>胡乔莉</v>
      </c>
      <c r="E342" s="5" t="str">
        <f t="shared" si="13"/>
        <v>女</v>
      </c>
    </row>
    <row r="343" spans="1:5" ht="34.5" customHeight="1">
      <c r="A343" s="5">
        <v>341</v>
      </c>
      <c r="B343" s="5" t="str">
        <f>"35422021120108055354103"</f>
        <v>35422021120108055354103</v>
      </c>
      <c r="C343" s="5" t="s">
        <v>6</v>
      </c>
      <c r="D343" s="5" t="str">
        <f>"许腾尹"</f>
        <v>许腾尹</v>
      </c>
      <c r="E343" s="5" t="str">
        <f t="shared" si="13"/>
        <v>女</v>
      </c>
    </row>
    <row r="344" spans="1:5" ht="34.5" customHeight="1">
      <c r="A344" s="5">
        <v>342</v>
      </c>
      <c r="B344" s="5" t="str">
        <f>"35422021120110022354358"</f>
        <v>35422021120110022354358</v>
      </c>
      <c r="C344" s="5" t="s">
        <v>6</v>
      </c>
      <c r="D344" s="5" t="str">
        <f>"李莉芬"</f>
        <v>李莉芬</v>
      </c>
      <c r="E344" s="5" t="str">
        <f t="shared" si="13"/>
        <v>女</v>
      </c>
    </row>
    <row r="345" spans="1:5" ht="34.5" customHeight="1">
      <c r="A345" s="5">
        <v>343</v>
      </c>
      <c r="B345" s="5" t="str">
        <f>"35422021120110110554377"</f>
        <v>35422021120110110554377</v>
      </c>
      <c r="C345" s="5" t="s">
        <v>6</v>
      </c>
      <c r="D345" s="5" t="str">
        <f>"苏水云"</f>
        <v>苏水云</v>
      </c>
      <c r="E345" s="5" t="str">
        <f t="shared" si="13"/>
        <v>女</v>
      </c>
    </row>
    <row r="346" spans="1:5" ht="34.5" customHeight="1">
      <c r="A346" s="5">
        <v>344</v>
      </c>
      <c r="B346" s="5" t="str">
        <f>"35422021120115293854959"</f>
        <v>35422021120115293854959</v>
      </c>
      <c r="C346" s="5" t="s">
        <v>6</v>
      </c>
      <c r="D346" s="5" t="str">
        <f>"文梅燕"</f>
        <v>文梅燕</v>
      </c>
      <c r="E346" s="5" t="str">
        <f t="shared" si="13"/>
        <v>女</v>
      </c>
    </row>
    <row r="347" spans="1:5" ht="34.5" customHeight="1">
      <c r="A347" s="5">
        <v>345</v>
      </c>
      <c r="B347" s="5" t="str">
        <f>"35422021120115504455015"</f>
        <v>35422021120115504455015</v>
      </c>
      <c r="C347" s="5" t="s">
        <v>6</v>
      </c>
      <c r="D347" s="5" t="str">
        <f>"王金秀"</f>
        <v>王金秀</v>
      </c>
      <c r="E347" s="5" t="str">
        <f t="shared" si="13"/>
        <v>女</v>
      </c>
    </row>
    <row r="348" spans="1:5" ht="34.5" customHeight="1">
      <c r="A348" s="5">
        <v>346</v>
      </c>
      <c r="B348" s="5" t="str">
        <f>"35422021120116195155072"</f>
        <v>35422021120116195155072</v>
      </c>
      <c r="C348" s="5" t="s">
        <v>6</v>
      </c>
      <c r="D348" s="5" t="str">
        <f>"文潇"</f>
        <v>文潇</v>
      </c>
      <c r="E348" s="5" t="str">
        <f t="shared" si="13"/>
        <v>女</v>
      </c>
    </row>
    <row r="349" spans="1:5" ht="34.5" customHeight="1">
      <c r="A349" s="5">
        <v>347</v>
      </c>
      <c r="B349" s="5" t="str">
        <f>"35422021120119152955299"</f>
        <v>35422021120119152955299</v>
      </c>
      <c r="C349" s="5" t="s">
        <v>6</v>
      </c>
      <c r="D349" s="5" t="str">
        <f>"白钰冰"</f>
        <v>白钰冰</v>
      </c>
      <c r="E349" s="5" t="str">
        <f t="shared" si="13"/>
        <v>女</v>
      </c>
    </row>
    <row r="350" spans="1:5" ht="34.5" customHeight="1">
      <c r="A350" s="5">
        <v>348</v>
      </c>
      <c r="B350" s="5" t="str">
        <f>"35422021120119294855327"</f>
        <v>35422021120119294855327</v>
      </c>
      <c r="C350" s="5" t="s">
        <v>6</v>
      </c>
      <c r="D350" s="5" t="str">
        <f>"吴剑花"</f>
        <v>吴剑花</v>
      </c>
      <c r="E350" s="5" t="str">
        <f t="shared" si="13"/>
        <v>女</v>
      </c>
    </row>
    <row r="351" spans="1:5" ht="34.5" customHeight="1">
      <c r="A351" s="5">
        <v>349</v>
      </c>
      <c r="B351" s="5" t="str">
        <f>"35422021120120160755397"</f>
        <v>35422021120120160755397</v>
      </c>
      <c r="C351" s="5" t="s">
        <v>6</v>
      </c>
      <c r="D351" s="5" t="str">
        <f>"谭吕平"</f>
        <v>谭吕平</v>
      </c>
      <c r="E351" s="5" t="str">
        <f t="shared" si="13"/>
        <v>女</v>
      </c>
    </row>
    <row r="352" spans="1:5" ht="34.5" customHeight="1">
      <c r="A352" s="5">
        <v>350</v>
      </c>
      <c r="B352" s="5" t="str">
        <f>"35422021120120221755409"</f>
        <v>35422021120120221755409</v>
      </c>
      <c r="C352" s="5" t="s">
        <v>6</v>
      </c>
      <c r="D352" s="5" t="str">
        <f>"吴泳莉"</f>
        <v>吴泳莉</v>
      </c>
      <c r="E352" s="5" t="str">
        <f t="shared" si="13"/>
        <v>女</v>
      </c>
    </row>
    <row r="353" spans="1:5" ht="34.5" customHeight="1">
      <c r="A353" s="5">
        <v>351</v>
      </c>
      <c r="B353" s="5" t="str">
        <f>"35422021120121132055496"</f>
        <v>35422021120121132055496</v>
      </c>
      <c r="C353" s="5" t="s">
        <v>6</v>
      </c>
      <c r="D353" s="5" t="str">
        <f>"陈雨欣"</f>
        <v>陈雨欣</v>
      </c>
      <c r="E353" s="5" t="str">
        <f t="shared" si="13"/>
        <v>女</v>
      </c>
    </row>
    <row r="354" spans="1:5" ht="34.5" customHeight="1">
      <c r="A354" s="5">
        <v>352</v>
      </c>
      <c r="B354" s="5" t="str">
        <f>"35422021120122450955605"</f>
        <v>35422021120122450955605</v>
      </c>
      <c r="C354" s="5" t="s">
        <v>6</v>
      </c>
      <c r="D354" s="5" t="str">
        <f>"张颖 "</f>
        <v>张颖 </v>
      </c>
      <c r="E354" s="5" t="str">
        <f t="shared" si="13"/>
        <v>女</v>
      </c>
    </row>
    <row r="355" spans="1:5" ht="34.5" customHeight="1">
      <c r="A355" s="5">
        <v>353</v>
      </c>
      <c r="B355" s="5" t="str">
        <f>"35422021120210032855744"</f>
        <v>35422021120210032855744</v>
      </c>
      <c r="C355" s="5" t="s">
        <v>6</v>
      </c>
      <c r="D355" s="5" t="str">
        <f>"吉训春"</f>
        <v>吉训春</v>
      </c>
      <c r="E355" s="5" t="str">
        <f t="shared" si="13"/>
        <v>女</v>
      </c>
    </row>
    <row r="356" spans="1:5" ht="34.5" customHeight="1">
      <c r="A356" s="5">
        <v>354</v>
      </c>
      <c r="B356" s="5" t="str">
        <f>"35422021120211152755812"</f>
        <v>35422021120211152755812</v>
      </c>
      <c r="C356" s="5" t="s">
        <v>6</v>
      </c>
      <c r="D356" s="5" t="str">
        <f>"符赵霞"</f>
        <v>符赵霞</v>
      </c>
      <c r="E356" s="5" t="str">
        <f t="shared" si="13"/>
        <v>女</v>
      </c>
    </row>
    <row r="357" spans="1:5" ht="34.5" customHeight="1">
      <c r="A357" s="5">
        <v>355</v>
      </c>
      <c r="B357" s="5" t="str">
        <f>"35422021120212430455887"</f>
        <v>35422021120212430455887</v>
      </c>
      <c r="C357" s="5" t="s">
        <v>6</v>
      </c>
      <c r="D357" s="5" t="str">
        <f>"杨欣"</f>
        <v>杨欣</v>
      </c>
      <c r="E357" s="5" t="str">
        <f t="shared" si="13"/>
        <v>女</v>
      </c>
    </row>
    <row r="358" spans="1:5" ht="34.5" customHeight="1">
      <c r="A358" s="5">
        <v>356</v>
      </c>
      <c r="B358" s="5" t="str">
        <f>"35422021120213414455917"</f>
        <v>35422021120213414455917</v>
      </c>
      <c r="C358" s="5" t="s">
        <v>6</v>
      </c>
      <c r="D358" s="5" t="str">
        <f>"董芳序"</f>
        <v>董芳序</v>
      </c>
      <c r="E358" s="5" t="str">
        <f t="shared" si="13"/>
        <v>女</v>
      </c>
    </row>
    <row r="359" spans="1:5" ht="34.5" customHeight="1">
      <c r="A359" s="5">
        <v>357</v>
      </c>
      <c r="B359" s="5" t="str">
        <f>"35422021120215081755972"</f>
        <v>35422021120215081755972</v>
      </c>
      <c r="C359" s="5" t="s">
        <v>6</v>
      </c>
      <c r="D359" s="5" t="str">
        <f>"曾应丹"</f>
        <v>曾应丹</v>
      </c>
      <c r="E359" s="5" t="str">
        <f t="shared" si="13"/>
        <v>女</v>
      </c>
    </row>
    <row r="360" spans="1:5" ht="34.5" customHeight="1">
      <c r="A360" s="5">
        <v>358</v>
      </c>
      <c r="B360" s="5" t="str">
        <f>"35422021120217390456102"</f>
        <v>35422021120217390456102</v>
      </c>
      <c r="C360" s="5" t="s">
        <v>6</v>
      </c>
      <c r="D360" s="5" t="str">
        <f>"周春燕"</f>
        <v>周春燕</v>
      </c>
      <c r="E360" s="5" t="str">
        <f t="shared" si="13"/>
        <v>女</v>
      </c>
    </row>
    <row r="361" spans="1:5" ht="34.5" customHeight="1">
      <c r="A361" s="5">
        <v>359</v>
      </c>
      <c r="B361" s="5" t="str">
        <f>"35422021120218110956123"</f>
        <v>35422021120218110956123</v>
      </c>
      <c r="C361" s="5" t="s">
        <v>6</v>
      </c>
      <c r="D361" s="5" t="str">
        <f>"苏悦"</f>
        <v>苏悦</v>
      </c>
      <c r="E361" s="5" t="str">
        <f t="shared" si="13"/>
        <v>女</v>
      </c>
    </row>
    <row r="362" spans="1:5" ht="34.5" customHeight="1">
      <c r="A362" s="5">
        <v>360</v>
      </c>
      <c r="B362" s="5" t="str">
        <f>"35422021120219565856188"</f>
        <v>35422021120219565856188</v>
      </c>
      <c r="C362" s="5" t="s">
        <v>6</v>
      </c>
      <c r="D362" s="5" t="str">
        <f>"马倩雯"</f>
        <v>马倩雯</v>
      </c>
      <c r="E362" s="5" t="str">
        <f t="shared" si="13"/>
        <v>女</v>
      </c>
    </row>
    <row r="363" spans="1:5" ht="34.5" customHeight="1">
      <c r="A363" s="5">
        <v>361</v>
      </c>
      <c r="B363" s="5" t="str">
        <f>"35422021120220101456200"</f>
        <v>35422021120220101456200</v>
      </c>
      <c r="C363" s="5" t="s">
        <v>6</v>
      </c>
      <c r="D363" s="5" t="str">
        <f>"马晓梅"</f>
        <v>马晓梅</v>
      </c>
      <c r="E363" s="5" t="str">
        <f t="shared" si="13"/>
        <v>女</v>
      </c>
    </row>
    <row r="364" spans="1:5" ht="34.5" customHeight="1">
      <c r="A364" s="5">
        <v>362</v>
      </c>
      <c r="B364" s="5" t="str">
        <f>"35422021120221142556259"</f>
        <v>35422021120221142556259</v>
      </c>
      <c r="C364" s="5" t="s">
        <v>6</v>
      </c>
      <c r="D364" s="5" t="str">
        <f>"王樱抚"</f>
        <v>王樱抚</v>
      </c>
      <c r="E364" s="5" t="str">
        <f t="shared" si="13"/>
        <v>女</v>
      </c>
    </row>
    <row r="365" spans="1:5" ht="34.5" customHeight="1">
      <c r="A365" s="5">
        <v>363</v>
      </c>
      <c r="B365" s="5" t="str">
        <f>"35422021120221163856261"</f>
        <v>35422021120221163856261</v>
      </c>
      <c r="C365" s="5" t="s">
        <v>6</v>
      </c>
      <c r="D365" s="5" t="str">
        <f>"王小眉"</f>
        <v>王小眉</v>
      </c>
      <c r="E365" s="5" t="str">
        <f aca="true" t="shared" si="14" ref="E365:E385">"女"</f>
        <v>女</v>
      </c>
    </row>
    <row r="366" spans="1:5" ht="34.5" customHeight="1">
      <c r="A366" s="5">
        <v>364</v>
      </c>
      <c r="B366" s="5" t="str">
        <f>"35422021120222214056312"</f>
        <v>35422021120222214056312</v>
      </c>
      <c r="C366" s="5" t="s">
        <v>6</v>
      </c>
      <c r="D366" s="5" t="str">
        <f>"张美玲"</f>
        <v>张美玲</v>
      </c>
      <c r="E366" s="5" t="str">
        <f t="shared" si="14"/>
        <v>女</v>
      </c>
    </row>
    <row r="367" spans="1:5" ht="34.5" customHeight="1">
      <c r="A367" s="5">
        <v>365</v>
      </c>
      <c r="B367" s="5" t="str">
        <f>"35422021120300132956352"</f>
        <v>35422021120300132956352</v>
      </c>
      <c r="C367" s="5" t="s">
        <v>6</v>
      </c>
      <c r="D367" s="5" t="str">
        <f>"张丽蓉"</f>
        <v>张丽蓉</v>
      </c>
      <c r="E367" s="5" t="str">
        <f t="shared" si="14"/>
        <v>女</v>
      </c>
    </row>
    <row r="368" spans="1:5" ht="34.5" customHeight="1">
      <c r="A368" s="5">
        <v>366</v>
      </c>
      <c r="B368" s="5" t="str">
        <f>"35422021120307570856374"</f>
        <v>35422021120307570856374</v>
      </c>
      <c r="C368" s="5" t="s">
        <v>6</v>
      </c>
      <c r="D368" s="5" t="str">
        <f>"羊彩虹"</f>
        <v>羊彩虹</v>
      </c>
      <c r="E368" s="5" t="str">
        <f t="shared" si="14"/>
        <v>女</v>
      </c>
    </row>
    <row r="369" spans="1:5" ht="34.5" customHeight="1">
      <c r="A369" s="5">
        <v>367</v>
      </c>
      <c r="B369" s="5" t="str">
        <f>"35422021120308483156395"</f>
        <v>35422021120308483156395</v>
      </c>
      <c r="C369" s="5" t="s">
        <v>6</v>
      </c>
      <c r="D369" s="5" t="str">
        <f>"詹美清"</f>
        <v>詹美清</v>
      </c>
      <c r="E369" s="5" t="str">
        <f t="shared" si="14"/>
        <v>女</v>
      </c>
    </row>
    <row r="370" spans="1:5" ht="34.5" customHeight="1">
      <c r="A370" s="5">
        <v>368</v>
      </c>
      <c r="B370" s="5" t="str">
        <f>"35422021120311264757695"</f>
        <v>35422021120311264757695</v>
      </c>
      <c r="C370" s="5" t="s">
        <v>6</v>
      </c>
      <c r="D370" s="5" t="str">
        <f>"张小净"</f>
        <v>张小净</v>
      </c>
      <c r="E370" s="5" t="str">
        <f t="shared" si="14"/>
        <v>女</v>
      </c>
    </row>
    <row r="371" spans="1:5" ht="34.5" customHeight="1">
      <c r="A371" s="5">
        <v>369</v>
      </c>
      <c r="B371" s="5" t="str">
        <f>"35422021120312351857981"</f>
        <v>35422021120312351857981</v>
      </c>
      <c r="C371" s="5" t="s">
        <v>6</v>
      </c>
      <c r="D371" s="5" t="str">
        <f>"陈红如"</f>
        <v>陈红如</v>
      </c>
      <c r="E371" s="5" t="str">
        <f t="shared" si="14"/>
        <v>女</v>
      </c>
    </row>
    <row r="372" spans="1:5" ht="34.5" customHeight="1">
      <c r="A372" s="5">
        <v>370</v>
      </c>
      <c r="B372" s="5" t="str">
        <f>"35422021120312493958017"</f>
        <v>35422021120312493958017</v>
      </c>
      <c r="C372" s="5" t="s">
        <v>6</v>
      </c>
      <c r="D372" s="5" t="str">
        <f>"罗小妹"</f>
        <v>罗小妹</v>
      </c>
      <c r="E372" s="5" t="str">
        <f t="shared" si="14"/>
        <v>女</v>
      </c>
    </row>
    <row r="373" spans="1:5" ht="34.5" customHeight="1">
      <c r="A373" s="5">
        <v>371</v>
      </c>
      <c r="B373" s="5" t="str">
        <f>"35422021120313025758058"</f>
        <v>35422021120313025758058</v>
      </c>
      <c r="C373" s="5" t="s">
        <v>6</v>
      </c>
      <c r="D373" s="5" t="str">
        <f>"王明波"</f>
        <v>王明波</v>
      </c>
      <c r="E373" s="5" t="str">
        <f t="shared" si="14"/>
        <v>女</v>
      </c>
    </row>
    <row r="374" spans="1:5" ht="34.5" customHeight="1">
      <c r="A374" s="5">
        <v>372</v>
      </c>
      <c r="B374" s="5" t="str">
        <f>"35422021120314213658251"</f>
        <v>35422021120314213658251</v>
      </c>
      <c r="C374" s="5" t="s">
        <v>6</v>
      </c>
      <c r="D374" s="5" t="str">
        <f>"陈吉银"</f>
        <v>陈吉银</v>
      </c>
      <c r="E374" s="5" t="str">
        <f t="shared" si="14"/>
        <v>女</v>
      </c>
    </row>
    <row r="375" spans="1:5" ht="34.5" customHeight="1">
      <c r="A375" s="5">
        <v>373</v>
      </c>
      <c r="B375" s="5" t="str">
        <f>"35422021120314344058290"</f>
        <v>35422021120314344058290</v>
      </c>
      <c r="C375" s="5" t="s">
        <v>6</v>
      </c>
      <c r="D375" s="5" t="str">
        <f>"雷珊"</f>
        <v>雷珊</v>
      </c>
      <c r="E375" s="5" t="str">
        <f t="shared" si="14"/>
        <v>女</v>
      </c>
    </row>
    <row r="376" spans="1:5" ht="34.5" customHeight="1">
      <c r="A376" s="5">
        <v>374</v>
      </c>
      <c r="B376" s="5" t="str">
        <f>"35422021120314490858347"</f>
        <v>35422021120314490858347</v>
      </c>
      <c r="C376" s="5" t="s">
        <v>6</v>
      </c>
      <c r="D376" s="5" t="str">
        <f>"陈嫔韵"</f>
        <v>陈嫔韵</v>
      </c>
      <c r="E376" s="5" t="str">
        <f t="shared" si="14"/>
        <v>女</v>
      </c>
    </row>
    <row r="377" spans="1:5" ht="34.5" customHeight="1">
      <c r="A377" s="5">
        <v>375</v>
      </c>
      <c r="B377" s="5" t="str">
        <f>"35422021120316321758775"</f>
        <v>35422021120316321758775</v>
      </c>
      <c r="C377" s="5" t="s">
        <v>6</v>
      </c>
      <c r="D377" s="5" t="str">
        <f>"叶丽娜"</f>
        <v>叶丽娜</v>
      </c>
      <c r="E377" s="5" t="str">
        <f t="shared" si="14"/>
        <v>女</v>
      </c>
    </row>
    <row r="378" spans="1:5" ht="34.5" customHeight="1">
      <c r="A378" s="5">
        <v>376</v>
      </c>
      <c r="B378" s="5" t="str">
        <f>"35422021120318385159068"</f>
        <v>35422021120318385159068</v>
      </c>
      <c r="C378" s="5" t="s">
        <v>6</v>
      </c>
      <c r="D378" s="5" t="str">
        <f>"林小娜"</f>
        <v>林小娜</v>
      </c>
      <c r="E378" s="5" t="str">
        <f t="shared" si="14"/>
        <v>女</v>
      </c>
    </row>
    <row r="379" spans="1:5" ht="34.5" customHeight="1">
      <c r="A379" s="5">
        <v>377</v>
      </c>
      <c r="B379" s="5" t="str">
        <f>"35422021120318514259086"</f>
        <v>35422021120318514259086</v>
      </c>
      <c r="C379" s="5" t="s">
        <v>6</v>
      </c>
      <c r="D379" s="5" t="str">
        <f>"王笑一"</f>
        <v>王笑一</v>
      </c>
      <c r="E379" s="5" t="str">
        <f t="shared" si="14"/>
        <v>女</v>
      </c>
    </row>
    <row r="380" spans="1:5" ht="34.5" customHeight="1">
      <c r="A380" s="5">
        <v>378</v>
      </c>
      <c r="B380" s="5" t="str">
        <f>"35422021120319361159161"</f>
        <v>35422021120319361159161</v>
      </c>
      <c r="C380" s="5" t="s">
        <v>6</v>
      </c>
      <c r="D380" s="5" t="str">
        <f>"李梦漪"</f>
        <v>李梦漪</v>
      </c>
      <c r="E380" s="5" t="str">
        <f t="shared" si="14"/>
        <v>女</v>
      </c>
    </row>
    <row r="381" spans="1:5" ht="34.5" customHeight="1">
      <c r="A381" s="5">
        <v>379</v>
      </c>
      <c r="B381" s="5" t="str">
        <f>"35422021120320013959208"</f>
        <v>35422021120320013959208</v>
      </c>
      <c r="C381" s="5" t="s">
        <v>6</v>
      </c>
      <c r="D381" s="5" t="str">
        <f>"韩艳虹"</f>
        <v>韩艳虹</v>
      </c>
      <c r="E381" s="5" t="str">
        <f t="shared" si="14"/>
        <v>女</v>
      </c>
    </row>
    <row r="382" spans="1:5" ht="34.5" customHeight="1">
      <c r="A382" s="5">
        <v>380</v>
      </c>
      <c r="B382" s="5" t="str">
        <f>"35422021120320162859234"</f>
        <v>35422021120320162859234</v>
      </c>
      <c r="C382" s="5" t="s">
        <v>6</v>
      </c>
      <c r="D382" s="5" t="str">
        <f>"苏凤妹"</f>
        <v>苏凤妹</v>
      </c>
      <c r="E382" s="5" t="str">
        <f t="shared" si="14"/>
        <v>女</v>
      </c>
    </row>
    <row r="383" spans="1:5" ht="34.5" customHeight="1">
      <c r="A383" s="5">
        <v>381</v>
      </c>
      <c r="B383" s="5" t="str">
        <f>"35422021120322254059430"</f>
        <v>35422021120322254059430</v>
      </c>
      <c r="C383" s="5" t="s">
        <v>6</v>
      </c>
      <c r="D383" s="5" t="str">
        <f>"肖馥煊"</f>
        <v>肖馥煊</v>
      </c>
      <c r="E383" s="5" t="str">
        <f t="shared" si="14"/>
        <v>女</v>
      </c>
    </row>
    <row r="384" spans="1:5" ht="34.5" customHeight="1">
      <c r="A384" s="5">
        <v>382</v>
      </c>
      <c r="B384" s="5" t="str">
        <f>"35422021120322295859434"</f>
        <v>35422021120322295859434</v>
      </c>
      <c r="C384" s="5" t="s">
        <v>6</v>
      </c>
      <c r="D384" s="5" t="str">
        <f>"蔡春萍"</f>
        <v>蔡春萍</v>
      </c>
      <c r="E384" s="5" t="str">
        <f t="shared" si="14"/>
        <v>女</v>
      </c>
    </row>
    <row r="385" spans="1:5" ht="34.5" customHeight="1">
      <c r="A385" s="5">
        <v>383</v>
      </c>
      <c r="B385" s="5" t="str">
        <f>"35422021120409174059578"</f>
        <v>35422021120409174059578</v>
      </c>
      <c r="C385" s="5" t="s">
        <v>6</v>
      </c>
      <c r="D385" s="5" t="str">
        <f>"王恋"</f>
        <v>王恋</v>
      </c>
      <c r="E385" s="5" t="str">
        <f t="shared" si="14"/>
        <v>女</v>
      </c>
    </row>
    <row r="386" spans="1:5" ht="34.5" customHeight="1">
      <c r="A386" s="5">
        <v>384</v>
      </c>
      <c r="B386" s="5" t="str">
        <f>"35422021120409314459601"</f>
        <v>35422021120409314459601</v>
      </c>
      <c r="C386" s="5" t="s">
        <v>6</v>
      </c>
      <c r="D386" s="5" t="str">
        <f>"符运松"</f>
        <v>符运松</v>
      </c>
      <c r="E386" s="5" t="str">
        <f>"男"</f>
        <v>男</v>
      </c>
    </row>
    <row r="387" spans="1:5" ht="34.5" customHeight="1">
      <c r="A387" s="5">
        <v>385</v>
      </c>
      <c r="B387" s="5" t="str">
        <f>"35422021120409383259621"</f>
        <v>35422021120409383259621</v>
      </c>
      <c r="C387" s="5" t="s">
        <v>6</v>
      </c>
      <c r="D387" s="5" t="str">
        <f>"黄欣欣"</f>
        <v>黄欣欣</v>
      </c>
      <c r="E387" s="5" t="str">
        <f aca="true" t="shared" si="15" ref="E387:E394">"女"</f>
        <v>女</v>
      </c>
    </row>
    <row r="388" spans="1:5" ht="34.5" customHeight="1">
      <c r="A388" s="5">
        <v>386</v>
      </c>
      <c r="B388" s="5" t="str">
        <f>"35422021120410284959717"</f>
        <v>35422021120410284959717</v>
      </c>
      <c r="C388" s="5" t="s">
        <v>6</v>
      </c>
      <c r="D388" s="5" t="str">
        <f>"陈婆转"</f>
        <v>陈婆转</v>
      </c>
      <c r="E388" s="5" t="str">
        <f t="shared" si="15"/>
        <v>女</v>
      </c>
    </row>
    <row r="389" spans="1:5" ht="34.5" customHeight="1">
      <c r="A389" s="5">
        <v>387</v>
      </c>
      <c r="B389" s="5" t="str">
        <f>"35422021120412352659926"</f>
        <v>35422021120412352659926</v>
      </c>
      <c r="C389" s="5" t="s">
        <v>6</v>
      </c>
      <c r="D389" s="5" t="str">
        <f>"王丹"</f>
        <v>王丹</v>
      </c>
      <c r="E389" s="5" t="str">
        <f t="shared" si="15"/>
        <v>女</v>
      </c>
    </row>
    <row r="390" spans="1:5" ht="34.5" customHeight="1">
      <c r="A390" s="5">
        <v>388</v>
      </c>
      <c r="B390" s="5" t="str">
        <f>"35422021120413194159975"</f>
        <v>35422021120413194159975</v>
      </c>
      <c r="C390" s="5" t="s">
        <v>6</v>
      </c>
      <c r="D390" s="5" t="str">
        <f>"曾少玲"</f>
        <v>曾少玲</v>
      </c>
      <c r="E390" s="5" t="str">
        <f t="shared" si="15"/>
        <v>女</v>
      </c>
    </row>
    <row r="391" spans="1:5" ht="34.5" customHeight="1">
      <c r="A391" s="5">
        <v>389</v>
      </c>
      <c r="B391" s="5" t="str">
        <f>"35422021120413532460010"</f>
        <v>35422021120413532460010</v>
      </c>
      <c r="C391" s="5" t="s">
        <v>6</v>
      </c>
      <c r="D391" s="5" t="str">
        <f>"马楠"</f>
        <v>马楠</v>
      </c>
      <c r="E391" s="5" t="str">
        <f t="shared" si="15"/>
        <v>女</v>
      </c>
    </row>
    <row r="392" spans="1:5" ht="34.5" customHeight="1">
      <c r="A392" s="5">
        <v>390</v>
      </c>
      <c r="B392" s="5" t="str">
        <f>"35422021120416413960276"</f>
        <v>35422021120416413960276</v>
      </c>
      <c r="C392" s="5" t="s">
        <v>6</v>
      </c>
      <c r="D392" s="5" t="str">
        <f>"王怡"</f>
        <v>王怡</v>
      </c>
      <c r="E392" s="5" t="str">
        <f t="shared" si="15"/>
        <v>女</v>
      </c>
    </row>
    <row r="393" spans="1:5" ht="34.5" customHeight="1">
      <c r="A393" s="5">
        <v>391</v>
      </c>
      <c r="B393" s="5" t="str">
        <f>"35422021120417162760336"</f>
        <v>35422021120417162760336</v>
      </c>
      <c r="C393" s="5" t="s">
        <v>6</v>
      </c>
      <c r="D393" s="5" t="str">
        <f>"胡韩施"</f>
        <v>胡韩施</v>
      </c>
      <c r="E393" s="5" t="str">
        <f t="shared" si="15"/>
        <v>女</v>
      </c>
    </row>
    <row r="394" spans="1:5" ht="34.5" customHeight="1">
      <c r="A394" s="5">
        <v>392</v>
      </c>
      <c r="B394" s="5" t="str">
        <f>"35422021120419151060500"</f>
        <v>35422021120419151060500</v>
      </c>
      <c r="C394" s="5" t="s">
        <v>6</v>
      </c>
      <c r="D394" s="5" t="str">
        <f>"陈有娓"</f>
        <v>陈有娓</v>
      </c>
      <c r="E394" s="5" t="str">
        <f t="shared" si="15"/>
        <v>女</v>
      </c>
    </row>
    <row r="395" spans="1:5" ht="34.5" customHeight="1">
      <c r="A395" s="5">
        <v>393</v>
      </c>
      <c r="B395" s="5" t="str">
        <f>"35422021120419225560509"</f>
        <v>35422021120419225560509</v>
      </c>
      <c r="C395" s="5" t="s">
        <v>6</v>
      </c>
      <c r="D395" s="5" t="str">
        <f>"曾尚仁"</f>
        <v>曾尚仁</v>
      </c>
      <c r="E395" s="5" t="str">
        <f>"男"</f>
        <v>男</v>
      </c>
    </row>
    <row r="396" spans="1:5" ht="34.5" customHeight="1">
      <c r="A396" s="5">
        <v>394</v>
      </c>
      <c r="B396" s="5" t="str">
        <f>"35422021120422171860816"</f>
        <v>35422021120422171860816</v>
      </c>
      <c r="C396" s="5" t="s">
        <v>6</v>
      </c>
      <c r="D396" s="5" t="str">
        <f>"杨小香"</f>
        <v>杨小香</v>
      </c>
      <c r="E396" s="5" t="str">
        <f aca="true" t="shared" si="16" ref="E396:E398">"女"</f>
        <v>女</v>
      </c>
    </row>
    <row r="397" spans="1:5" ht="34.5" customHeight="1">
      <c r="A397" s="5">
        <v>395</v>
      </c>
      <c r="B397" s="5" t="str">
        <f>"35422021120423310760913"</f>
        <v>35422021120423310760913</v>
      </c>
      <c r="C397" s="5" t="s">
        <v>6</v>
      </c>
      <c r="D397" s="5" t="str">
        <f>"欧娇婉"</f>
        <v>欧娇婉</v>
      </c>
      <c r="E397" s="5" t="str">
        <f t="shared" si="16"/>
        <v>女</v>
      </c>
    </row>
    <row r="398" spans="1:5" ht="34.5" customHeight="1">
      <c r="A398" s="5">
        <v>396</v>
      </c>
      <c r="B398" s="5" t="str">
        <f>"35422021120501362960961"</f>
        <v>35422021120501362960961</v>
      </c>
      <c r="C398" s="5" t="s">
        <v>6</v>
      </c>
      <c r="D398" s="5" t="str">
        <f>"陈佳丽"</f>
        <v>陈佳丽</v>
      </c>
      <c r="E398" s="5" t="str">
        <f t="shared" si="16"/>
        <v>女</v>
      </c>
    </row>
    <row r="399" spans="1:5" ht="34.5" customHeight="1">
      <c r="A399" s="5">
        <v>397</v>
      </c>
      <c r="B399" s="5" t="str">
        <f>"35422021120508142460981"</f>
        <v>35422021120508142460981</v>
      </c>
      <c r="C399" s="5" t="s">
        <v>6</v>
      </c>
      <c r="D399" s="5" t="str">
        <f>"倪俊伦"</f>
        <v>倪俊伦</v>
      </c>
      <c r="E399" s="5" t="str">
        <f>"男"</f>
        <v>男</v>
      </c>
    </row>
    <row r="400" spans="1:5" ht="34.5" customHeight="1">
      <c r="A400" s="5">
        <v>398</v>
      </c>
      <c r="B400" s="5" t="str">
        <f>"35422021120510063861132"</f>
        <v>35422021120510063861132</v>
      </c>
      <c r="C400" s="5" t="s">
        <v>6</v>
      </c>
      <c r="D400" s="5" t="str">
        <f>"刘海霞"</f>
        <v>刘海霞</v>
      </c>
      <c r="E400" s="5" t="str">
        <f aca="true" t="shared" si="17" ref="E400:E406">"女"</f>
        <v>女</v>
      </c>
    </row>
    <row r="401" spans="1:5" ht="34.5" customHeight="1">
      <c r="A401" s="5">
        <v>399</v>
      </c>
      <c r="B401" s="5" t="str">
        <f>"35422021120510320161204"</f>
        <v>35422021120510320161204</v>
      </c>
      <c r="C401" s="5" t="s">
        <v>6</v>
      </c>
      <c r="D401" s="5" t="str">
        <f>"陶敏"</f>
        <v>陶敏</v>
      </c>
      <c r="E401" s="5" t="str">
        <f t="shared" si="17"/>
        <v>女</v>
      </c>
    </row>
    <row r="402" spans="1:5" ht="34.5" customHeight="1">
      <c r="A402" s="5">
        <v>400</v>
      </c>
      <c r="B402" s="5" t="str">
        <f>"35422021120510334261206"</f>
        <v>35422021120510334261206</v>
      </c>
      <c r="C402" s="5" t="s">
        <v>6</v>
      </c>
      <c r="D402" s="5" t="str">
        <f>"林启艳"</f>
        <v>林启艳</v>
      </c>
      <c r="E402" s="5" t="str">
        <f t="shared" si="17"/>
        <v>女</v>
      </c>
    </row>
    <row r="403" spans="1:5" ht="34.5" customHeight="1">
      <c r="A403" s="5">
        <v>401</v>
      </c>
      <c r="B403" s="5" t="str">
        <f>"35422021120510392061217"</f>
        <v>35422021120510392061217</v>
      </c>
      <c r="C403" s="5" t="s">
        <v>6</v>
      </c>
      <c r="D403" s="5" t="str">
        <f>"陈妹女"</f>
        <v>陈妹女</v>
      </c>
      <c r="E403" s="5" t="str">
        <f t="shared" si="17"/>
        <v>女</v>
      </c>
    </row>
    <row r="404" spans="1:5" ht="34.5" customHeight="1">
      <c r="A404" s="5">
        <v>402</v>
      </c>
      <c r="B404" s="5" t="str">
        <f>"35422021120512115961435"</f>
        <v>35422021120512115961435</v>
      </c>
      <c r="C404" s="5" t="s">
        <v>6</v>
      </c>
      <c r="D404" s="5" t="str">
        <f>"吴金选"</f>
        <v>吴金选</v>
      </c>
      <c r="E404" s="5" t="str">
        <f t="shared" si="17"/>
        <v>女</v>
      </c>
    </row>
    <row r="405" spans="1:5" ht="34.5" customHeight="1">
      <c r="A405" s="5">
        <v>403</v>
      </c>
      <c r="B405" s="5" t="str">
        <f>"35422021120512382561481"</f>
        <v>35422021120512382561481</v>
      </c>
      <c r="C405" s="5" t="s">
        <v>6</v>
      </c>
      <c r="D405" s="5" t="str">
        <f>"邢璐璐"</f>
        <v>邢璐璐</v>
      </c>
      <c r="E405" s="5" t="str">
        <f t="shared" si="17"/>
        <v>女</v>
      </c>
    </row>
    <row r="406" spans="1:5" ht="34.5" customHeight="1">
      <c r="A406" s="5">
        <v>404</v>
      </c>
      <c r="B406" s="5" t="str">
        <f>"35422021120512570961514"</f>
        <v>35422021120512570961514</v>
      </c>
      <c r="C406" s="5" t="s">
        <v>6</v>
      </c>
      <c r="D406" s="5" t="str">
        <f>"林方媚"</f>
        <v>林方媚</v>
      </c>
      <c r="E406" s="5" t="str">
        <f t="shared" si="17"/>
        <v>女</v>
      </c>
    </row>
    <row r="407" spans="1:5" ht="34.5" customHeight="1">
      <c r="A407" s="5">
        <v>405</v>
      </c>
      <c r="B407" s="5" t="str">
        <f>"35422021120513224161555"</f>
        <v>35422021120513224161555</v>
      </c>
      <c r="C407" s="5" t="s">
        <v>6</v>
      </c>
      <c r="D407" s="5" t="str">
        <f>"黄家俊"</f>
        <v>黄家俊</v>
      </c>
      <c r="E407" s="5" t="str">
        <f>"男"</f>
        <v>男</v>
      </c>
    </row>
    <row r="408" spans="1:5" ht="34.5" customHeight="1">
      <c r="A408" s="5">
        <v>406</v>
      </c>
      <c r="B408" s="5" t="str">
        <f>"35422021120513231861557"</f>
        <v>35422021120513231861557</v>
      </c>
      <c r="C408" s="5" t="s">
        <v>6</v>
      </c>
      <c r="D408" s="5" t="str">
        <f>"董婷"</f>
        <v>董婷</v>
      </c>
      <c r="E408" s="5" t="str">
        <f aca="true" t="shared" si="18" ref="E408:E413">"女"</f>
        <v>女</v>
      </c>
    </row>
    <row r="409" spans="1:5" ht="34.5" customHeight="1">
      <c r="A409" s="5">
        <v>407</v>
      </c>
      <c r="B409" s="5" t="str">
        <f>"35422021120513514061609"</f>
        <v>35422021120513514061609</v>
      </c>
      <c r="C409" s="5" t="s">
        <v>6</v>
      </c>
      <c r="D409" s="5" t="str">
        <f>"符应桃"</f>
        <v>符应桃</v>
      </c>
      <c r="E409" s="5" t="str">
        <f t="shared" si="18"/>
        <v>女</v>
      </c>
    </row>
    <row r="410" spans="1:5" ht="34.5" customHeight="1">
      <c r="A410" s="5">
        <v>408</v>
      </c>
      <c r="B410" s="5" t="str">
        <f>"35422021120513535761616"</f>
        <v>35422021120513535761616</v>
      </c>
      <c r="C410" s="5" t="s">
        <v>6</v>
      </c>
      <c r="D410" s="5" t="str">
        <f>"陈丹兰"</f>
        <v>陈丹兰</v>
      </c>
      <c r="E410" s="5" t="str">
        <f t="shared" si="18"/>
        <v>女</v>
      </c>
    </row>
    <row r="411" spans="1:5" ht="34.5" customHeight="1">
      <c r="A411" s="5">
        <v>409</v>
      </c>
      <c r="B411" s="5" t="str">
        <f>"35422021120513555861619"</f>
        <v>35422021120513555861619</v>
      </c>
      <c r="C411" s="5" t="s">
        <v>6</v>
      </c>
      <c r="D411" s="5" t="str">
        <f>"文苗"</f>
        <v>文苗</v>
      </c>
      <c r="E411" s="5" t="str">
        <f t="shared" si="18"/>
        <v>女</v>
      </c>
    </row>
    <row r="412" spans="1:5" ht="34.5" customHeight="1">
      <c r="A412" s="5">
        <v>410</v>
      </c>
      <c r="B412" s="5" t="str">
        <f>"35422021120516575161998"</f>
        <v>35422021120516575161998</v>
      </c>
      <c r="C412" s="5" t="s">
        <v>6</v>
      </c>
      <c r="D412" s="5" t="str">
        <f>"张玉柳"</f>
        <v>张玉柳</v>
      </c>
      <c r="E412" s="5" t="str">
        <f t="shared" si="18"/>
        <v>女</v>
      </c>
    </row>
    <row r="413" spans="1:5" ht="34.5" customHeight="1">
      <c r="A413" s="5">
        <v>411</v>
      </c>
      <c r="B413" s="5" t="str">
        <f>"35422021120517380862061"</f>
        <v>35422021120517380862061</v>
      </c>
      <c r="C413" s="5" t="s">
        <v>6</v>
      </c>
      <c r="D413" s="5" t="str">
        <f>"吉训丽"</f>
        <v>吉训丽</v>
      </c>
      <c r="E413" s="5" t="str">
        <f t="shared" si="18"/>
        <v>女</v>
      </c>
    </row>
    <row r="414" spans="1:5" ht="34.5" customHeight="1">
      <c r="A414" s="5">
        <v>412</v>
      </c>
      <c r="B414" s="5" t="str">
        <f>"35422021120518201562103"</f>
        <v>35422021120518201562103</v>
      </c>
      <c r="C414" s="5" t="s">
        <v>6</v>
      </c>
      <c r="D414" s="5" t="str">
        <f>"张鑫"</f>
        <v>张鑫</v>
      </c>
      <c r="E414" s="5" t="str">
        <f>"男"</f>
        <v>男</v>
      </c>
    </row>
    <row r="415" spans="1:5" ht="34.5" customHeight="1">
      <c r="A415" s="5">
        <v>413</v>
      </c>
      <c r="B415" s="5" t="str">
        <f>"35422021120518493662128"</f>
        <v>35422021120518493662128</v>
      </c>
      <c r="C415" s="5" t="s">
        <v>6</v>
      </c>
      <c r="D415" s="5" t="str">
        <f>"张夏鹏"</f>
        <v>张夏鹏</v>
      </c>
      <c r="E415" s="5" t="str">
        <f>"男"</f>
        <v>男</v>
      </c>
    </row>
    <row r="416" spans="1:5" ht="34.5" customHeight="1">
      <c r="A416" s="5">
        <v>414</v>
      </c>
      <c r="B416" s="5" t="str">
        <f>"35422021120521171762298"</f>
        <v>35422021120521171762298</v>
      </c>
      <c r="C416" s="5" t="s">
        <v>6</v>
      </c>
      <c r="D416" s="5" t="str">
        <f>"吴燕南"</f>
        <v>吴燕南</v>
      </c>
      <c r="E416" s="5" t="str">
        <f aca="true" t="shared" si="19" ref="E416:E425">"女"</f>
        <v>女</v>
      </c>
    </row>
    <row r="417" spans="1:5" ht="34.5" customHeight="1">
      <c r="A417" s="5">
        <v>415</v>
      </c>
      <c r="B417" s="5" t="str">
        <f>"35422021120522324362374"</f>
        <v>35422021120522324362374</v>
      </c>
      <c r="C417" s="5" t="s">
        <v>6</v>
      </c>
      <c r="D417" s="5" t="str">
        <f>"张修娟"</f>
        <v>张修娟</v>
      </c>
      <c r="E417" s="5" t="str">
        <f t="shared" si="19"/>
        <v>女</v>
      </c>
    </row>
    <row r="418" spans="1:5" ht="34.5" customHeight="1">
      <c r="A418" s="5">
        <v>416</v>
      </c>
      <c r="B418" s="5" t="str">
        <f>"35422021120522405262382"</f>
        <v>35422021120522405262382</v>
      </c>
      <c r="C418" s="5" t="s">
        <v>6</v>
      </c>
      <c r="D418" s="5" t="str">
        <f>"刘洁"</f>
        <v>刘洁</v>
      </c>
      <c r="E418" s="5" t="str">
        <f t="shared" si="19"/>
        <v>女</v>
      </c>
    </row>
    <row r="419" spans="1:5" ht="34.5" customHeight="1">
      <c r="A419" s="5">
        <v>417</v>
      </c>
      <c r="B419" s="5" t="str">
        <f>"35422021120608430962483"</f>
        <v>35422021120608430962483</v>
      </c>
      <c r="C419" s="5" t="s">
        <v>6</v>
      </c>
      <c r="D419" s="5" t="str">
        <f>"周艳玲"</f>
        <v>周艳玲</v>
      </c>
      <c r="E419" s="5" t="str">
        <f t="shared" si="19"/>
        <v>女</v>
      </c>
    </row>
    <row r="420" spans="1:5" ht="34.5" customHeight="1">
      <c r="A420" s="5">
        <v>418</v>
      </c>
      <c r="B420" s="5" t="str">
        <f>"35422021120608501862500"</f>
        <v>35422021120608501862500</v>
      </c>
      <c r="C420" s="5" t="s">
        <v>6</v>
      </c>
      <c r="D420" s="5" t="str">
        <f>"吴敏晓"</f>
        <v>吴敏晓</v>
      </c>
      <c r="E420" s="5" t="str">
        <f t="shared" si="19"/>
        <v>女</v>
      </c>
    </row>
    <row r="421" spans="1:5" ht="34.5" customHeight="1">
      <c r="A421" s="5">
        <v>419</v>
      </c>
      <c r="B421" s="5" t="str">
        <f>"35422021120609235762617"</f>
        <v>35422021120609235762617</v>
      </c>
      <c r="C421" s="5" t="s">
        <v>6</v>
      </c>
      <c r="D421" s="5" t="str">
        <f>"林华君"</f>
        <v>林华君</v>
      </c>
      <c r="E421" s="5" t="str">
        <f t="shared" si="19"/>
        <v>女</v>
      </c>
    </row>
    <row r="422" spans="1:5" ht="34.5" customHeight="1">
      <c r="A422" s="5">
        <v>420</v>
      </c>
      <c r="B422" s="5" t="str">
        <f>"35422021120609383062684"</f>
        <v>35422021120609383062684</v>
      </c>
      <c r="C422" s="5" t="s">
        <v>6</v>
      </c>
      <c r="D422" s="5" t="str">
        <f>"林珊珊"</f>
        <v>林珊珊</v>
      </c>
      <c r="E422" s="5" t="str">
        <f t="shared" si="19"/>
        <v>女</v>
      </c>
    </row>
    <row r="423" spans="1:5" ht="34.5" customHeight="1">
      <c r="A423" s="5">
        <v>421</v>
      </c>
      <c r="B423" s="5" t="str">
        <f>"35422021120610102462789"</f>
        <v>35422021120610102462789</v>
      </c>
      <c r="C423" s="5" t="s">
        <v>6</v>
      </c>
      <c r="D423" s="5" t="str">
        <f>"赵菊瑞"</f>
        <v>赵菊瑞</v>
      </c>
      <c r="E423" s="5" t="str">
        <f t="shared" si="19"/>
        <v>女</v>
      </c>
    </row>
    <row r="424" spans="1:5" ht="34.5" customHeight="1">
      <c r="A424" s="5">
        <v>422</v>
      </c>
      <c r="B424" s="5" t="str">
        <f>"35422021120610552562947"</f>
        <v>35422021120610552562947</v>
      </c>
      <c r="C424" s="5" t="s">
        <v>6</v>
      </c>
      <c r="D424" s="5" t="str">
        <f>"周吉慧"</f>
        <v>周吉慧</v>
      </c>
      <c r="E424" s="5" t="str">
        <f t="shared" si="19"/>
        <v>女</v>
      </c>
    </row>
    <row r="425" spans="1:5" ht="34.5" customHeight="1">
      <c r="A425" s="5">
        <v>423</v>
      </c>
      <c r="B425" s="5" t="str">
        <f>"35422021120611193463029"</f>
        <v>35422021120611193463029</v>
      </c>
      <c r="C425" s="5" t="s">
        <v>6</v>
      </c>
      <c r="D425" s="5" t="str">
        <f>"陈莉金"</f>
        <v>陈莉金</v>
      </c>
      <c r="E425" s="5" t="str">
        <f t="shared" si="19"/>
        <v>女</v>
      </c>
    </row>
    <row r="426" spans="1:5" ht="34.5" customHeight="1">
      <c r="A426" s="5">
        <v>424</v>
      </c>
      <c r="B426" s="5" t="str">
        <f>"35422021120611204663035"</f>
        <v>35422021120611204663035</v>
      </c>
      <c r="C426" s="5" t="s">
        <v>6</v>
      </c>
      <c r="D426" s="5" t="str">
        <f>"叶卓辉"</f>
        <v>叶卓辉</v>
      </c>
      <c r="E426" s="5" t="str">
        <f>"男"</f>
        <v>男</v>
      </c>
    </row>
    <row r="427" spans="1:5" ht="34.5" customHeight="1">
      <c r="A427" s="5">
        <v>425</v>
      </c>
      <c r="B427" s="5" t="str">
        <f>"35422021120611282763078"</f>
        <v>35422021120611282763078</v>
      </c>
      <c r="C427" s="5" t="s">
        <v>6</v>
      </c>
      <c r="D427" s="5" t="str">
        <f>"陈凤嫦"</f>
        <v>陈凤嫦</v>
      </c>
      <c r="E427" s="5" t="str">
        <f>"女"</f>
        <v>女</v>
      </c>
    </row>
    <row r="428" spans="1:5" ht="34.5" customHeight="1">
      <c r="A428" s="5">
        <v>426</v>
      </c>
      <c r="B428" s="5" t="str">
        <f>"35422021120611474563134"</f>
        <v>35422021120611474563134</v>
      </c>
      <c r="C428" s="5" t="s">
        <v>6</v>
      </c>
      <c r="D428" s="5" t="str">
        <f>"吉姗姗"</f>
        <v>吉姗姗</v>
      </c>
      <c r="E428" s="5" t="str">
        <f>"女"</f>
        <v>女</v>
      </c>
    </row>
    <row r="429" spans="1:5" ht="34.5" customHeight="1">
      <c r="A429" s="5">
        <v>427</v>
      </c>
      <c r="B429" s="5" t="str">
        <f>"35422021111809060311648"</f>
        <v>35422021111809060311648</v>
      </c>
      <c r="C429" s="5" t="s">
        <v>7</v>
      </c>
      <c r="D429" s="5" t="str">
        <f>"刘小情"</f>
        <v>刘小情</v>
      </c>
      <c r="E429" s="5" t="str">
        <f>"女"</f>
        <v>女</v>
      </c>
    </row>
    <row r="430" spans="1:5" ht="34.5" customHeight="1">
      <c r="A430" s="5">
        <v>428</v>
      </c>
      <c r="B430" s="5" t="str">
        <f>"35422021111809111911704"</f>
        <v>35422021111809111911704</v>
      </c>
      <c r="C430" s="5" t="s">
        <v>7</v>
      </c>
      <c r="D430" s="5" t="str">
        <f>"周娇慧"</f>
        <v>周娇慧</v>
      </c>
      <c r="E430" s="5" t="str">
        <f>"女"</f>
        <v>女</v>
      </c>
    </row>
    <row r="431" spans="1:5" ht="34.5" customHeight="1">
      <c r="A431" s="5">
        <v>429</v>
      </c>
      <c r="B431" s="5" t="str">
        <f>"35422021111809120011710"</f>
        <v>35422021111809120011710</v>
      </c>
      <c r="C431" s="5" t="s">
        <v>7</v>
      </c>
      <c r="D431" s="5" t="str">
        <f>"符星夏"</f>
        <v>符星夏</v>
      </c>
      <c r="E431" s="5" t="str">
        <f>"女"</f>
        <v>女</v>
      </c>
    </row>
    <row r="432" spans="1:5" ht="34.5" customHeight="1">
      <c r="A432" s="5">
        <v>430</v>
      </c>
      <c r="B432" s="5" t="str">
        <f>"35422021111809124011717"</f>
        <v>35422021111809124011717</v>
      </c>
      <c r="C432" s="5" t="s">
        <v>7</v>
      </c>
      <c r="D432" s="5" t="str">
        <f>"韦道威"</f>
        <v>韦道威</v>
      </c>
      <c r="E432" s="5" t="str">
        <f>"男"</f>
        <v>男</v>
      </c>
    </row>
    <row r="433" spans="1:5" ht="34.5" customHeight="1">
      <c r="A433" s="5">
        <v>431</v>
      </c>
      <c r="B433" s="5" t="str">
        <f>"35422021111809131611722"</f>
        <v>35422021111809131611722</v>
      </c>
      <c r="C433" s="5" t="s">
        <v>7</v>
      </c>
      <c r="D433" s="5" t="str">
        <f>"符小梦"</f>
        <v>符小梦</v>
      </c>
      <c r="E433" s="5" t="str">
        <f>"女"</f>
        <v>女</v>
      </c>
    </row>
    <row r="434" spans="1:5" ht="34.5" customHeight="1">
      <c r="A434" s="5">
        <v>432</v>
      </c>
      <c r="B434" s="5" t="str">
        <f>"35422021111809135011730"</f>
        <v>35422021111809135011730</v>
      </c>
      <c r="C434" s="5" t="s">
        <v>7</v>
      </c>
      <c r="D434" s="5" t="str">
        <f>"曾联妹"</f>
        <v>曾联妹</v>
      </c>
      <c r="E434" s="5" t="str">
        <f>"女"</f>
        <v>女</v>
      </c>
    </row>
    <row r="435" spans="1:5" ht="34.5" customHeight="1">
      <c r="A435" s="5">
        <v>433</v>
      </c>
      <c r="B435" s="5" t="str">
        <f>"35422021111809165611761"</f>
        <v>35422021111809165611761</v>
      </c>
      <c r="C435" s="5" t="s">
        <v>7</v>
      </c>
      <c r="D435" s="5" t="str">
        <f>"罗红娇"</f>
        <v>罗红娇</v>
      </c>
      <c r="E435" s="5" t="str">
        <f>"女"</f>
        <v>女</v>
      </c>
    </row>
    <row r="436" spans="1:5" ht="34.5" customHeight="1">
      <c r="A436" s="5">
        <v>434</v>
      </c>
      <c r="B436" s="5" t="str">
        <f>"35422021111809260811846"</f>
        <v>35422021111809260811846</v>
      </c>
      <c r="C436" s="5" t="s">
        <v>7</v>
      </c>
      <c r="D436" s="5" t="str">
        <f>"梁双婵"</f>
        <v>梁双婵</v>
      </c>
      <c r="E436" s="5" t="str">
        <f>"女"</f>
        <v>女</v>
      </c>
    </row>
    <row r="437" spans="1:5" ht="34.5" customHeight="1">
      <c r="A437" s="5">
        <v>435</v>
      </c>
      <c r="B437" s="5" t="str">
        <f>"35422021111809345511924"</f>
        <v>35422021111809345511924</v>
      </c>
      <c r="C437" s="5" t="s">
        <v>7</v>
      </c>
      <c r="D437" s="5" t="str">
        <f>"李秀波"</f>
        <v>李秀波</v>
      </c>
      <c r="E437" s="5" t="str">
        <f>"女"</f>
        <v>女</v>
      </c>
    </row>
    <row r="438" spans="1:5" ht="34.5" customHeight="1">
      <c r="A438" s="5">
        <v>436</v>
      </c>
      <c r="B438" s="5" t="str">
        <f>"35422021111809374711947"</f>
        <v>35422021111809374711947</v>
      </c>
      <c r="C438" s="5" t="s">
        <v>7</v>
      </c>
      <c r="D438" s="5" t="str">
        <f>"黎冠琦"</f>
        <v>黎冠琦</v>
      </c>
      <c r="E438" s="5" t="str">
        <f>"男"</f>
        <v>男</v>
      </c>
    </row>
    <row r="439" spans="1:5" ht="34.5" customHeight="1">
      <c r="A439" s="5">
        <v>437</v>
      </c>
      <c r="B439" s="5" t="str">
        <f>"35422021111809445911999"</f>
        <v>35422021111809445911999</v>
      </c>
      <c r="C439" s="5" t="s">
        <v>7</v>
      </c>
      <c r="D439" s="5" t="str">
        <f>"张强"</f>
        <v>张强</v>
      </c>
      <c r="E439" s="5" t="str">
        <f>"男"</f>
        <v>男</v>
      </c>
    </row>
    <row r="440" spans="1:5" ht="34.5" customHeight="1">
      <c r="A440" s="5">
        <v>438</v>
      </c>
      <c r="B440" s="5" t="str">
        <f>"35422021111809460112005"</f>
        <v>35422021111809460112005</v>
      </c>
      <c r="C440" s="5" t="s">
        <v>7</v>
      </c>
      <c r="D440" s="5" t="str">
        <f>"苏惠伦"</f>
        <v>苏惠伦</v>
      </c>
      <c r="E440" s="5" t="str">
        <f aca="true" t="shared" si="20" ref="E440:E455">"女"</f>
        <v>女</v>
      </c>
    </row>
    <row r="441" spans="1:5" ht="34.5" customHeight="1">
      <c r="A441" s="5">
        <v>439</v>
      </c>
      <c r="B441" s="5" t="str">
        <f>"35422021111809501812038"</f>
        <v>35422021111809501812038</v>
      </c>
      <c r="C441" s="5" t="s">
        <v>7</v>
      </c>
      <c r="D441" s="5" t="str">
        <f>"王海莲"</f>
        <v>王海莲</v>
      </c>
      <c r="E441" s="5" t="str">
        <f t="shared" si="20"/>
        <v>女</v>
      </c>
    </row>
    <row r="442" spans="1:5" ht="34.5" customHeight="1">
      <c r="A442" s="5">
        <v>440</v>
      </c>
      <c r="B442" s="5" t="str">
        <f>"35422021111809512712048"</f>
        <v>35422021111809512712048</v>
      </c>
      <c r="C442" s="5" t="s">
        <v>7</v>
      </c>
      <c r="D442" s="5" t="str">
        <f>"陈应美"</f>
        <v>陈应美</v>
      </c>
      <c r="E442" s="5" t="str">
        <f t="shared" si="20"/>
        <v>女</v>
      </c>
    </row>
    <row r="443" spans="1:5" ht="34.5" customHeight="1">
      <c r="A443" s="5">
        <v>441</v>
      </c>
      <c r="B443" s="5" t="str">
        <f>"35422021111809541212069"</f>
        <v>35422021111809541212069</v>
      </c>
      <c r="C443" s="5" t="s">
        <v>7</v>
      </c>
      <c r="D443" s="5" t="str">
        <f>"朱秀梅"</f>
        <v>朱秀梅</v>
      </c>
      <c r="E443" s="5" t="str">
        <f t="shared" si="20"/>
        <v>女</v>
      </c>
    </row>
    <row r="444" spans="1:5" ht="34.5" customHeight="1">
      <c r="A444" s="5">
        <v>442</v>
      </c>
      <c r="B444" s="5" t="str">
        <f>"35422021111809573212101"</f>
        <v>35422021111809573212101</v>
      </c>
      <c r="C444" s="5" t="s">
        <v>7</v>
      </c>
      <c r="D444" s="5" t="str">
        <f>"许小娟"</f>
        <v>许小娟</v>
      </c>
      <c r="E444" s="5" t="str">
        <f t="shared" si="20"/>
        <v>女</v>
      </c>
    </row>
    <row r="445" spans="1:5" ht="34.5" customHeight="1">
      <c r="A445" s="5">
        <v>443</v>
      </c>
      <c r="B445" s="5" t="str">
        <f>"35422021111810015712120"</f>
        <v>35422021111810015712120</v>
      </c>
      <c r="C445" s="5" t="s">
        <v>7</v>
      </c>
      <c r="D445" s="5" t="str">
        <f>"符婷"</f>
        <v>符婷</v>
      </c>
      <c r="E445" s="5" t="str">
        <f t="shared" si="20"/>
        <v>女</v>
      </c>
    </row>
    <row r="446" spans="1:5" ht="34.5" customHeight="1">
      <c r="A446" s="5">
        <v>444</v>
      </c>
      <c r="B446" s="5" t="str">
        <f>"35422021111810053112145"</f>
        <v>35422021111810053112145</v>
      </c>
      <c r="C446" s="5" t="s">
        <v>7</v>
      </c>
      <c r="D446" s="5" t="str">
        <f>"程子隽"</f>
        <v>程子隽</v>
      </c>
      <c r="E446" s="5" t="str">
        <f t="shared" si="20"/>
        <v>女</v>
      </c>
    </row>
    <row r="447" spans="1:5" ht="34.5" customHeight="1">
      <c r="A447" s="5">
        <v>445</v>
      </c>
      <c r="B447" s="5" t="str">
        <f>"35422021111810073212159"</f>
        <v>35422021111810073212159</v>
      </c>
      <c r="C447" s="5" t="s">
        <v>7</v>
      </c>
      <c r="D447" s="5" t="str">
        <f>"陈春妹"</f>
        <v>陈春妹</v>
      </c>
      <c r="E447" s="5" t="str">
        <f t="shared" si="20"/>
        <v>女</v>
      </c>
    </row>
    <row r="448" spans="1:5" ht="34.5" customHeight="1">
      <c r="A448" s="5">
        <v>446</v>
      </c>
      <c r="B448" s="5" t="str">
        <f>"35422021111810080612162"</f>
        <v>35422021111810080612162</v>
      </c>
      <c r="C448" s="5" t="s">
        <v>7</v>
      </c>
      <c r="D448" s="5" t="str">
        <f>"罗孟珠"</f>
        <v>罗孟珠</v>
      </c>
      <c r="E448" s="5" t="str">
        <f t="shared" si="20"/>
        <v>女</v>
      </c>
    </row>
    <row r="449" spans="1:5" ht="34.5" customHeight="1">
      <c r="A449" s="5">
        <v>447</v>
      </c>
      <c r="B449" s="5" t="str">
        <f>"35422021111810222512273"</f>
        <v>35422021111810222512273</v>
      </c>
      <c r="C449" s="5" t="s">
        <v>7</v>
      </c>
      <c r="D449" s="5" t="str">
        <f>"郑海月"</f>
        <v>郑海月</v>
      </c>
      <c r="E449" s="5" t="str">
        <f t="shared" si="20"/>
        <v>女</v>
      </c>
    </row>
    <row r="450" spans="1:5" ht="34.5" customHeight="1">
      <c r="A450" s="5">
        <v>448</v>
      </c>
      <c r="B450" s="5" t="str">
        <f>"35422021111810263112299"</f>
        <v>35422021111810263112299</v>
      </c>
      <c r="C450" s="5" t="s">
        <v>7</v>
      </c>
      <c r="D450" s="5" t="str">
        <f>"汪春纹"</f>
        <v>汪春纹</v>
      </c>
      <c r="E450" s="5" t="str">
        <f t="shared" si="20"/>
        <v>女</v>
      </c>
    </row>
    <row r="451" spans="1:5" ht="34.5" customHeight="1">
      <c r="A451" s="5">
        <v>449</v>
      </c>
      <c r="B451" s="5" t="str">
        <f>"35422021111810270712303"</f>
        <v>35422021111810270712303</v>
      </c>
      <c r="C451" s="5" t="s">
        <v>7</v>
      </c>
      <c r="D451" s="5" t="str">
        <f>"胡肖颜"</f>
        <v>胡肖颜</v>
      </c>
      <c r="E451" s="5" t="str">
        <f t="shared" si="20"/>
        <v>女</v>
      </c>
    </row>
    <row r="452" spans="1:5" ht="34.5" customHeight="1">
      <c r="A452" s="5">
        <v>450</v>
      </c>
      <c r="B452" s="5" t="str">
        <f>"35422021111810313512334"</f>
        <v>35422021111810313512334</v>
      </c>
      <c r="C452" s="5" t="s">
        <v>7</v>
      </c>
      <c r="D452" s="5" t="str">
        <f>"高秀皇"</f>
        <v>高秀皇</v>
      </c>
      <c r="E452" s="5" t="str">
        <f t="shared" si="20"/>
        <v>女</v>
      </c>
    </row>
    <row r="453" spans="1:5" ht="34.5" customHeight="1">
      <c r="A453" s="5">
        <v>451</v>
      </c>
      <c r="B453" s="5" t="str">
        <f>"35422021111810371712381"</f>
        <v>35422021111810371712381</v>
      </c>
      <c r="C453" s="5" t="s">
        <v>7</v>
      </c>
      <c r="D453" s="5" t="str">
        <f>"陈茵"</f>
        <v>陈茵</v>
      </c>
      <c r="E453" s="5" t="str">
        <f t="shared" si="20"/>
        <v>女</v>
      </c>
    </row>
    <row r="454" spans="1:5" ht="34.5" customHeight="1">
      <c r="A454" s="5">
        <v>452</v>
      </c>
      <c r="B454" s="5" t="str">
        <f>"35422021111810584112523"</f>
        <v>35422021111810584112523</v>
      </c>
      <c r="C454" s="5" t="s">
        <v>7</v>
      </c>
      <c r="D454" s="5" t="str">
        <f>"黄向华"</f>
        <v>黄向华</v>
      </c>
      <c r="E454" s="5" t="str">
        <f t="shared" si="20"/>
        <v>女</v>
      </c>
    </row>
    <row r="455" spans="1:5" ht="34.5" customHeight="1">
      <c r="A455" s="5">
        <v>453</v>
      </c>
      <c r="B455" s="5" t="str">
        <f>"35422021111811014112545"</f>
        <v>35422021111811014112545</v>
      </c>
      <c r="C455" s="5" t="s">
        <v>7</v>
      </c>
      <c r="D455" s="5" t="str">
        <f>"黎暖姣"</f>
        <v>黎暖姣</v>
      </c>
      <c r="E455" s="5" t="str">
        <f t="shared" si="20"/>
        <v>女</v>
      </c>
    </row>
    <row r="456" spans="1:5" ht="34.5" customHeight="1">
      <c r="A456" s="5">
        <v>454</v>
      </c>
      <c r="B456" s="5" t="str">
        <f>"35422021111811065312577"</f>
        <v>35422021111811065312577</v>
      </c>
      <c r="C456" s="5" t="s">
        <v>7</v>
      </c>
      <c r="D456" s="5" t="str">
        <f>"陈可大"</f>
        <v>陈可大</v>
      </c>
      <c r="E456" s="5" t="str">
        <f>"男"</f>
        <v>男</v>
      </c>
    </row>
    <row r="457" spans="1:5" ht="34.5" customHeight="1">
      <c r="A457" s="5">
        <v>455</v>
      </c>
      <c r="B457" s="5" t="str">
        <f>"35422021111811105712595"</f>
        <v>35422021111811105712595</v>
      </c>
      <c r="C457" s="5" t="s">
        <v>7</v>
      </c>
      <c r="D457" s="5" t="str">
        <f>"王小云"</f>
        <v>王小云</v>
      </c>
      <c r="E457" s="5" t="str">
        <f aca="true" t="shared" si="21" ref="E457:E466">"女"</f>
        <v>女</v>
      </c>
    </row>
    <row r="458" spans="1:5" ht="34.5" customHeight="1">
      <c r="A458" s="5">
        <v>456</v>
      </c>
      <c r="B458" s="5" t="str">
        <f>"35422021111811132112605"</f>
        <v>35422021111811132112605</v>
      </c>
      <c r="C458" s="5" t="s">
        <v>7</v>
      </c>
      <c r="D458" s="5" t="str">
        <f>"王祝莹"</f>
        <v>王祝莹</v>
      </c>
      <c r="E458" s="5" t="str">
        <f t="shared" si="21"/>
        <v>女</v>
      </c>
    </row>
    <row r="459" spans="1:5" ht="34.5" customHeight="1">
      <c r="A459" s="5">
        <v>457</v>
      </c>
      <c r="B459" s="5" t="str">
        <f>"35422021111811173912625"</f>
        <v>35422021111811173912625</v>
      </c>
      <c r="C459" s="5" t="s">
        <v>7</v>
      </c>
      <c r="D459" s="5" t="str">
        <f>"丁海波"</f>
        <v>丁海波</v>
      </c>
      <c r="E459" s="5" t="str">
        <f t="shared" si="21"/>
        <v>女</v>
      </c>
    </row>
    <row r="460" spans="1:5" ht="34.5" customHeight="1">
      <c r="A460" s="5">
        <v>458</v>
      </c>
      <c r="B460" s="5" t="str">
        <f>"35422021111811232612656"</f>
        <v>35422021111811232612656</v>
      </c>
      <c r="C460" s="5" t="s">
        <v>7</v>
      </c>
      <c r="D460" s="5" t="str">
        <f>"卢运芳"</f>
        <v>卢运芳</v>
      </c>
      <c r="E460" s="5" t="str">
        <f t="shared" si="21"/>
        <v>女</v>
      </c>
    </row>
    <row r="461" spans="1:5" ht="34.5" customHeight="1">
      <c r="A461" s="5">
        <v>459</v>
      </c>
      <c r="B461" s="5" t="str">
        <f>"35422021111811244312661"</f>
        <v>35422021111811244312661</v>
      </c>
      <c r="C461" s="5" t="s">
        <v>7</v>
      </c>
      <c r="D461" s="5" t="str">
        <f>"孙春连"</f>
        <v>孙春连</v>
      </c>
      <c r="E461" s="5" t="str">
        <f t="shared" si="21"/>
        <v>女</v>
      </c>
    </row>
    <row r="462" spans="1:5" ht="34.5" customHeight="1">
      <c r="A462" s="5">
        <v>460</v>
      </c>
      <c r="B462" s="5" t="str">
        <f>"35422021111811383612725"</f>
        <v>35422021111811383612725</v>
      </c>
      <c r="C462" s="5" t="s">
        <v>7</v>
      </c>
      <c r="D462" s="5" t="str">
        <f>"洪阳"</f>
        <v>洪阳</v>
      </c>
      <c r="E462" s="5" t="str">
        <f t="shared" si="21"/>
        <v>女</v>
      </c>
    </row>
    <row r="463" spans="1:5" ht="34.5" customHeight="1">
      <c r="A463" s="5">
        <v>461</v>
      </c>
      <c r="B463" s="5" t="str">
        <f>"35422021111811390212728"</f>
        <v>35422021111811390212728</v>
      </c>
      <c r="C463" s="5" t="s">
        <v>7</v>
      </c>
      <c r="D463" s="5" t="str">
        <f>"吴婕灵"</f>
        <v>吴婕灵</v>
      </c>
      <c r="E463" s="5" t="str">
        <f t="shared" si="21"/>
        <v>女</v>
      </c>
    </row>
    <row r="464" spans="1:5" ht="34.5" customHeight="1">
      <c r="A464" s="5">
        <v>462</v>
      </c>
      <c r="B464" s="5" t="str">
        <f>"35422021111811411812737"</f>
        <v>35422021111811411812737</v>
      </c>
      <c r="C464" s="5" t="s">
        <v>7</v>
      </c>
      <c r="D464" s="5" t="str">
        <f>"彭秋云"</f>
        <v>彭秋云</v>
      </c>
      <c r="E464" s="5" t="str">
        <f t="shared" si="21"/>
        <v>女</v>
      </c>
    </row>
    <row r="465" spans="1:5" ht="34.5" customHeight="1">
      <c r="A465" s="5">
        <v>463</v>
      </c>
      <c r="B465" s="5" t="str">
        <f>"35422021111811473212761"</f>
        <v>35422021111811473212761</v>
      </c>
      <c r="C465" s="5" t="s">
        <v>7</v>
      </c>
      <c r="D465" s="5" t="str">
        <f>"陆淑贞"</f>
        <v>陆淑贞</v>
      </c>
      <c r="E465" s="5" t="str">
        <f t="shared" si="21"/>
        <v>女</v>
      </c>
    </row>
    <row r="466" spans="1:5" ht="34.5" customHeight="1">
      <c r="A466" s="5">
        <v>464</v>
      </c>
      <c r="B466" s="5" t="str">
        <f>"35422021111811530812783"</f>
        <v>35422021111811530812783</v>
      </c>
      <c r="C466" s="5" t="s">
        <v>7</v>
      </c>
      <c r="D466" s="5" t="str">
        <f>"杨泽燕"</f>
        <v>杨泽燕</v>
      </c>
      <c r="E466" s="5" t="str">
        <f t="shared" si="21"/>
        <v>女</v>
      </c>
    </row>
    <row r="467" spans="1:5" ht="34.5" customHeight="1">
      <c r="A467" s="5">
        <v>465</v>
      </c>
      <c r="B467" s="5" t="str">
        <f>"35422021111811570812807"</f>
        <v>35422021111811570812807</v>
      </c>
      <c r="C467" s="5" t="s">
        <v>7</v>
      </c>
      <c r="D467" s="5" t="str">
        <f>"邱明煌"</f>
        <v>邱明煌</v>
      </c>
      <c r="E467" s="5" t="str">
        <f>"男"</f>
        <v>男</v>
      </c>
    </row>
    <row r="468" spans="1:5" ht="34.5" customHeight="1">
      <c r="A468" s="5">
        <v>466</v>
      </c>
      <c r="B468" s="5" t="str">
        <f>"35422021111812101312847"</f>
        <v>35422021111812101312847</v>
      </c>
      <c r="C468" s="5" t="s">
        <v>7</v>
      </c>
      <c r="D468" s="5" t="str">
        <f>"羊茂芳"</f>
        <v>羊茂芳</v>
      </c>
      <c r="E468" s="5" t="str">
        <f>"男"</f>
        <v>男</v>
      </c>
    </row>
    <row r="469" spans="1:5" ht="34.5" customHeight="1">
      <c r="A469" s="5">
        <v>467</v>
      </c>
      <c r="B469" s="5" t="str">
        <f>"35422021111812255212893"</f>
        <v>35422021111812255212893</v>
      </c>
      <c r="C469" s="5" t="s">
        <v>7</v>
      </c>
      <c r="D469" s="5" t="str">
        <f>"盛萌"</f>
        <v>盛萌</v>
      </c>
      <c r="E469" s="5" t="str">
        <f>"女"</f>
        <v>女</v>
      </c>
    </row>
    <row r="470" spans="1:5" ht="34.5" customHeight="1">
      <c r="A470" s="5">
        <v>468</v>
      </c>
      <c r="B470" s="5" t="str">
        <f>"35422021111812413012956"</f>
        <v>35422021111812413012956</v>
      </c>
      <c r="C470" s="5" t="s">
        <v>7</v>
      </c>
      <c r="D470" s="5" t="str">
        <f>"符伟"</f>
        <v>符伟</v>
      </c>
      <c r="E470" s="5" t="str">
        <f>"男"</f>
        <v>男</v>
      </c>
    </row>
    <row r="471" spans="1:5" ht="34.5" customHeight="1">
      <c r="A471" s="5">
        <v>469</v>
      </c>
      <c r="B471" s="5" t="str">
        <f>"35422021111812421212961"</f>
        <v>35422021111812421212961</v>
      </c>
      <c r="C471" s="5" t="s">
        <v>7</v>
      </c>
      <c r="D471" s="5" t="str">
        <f>"李腾婧"</f>
        <v>李腾婧</v>
      </c>
      <c r="E471" s="5" t="str">
        <f aca="true" t="shared" si="22" ref="E471:E488">"女"</f>
        <v>女</v>
      </c>
    </row>
    <row r="472" spans="1:5" ht="34.5" customHeight="1">
      <c r="A472" s="5">
        <v>470</v>
      </c>
      <c r="B472" s="5" t="str">
        <f>"35422021111812515812989"</f>
        <v>35422021111812515812989</v>
      </c>
      <c r="C472" s="5" t="s">
        <v>7</v>
      </c>
      <c r="D472" s="5" t="str">
        <f>"符造婷"</f>
        <v>符造婷</v>
      </c>
      <c r="E472" s="5" t="str">
        <f t="shared" si="22"/>
        <v>女</v>
      </c>
    </row>
    <row r="473" spans="1:5" ht="34.5" customHeight="1">
      <c r="A473" s="5">
        <v>471</v>
      </c>
      <c r="B473" s="5" t="str">
        <f>"35422021111813115613059"</f>
        <v>35422021111813115613059</v>
      </c>
      <c r="C473" s="5" t="s">
        <v>7</v>
      </c>
      <c r="D473" s="5" t="str">
        <f>"吴燕飞"</f>
        <v>吴燕飞</v>
      </c>
      <c r="E473" s="5" t="str">
        <f t="shared" si="22"/>
        <v>女</v>
      </c>
    </row>
    <row r="474" spans="1:5" ht="34.5" customHeight="1">
      <c r="A474" s="5">
        <v>472</v>
      </c>
      <c r="B474" s="5" t="str">
        <f>"35422021111813122113061"</f>
        <v>35422021111813122113061</v>
      </c>
      <c r="C474" s="5" t="s">
        <v>7</v>
      </c>
      <c r="D474" s="5" t="str">
        <f>"何小花"</f>
        <v>何小花</v>
      </c>
      <c r="E474" s="5" t="str">
        <f t="shared" si="22"/>
        <v>女</v>
      </c>
    </row>
    <row r="475" spans="1:5" ht="34.5" customHeight="1">
      <c r="A475" s="5">
        <v>473</v>
      </c>
      <c r="B475" s="5" t="str">
        <f>"35422021111813221013086"</f>
        <v>35422021111813221013086</v>
      </c>
      <c r="C475" s="5" t="s">
        <v>7</v>
      </c>
      <c r="D475" s="5" t="str">
        <f>"邹东妹"</f>
        <v>邹东妹</v>
      </c>
      <c r="E475" s="5" t="str">
        <f t="shared" si="22"/>
        <v>女</v>
      </c>
    </row>
    <row r="476" spans="1:5" ht="34.5" customHeight="1">
      <c r="A476" s="5">
        <v>474</v>
      </c>
      <c r="B476" s="5" t="str">
        <f>"35422021111813295313107"</f>
        <v>35422021111813295313107</v>
      </c>
      <c r="C476" s="5" t="s">
        <v>7</v>
      </c>
      <c r="D476" s="5" t="str">
        <f>"孙霞"</f>
        <v>孙霞</v>
      </c>
      <c r="E476" s="5" t="str">
        <f t="shared" si="22"/>
        <v>女</v>
      </c>
    </row>
    <row r="477" spans="1:5" ht="34.5" customHeight="1">
      <c r="A477" s="5">
        <v>475</v>
      </c>
      <c r="B477" s="5" t="str">
        <f>"35422021111813432913134"</f>
        <v>35422021111813432913134</v>
      </c>
      <c r="C477" s="5" t="s">
        <v>7</v>
      </c>
      <c r="D477" s="5" t="str">
        <f>"班晓彤"</f>
        <v>班晓彤</v>
      </c>
      <c r="E477" s="5" t="str">
        <f t="shared" si="22"/>
        <v>女</v>
      </c>
    </row>
    <row r="478" spans="1:5" ht="34.5" customHeight="1">
      <c r="A478" s="5">
        <v>476</v>
      </c>
      <c r="B478" s="5" t="str">
        <f>"35422021111813551813163"</f>
        <v>35422021111813551813163</v>
      </c>
      <c r="C478" s="5" t="s">
        <v>7</v>
      </c>
      <c r="D478" s="5" t="str">
        <f>"高彩慧"</f>
        <v>高彩慧</v>
      </c>
      <c r="E478" s="5" t="str">
        <f t="shared" si="22"/>
        <v>女</v>
      </c>
    </row>
    <row r="479" spans="1:5" ht="34.5" customHeight="1">
      <c r="A479" s="5">
        <v>477</v>
      </c>
      <c r="B479" s="5" t="str">
        <f>"35422021111814010313178"</f>
        <v>35422021111814010313178</v>
      </c>
      <c r="C479" s="5" t="s">
        <v>7</v>
      </c>
      <c r="D479" s="5" t="str">
        <f>"王秋菊"</f>
        <v>王秋菊</v>
      </c>
      <c r="E479" s="5" t="str">
        <f t="shared" si="22"/>
        <v>女</v>
      </c>
    </row>
    <row r="480" spans="1:5" ht="34.5" customHeight="1">
      <c r="A480" s="5">
        <v>478</v>
      </c>
      <c r="B480" s="5" t="str">
        <f>"35422021111814154913207"</f>
        <v>35422021111814154913207</v>
      </c>
      <c r="C480" s="5" t="s">
        <v>7</v>
      </c>
      <c r="D480" s="5" t="str">
        <f>"李妤"</f>
        <v>李妤</v>
      </c>
      <c r="E480" s="5" t="str">
        <f t="shared" si="22"/>
        <v>女</v>
      </c>
    </row>
    <row r="481" spans="1:5" ht="34.5" customHeight="1">
      <c r="A481" s="5">
        <v>479</v>
      </c>
      <c r="B481" s="5" t="str">
        <f>"35422021111814303913237"</f>
        <v>35422021111814303913237</v>
      </c>
      <c r="C481" s="5" t="s">
        <v>7</v>
      </c>
      <c r="D481" s="5" t="str">
        <f>"陈晓慧"</f>
        <v>陈晓慧</v>
      </c>
      <c r="E481" s="5" t="str">
        <f t="shared" si="22"/>
        <v>女</v>
      </c>
    </row>
    <row r="482" spans="1:5" ht="34.5" customHeight="1">
      <c r="A482" s="5">
        <v>480</v>
      </c>
      <c r="B482" s="5" t="str">
        <f>"35422021111814570613331"</f>
        <v>35422021111814570613331</v>
      </c>
      <c r="C482" s="5" t="s">
        <v>7</v>
      </c>
      <c r="D482" s="5" t="str">
        <f>"曾一晗"</f>
        <v>曾一晗</v>
      </c>
      <c r="E482" s="5" t="str">
        <f t="shared" si="22"/>
        <v>女</v>
      </c>
    </row>
    <row r="483" spans="1:5" ht="34.5" customHeight="1">
      <c r="A483" s="5">
        <v>481</v>
      </c>
      <c r="B483" s="5" t="str">
        <f>"35422021111815054513374"</f>
        <v>35422021111815054513374</v>
      </c>
      <c r="C483" s="5" t="s">
        <v>7</v>
      </c>
      <c r="D483" s="5" t="str">
        <f>"吴蕊"</f>
        <v>吴蕊</v>
      </c>
      <c r="E483" s="5" t="str">
        <f t="shared" si="22"/>
        <v>女</v>
      </c>
    </row>
    <row r="484" spans="1:5" ht="34.5" customHeight="1">
      <c r="A484" s="5">
        <v>482</v>
      </c>
      <c r="B484" s="5" t="str">
        <f>"35422021111815071313381"</f>
        <v>35422021111815071313381</v>
      </c>
      <c r="C484" s="5" t="s">
        <v>7</v>
      </c>
      <c r="D484" s="5" t="str">
        <f>"黄雪润"</f>
        <v>黄雪润</v>
      </c>
      <c r="E484" s="5" t="str">
        <f t="shared" si="22"/>
        <v>女</v>
      </c>
    </row>
    <row r="485" spans="1:5" ht="34.5" customHeight="1">
      <c r="A485" s="5">
        <v>483</v>
      </c>
      <c r="B485" s="5" t="str">
        <f>"35422021111815155113408"</f>
        <v>35422021111815155113408</v>
      </c>
      <c r="C485" s="5" t="s">
        <v>7</v>
      </c>
      <c r="D485" s="5" t="str">
        <f>"陈月兰"</f>
        <v>陈月兰</v>
      </c>
      <c r="E485" s="5" t="str">
        <f t="shared" si="22"/>
        <v>女</v>
      </c>
    </row>
    <row r="486" spans="1:5" ht="34.5" customHeight="1">
      <c r="A486" s="5">
        <v>484</v>
      </c>
      <c r="B486" s="5" t="str">
        <f>"35422021111815163113409"</f>
        <v>35422021111815163113409</v>
      </c>
      <c r="C486" s="5" t="s">
        <v>7</v>
      </c>
      <c r="D486" s="5" t="str">
        <f>"符风春"</f>
        <v>符风春</v>
      </c>
      <c r="E486" s="5" t="str">
        <f t="shared" si="22"/>
        <v>女</v>
      </c>
    </row>
    <row r="487" spans="1:5" ht="34.5" customHeight="1">
      <c r="A487" s="5">
        <v>485</v>
      </c>
      <c r="B487" s="5" t="str">
        <f>"35422021111815195613425"</f>
        <v>35422021111815195613425</v>
      </c>
      <c r="C487" s="5" t="s">
        <v>7</v>
      </c>
      <c r="D487" s="5" t="str">
        <f>"李丹"</f>
        <v>李丹</v>
      </c>
      <c r="E487" s="5" t="str">
        <f t="shared" si="22"/>
        <v>女</v>
      </c>
    </row>
    <row r="488" spans="1:5" ht="34.5" customHeight="1">
      <c r="A488" s="5">
        <v>486</v>
      </c>
      <c r="B488" s="5" t="str">
        <f>"35422021111815195813426"</f>
        <v>35422021111815195813426</v>
      </c>
      <c r="C488" s="5" t="s">
        <v>7</v>
      </c>
      <c r="D488" s="5" t="str">
        <f>"张英惠"</f>
        <v>张英惠</v>
      </c>
      <c r="E488" s="5" t="str">
        <f t="shared" si="22"/>
        <v>女</v>
      </c>
    </row>
    <row r="489" spans="1:5" ht="34.5" customHeight="1">
      <c r="A489" s="5">
        <v>487</v>
      </c>
      <c r="B489" s="5" t="str">
        <f>"35422021111815314213471"</f>
        <v>35422021111815314213471</v>
      </c>
      <c r="C489" s="5" t="s">
        <v>7</v>
      </c>
      <c r="D489" s="5" t="str">
        <f>"柯桃汉"</f>
        <v>柯桃汉</v>
      </c>
      <c r="E489" s="5" t="str">
        <f>"男"</f>
        <v>男</v>
      </c>
    </row>
    <row r="490" spans="1:5" ht="34.5" customHeight="1">
      <c r="A490" s="5">
        <v>488</v>
      </c>
      <c r="B490" s="5" t="str">
        <f>"35422021111815384913504"</f>
        <v>35422021111815384913504</v>
      </c>
      <c r="C490" s="5" t="s">
        <v>7</v>
      </c>
      <c r="D490" s="5" t="str">
        <f>"王德武"</f>
        <v>王德武</v>
      </c>
      <c r="E490" s="5" t="str">
        <f>"男"</f>
        <v>男</v>
      </c>
    </row>
    <row r="491" spans="1:5" ht="34.5" customHeight="1">
      <c r="A491" s="5">
        <v>489</v>
      </c>
      <c r="B491" s="5" t="str">
        <f>"35422021111815492013540"</f>
        <v>35422021111815492013540</v>
      </c>
      <c r="C491" s="5" t="s">
        <v>7</v>
      </c>
      <c r="D491" s="5" t="str">
        <f>"岑文静"</f>
        <v>岑文静</v>
      </c>
      <c r="E491" s="5" t="str">
        <f>"女"</f>
        <v>女</v>
      </c>
    </row>
    <row r="492" spans="1:5" ht="34.5" customHeight="1">
      <c r="A492" s="5">
        <v>490</v>
      </c>
      <c r="B492" s="5" t="str">
        <f>"35422021111815525813555"</f>
        <v>35422021111815525813555</v>
      </c>
      <c r="C492" s="5" t="s">
        <v>7</v>
      </c>
      <c r="D492" s="5" t="str">
        <f>"刘雅倩"</f>
        <v>刘雅倩</v>
      </c>
      <c r="E492" s="5" t="str">
        <f>"女"</f>
        <v>女</v>
      </c>
    </row>
    <row r="493" spans="1:5" ht="34.5" customHeight="1">
      <c r="A493" s="5">
        <v>491</v>
      </c>
      <c r="B493" s="5" t="str">
        <f>"35422021111816080213609"</f>
        <v>35422021111816080213609</v>
      </c>
      <c r="C493" s="5" t="s">
        <v>7</v>
      </c>
      <c r="D493" s="5" t="str">
        <f>"符政纲"</f>
        <v>符政纲</v>
      </c>
      <c r="E493" s="5" t="str">
        <f>"男"</f>
        <v>男</v>
      </c>
    </row>
    <row r="494" spans="1:5" ht="34.5" customHeight="1">
      <c r="A494" s="5">
        <v>492</v>
      </c>
      <c r="B494" s="5" t="str">
        <f>"35422021111816084313613"</f>
        <v>35422021111816084313613</v>
      </c>
      <c r="C494" s="5" t="s">
        <v>7</v>
      </c>
      <c r="D494" s="5" t="str">
        <f>"符燕玲"</f>
        <v>符燕玲</v>
      </c>
      <c r="E494" s="5" t="str">
        <f>"女"</f>
        <v>女</v>
      </c>
    </row>
    <row r="495" spans="1:5" ht="34.5" customHeight="1">
      <c r="A495" s="5">
        <v>493</v>
      </c>
      <c r="B495" s="5" t="str">
        <f>"35422021111816085813614"</f>
        <v>35422021111816085813614</v>
      </c>
      <c r="C495" s="5" t="s">
        <v>7</v>
      </c>
      <c r="D495" s="5" t="str">
        <f>"王娜二"</f>
        <v>王娜二</v>
      </c>
      <c r="E495" s="5" t="str">
        <f>"女"</f>
        <v>女</v>
      </c>
    </row>
    <row r="496" spans="1:5" ht="34.5" customHeight="1">
      <c r="A496" s="5">
        <v>494</v>
      </c>
      <c r="B496" s="5" t="str">
        <f>"35422021111816230413665"</f>
        <v>35422021111816230413665</v>
      </c>
      <c r="C496" s="5" t="s">
        <v>7</v>
      </c>
      <c r="D496" s="5" t="str">
        <f>"姚三亚"</f>
        <v>姚三亚</v>
      </c>
      <c r="E496" s="5" t="str">
        <f>"女"</f>
        <v>女</v>
      </c>
    </row>
    <row r="497" spans="1:5" ht="34.5" customHeight="1">
      <c r="A497" s="5">
        <v>495</v>
      </c>
      <c r="B497" s="5" t="str">
        <f>"35422021111816485013730"</f>
        <v>35422021111816485013730</v>
      </c>
      <c r="C497" s="5" t="s">
        <v>7</v>
      </c>
      <c r="D497" s="5" t="str">
        <f>"徐晴晴"</f>
        <v>徐晴晴</v>
      </c>
      <c r="E497" s="5" t="str">
        <f>"女"</f>
        <v>女</v>
      </c>
    </row>
    <row r="498" spans="1:5" ht="34.5" customHeight="1">
      <c r="A498" s="5">
        <v>496</v>
      </c>
      <c r="B498" s="5" t="str">
        <f>"35422021111816514913739"</f>
        <v>35422021111816514913739</v>
      </c>
      <c r="C498" s="5" t="s">
        <v>7</v>
      </c>
      <c r="D498" s="5" t="str">
        <f>"符民兰"</f>
        <v>符民兰</v>
      </c>
      <c r="E498" s="5" t="str">
        <f>"女"</f>
        <v>女</v>
      </c>
    </row>
    <row r="499" spans="1:5" ht="34.5" customHeight="1">
      <c r="A499" s="5">
        <v>497</v>
      </c>
      <c r="B499" s="5" t="str">
        <f>"35422021111816534713743"</f>
        <v>35422021111816534713743</v>
      </c>
      <c r="C499" s="5" t="s">
        <v>7</v>
      </c>
      <c r="D499" s="5" t="str">
        <f>"薛为长"</f>
        <v>薛为长</v>
      </c>
      <c r="E499" s="5" t="str">
        <f>"男"</f>
        <v>男</v>
      </c>
    </row>
    <row r="500" spans="1:5" ht="34.5" customHeight="1">
      <c r="A500" s="5">
        <v>498</v>
      </c>
      <c r="B500" s="5" t="str">
        <f>"35422021111816593913765"</f>
        <v>35422021111816593913765</v>
      </c>
      <c r="C500" s="5" t="s">
        <v>7</v>
      </c>
      <c r="D500" s="5" t="str">
        <f>"符凤香"</f>
        <v>符凤香</v>
      </c>
      <c r="E500" s="5" t="str">
        <f>"女"</f>
        <v>女</v>
      </c>
    </row>
    <row r="501" spans="1:5" ht="34.5" customHeight="1">
      <c r="A501" s="5">
        <v>499</v>
      </c>
      <c r="B501" s="5" t="str">
        <f>"35422021111817260613827"</f>
        <v>35422021111817260613827</v>
      </c>
      <c r="C501" s="5" t="s">
        <v>7</v>
      </c>
      <c r="D501" s="5" t="str">
        <f>"石翠文"</f>
        <v>石翠文</v>
      </c>
      <c r="E501" s="5" t="str">
        <f>"男"</f>
        <v>男</v>
      </c>
    </row>
    <row r="502" spans="1:5" ht="34.5" customHeight="1">
      <c r="A502" s="5">
        <v>500</v>
      </c>
      <c r="B502" s="5" t="str">
        <f>"35422021111817302213835"</f>
        <v>35422021111817302213835</v>
      </c>
      <c r="C502" s="5" t="s">
        <v>7</v>
      </c>
      <c r="D502" s="5" t="str">
        <f>"李国柳"</f>
        <v>李国柳</v>
      </c>
      <c r="E502" s="5" t="str">
        <f>"女"</f>
        <v>女</v>
      </c>
    </row>
    <row r="503" spans="1:5" ht="34.5" customHeight="1">
      <c r="A503" s="5">
        <v>501</v>
      </c>
      <c r="B503" s="5" t="str">
        <f>"35422021111817472913860"</f>
        <v>35422021111817472913860</v>
      </c>
      <c r="C503" s="5" t="s">
        <v>7</v>
      </c>
      <c r="D503" s="5" t="str">
        <f>"李正达"</f>
        <v>李正达</v>
      </c>
      <c r="E503" s="5" t="str">
        <f>"男"</f>
        <v>男</v>
      </c>
    </row>
    <row r="504" spans="1:5" ht="34.5" customHeight="1">
      <c r="A504" s="5">
        <v>502</v>
      </c>
      <c r="B504" s="5" t="str">
        <f>"35422021111818123213902"</f>
        <v>35422021111818123213902</v>
      </c>
      <c r="C504" s="5" t="s">
        <v>7</v>
      </c>
      <c r="D504" s="5" t="str">
        <f>"何敏敏"</f>
        <v>何敏敏</v>
      </c>
      <c r="E504" s="5" t="str">
        <f aca="true" t="shared" si="23" ref="E504:E537">"女"</f>
        <v>女</v>
      </c>
    </row>
    <row r="505" spans="1:5" ht="34.5" customHeight="1">
      <c r="A505" s="5">
        <v>503</v>
      </c>
      <c r="B505" s="5" t="str">
        <f>"35422021111818144713909"</f>
        <v>35422021111818144713909</v>
      </c>
      <c r="C505" s="5" t="s">
        <v>7</v>
      </c>
      <c r="D505" s="5" t="str">
        <f>"徐鸿惠"</f>
        <v>徐鸿惠</v>
      </c>
      <c r="E505" s="5" t="str">
        <f t="shared" si="23"/>
        <v>女</v>
      </c>
    </row>
    <row r="506" spans="1:5" ht="34.5" customHeight="1">
      <c r="A506" s="5">
        <v>504</v>
      </c>
      <c r="B506" s="5" t="str">
        <f>"35422021111818355013946"</f>
        <v>35422021111818355013946</v>
      </c>
      <c r="C506" s="5" t="s">
        <v>7</v>
      </c>
      <c r="D506" s="5" t="str">
        <f>"朱娟葵"</f>
        <v>朱娟葵</v>
      </c>
      <c r="E506" s="5" t="str">
        <f t="shared" si="23"/>
        <v>女</v>
      </c>
    </row>
    <row r="507" spans="1:5" ht="34.5" customHeight="1">
      <c r="A507" s="5">
        <v>505</v>
      </c>
      <c r="B507" s="5" t="str">
        <f>"35422021111819014414005"</f>
        <v>35422021111819014414005</v>
      </c>
      <c r="C507" s="5" t="s">
        <v>7</v>
      </c>
      <c r="D507" s="5" t="str">
        <f>"董秀芬"</f>
        <v>董秀芬</v>
      </c>
      <c r="E507" s="5" t="str">
        <f t="shared" si="23"/>
        <v>女</v>
      </c>
    </row>
    <row r="508" spans="1:5" ht="34.5" customHeight="1">
      <c r="A508" s="5">
        <v>506</v>
      </c>
      <c r="B508" s="5" t="str">
        <f>"35422021111819232714056"</f>
        <v>35422021111819232714056</v>
      </c>
      <c r="C508" s="5" t="s">
        <v>7</v>
      </c>
      <c r="D508" s="5" t="str">
        <f>"黄雯佳"</f>
        <v>黄雯佳</v>
      </c>
      <c r="E508" s="5" t="str">
        <f t="shared" si="23"/>
        <v>女</v>
      </c>
    </row>
    <row r="509" spans="1:5" ht="34.5" customHeight="1">
      <c r="A509" s="5">
        <v>507</v>
      </c>
      <c r="B509" s="5" t="str">
        <f>"35422021111819434414097"</f>
        <v>35422021111819434414097</v>
      </c>
      <c r="C509" s="5" t="s">
        <v>7</v>
      </c>
      <c r="D509" s="5" t="str">
        <f>"李小芳"</f>
        <v>李小芳</v>
      </c>
      <c r="E509" s="5" t="str">
        <f t="shared" si="23"/>
        <v>女</v>
      </c>
    </row>
    <row r="510" spans="1:5" ht="34.5" customHeight="1">
      <c r="A510" s="5">
        <v>508</v>
      </c>
      <c r="B510" s="5" t="str">
        <f>"35422021111819465714106"</f>
        <v>35422021111819465714106</v>
      </c>
      <c r="C510" s="5" t="s">
        <v>7</v>
      </c>
      <c r="D510" s="5" t="str">
        <f>"邓春燕"</f>
        <v>邓春燕</v>
      </c>
      <c r="E510" s="5" t="str">
        <f t="shared" si="23"/>
        <v>女</v>
      </c>
    </row>
    <row r="511" spans="1:5" ht="34.5" customHeight="1">
      <c r="A511" s="5">
        <v>509</v>
      </c>
      <c r="B511" s="5" t="str">
        <f>"35422021111820150514159"</f>
        <v>35422021111820150514159</v>
      </c>
      <c r="C511" s="5" t="s">
        <v>7</v>
      </c>
      <c r="D511" s="5" t="str">
        <f>"王奇敏"</f>
        <v>王奇敏</v>
      </c>
      <c r="E511" s="5" t="str">
        <f t="shared" si="23"/>
        <v>女</v>
      </c>
    </row>
    <row r="512" spans="1:5" ht="34.5" customHeight="1">
      <c r="A512" s="5">
        <v>510</v>
      </c>
      <c r="B512" s="5" t="str">
        <f>"35422021111820220814172"</f>
        <v>35422021111820220814172</v>
      </c>
      <c r="C512" s="5" t="s">
        <v>7</v>
      </c>
      <c r="D512" s="5" t="str">
        <f>"周水连"</f>
        <v>周水连</v>
      </c>
      <c r="E512" s="5" t="str">
        <f t="shared" si="23"/>
        <v>女</v>
      </c>
    </row>
    <row r="513" spans="1:5" ht="34.5" customHeight="1">
      <c r="A513" s="5">
        <v>511</v>
      </c>
      <c r="B513" s="5" t="str">
        <f>"35422021111820274714192"</f>
        <v>35422021111820274714192</v>
      </c>
      <c r="C513" s="5" t="s">
        <v>7</v>
      </c>
      <c r="D513" s="5" t="str">
        <f>"符华芳"</f>
        <v>符华芳</v>
      </c>
      <c r="E513" s="5" t="str">
        <f t="shared" si="23"/>
        <v>女</v>
      </c>
    </row>
    <row r="514" spans="1:5" ht="34.5" customHeight="1">
      <c r="A514" s="5">
        <v>512</v>
      </c>
      <c r="B514" s="5" t="str">
        <f>"35422021111820594814257"</f>
        <v>35422021111820594814257</v>
      </c>
      <c r="C514" s="5" t="s">
        <v>7</v>
      </c>
      <c r="D514" s="5" t="str">
        <f>"李玉君"</f>
        <v>李玉君</v>
      </c>
      <c r="E514" s="5" t="str">
        <f t="shared" si="23"/>
        <v>女</v>
      </c>
    </row>
    <row r="515" spans="1:5" ht="34.5" customHeight="1">
      <c r="A515" s="5">
        <v>513</v>
      </c>
      <c r="B515" s="5" t="str">
        <f>"35422021111821020914262"</f>
        <v>35422021111821020914262</v>
      </c>
      <c r="C515" s="5" t="s">
        <v>7</v>
      </c>
      <c r="D515" s="5" t="str">
        <f>"符芳源"</f>
        <v>符芳源</v>
      </c>
      <c r="E515" s="5" t="str">
        <f t="shared" si="23"/>
        <v>女</v>
      </c>
    </row>
    <row r="516" spans="1:5" ht="34.5" customHeight="1">
      <c r="A516" s="5">
        <v>514</v>
      </c>
      <c r="B516" s="5" t="str">
        <f>"35422021111821035014268"</f>
        <v>35422021111821035014268</v>
      </c>
      <c r="C516" s="5" t="s">
        <v>7</v>
      </c>
      <c r="D516" s="5" t="str">
        <f>"曾显花"</f>
        <v>曾显花</v>
      </c>
      <c r="E516" s="5" t="str">
        <f t="shared" si="23"/>
        <v>女</v>
      </c>
    </row>
    <row r="517" spans="1:5" ht="34.5" customHeight="1">
      <c r="A517" s="5">
        <v>515</v>
      </c>
      <c r="B517" s="5" t="str">
        <f>"35422021111822055414366"</f>
        <v>35422021111822055414366</v>
      </c>
      <c r="C517" s="5" t="s">
        <v>7</v>
      </c>
      <c r="D517" s="5" t="str">
        <f>"李州燕"</f>
        <v>李州燕</v>
      </c>
      <c r="E517" s="5" t="str">
        <f t="shared" si="23"/>
        <v>女</v>
      </c>
    </row>
    <row r="518" spans="1:5" ht="34.5" customHeight="1">
      <c r="A518" s="5">
        <v>516</v>
      </c>
      <c r="B518" s="5" t="str">
        <f>"35422021111822421814400"</f>
        <v>35422021111822421814400</v>
      </c>
      <c r="C518" s="5" t="s">
        <v>7</v>
      </c>
      <c r="D518" s="5" t="str">
        <f>"符碚"</f>
        <v>符碚</v>
      </c>
      <c r="E518" s="5" t="str">
        <f t="shared" si="23"/>
        <v>女</v>
      </c>
    </row>
    <row r="519" spans="1:5" ht="34.5" customHeight="1">
      <c r="A519" s="5">
        <v>517</v>
      </c>
      <c r="B519" s="5" t="str">
        <f>"35422021111822484914407"</f>
        <v>35422021111822484914407</v>
      </c>
      <c r="C519" s="5" t="s">
        <v>7</v>
      </c>
      <c r="D519" s="5" t="str">
        <f>"李永妃"</f>
        <v>李永妃</v>
      </c>
      <c r="E519" s="5" t="str">
        <f t="shared" si="23"/>
        <v>女</v>
      </c>
    </row>
    <row r="520" spans="1:5" ht="34.5" customHeight="1">
      <c r="A520" s="5">
        <v>518</v>
      </c>
      <c r="B520" s="5" t="str">
        <f>"35422021111822493414408"</f>
        <v>35422021111822493414408</v>
      </c>
      <c r="C520" s="5" t="s">
        <v>7</v>
      </c>
      <c r="D520" s="5" t="str">
        <f>"符慧接"</f>
        <v>符慧接</v>
      </c>
      <c r="E520" s="5" t="str">
        <f t="shared" si="23"/>
        <v>女</v>
      </c>
    </row>
    <row r="521" spans="1:5" ht="34.5" customHeight="1">
      <c r="A521" s="5">
        <v>519</v>
      </c>
      <c r="B521" s="5" t="str">
        <f>"35422021111900171814452"</f>
        <v>35422021111900171814452</v>
      </c>
      <c r="C521" s="5" t="s">
        <v>7</v>
      </c>
      <c r="D521" s="5" t="str">
        <f>"江美荣"</f>
        <v>江美荣</v>
      </c>
      <c r="E521" s="5" t="str">
        <f t="shared" si="23"/>
        <v>女</v>
      </c>
    </row>
    <row r="522" spans="1:5" ht="34.5" customHeight="1">
      <c r="A522" s="5">
        <v>520</v>
      </c>
      <c r="B522" s="5" t="str">
        <f>"35422021111900225414453"</f>
        <v>35422021111900225414453</v>
      </c>
      <c r="C522" s="5" t="s">
        <v>7</v>
      </c>
      <c r="D522" s="5" t="str">
        <f>"王庆飞"</f>
        <v>王庆飞</v>
      </c>
      <c r="E522" s="5" t="str">
        <f t="shared" si="23"/>
        <v>女</v>
      </c>
    </row>
    <row r="523" spans="1:5" ht="34.5" customHeight="1">
      <c r="A523" s="5">
        <v>521</v>
      </c>
      <c r="B523" s="5" t="str">
        <f>"35422021111900452614455"</f>
        <v>35422021111900452614455</v>
      </c>
      <c r="C523" s="5" t="s">
        <v>7</v>
      </c>
      <c r="D523" s="5" t="str">
        <f>"莫新嫩"</f>
        <v>莫新嫩</v>
      </c>
      <c r="E523" s="5" t="str">
        <f t="shared" si="23"/>
        <v>女</v>
      </c>
    </row>
    <row r="524" spans="1:5" ht="34.5" customHeight="1">
      <c r="A524" s="5">
        <v>522</v>
      </c>
      <c r="B524" s="5" t="str">
        <f>"35422021111900540114458"</f>
        <v>35422021111900540114458</v>
      </c>
      <c r="C524" s="5" t="s">
        <v>7</v>
      </c>
      <c r="D524" s="5" t="str">
        <f>"何小娜"</f>
        <v>何小娜</v>
      </c>
      <c r="E524" s="5" t="str">
        <f t="shared" si="23"/>
        <v>女</v>
      </c>
    </row>
    <row r="525" spans="1:5" ht="34.5" customHeight="1">
      <c r="A525" s="5">
        <v>523</v>
      </c>
      <c r="B525" s="5" t="str">
        <f>"35422021111908082914481"</f>
        <v>35422021111908082914481</v>
      </c>
      <c r="C525" s="5" t="s">
        <v>7</v>
      </c>
      <c r="D525" s="5" t="str">
        <f>"邓彩霞"</f>
        <v>邓彩霞</v>
      </c>
      <c r="E525" s="5" t="str">
        <f t="shared" si="23"/>
        <v>女</v>
      </c>
    </row>
    <row r="526" spans="1:5" ht="34.5" customHeight="1">
      <c r="A526" s="5">
        <v>524</v>
      </c>
      <c r="B526" s="5" t="str">
        <f>"35422021111908352114503"</f>
        <v>35422021111908352114503</v>
      </c>
      <c r="C526" s="5" t="s">
        <v>7</v>
      </c>
      <c r="D526" s="5" t="str">
        <f>"陈艳丽"</f>
        <v>陈艳丽</v>
      </c>
      <c r="E526" s="5" t="str">
        <f t="shared" si="23"/>
        <v>女</v>
      </c>
    </row>
    <row r="527" spans="1:5" ht="34.5" customHeight="1">
      <c r="A527" s="5">
        <v>525</v>
      </c>
      <c r="B527" s="5" t="str">
        <f>"35422021111908392814512"</f>
        <v>35422021111908392814512</v>
      </c>
      <c r="C527" s="5" t="s">
        <v>7</v>
      </c>
      <c r="D527" s="5" t="str">
        <f>"莫丽"</f>
        <v>莫丽</v>
      </c>
      <c r="E527" s="5" t="str">
        <f t="shared" si="23"/>
        <v>女</v>
      </c>
    </row>
    <row r="528" spans="1:5" ht="34.5" customHeight="1">
      <c r="A528" s="5">
        <v>526</v>
      </c>
      <c r="B528" s="5" t="str">
        <f>"35422021111908455114522"</f>
        <v>35422021111908455114522</v>
      </c>
      <c r="C528" s="5" t="s">
        <v>7</v>
      </c>
      <c r="D528" s="5" t="str">
        <f>"杨朝雪"</f>
        <v>杨朝雪</v>
      </c>
      <c r="E528" s="5" t="str">
        <f t="shared" si="23"/>
        <v>女</v>
      </c>
    </row>
    <row r="529" spans="1:5" ht="34.5" customHeight="1">
      <c r="A529" s="5">
        <v>527</v>
      </c>
      <c r="B529" s="5" t="str">
        <f>"35422021111909021614559"</f>
        <v>35422021111909021614559</v>
      </c>
      <c r="C529" s="5" t="s">
        <v>7</v>
      </c>
      <c r="D529" s="5" t="str">
        <f>"符惠媛"</f>
        <v>符惠媛</v>
      </c>
      <c r="E529" s="5" t="str">
        <f t="shared" si="23"/>
        <v>女</v>
      </c>
    </row>
    <row r="530" spans="1:5" ht="34.5" customHeight="1">
      <c r="A530" s="5">
        <v>528</v>
      </c>
      <c r="B530" s="5" t="str">
        <f>"35422021111909103114574"</f>
        <v>35422021111909103114574</v>
      </c>
      <c r="C530" s="5" t="s">
        <v>7</v>
      </c>
      <c r="D530" s="5" t="str">
        <f>"陈霏"</f>
        <v>陈霏</v>
      </c>
      <c r="E530" s="5" t="str">
        <f t="shared" si="23"/>
        <v>女</v>
      </c>
    </row>
    <row r="531" spans="1:5" ht="34.5" customHeight="1">
      <c r="A531" s="5">
        <v>529</v>
      </c>
      <c r="B531" s="5" t="str">
        <f>"35422021111909451814679"</f>
        <v>35422021111909451814679</v>
      </c>
      <c r="C531" s="5" t="s">
        <v>7</v>
      </c>
      <c r="D531" s="5" t="str">
        <f>"蒋秋霞"</f>
        <v>蒋秋霞</v>
      </c>
      <c r="E531" s="5" t="str">
        <f t="shared" si="23"/>
        <v>女</v>
      </c>
    </row>
    <row r="532" spans="1:5" ht="34.5" customHeight="1">
      <c r="A532" s="5">
        <v>530</v>
      </c>
      <c r="B532" s="5" t="str">
        <f>"35422021111909594214708"</f>
        <v>35422021111909594214708</v>
      </c>
      <c r="C532" s="5" t="s">
        <v>7</v>
      </c>
      <c r="D532" s="5" t="str">
        <f>"符英珠"</f>
        <v>符英珠</v>
      </c>
      <c r="E532" s="5" t="str">
        <f t="shared" si="23"/>
        <v>女</v>
      </c>
    </row>
    <row r="533" spans="1:5" ht="34.5" customHeight="1">
      <c r="A533" s="5">
        <v>531</v>
      </c>
      <c r="B533" s="5" t="str">
        <f>"35422021111910080314728"</f>
        <v>35422021111910080314728</v>
      </c>
      <c r="C533" s="5" t="s">
        <v>7</v>
      </c>
      <c r="D533" s="5" t="str">
        <f>"马素妹"</f>
        <v>马素妹</v>
      </c>
      <c r="E533" s="5" t="str">
        <f t="shared" si="23"/>
        <v>女</v>
      </c>
    </row>
    <row r="534" spans="1:5" ht="34.5" customHeight="1">
      <c r="A534" s="5">
        <v>532</v>
      </c>
      <c r="B534" s="5" t="str">
        <f>"35422021111910165914751"</f>
        <v>35422021111910165914751</v>
      </c>
      <c r="C534" s="5" t="s">
        <v>7</v>
      </c>
      <c r="D534" s="5" t="str">
        <f>"黎宏霞"</f>
        <v>黎宏霞</v>
      </c>
      <c r="E534" s="5" t="str">
        <f t="shared" si="23"/>
        <v>女</v>
      </c>
    </row>
    <row r="535" spans="1:5" ht="34.5" customHeight="1">
      <c r="A535" s="5">
        <v>533</v>
      </c>
      <c r="B535" s="5" t="str">
        <f>"35422021111910374414814"</f>
        <v>35422021111910374414814</v>
      </c>
      <c r="C535" s="5" t="s">
        <v>7</v>
      </c>
      <c r="D535" s="5" t="str">
        <f>"张瑜"</f>
        <v>张瑜</v>
      </c>
      <c r="E535" s="5" t="str">
        <f t="shared" si="23"/>
        <v>女</v>
      </c>
    </row>
    <row r="536" spans="1:5" ht="34.5" customHeight="1">
      <c r="A536" s="5">
        <v>534</v>
      </c>
      <c r="B536" s="5" t="str">
        <f>"35422021111910405614826"</f>
        <v>35422021111910405614826</v>
      </c>
      <c r="C536" s="5" t="s">
        <v>7</v>
      </c>
      <c r="D536" s="5" t="str">
        <f>"王月"</f>
        <v>王月</v>
      </c>
      <c r="E536" s="5" t="str">
        <f t="shared" si="23"/>
        <v>女</v>
      </c>
    </row>
    <row r="537" spans="1:5" ht="34.5" customHeight="1">
      <c r="A537" s="5">
        <v>535</v>
      </c>
      <c r="B537" s="5" t="str">
        <f>"35422021111910502314850"</f>
        <v>35422021111910502314850</v>
      </c>
      <c r="C537" s="5" t="s">
        <v>7</v>
      </c>
      <c r="D537" s="5" t="str">
        <f>"吴春玲"</f>
        <v>吴春玲</v>
      </c>
      <c r="E537" s="5" t="str">
        <f t="shared" si="23"/>
        <v>女</v>
      </c>
    </row>
    <row r="538" spans="1:5" ht="34.5" customHeight="1">
      <c r="A538" s="5">
        <v>536</v>
      </c>
      <c r="B538" s="5" t="str">
        <f>"35422021111911040614878"</f>
        <v>35422021111911040614878</v>
      </c>
      <c r="C538" s="5" t="s">
        <v>7</v>
      </c>
      <c r="D538" s="5" t="str">
        <f>"曾锋"</f>
        <v>曾锋</v>
      </c>
      <c r="E538" s="5" t="str">
        <f>"男"</f>
        <v>男</v>
      </c>
    </row>
    <row r="539" spans="1:5" ht="34.5" customHeight="1">
      <c r="A539" s="5">
        <v>537</v>
      </c>
      <c r="B539" s="5" t="str">
        <f>"35422021111911150114907"</f>
        <v>35422021111911150114907</v>
      </c>
      <c r="C539" s="5" t="s">
        <v>7</v>
      </c>
      <c r="D539" s="5" t="str">
        <f>"赵林梅"</f>
        <v>赵林梅</v>
      </c>
      <c r="E539" s="5" t="str">
        <f>"女"</f>
        <v>女</v>
      </c>
    </row>
    <row r="540" spans="1:5" ht="34.5" customHeight="1">
      <c r="A540" s="5">
        <v>538</v>
      </c>
      <c r="B540" s="5" t="str">
        <f>"35422021111911255114936"</f>
        <v>35422021111911255114936</v>
      </c>
      <c r="C540" s="5" t="s">
        <v>7</v>
      </c>
      <c r="D540" s="5" t="str">
        <f>"林儒玲"</f>
        <v>林儒玲</v>
      </c>
      <c r="E540" s="5" t="str">
        <f>"女"</f>
        <v>女</v>
      </c>
    </row>
    <row r="541" spans="1:5" ht="34.5" customHeight="1">
      <c r="A541" s="5">
        <v>539</v>
      </c>
      <c r="B541" s="5" t="str">
        <f>"35422021111911260814938"</f>
        <v>35422021111911260814938</v>
      </c>
      <c r="C541" s="5" t="s">
        <v>7</v>
      </c>
      <c r="D541" s="5" t="str">
        <f>"谢发城"</f>
        <v>谢发城</v>
      </c>
      <c r="E541" s="5" t="str">
        <f>"男"</f>
        <v>男</v>
      </c>
    </row>
    <row r="542" spans="1:5" ht="34.5" customHeight="1">
      <c r="A542" s="5">
        <v>540</v>
      </c>
      <c r="B542" s="5" t="str">
        <f>"35422021111912414915043"</f>
        <v>35422021111912414915043</v>
      </c>
      <c r="C542" s="5" t="s">
        <v>7</v>
      </c>
      <c r="D542" s="5" t="str">
        <f>"郑儒媛"</f>
        <v>郑儒媛</v>
      </c>
      <c r="E542" s="5" t="str">
        <f aca="true" t="shared" si="24" ref="E542:E557">"女"</f>
        <v>女</v>
      </c>
    </row>
    <row r="543" spans="1:5" ht="34.5" customHeight="1">
      <c r="A543" s="5">
        <v>541</v>
      </c>
      <c r="B543" s="5" t="str">
        <f>"35422021111913071615074"</f>
        <v>35422021111913071615074</v>
      </c>
      <c r="C543" s="5" t="s">
        <v>7</v>
      </c>
      <c r="D543" s="5" t="str">
        <f>"傅圆圆"</f>
        <v>傅圆圆</v>
      </c>
      <c r="E543" s="5" t="str">
        <f t="shared" si="24"/>
        <v>女</v>
      </c>
    </row>
    <row r="544" spans="1:5" ht="34.5" customHeight="1">
      <c r="A544" s="5">
        <v>542</v>
      </c>
      <c r="B544" s="5" t="str">
        <f>"35422021111915003415221"</f>
        <v>35422021111915003415221</v>
      </c>
      <c r="C544" s="5" t="s">
        <v>7</v>
      </c>
      <c r="D544" s="5" t="str">
        <f>"羊美萍"</f>
        <v>羊美萍</v>
      </c>
      <c r="E544" s="5" t="str">
        <f t="shared" si="24"/>
        <v>女</v>
      </c>
    </row>
    <row r="545" spans="1:5" ht="34.5" customHeight="1">
      <c r="A545" s="5">
        <v>543</v>
      </c>
      <c r="B545" s="5" t="str">
        <f>"35422021111915354515279"</f>
        <v>35422021111915354515279</v>
      </c>
      <c r="C545" s="5" t="s">
        <v>7</v>
      </c>
      <c r="D545" s="5" t="str">
        <f>"陈媚洁"</f>
        <v>陈媚洁</v>
      </c>
      <c r="E545" s="5" t="str">
        <f t="shared" si="24"/>
        <v>女</v>
      </c>
    </row>
    <row r="546" spans="1:5" ht="34.5" customHeight="1">
      <c r="A546" s="5">
        <v>544</v>
      </c>
      <c r="B546" s="5" t="str">
        <f>"35422021111915411315286"</f>
        <v>35422021111915411315286</v>
      </c>
      <c r="C546" s="5" t="s">
        <v>7</v>
      </c>
      <c r="D546" s="5" t="str">
        <f>"林嘉嘉"</f>
        <v>林嘉嘉</v>
      </c>
      <c r="E546" s="5" t="str">
        <f t="shared" si="24"/>
        <v>女</v>
      </c>
    </row>
    <row r="547" spans="1:5" ht="34.5" customHeight="1">
      <c r="A547" s="5">
        <v>545</v>
      </c>
      <c r="B547" s="5" t="str">
        <f>"35422021111915432715291"</f>
        <v>35422021111915432715291</v>
      </c>
      <c r="C547" s="5" t="s">
        <v>7</v>
      </c>
      <c r="D547" s="5" t="str">
        <f>"陈丹"</f>
        <v>陈丹</v>
      </c>
      <c r="E547" s="5" t="str">
        <f t="shared" si="24"/>
        <v>女</v>
      </c>
    </row>
    <row r="548" spans="1:5" ht="34.5" customHeight="1">
      <c r="A548" s="5">
        <v>546</v>
      </c>
      <c r="B548" s="5" t="str">
        <f>"35422021111916042915318"</f>
        <v>35422021111916042915318</v>
      </c>
      <c r="C548" s="5" t="s">
        <v>7</v>
      </c>
      <c r="D548" s="5" t="str">
        <f>"罗文晴"</f>
        <v>罗文晴</v>
      </c>
      <c r="E548" s="5" t="str">
        <f t="shared" si="24"/>
        <v>女</v>
      </c>
    </row>
    <row r="549" spans="1:5" ht="34.5" customHeight="1">
      <c r="A549" s="5">
        <v>547</v>
      </c>
      <c r="B549" s="5" t="str">
        <f>"35422021111916064715322"</f>
        <v>35422021111916064715322</v>
      </c>
      <c r="C549" s="5" t="s">
        <v>7</v>
      </c>
      <c r="D549" s="5" t="str">
        <f>"王凤丹"</f>
        <v>王凤丹</v>
      </c>
      <c r="E549" s="5" t="str">
        <f t="shared" si="24"/>
        <v>女</v>
      </c>
    </row>
    <row r="550" spans="1:5" ht="34.5" customHeight="1">
      <c r="A550" s="5">
        <v>548</v>
      </c>
      <c r="B550" s="5" t="str">
        <f>"35422021111916380015356"</f>
        <v>35422021111916380015356</v>
      </c>
      <c r="C550" s="5" t="s">
        <v>7</v>
      </c>
      <c r="D550" s="5" t="str">
        <f>"李明霞"</f>
        <v>李明霞</v>
      </c>
      <c r="E550" s="5" t="str">
        <f t="shared" si="24"/>
        <v>女</v>
      </c>
    </row>
    <row r="551" spans="1:5" ht="34.5" customHeight="1">
      <c r="A551" s="5">
        <v>549</v>
      </c>
      <c r="B551" s="5" t="str">
        <f>"35422021111916481615370"</f>
        <v>35422021111916481615370</v>
      </c>
      <c r="C551" s="5" t="s">
        <v>7</v>
      </c>
      <c r="D551" s="5" t="str">
        <f>"黄彩云"</f>
        <v>黄彩云</v>
      </c>
      <c r="E551" s="5" t="str">
        <f t="shared" si="24"/>
        <v>女</v>
      </c>
    </row>
    <row r="552" spans="1:5" ht="34.5" customHeight="1">
      <c r="A552" s="5">
        <v>550</v>
      </c>
      <c r="B552" s="5" t="str">
        <f>"35422021111917181515402"</f>
        <v>35422021111917181515402</v>
      </c>
      <c r="C552" s="5" t="s">
        <v>7</v>
      </c>
      <c r="D552" s="5" t="str">
        <f>"王女婷"</f>
        <v>王女婷</v>
      </c>
      <c r="E552" s="5" t="str">
        <f t="shared" si="24"/>
        <v>女</v>
      </c>
    </row>
    <row r="553" spans="1:5" ht="34.5" customHeight="1">
      <c r="A553" s="5">
        <v>551</v>
      </c>
      <c r="B553" s="5" t="str">
        <f>"35422021111917354815423"</f>
        <v>35422021111917354815423</v>
      </c>
      <c r="C553" s="5" t="s">
        <v>7</v>
      </c>
      <c r="D553" s="5" t="str">
        <f>"黄新萍"</f>
        <v>黄新萍</v>
      </c>
      <c r="E553" s="5" t="str">
        <f t="shared" si="24"/>
        <v>女</v>
      </c>
    </row>
    <row r="554" spans="1:5" ht="34.5" customHeight="1">
      <c r="A554" s="5">
        <v>552</v>
      </c>
      <c r="B554" s="5" t="str">
        <f>"35422021111919395515530"</f>
        <v>35422021111919395515530</v>
      </c>
      <c r="C554" s="5" t="s">
        <v>7</v>
      </c>
      <c r="D554" s="5" t="str">
        <f>"王秋波"</f>
        <v>王秋波</v>
      </c>
      <c r="E554" s="5" t="str">
        <f t="shared" si="24"/>
        <v>女</v>
      </c>
    </row>
    <row r="555" spans="1:5" ht="34.5" customHeight="1">
      <c r="A555" s="5">
        <v>553</v>
      </c>
      <c r="B555" s="5" t="str">
        <f>"35422021111920023815547"</f>
        <v>35422021111920023815547</v>
      </c>
      <c r="C555" s="5" t="s">
        <v>7</v>
      </c>
      <c r="D555" s="5" t="str">
        <f>"黄金梅"</f>
        <v>黄金梅</v>
      </c>
      <c r="E555" s="5" t="str">
        <f t="shared" si="24"/>
        <v>女</v>
      </c>
    </row>
    <row r="556" spans="1:5" ht="34.5" customHeight="1">
      <c r="A556" s="5">
        <v>554</v>
      </c>
      <c r="B556" s="5" t="str">
        <f>"35422021111920073615551"</f>
        <v>35422021111920073615551</v>
      </c>
      <c r="C556" s="5" t="s">
        <v>7</v>
      </c>
      <c r="D556" s="5" t="str">
        <f>"陈玲"</f>
        <v>陈玲</v>
      </c>
      <c r="E556" s="5" t="str">
        <f t="shared" si="24"/>
        <v>女</v>
      </c>
    </row>
    <row r="557" spans="1:5" ht="34.5" customHeight="1">
      <c r="A557" s="5">
        <v>555</v>
      </c>
      <c r="B557" s="5" t="str">
        <f>"35422021111920531515599"</f>
        <v>35422021111920531515599</v>
      </c>
      <c r="C557" s="5" t="s">
        <v>7</v>
      </c>
      <c r="D557" s="5" t="str">
        <f>"李娇玉"</f>
        <v>李娇玉</v>
      </c>
      <c r="E557" s="5" t="str">
        <f t="shared" si="24"/>
        <v>女</v>
      </c>
    </row>
    <row r="558" spans="1:5" ht="34.5" customHeight="1">
      <c r="A558" s="5">
        <v>556</v>
      </c>
      <c r="B558" s="5" t="str">
        <f>"35422021111921145515622"</f>
        <v>35422021111921145515622</v>
      </c>
      <c r="C558" s="5" t="s">
        <v>7</v>
      </c>
      <c r="D558" s="5" t="str">
        <f>"陈鹏"</f>
        <v>陈鹏</v>
      </c>
      <c r="E558" s="5" t="str">
        <f>"男"</f>
        <v>男</v>
      </c>
    </row>
    <row r="559" spans="1:5" ht="34.5" customHeight="1">
      <c r="A559" s="5">
        <v>557</v>
      </c>
      <c r="B559" s="5" t="str">
        <f>"35422021111921283515636"</f>
        <v>35422021111921283515636</v>
      </c>
      <c r="C559" s="5" t="s">
        <v>7</v>
      </c>
      <c r="D559" s="5" t="str">
        <f>"杨阿智"</f>
        <v>杨阿智</v>
      </c>
      <c r="E559" s="5" t="str">
        <f>"女"</f>
        <v>女</v>
      </c>
    </row>
    <row r="560" spans="1:5" ht="34.5" customHeight="1">
      <c r="A560" s="5">
        <v>558</v>
      </c>
      <c r="B560" s="5" t="str">
        <f>"35422021111921291615638"</f>
        <v>35422021111921291615638</v>
      </c>
      <c r="C560" s="5" t="s">
        <v>7</v>
      </c>
      <c r="D560" s="5" t="str">
        <f>"薛乾妃"</f>
        <v>薛乾妃</v>
      </c>
      <c r="E560" s="5" t="str">
        <f>"女"</f>
        <v>女</v>
      </c>
    </row>
    <row r="561" spans="1:5" ht="34.5" customHeight="1">
      <c r="A561" s="5">
        <v>559</v>
      </c>
      <c r="B561" s="5" t="str">
        <f>"35422021111921522015654"</f>
        <v>35422021111921522015654</v>
      </c>
      <c r="C561" s="5" t="s">
        <v>7</v>
      </c>
      <c r="D561" s="5" t="str">
        <f>"吴萍"</f>
        <v>吴萍</v>
      </c>
      <c r="E561" s="5" t="str">
        <f aca="true" t="shared" si="25" ref="E561:E563">"女"</f>
        <v>女</v>
      </c>
    </row>
    <row r="562" spans="1:5" ht="34.5" customHeight="1">
      <c r="A562" s="5">
        <v>560</v>
      </c>
      <c r="B562" s="5" t="str">
        <f>"35422021111921561815655"</f>
        <v>35422021111921561815655</v>
      </c>
      <c r="C562" s="5" t="s">
        <v>7</v>
      </c>
      <c r="D562" s="5" t="str">
        <f>"罗才连"</f>
        <v>罗才连</v>
      </c>
      <c r="E562" s="5" t="str">
        <f t="shared" si="25"/>
        <v>女</v>
      </c>
    </row>
    <row r="563" spans="1:5" ht="34.5" customHeight="1">
      <c r="A563" s="5">
        <v>561</v>
      </c>
      <c r="B563" s="5" t="str">
        <f>"35422021111922351015680"</f>
        <v>35422021111922351015680</v>
      </c>
      <c r="C563" s="5" t="s">
        <v>7</v>
      </c>
      <c r="D563" s="5" t="str">
        <f>"郑晓莹"</f>
        <v>郑晓莹</v>
      </c>
      <c r="E563" s="5" t="str">
        <f t="shared" si="25"/>
        <v>女</v>
      </c>
    </row>
    <row r="564" spans="1:5" ht="34.5" customHeight="1">
      <c r="A564" s="5">
        <v>562</v>
      </c>
      <c r="B564" s="5" t="str">
        <f>"35422021111923301015702"</f>
        <v>35422021111923301015702</v>
      </c>
      <c r="C564" s="5" t="s">
        <v>7</v>
      </c>
      <c r="D564" s="5" t="str">
        <f>"张祖波"</f>
        <v>张祖波</v>
      </c>
      <c r="E564" s="5" t="str">
        <f>"男"</f>
        <v>男</v>
      </c>
    </row>
    <row r="565" spans="1:5" ht="34.5" customHeight="1">
      <c r="A565" s="5">
        <v>563</v>
      </c>
      <c r="B565" s="5" t="str">
        <f>"35422021111923455815708"</f>
        <v>35422021111923455815708</v>
      </c>
      <c r="C565" s="5" t="s">
        <v>7</v>
      </c>
      <c r="D565" s="5" t="str">
        <f>"梁丽云"</f>
        <v>梁丽云</v>
      </c>
      <c r="E565" s="5" t="str">
        <f aca="true" t="shared" si="26" ref="E565:E574">"女"</f>
        <v>女</v>
      </c>
    </row>
    <row r="566" spans="1:5" ht="34.5" customHeight="1">
      <c r="A566" s="5">
        <v>564</v>
      </c>
      <c r="B566" s="5" t="str">
        <f>"35422021112008090615753"</f>
        <v>35422021112008090615753</v>
      </c>
      <c r="C566" s="5" t="s">
        <v>7</v>
      </c>
      <c r="D566" s="5" t="str">
        <f>"余守暖"</f>
        <v>余守暖</v>
      </c>
      <c r="E566" s="5" t="str">
        <f t="shared" si="26"/>
        <v>女</v>
      </c>
    </row>
    <row r="567" spans="1:5" ht="34.5" customHeight="1">
      <c r="A567" s="5">
        <v>565</v>
      </c>
      <c r="B567" s="5" t="str">
        <f>"35422021112008473015807"</f>
        <v>35422021112008473015807</v>
      </c>
      <c r="C567" s="5" t="s">
        <v>7</v>
      </c>
      <c r="D567" s="5" t="str">
        <f>"钟珍梅"</f>
        <v>钟珍梅</v>
      </c>
      <c r="E567" s="5" t="str">
        <f t="shared" si="26"/>
        <v>女</v>
      </c>
    </row>
    <row r="568" spans="1:5" ht="34.5" customHeight="1">
      <c r="A568" s="5">
        <v>566</v>
      </c>
      <c r="B568" s="5" t="str">
        <f>"35422021112009043815833"</f>
        <v>35422021112009043815833</v>
      </c>
      <c r="C568" s="5" t="s">
        <v>7</v>
      </c>
      <c r="D568" s="5" t="str">
        <f>"王丹苗"</f>
        <v>王丹苗</v>
      </c>
      <c r="E568" s="5" t="str">
        <f t="shared" si="26"/>
        <v>女</v>
      </c>
    </row>
    <row r="569" spans="1:5" ht="34.5" customHeight="1">
      <c r="A569" s="5">
        <v>567</v>
      </c>
      <c r="B569" s="5" t="str">
        <f>"35422021112009322415890"</f>
        <v>35422021112009322415890</v>
      </c>
      <c r="C569" s="5" t="s">
        <v>7</v>
      </c>
      <c r="D569" s="5" t="str">
        <f>"符苑菲"</f>
        <v>符苑菲</v>
      </c>
      <c r="E569" s="5" t="str">
        <f t="shared" si="26"/>
        <v>女</v>
      </c>
    </row>
    <row r="570" spans="1:5" ht="34.5" customHeight="1">
      <c r="A570" s="5">
        <v>568</v>
      </c>
      <c r="B570" s="5" t="str">
        <f>"35422021112009461715929"</f>
        <v>35422021112009461715929</v>
      </c>
      <c r="C570" s="5" t="s">
        <v>7</v>
      </c>
      <c r="D570" s="5" t="str">
        <f>"陈亚姑"</f>
        <v>陈亚姑</v>
      </c>
      <c r="E570" s="5" t="str">
        <f t="shared" si="26"/>
        <v>女</v>
      </c>
    </row>
    <row r="571" spans="1:5" ht="34.5" customHeight="1">
      <c r="A571" s="5">
        <v>569</v>
      </c>
      <c r="B571" s="5" t="str">
        <f>"35422021112009465615932"</f>
        <v>35422021112009465615932</v>
      </c>
      <c r="C571" s="5" t="s">
        <v>7</v>
      </c>
      <c r="D571" s="5" t="str">
        <f>"王月燕"</f>
        <v>王月燕</v>
      </c>
      <c r="E571" s="5" t="str">
        <f t="shared" si="26"/>
        <v>女</v>
      </c>
    </row>
    <row r="572" spans="1:5" ht="34.5" customHeight="1">
      <c r="A572" s="5">
        <v>570</v>
      </c>
      <c r="B572" s="5" t="str">
        <f>"35422021112010100815997"</f>
        <v>35422021112010100815997</v>
      </c>
      <c r="C572" s="5" t="s">
        <v>7</v>
      </c>
      <c r="D572" s="5" t="str">
        <f>"庄艳"</f>
        <v>庄艳</v>
      </c>
      <c r="E572" s="5" t="str">
        <f t="shared" si="26"/>
        <v>女</v>
      </c>
    </row>
    <row r="573" spans="1:5" ht="34.5" customHeight="1">
      <c r="A573" s="5">
        <v>571</v>
      </c>
      <c r="B573" s="5" t="str">
        <f>"35422021112010352816076"</f>
        <v>35422021112010352816076</v>
      </c>
      <c r="C573" s="5" t="s">
        <v>7</v>
      </c>
      <c r="D573" s="5" t="str">
        <f>"陈启春"</f>
        <v>陈启春</v>
      </c>
      <c r="E573" s="5" t="str">
        <f t="shared" si="26"/>
        <v>女</v>
      </c>
    </row>
    <row r="574" spans="1:5" ht="34.5" customHeight="1">
      <c r="A574" s="5">
        <v>572</v>
      </c>
      <c r="B574" s="5" t="str">
        <f>"35422021112010485416118"</f>
        <v>35422021112010485416118</v>
      </c>
      <c r="C574" s="5" t="s">
        <v>7</v>
      </c>
      <c r="D574" s="5" t="str">
        <f>"林渊红"</f>
        <v>林渊红</v>
      </c>
      <c r="E574" s="5" t="str">
        <f t="shared" si="26"/>
        <v>女</v>
      </c>
    </row>
    <row r="575" spans="1:5" ht="34.5" customHeight="1">
      <c r="A575" s="5">
        <v>573</v>
      </c>
      <c r="B575" s="5" t="str">
        <f>"35422021112010495516124"</f>
        <v>35422021112010495516124</v>
      </c>
      <c r="C575" s="5" t="s">
        <v>7</v>
      </c>
      <c r="D575" s="5" t="str">
        <f>"田晓龙"</f>
        <v>田晓龙</v>
      </c>
      <c r="E575" s="5" t="str">
        <f>"男"</f>
        <v>男</v>
      </c>
    </row>
    <row r="576" spans="1:5" ht="34.5" customHeight="1">
      <c r="A576" s="5">
        <v>574</v>
      </c>
      <c r="B576" s="5" t="str">
        <f>"35422021112011283716206"</f>
        <v>35422021112011283716206</v>
      </c>
      <c r="C576" s="5" t="s">
        <v>7</v>
      </c>
      <c r="D576" s="5" t="str">
        <f>"梁秀美"</f>
        <v>梁秀美</v>
      </c>
      <c r="E576" s="5" t="str">
        <f>"女"</f>
        <v>女</v>
      </c>
    </row>
    <row r="577" spans="1:5" ht="34.5" customHeight="1">
      <c r="A577" s="5">
        <v>575</v>
      </c>
      <c r="B577" s="5" t="str">
        <f>"35422021112011402316230"</f>
        <v>35422021112011402316230</v>
      </c>
      <c r="C577" s="5" t="s">
        <v>7</v>
      </c>
      <c r="D577" s="5" t="str">
        <f>"许倩"</f>
        <v>许倩</v>
      </c>
      <c r="E577" s="5" t="str">
        <f>"女"</f>
        <v>女</v>
      </c>
    </row>
    <row r="578" spans="1:5" ht="34.5" customHeight="1">
      <c r="A578" s="5">
        <v>576</v>
      </c>
      <c r="B578" s="5" t="str">
        <f>"35422021112011520416256"</f>
        <v>35422021112011520416256</v>
      </c>
      <c r="C578" s="5" t="s">
        <v>7</v>
      </c>
      <c r="D578" s="5" t="str">
        <f>"符玉香"</f>
        <v>符玉香</v>
      </c>
      <c r="E578" s="5" t="str">
        <f>"女"</f>
        <v>女</v>
      </c>
    </row>
    <row r="579" spans="1:5" ht="34.5" customHeight="1">
      <c r="A579" s="5">
        <v>577</v>
      </c>
      <c r="B579" s="5" t="str">
        <f>"35422021112012121916289"</f>
        <v>35422021112012121916289</v>
      </c>
      <c r="C579" s="5" t="s">
        <v>7</v>
      </c>
      <c r="D579" s="5" t="str">
        <f>"李光祥"</f>
        <v>李光祥</v>
      </c>
      <c r="E579" s="5" t="str">
        <f>"男"</f>
        <v>男</v>
      </c>
    </row>
    <row r="580" spans="1:5" ht="34.5" customHeight="1">
      <c r="A580" s="5">
        <v>578</v>
      </c>
      <c r="B580" s="5" t="str">
        <f>"35422021112012134516294"</f>
        <v>35422021112012134516294</v>
      </c>
      <c r="C580" s="5" t="s">
        <v>7</v>
      </c>
      <c r="D580" s="5" t="str">
        <f>"吴世雍"</f>
        <v>吴世雍</v>
      </c>
      <c r="E580" s="5" t="str">
        <f>"男"</f>
        <v>男</v>
      </c>
    </row>
    <row r="581" spans="1:5" ht="34.5" customHeight="1">
      <c r="A581" s="5">
        <v>579</v>
      </c>
      <c r="B581" s="5" t="str">
        <f>"35422021112012160916299"</f>
        <v>35422021112012160916299</v>
      </c>
      <c r="C581" s="5" t="s">
        <v>7</v>
      </c>
      <c r="D581" s="5" t="str">
        <f>"陈 娟"</f>
        <v>陈 娟</v>
      </c>
      <c r="E581" s="5" t="str">
        <f aca="true" t="shared" si="27" ref="E581:E602">"女"</f>
        <v>女</v>
      </c>
    </row>
    <row r="582" spans="1:5" ht="34.5" customHeight="1">
      <c r="A582" s="5">
        <v>580</v>
      </c>
      <c r="B582" s="5" t="str">
        <f>"35422021112012193216303"</f>
        <v>35422021112012193216303</v>
      </c>
      <c r="C582" s="5" t="s">
        <v>7</v>
      </c>
      <c r="D582" s="5" t="str">
        <f>"丁珊珊"</f>
        <v>丁珊珊</v>
      </c>
      <c r="E582" s="5" t="str">
        <f t="shared" si="27"/>
        <v>女</v>
      </c>
    </row>
    <row r="583" spans="1:5" ht="34.5" customHeight="1">
      <c r="A583" s="5">
        <v>581</v>
      </c>
      <c r="B583" s="5" t="str">
        <f>"35422021112012213916309"</f>
        <v>35422021112012213916309</v>
      </c>
      <c r="C583" s="5" t="s">
        <v>7</v>
      </c>
      <c r="D583" s="5" t="str">
        <f>"关义侠"</f>
        <v>关义侠</v>
      </c>
      <c r="E583" s="5" t="str">
        <f t="shared" si="27"/>
        <v>女</v>
      </c>
    </row>
    <row r="584" spans="1:5" ht="34.5" customHeight="1">
      <c r="A584" s="5">
        <v>582</v>
      </c>
      <c r="B584" s="5" t="str">
        <f>"35422021112012412716344"</f>
        <v>35422021112012412716344</v>
      </c>
      <c r="C584" s="5" t="s">
        <v>7</v>
      </c>
      <c r="D584" s="5" t="str">
        <f>"吴小芳"</f>
        <v>吴小芳</v>
      </c>
      <c r="E584" s="5" t="str">
        <f t="shared" si="27"/>
        <v>女</v>
      </c>
    </row>
    <row r="585" spans="1:5" ht="34.5" customHeight="1">
      <c r="A585" s="5">
        <v>583</v>
      </c>
      <c r="B585" s="5" t="str">
        <f>"35422021112013032916382"</f>
        <v>35422021112013032916382</v>
      </c>
      <c r="C585" s="5" t="s">
        <v>7</v>
      </c>
      <c r="D585" s="5" t="str">
        <f>"符英子"</f>
        <v>符英子</v>
      </c>
      <c r="E585" s="5" t="str">
        <f t="shared" si="27"/>
        <v>女</v>
      </c>
    </row>
    <row r="586" spans="1:5" ht="34.5" customHeight="1">
      <c r="A586" s="5">
        <v>584</v>
      </c>
      <c r="B586" s="5" t="str">
        <f>"35422021112013171116406"</f>
        <v>35422021112013171116406</v>
      </c>
      <c r="C586" s="5" t="s">
        <v>7</v>
      </c>
      <c r="D586" s="5" t="str">
        <f>"陈美鸾"</f>
        <v>陈美鸾</v>
      </c>
      <c r="E586" s="5" t="str">
        <f t="shared" si="27"/>
        <v>女</v>
      </c>
    </row>
    <row r="587" spans="1:5" ht="34.5" customHeight="1">
      <c r="A587" s="5">
        <v>585</v>
      </c>
      <c r="B587" s="5" t="str">
        <f>"35422021112014322616502"</f>
        <v>35422021112014322616502</v>
      </c>
      <c r="C587" s="5" t="s">
        <v>7</v>
      </c>
      <c r="D587" s="5" t="str">
        <f>"欧鸿源"</f>
        <v>欧鸿源</v>
      </c>
      <c r="E587" s="5" t="str">
        <f t="shared" si="27"/>
        <v>女</v>
      </c>
    </row>
    <row r="588" spans="1:5" ht="34.5" customHeight="1">
      <c r="A588" s="5">
        <v>586</v>
      </c>
      <c r="B588" s="5" t="str">
        <f>"35422021112016163216666"</f>
        <v>35422021112016163216666</v>
      </c>
      <c r="C588" s="5" t="s">
        <v>7</v>
      </c>
      <c r="D588" s="5" t="str">
        <f>"李玲"</f>
        <v>李玲</v>
      </c>
      <c r="E588" s="5" t="str">
        <f t="shared" si="27"/>
        <v>女</v>
      </c>
    </row>
    <row r="589" spans="1:5" ht="34.5" customHeight="1">
      <c r="A589" s="5">
        <v>587</v>
      </c>
      <c r="B589" s="5" t="str">
        <f>"35422021112016250816679"</f>
        <v>35422021112016250816679</v>
      </c>
      <c r="C589" s="5" t="s">
        <v>7</v>
      </c>
      <c r="D589" s="5" t="str">
        <f>"王小玲"</f>
        <v>王小玲</v>
      </c>
      <c r="E589" s="5" t="str">
        <f t="shared" si="27"/>
        <v>女</v>
      </c>
    </row>
    <row r="590" spans="1:5" ht="34.5" customHeight="1">
      <c r="A590" s="5">
        <v>588</v>
      </c>
      <c r="B590" s="5" t="str">
        <f>"35422021112017365816765"</f>
        <v>35422021112017365816765</v>
      </c>
      <c r="C590" s="5" t="s">
        <v>7</v>
      </c>
      <c r="D590" s="5" t="str">
        <f>"韦彩丹"</f>
        <v>韦彩丹</v>
      </c>
      <c r="E590" s="5" t="str">
        <f t="shared" si="27"/>
        <v>女</v>
      </c>
    </row>
    <row r="591" spans="1:5" ht="34.5" customHeight="1">
      <c r="A591" s="5">
        <v>589</v>
      </c>
      <c r="B591" s="5" t="str">
        <f>"35422021112018012216798"</f>
        <v>35422021112018012216798</v>
      </c>
      <c r="C591" s="5" t="s">
        <v>7</v>
      </c>
      <c r="D591" s="5" t="str">
        <f>"徐香"</f>
        <v>徐香</v>
      </c>
      <c r="E591" s="5" t="str">
        <f t="shared" si="27"/>
        <v>女</v>
      </c>
    </row>
    <row r="592" spans="1:5" ht="34.5" customHeight="1">
      <c r="A592" s="5">
        <v>590</v>
      </c>
      <c r="B592" s="5" t="str">
        <f>"35422021112019175816894"</f>
        <v>35422021112019175816894</v>
      </c>
      <c r="C592" s="5" t="s">
        <v>7</v>
      </c>
      <c r="D592" s="5" t="str">
        <f>"符彩丽"</f>
        <v>符彩丽</v>
      </c>
      <c r="E592" s="5" t="str">
        <f t="shared" si="27"/>
        <v>女</v>
      </c>
    </row>
    <row r="593" spans="1:5" ht="34.5" customHeight="1">
      <c r="A593" s="5">
        <v>591</v>
      </c>
      <c r="B593" s="5" t="str">
        <f>"35422021112022273217129"</f>
        <v>35422021112022273217129</v>
      </c>
      <c r="C593" s="5" t="s">
        <v>7</v>
      </c>
      <c r="D593" s="5" t="str">
        <f>"朱敏"</f>
        <v>朱敏</v>
      </c>
      <c r="E593" s="5" t="str">
        <f t="shared" si="27"/>
        <v>女</v>
      </c>
    </row>
    <row r="594" spans="1:5" ht="34.5" customHeight="1">
      <c r="A594" s="5">
        <v>592</v>
      </c>
      <c r="B594" s="5" t="str">
        <f>"35422021112023043617155"</f>
        <v>35422021112023043617155</v>
      </c>
      <c r="C594" s="5" t="s">
        <v>7</v>
      </c>
      <c r="D594" s="5" t="str">
        <f>"王伟"</f>
        <v>王伟</v>
      </c>
      <c r="E594" s="5" t="str">
        <f t="shared" si="27"/>
        <v>女</v>
      </c>
    </row>
    <row r="595" spans="1:5" ht="34.5" customHeight="1">
      <c r="A595" s="5">
        <v>593</v>
      </c>
      <c r="B595" s="5" t="str">
        <f>"35422021112109105817271"</f>
        <v>35422021112109105817271</v>
      </c>
      <c r="C595" s="5" t="s">
        <v>7</v>
      </c>
      <c r="D595" s="5" t="str">
        <f>"邓华清"</f>
        <v>邓华清</v>
      </c>
      <c r="E595" s="5" t="str">
        <f t="shared" si="27"/>
        <v>女</v>
      </c>
    </row>
    <row r="596" spans="1:5" ht="34.5" customHeight="1">
      <c r="A596" s="5">
        <v>594</v>
      </c>
      <c r="B596" s="5" t="str">
        <f>"35422021112109314817298"</f>
        <v>35422021112109314817298</v>
      </c>
      <c r="C596" s="5" t="s">
        <v>7</v>
      </c>
      <c r="D596" s="5" t="str">
        <f>"陈爱菊"</f>
        <v>陈爱菊</v>
      </c>
      <c r="E596" s="5" t="str">
        <f t="shared" si="27"/>
        <v>女</v>
      </c>
    </row>
    <row r="597" spans="1:5" ht="34.5" customHeight="1">
      <c r="A597" s="5">
        <v>595</v>
      </c>
      <c r="B597" s="5" t="str">
        <f>"35422021112110052217354"</f>
        <v>35422021112110052217354</v>
      </c>
      <c r="C597" s="5" t="s">
        <v>7</v>
      </c>
      <c r="D597" s="5" t="str">
        <f>"刘娟"</f>
        <v>刘娟</v>
      </c>
      <c r="E597" s="5" t="str">
        <f t="shared" si="27"/>
        <v>女</v>
      </c>
    </row>
    <row r="598" spans="1:5" ht="34.5" customHeight="1">
      <c r="A598" s="5">
        <v>596</v>
      </c>
      <c r="B598" s="5" t="str">
        <f>"35422021112110245717389"</f>
        <v>35422021112110245717389</v>
      </c>
      <c r="C598" s="5" t="s">
        <v>7</v>
      </c>
      <c r="D598" s="5" t="str">
        <f>"王玲"</f>
        <v>王玲</v>
      </c>
      <c r="E598" s="5" t="str">
        <f t="shared" si="27"/>
        <v>女</v>
      </c>
    </row>
    <row r="599" spans="1:5" ht="34.5" customHeight="1">
      <c r="A599" s="5">
        <v>597</v>
      </c>
      <c r="B599" s="5" t="str">
        <f>"35422021112110274317393"</f>
        <v>35422021112110274317393</v>
      </c>
      <c r="C599" s="5" t="s">
        <v>7</v>
      </c>
      <c r="D599" s="5" t="str">
        <f>"符诗琪"</f>
        <v>符诗琪</v>
      </c>
      <c r="E599" s="5" t="str">
        <f t="shared" si="27"/>
        <v>女</v>
      </c>
    </row>
    <row r="600" spans="1:5" ht="34.5" customHeight="1">
      <c r="A600" s="5">
        <v>598</v>
      </c>
      <c r="B600" s="5" t="str">
        <f>"35422021112111365417504"</f>
        <v>35422021112111365417504</v>
      </c>
      <c r="C600" s="5" t="s">
        <v>7</v>
      </c>
      <c r="D600" s="5" t="str">
        <f>"翁先仙"</f>
        <v>翁先仙</v>
      </c>
      <c r="E600" s="5" t="str">
        <f t="shared" si="27"/>
        <v>女</v>
      </c>
    </row>
    <row r="601" spans="1:5" ht="34.5" customHeight="1">
      <c r="A601" s="5">
        <v>599</v>
      </c>
      <c r="B601" s="5" t="str">
        <f>"35422021112112333417600"</f>
        <v>35422021112112333417600</v>
      </c>
      <c r="C601" s="5" t="s">
        <v>7</v>
      </c>
      <c r="D601" s="5" t="str">
        <f>"兰丹利"</f>
        <v>兰丹利</v>
      </c>
      <c r="E601" s="5" t="str">
        <f t="shared" si="27"/>
        <v>女</v>
      </c>
    </row>
    <row r="602" spans="1:5" ht="34.5" customHeight="1">
      <c r="A602" s="5">
        <v>600</v>
      </c>
      <c r="B602" s="5" t="str">
        <f>"35422021112113344617676"</f>
        <v>35422021112113344617676</v>
      </c>
      <c r="C602" s="5" t="s">
        <v>7</v>
      </c>
      <c r="D602" s="5" t="str">
        <f>"张春"</f>
        <v>张春</v>
      </c>
      <c r="E602" s="5" t="str">
        <f t="shared" si="27"/>
        <v>女</v>
      </c>
    </row>
    <row r="603" spans="1:5" ht="34.5" customHeight="1">
      <c r="A603" s="5">
        <v>601</v>
      </c>
      <c r="B603" s="5" t="str">
        <f>"35422021112113483617696"</f>
        <v>35422021112113483617696</v>
      </c>
      <c r="C603" s="5" t="s">
        <v>7</v>
      </c>
      <c r="D603" s="5" t="str">
        <f>"符祝绵"</f>
        <v>符祝绵</v>
      </c>
      <c r="E603" s="5" t="str">
        <f>"男"</f>
        <v>男</v>
      </c>
    </row>
    <row r="604" spans="1:5" ht="34.5" customHeight="1">
      <c r="A604" s="5">
        <v>602</v>
      </c>
      <c r="B604" s="5" t="str">
        <f>"35422021112114351217763"</f>
        <v>35422021112114351217763</v>
      </c>
      <c r="C604" s="5" t="s">
        <v>7</v>
      </c>
      <c r="D604" s="5" t="str">
        <f>"刘慧敏"</f>
        <v>刘慧敏</v>
      </c>
      <c r="E604" s="5" t="str">
        <f aca="true" t="shared" si="28" ref="E604:E621">"女"</f>
        <v>女</v>
      </c>
    </row>
    <row r="605" spans="1:5" ht="34.5" customHeight="1">
      <c r="A605" s="5">
        <v>603</v>
      </c>
      <c r="B605" s="5" t="str">
        <f>"35422021112114484217779"</f>
        <v>35422021112114484217779</v>
      </c>
      <c r="C605" s="5" t="s">
        <v>7</v>
      </c>
      <c r="D605" s="5" t="str">
        <f>"王如花"</f>
        <v>王如花</v>
      </c>
      <c r="E605" s="5" t="str">
        <f t="shared" si="28"/>
        <v>女</v>
      </c>
    </row>
    <row r="606" spans="1:5" ht="34.5" customHeight="1">
      <c r="A606" s="5">
        <v>604</v>
      </c>
      <c r="B606" s="5" t="str">
        <f>"35422021112115103917804"</f>
        <v>35422021112115103917804</v>
      </c>
      <c r="C606" s="5" t="s">
        <v>7</v>
      </c>
      <c r="D606" s="5" t="str">
        <f>"钟静玉"</f>
        <v>钟静玉</v>
      </c>
      <c r="E606" s="5" t="str">
        <f t="shared" si="28"/>
        <v>女</v>
      </c>
    </row>
    <row r="607" spans="1:5" ht="34.5" customHeight="1">
      <c r="A607" s="5">
        <v>605</v>
      </c>
      <c r="B607" s="5" t="str">
        <f>"35422021112115173817811"</f>
        <v>35422021112115173817811</v>
      </c>
      <c r="C607" s="5" t="s">
        <v>7</v>
      </c>
      <c r="D607" s="5" t="str">
        <f>"符春欢"</f>
        <v>符春欢</v>
      </c>
      <c r="E607" s="5" t="str">
        <f t="shared" si="28"/>
        <v>女</v>
      </c>
    </row>
    <row r="608" spans="1:5" ht="34.5" customHeight="1">
      <c r="A608" s="5">
        <v>606</v>
      </c>
      <c r="B608" s="5" t="str">
        <f>"35422021112115301317828"</f>
        <v>35422021112115301317828</v>
      </c>
      <c r="C608" s="5" t="s">
        <v>7</v>
      </c>
      <c r="D608" s="5" t="str">
        <f>"王钰淇"</f>
        <v>王钰淇</v>
      </c>
      <c r="E608" s="5" t="str">
        <f t="shared" si="28"/>
        <v>女</v>
      </c>
    </row>
    <row r="609" spans="1:5" ht="34.5" customHeight="1">
      <c r="A609" s="5">
        <v>607</v>
      </c>
      <c r="B609" s="5" t="str">
        <f>"35422021112116183417885"</f>
        <v>35422021112116183417885</v>
      </c>
      <c r="C609" s="5" t="s">
        <v>7</v>
      </c>
      <c r="D609" s="5" t="str">
        <f>"郑桂容"</f>
        <v>郑桂容</v>
      </c>
      <c r="E609" s="5" t="str">
        <f t="shared" si="28"/>
        <v>女</v>
      </c>
    </row>
    <row r="610" spans="1:5" ht="34.5" customHeight="1">
      <c r="A610" s="5">
        <v>608</v>
      </c>
      <c r="B610" s="5" t="str">
        <f>"35422021112116291117896"</f>
        <v>35422021112116291117896</v>
      </c>
      <c r="C610" s="5" t="s">
        <v>7</v>
      </c>
      <c r="D610" s="5" t="str">
        <f>"陈艺灵"</f>
        <v>陈艺灵</v>
      </c>
      <c r="E610" s="5" t="str">
        <f t="shared" si="28"/>
        <v>女</v>
      </c>
    </row>
    <row r="611" spans="1:5" ht="34.5" customHeight="1">
      <c r="A611" s="5">
        <v>609</v>
      </c>
      <c r="B611" s="5" t="str">
        <f>"35422021112116410017919"</f>
        <v>35422021112116410017919</v>
      </c>
      <c r="C611" s="5" t="s">
        <v>7</v>
      </c>
      <c r="D611" s="5" t="str">
        <f>"王小莉"</f>
        <v>王小莉</v>
      </c>
      <c r="E611" s="5" t="str">
        <f t="shared" si="28"/>
        <v>女</v>
      </c>
    </row>
    <row r="612" spans="1:5" ht="34.5" customHeight="1">
      <c r="A612" s="5">
        <v>610</v>
      </c>
      <c r="B612" s="5" t="str">
        <f>"35422021112116572217945"</f>
        <v>35422021112116572217945</v>
      </c>
      <c r="C612" s="5" t="s">
        <v>7</v>
      </c>
      <c r="D612" s="5" t="str">
        <f>"曾娜"</f>
        <v>曾娜</v>
      </c>
      <c r="E612" s="5" t="str">
        <f t="shared" si="28"/>
        <v>女</v>
      </c>
    </row>
    <row r="613" spans="1:5" ht="34.5" customHeight="1">
      <c r="A613" s="5">
        <v>611</v>
      </c>
      <c r="B613" s="5" t="str">
        <f>"35422021112117312718001"</f>
        <v>35422021112117312718001</v>
      </c>
      <c r="C613" s="5" t="s">
        <v>7</v>
      </c>
      <c r="D613" s="5" t="str">
        <f>"陈雨洁"</f>
        <v>陈雨洁</v>
      </c>
      <c r="E613" s="5" t="str">
        <f t="shared" si="28"/>
        <v>女</v>
      </c>
    </row>
    <row r="614" spans="1:5" ht="34.5" customHeight="1">
      <c r="A614" s="5">
        <v>612</v>
      </c>
      <c r="B614" s="5" t="str">
        <f>"35422021112118481118102"</f>
        <v>35422021112118481118102</v>
      </c>
      <c r="C614" s="5" t="s">
        <v>7</v>
      </c>
      <c r="D614" s="5" t="str">
        <f>"谭春月"</f>
        <v>谭春月</v>
      </c>
      <c r="E614" s="5" t="str">
        <f t="shared" si="28"/>
        <v>女</v>
      </c>
    </row>
    <row r="615" spans="1:5" ht="34.5" customHeight="1">
      <c r="A615" s="5">
        <v>613</v>
      </c>
      <c r="B615" s="5" t="str">
        <f>"35422021112118583318116"</f>
        <v>35422021112118583318116</v>
      </c>
      <c r="C615" s="5" t="s">
        <v>7</v>
      </c>
      <c r="D615" s="5" t="str">
        <f>"陈卓"</f>
        <v>陈卓</v>
      </c>
      <c r="E615" s="5" t="str">
        <f t="shared" si="28"/>
        <v>女</v>
      </c>
    </row>
    <row r="616" spans="1:5" ht="34.5" customHeight="1">
      <c r="A616" s="5">
        <v>614</v>
      </c>
      <c r="B616" s="5" t="str">
        <f>"35422021112119291918164"</f>
        <v>35422021112119291918164</v>
      </c>
      <c r="C616" s="5" t="s">
        <v>7</v>
      </c>
      <c r="D616" s="5" t="str">
        <f>"吴美倩"</f>
        <v>吴美倩</v>
      </c>
      <c r="E616" s="5" t="str">
        <f t="shared" si="28"/>
        <v>女</v>
      </c>
    </row>
    <row r="617" spans="1:5" ht="34.5" customHeight="1">
      <c r="A617" s="5">
        <v>615</v>
      </c>
      <c r="B617" s="5" t="str">
        <f>"35422021112119491018196"</f>
        <v>35422021112119491018196</v>
      </c>
      <c r="C617" s="5" t="s">
        <v>7</v>
      </c>
      <c r="D617" s="5" t="str">
        <f>"王娟"</f>
        <v>王娟</v>
      </c>
      <c r="E617" s="5" t="str">
        <f t="shared" si="28"/>
        <v>女</v>
      </c>
    </row>
    <row r="618" spans="1:5" ht="34.5" customHeight="1">
      <c r="A618" s="5">
        <v>616</v>
      </c>
      <c r="B618" s="5" t="str">
        <f>"35422021112120574518294"</f>
        <v>35422021112120574518294</v>
      </c>
      <c r="C618" s="5" t="s">
        <v>7</v>
      </c>
      <c r="D618" s="5" t="str">
        <f>"苏红霞"</f>
        <v>苏红霞</v>
      </c>
      <c r="E618" s="5" t="str">
        <f t="shared" si="28"/>
        <v>女</v>
      </c>
    </row>
    <row r="619" spans="1:5" ht="34.5" customHeight="1">
      <c r="A619" s="5">
        <v>617</v>
      </c>
      <c r="B619" s="5" t="str">
        <f>"35422021112121410918359"</f>
        <v>35422021112121410918359</v>
      </c>
      <c r="C619" s="5" t="s">
        <v>7</v>
      </c>
      <c r="D619" s="5" t="str">
        <f>"钟经美"</f>
        <v>钟经美</v>
      </c>
      <c r="E619" s="5" t="str">
        <f t="shared" si="28"/>
        <v>女</v>
      </c>
    </row>
    <row r="620" spans="1:5" ht="34.5" customHeight="1">
      <c r="A620" s="5">
        <v>618</v>
      </c>
      <c r="B620" s="5" t="str">
        <f>"35422021112122204518398"</f>
        <v>35422021112122204518398</v>
      </c>
      <c r="C620" s="5" t="s">
        <v>7</v>
      </c>
      <c r="D620" s="5" t="str">
        <f>"郑燕玲"</f>
        <v>郑燕玲</v>
      </c>
      <c r="E620" s="5" t="str">
        <f t="shared" si="28"/>
        <v>女</v>
      </c>
    </row>
    <row r="621" spans="1:5" ht="34.5" customHeight="1">
      <c r="A621" s="5">
        <v>619</v>
      </c>
      <c r="B621" s="5" t="str">
        <f>"35422021112123232518449"</f>
        <v>35422021112123232518449</v>
      </c>
      <c r="C621" s="5" t="s">
        <v>7</v>
      </c>
      <c r="D621" s="5" t="str">
        <f>"符才花"</f>
        <v>符才花</v>
      </c>
      <c r="E621" s="5" t="str">
        <f t="shared" si="28"/>
        <v>女</v>
      </c>
    </row>
    <row r="622" spans="1:5" ht="34.5" customHeight="1">
      <c r="A622" s="5">
        <v>620</v>
      </c>
      <c r="B622" s="5" t="str">
        <f>"35422021112123475218458"</f>
        <v>35422021112123475218458</v>
      </c>
      <c r="C622" s="5" t="s">
        <v>7</v>
      </c>
      <c r="D622" s="5" t="str">
        <f>"邱庆征"</f>
        <v>邱庆征</v>
      </c>
      <c r="E622" s="5" t="str">
        <f>"男"</f>
        <v>男</v>
      </c>
    </row>
    <row r="623" spans="1:5" ht="34.5" customHeight="1">
      <c r="A623" s="5">
        <v>621</v>
      </c>
      <c r="B623" s="5" t="str">
        <f>"35422021112201291918474"</f>
        <v>35422021112201291918474</v>
      </c>
      <c r="C623" s="5" t="s">
        <v>7</v>
      </c>
      <c r="D623" s="5" t="str">
        <f>"谢紫婵"</f>
        <v>谢紫婵</v>
      </c>
      <c r="E623" s="5" t="str">
        <f aca="true" t="shared" si="29" ref="E623:E636">"女"</f>
        <v>女</v>
      </c>
    </row>
    <row r="624" spans="1:5" ht="34.5" customHeight="1">
      <c r="A624" s="5">
        <v>622</v>
      </c>
      <c r="B624" s="5" t="str">
        <f>"35422021112207263018486"</f>
        <v>35422021112207263018486</v>
      </c>
      <c r="C624" s="5" t="s">
        <v>7</v>
      </c>
      <c r="D624" s="5" t="str">
        <f>"唐珊珊"</f>
        <v>唐珊珊</v>
      </c>
      <c r="E624" s="5" t="str">
        <f t="shared" si="29"/>
        <v>女</v>
      </c>
    </row>
    <row r="625" spans="1:5" ht="34.5" customHeight="1">
      <c r="A625" s="5">
        <v>623</v>
      </c>
      <c r="B625" s="5" t="str">
        <f>"35422021112208515618622"</f>
        <v>35422021112208515618622</v>
      </c>
      <c r="C625" s="5" t="s">
        <v>7</v>
      </c>
      <c r="D625" s="5" t="str">
        <f>"王紫薇"</f>
        <v>王紫薇</v>
      </c>
      <c r="E625" s="5" t="str">
        <f t="shared" si="29"/>
        <v>女</v>
      </c>
    </row>
    <row r="626" spans="1:5" ht="34.5" customHeight="1">
      <c r="A626" s="5">
        <v>624</v>
      </c>
      <c r="B626" s="5" t="str">
        <f>"35422021112208530618627"</f>
        <v>35422021112208530618627</v>
      </c>
      <c r="C626" s="5" t="s">
        <v>7</v>
      </c>
      <c r="D626" s="5" t="str">
        <f>"王川丽"</f>
        <v>王川丽</v>
      </c>
      <c r="E626" s="5" t="str">
        <f t="shared" si="29"/>
        <v>女</v>
      </c>
    </row>
    <row r="627" spans="1:5" ht="34.5" customHeight="1">
      <c r="A627" s="5">
        <v>625</v>
      </c>
      <c r="B627" s="5" t="str">
        <f>"35422021112208580118650"</f>
        <v>35422021112208580118650</v>
      </c>
      <c r="C627" s="5" t="s">
        <v>7</v>
      </c>
      <c r="D627" s="5" t="str">
        <f>"吴贵美"</f>
        <v>吴贵美</v>
      </c>
      <c r="E627" s="5" t="str">
        <f t="shared" si="29"/>
        <v>女</v>
      </c>
    </row>
    <row r="628" spans="1:5" ht="34.5" customHeight="1">
      <c r="A628" s="5">
        <v>626</v>
      </c>
      <c r="B628" s="5" t="str">
        <f>"35422021112209254318888"</f>
        <v>35422021112209254318888</v>
      </c>
      <c r="C628" s="5" t="s">
        <v>7</v>
      </c>
      <c r="D628" s="5" t="str">
        <f>"符惠芬"</f>
        <v>符惠芬</v>
      </c>
      <c r="E628" s="5" t="str">
        <f t="shared" si="29"/>
        <v>女</v>
      </c>
    </row>
    <row r="629" spans="1:5" ht="34.5" customHeight="1">
      <c r="A629" s="5">
        <v>627</v>
      </c>
      <c r="B629" s="5" t="str">
        <f>"35422021112209275818906"</f>
        <v>35422021112209275818906</v>
      </c>
      <c r="C629" s="5" t="s">
        <v>7</v>
      </c>
      <c r="D629" s="5" t="str">
        <f>"李黑姑"</f>
        <v>李黑姑</v>
      </c>
      <c r="E629" s="5" t="str">
        <f t="shared" si="29"/>
        <v>女</v>
      </c>
    </row>
    <row r="630" spans="1:5" ht="34.5" customHeight="1">
      <c r="A630" s="5">
        <v>628</v>
      </c>
      <c r="B630" s="5" t="str">
        <f>"35422021112209411219004"</f>
        <v>35422021112209411219004</v>
      </c>
      <c r="C630" s="5" t="s">
        <v>7</v>
      </c>
      <c r="D630" s="5" t="str">
        <f>"羊淑芳"</f>
        <v>羊淑芳</v>
      </c>
      <c r="E630" s="5" t="str">
        <f t="shared" si="29"/>
        <v>女</v>
      </c>
    </row>
    <row r="631" spans="1:5" ht="34.5" customHeight="1">
      <c r="A631" s="5">
        <v>629</v>
      </c>
      <c r="B631" s="5" t="str">
        <f>"35422021112209472719047"</f>
        <v>35422021112209472719047</v>
      </c>
      <c r="C631" s="5" t="s">
        <v>7</v>
      </c>
      <c r="D631" s="5" t="str">
        <f>"李日美"</f>
        <v>李日美</v>
      </c>
      <c r="E631" s="5" t="str">
        <f t="shared" si="29"/>
        <v>女</v>
      </c>
    </row>
    <row r="632" spans="1:5" ht="34.5" customHeight="1">
      <c r="A632" s="5">
        <v>630</v>
      </c>
      <c r="B632" s="5" t="str">
        <f>"35422021112210063619202"</f>
        <v>35422021112210063619202</v>
      </c>
      <c r="C632" s="5" t="s">
        <v>7</v>
      </c>
      <c r="D632" s="5" t="str">
        <f>"黄吉秋"</f>
        <v>黄吉秋</v>
      </c>
      <c r="E632" s="5" t="str">
        <f t="shared" si="29"/>
        <v>女</v>
      </c>
    </row>
    <row r="633" spans="1:5" ht="34.5" customHeight="1">
      <c r="A633" s="5">
        <v>631</v>
      </c>
      <c r="B633" s="5" t="str">
        <f>"35422021112210071019207"</f>
        <v>35422021112210071019207</v>
      </c>
      <c r="C633" s="5" t="s">
        <v>7</v>
      </c>
      <c r="D633" s="5" t="str">
        <f>"吴婷婷"</f>
        <v>吴婷婷</v>
      </c>
      <c r="E633" s="5" t="str">
        <f t="shared" si="29"/>
        <v>女</v>
      </c>
    </row>
    <row r="634" spans="1:5" ht="34.5" customHeight="1">
      <c r="A634" s="5">
        <v>632</v>
      </c>
      <c r="B634" s="5" t="str">
        <f>"35422021112210112919244"</f>
        <v>35422021112210112919244</v>
      </c>
      <c r="C634" s="5" t="s">
        <v>7</v>
      </c>
      <c r="D634" s="5" t="str">
        <f>"吴壮娜"</f>
        <v>吴壮娜</v>
      </c>
      <c r="E634" s="5" t="str">
        <f t="shared" si="29"/>
        <v>女</v>
      </c>
    </row>
    <row r="635" spans="1:5" ht="34.5" customHeight="1">
      <c r="A635" s="5">
        <v>633</v>
      </c>
      <c r="B635" s="5" t="str">
        <f>"35422021112212144119891"</f>
        <v>35422021112212144119891</v>
      </c>
      <c r="C635" s="5" t="s">
        <v>7</v>
      </c>
      <c r="D635" s="5" t="str">
        <f>"曾婷"</f>
        <v>曾婷</v>
      </c>
      <c r="E635" s="5" t="str">
        <f t="shared" si="29"/>
        <v>女</v>
      </c>
    </row>
    <row r="636" spans="1:5" ht="34.5" customHeight="1">
      <c r="A636" s="5">
        <v>634</v>
      </c>
      <c r="B636" s="5" t="str">
        <f>"35422021112212211619915"</f>
        <v>35422021112212211619915</v>
      </c>
      <c r="C636" s="5" t="s">
        <v>7</v>
      </c>
      <c r="D636" s="5" t="str">
        <f>"荆哲"</f>
        <v>荆哲</v>
      </c>
      <c r="E636" s="5" t="str">
        <f t="shared" si="29"/>
        <v>女</v>
      </c>
    </row>
    <row r="637" spans="1:5" ht="34.5" customHeight="1">
      <c r="A637" s="5">
        <v>635</v>
      </c>
      <c r="B637" s="5" t="str">
        <f>"35422021112212564320069"</f>
        <v>35422021112212564320069</v>
      </c>
      <c r="C637" s="5" t="s">
        <v>7</v>
      </c>
      <c r="D637" s="5" t="str">
        <f>"李可伟"</f>
        <v>李可伟</v>
      </c>
      <c r="E637" s="5" t="str">
        <f>"男"</f>
        <v>男</v>
      </c>
    </row>
    <row r="638" spans="1:5" ht="34.5" customHeight="1">
      <c r="A638" s="5">
        <v>636</v>
      </c>
      <c r="B638" s="5" t="str">
        <f>"35422021112212575320076"</f>
        <v>35422021112212575320076</v>
      </c>
      <c r="C638" s="5" t="s">
        <v>7</v>
      </c>
      <c r="D638" s="5" t="str">
        <f>"徐婉卿"</f>
        <v>徐婉卿</v>
      </c>
      <c r="E638" s="5" t="str">
        <f aca="true" t="shared" si="30" ref="E638:E646">"女"</f>
        <v>女</v>
      </c>
    </row>
    <row r="639" spans="1:5" ht="34.5" customHeight="1">
      <c r="A639" s="5">
        <v>637</v>
      </c>
      <c r="B639" s="5" t="str">
        <f>"35422021112214415420462"</f>
        <v>35422021112214415420462</v>
      </c>
      <c r="C639" s="5" t="s">
        <v>7</v>
      </c>
      <c r="D639" s="5" t="str">
        <f>"符色燕"</f>
        <v>符色燕</v>
      </c>
      <c r="E639" s="5" t="str">
        <f t="shared" si="30"/>
        <v>女</v>
      </c>
    </row>
    <row r="640" spans="1:5" ht="34.5" customHeight="1">
      <c r="A640" s="5">
        <v>638</v>
      </c>
      <c r="B640" s="5" t="str">
        <f>"35422021112214494220496"</f>
        <v>35422021112214494220496</v>
      </c>
      <c r="C640" s="5" t="s">
        <v>7</v>
      </c>
      <c r="D640" s="5" t="str">
        <f>"周文君"</f>
        <v>周文君</v>
      </c>
      <c r="E640" s="5" t="str">
        <f t="shared" si="30"/>
        <v>女</v>
      </c>
    </row>
    <row r="641" spans="1:5" ht="34.5" customHeight="1">
      <c r="A641" s="5">
        <v>639</v>
      </c>
      <c r="B641" s="5" t="str">
        <f>"35422021112216013920895"</f>
        <v>35422021112216013920895</v>
      </c>
      <c r="C641" s="5" t="s">
        <v>7</v>
      </c>
      <c r="D641" s="5" t="str">
        <f>"孙显新"</f>
        <v>孙显新</v>
      </c>
      <c r="E641" s="5" t="str">
        <f t="shared" si="30"/>
        <v>女</v>
      </c>
    </row>
    <row r="642" spans="1:5" ht="34.5" customHeight="1">
      <c r="A642" s="5">
        <v>640</v>
      </c>
      <c r="B642" s="5" t="str">
        <f>"35422021112216232720996"</f>
        <v>35422021112216232720996</v>
      </c>
      <c r="C642" s="5" t="s">
        <v>7</v>
      </c>
      <c r="D642" s="5" t="str">
        <f>"许秋香"</f>
        <v>许秋香</v>
      </c>
      <c r="E642" s="5" t="str">
        <f t="shared" si="30"/>
        <v>女</v>
      </c>
    </row>
    <row r="643" spans="1:5" ht="34.5" customHeight="1">
      <c r="A643" s="5">
        <v>641</v>
      </c>
      <c r="B643" s="5" t="str">
        <f>"35422021112217513021344"</f>
        <v>35422021112217513021344</v>
      </c>
      <c r="C643" s="5" t="s">
        <v>7</v>
      </c>
      <c r="D643" s="5" t="str">
        <f>"余丽芳"</f>
        <v>余丽芳</v>
      </c>
      <c r="E643" s="5" t="str">
        <f t="shared" si="30"/>
        <v>女</v>
      </c>
    </row>
    <row r="644" spans="1:5" ht="34.5" customHeight="1">
      <c r="A644" s="5">
        <v>642</v>
      </c>
      <c r="B644" s="5" t="str">
        <f>"35422021112218021521374"</f>
        <v>35422021112218021521374</v>
      </c>
      <c r="C644" s="5" t="s">
        <v>7</v>
      </c>
      <c r="D644" s="5" t="str">
        <f>"羊玉秀"</f>
        <v>羊玉秀</v>
      </c>
      <c r="E644" s="5" t="str">
        <f t="shared" si="30"/>
        <v>女</v>
      </c>
    </row>
    <row r="645" spans="1:5" ht="34.5" customHeight="1">
      <c r="A645" s="5">
        <v>643</v>
      </c>
      <c r="B645" s="5" t="str">
        <f>"35422021112218235521442"</f>
        <v>35422021112218235521442</v>
      </c>
      <c r="C645" s="5" t="s">
        <v>7</v>
      </c>
      <c r="D645" s="5" t="str">
        <f>"周惠雅"</f>
        <v>周惠雅</v>
      </c>
      <c r="E645" s="5" t="str">
        <f t="shared" si="30"/>
        <v>女</v>
      </c>
    </row>
    <row r="646" spans="1:5" ht="34.5" customHeight="1">
      <c r="A646" s="5">
        <v>644</v>
      </c>
      <c r="B646" s="5" t="str">
        <f>"35422021112218425921495"</f>
        <v>35422021112218425921495</v>
      </c>
      <c r="C646" s="5" t="s">
        <v>7</v>
      </c>
      <c r="D646" s="5" t="str">
        <f>"符万方"</f>
        <v>符万方</v>
      </c>
      <c r="E646" s="5" t="str">
        <f t="shared" si="30"/>
        <v>女</v>
      </c>
    </row>
    <row r="647" spans="1:5" ht="34.5" customHeight="1">
      <c r="A647" s="5">
        <v>645</v>
      </c>
      <c r="B647" s="5" t="str">
        <f>"35422021112219131321577"</f>
        <v>35422021112219131321577</v>
      </c>
      <c r="C647" s="5" t="s">
        <v>7</v>
      </c>
      <c r="D647" s="5" t="str">
        <f>"周忠喜"</f>
        <v>周忠喜</v>
      </c>
      <c r="E647" s="5" t="str">
        <f>"男"</f>
        <v>男</v>
      </c>
    </row>
    <row r="648" spans="1:5" ht="34.5" customHeight="1">
      <c r="A648" s="5">
        <v>646</v>
      </c>
      <c r="B648" s="5" t="str">
        <f>"35422021112219150521582"</f>
        <v>35422021112219150521582</v>
      </c>
      <c r="C648" s="5" t="s">
        <v>7</v>
      </c>
      <c r="D648" s="5" t="str">
        <f>"李志蕊"</f>
        <v>李志蕊</v>
      </c>
      <c r="E648" s="5" t="str">
        <f aca="true" t="shared" si="31" ref="E648:E674">"女"</f>
        <v>女</v>
      </c>
    </row>
    <row r="649" spans="1:5" ht="34.5" customHeight="1">
      <c r="A649" s="5">
        <v>647</v>
      </c>
      <c r="B649" s="5" t="str">
        <f>"35422021112220482521847"</f>
        <v>35422021112220482521847</v>
      </c>
      <c r="C649" s="5" t="s">
        <v>7</v>
      </c>
      <c r="D649" s="5" t="str">
        <f>"许秀靖"</f>
        <v>许秀靖</v>
      </c>
      <c r="E649" s="5" t="str">
        <f t="shared" si="31"/>
        <v>女</v>
      </c>
    </row>
    <row r="650" spans="1:5" ht="34.5" customHeight="1">
      <c r="A650" s="5">
        <v>648</v>
      </c>
      <c r="B650" s="5" t="str">
        <f>"35422021112221042321902"</f>
        <v>35422021112221042321902</v>
      </c>
      <c r="C650" s="5" t="s">
        <v>7</v>
      </c>
      <c r="D650" s="5" t="str">
        <f>"吴思颖"</f>
        <v>吴思颖</v>
      </c>
      <c r="E650" s="5" t="str">
        <f t="shared" si="31"/>
        <v>女</v>
      </c>
    </row>
    <row r="651" spans="1:5" ht="34.5" customHeight="1">
      <c r="A651" s="5">
        <v>649</v>
      </c>
      <c r="B651" s="5" t="str">
        <f>"35422021112221231921951"</f>
        <v>35422021112221231921951</v>
      </c>
      <c r="C651" s="5" t="s">
        <v>7</v>
      </c>
      <c r="D651" s="5" t="str">
        <f>"陈嘉欣"</f>
        <v>陈嘉欣</v>
      </c>
      <c r="E651" s="5" t="str">
        <f t="shared" si="31"/>
        <v>女</v>
      </c>
    </row>
    <row r="652" spans="1:5" ht="34.5" customHeight="1">
      <c r="A652" s="5">
        <v>650</v>
      </c>
      <c r="B652" s="5" t="str">
        <f>"35422021112221301321970"</f>
        <v>35422021112221301321970</v>
      </c>
      <c r="C652" s="5" t="s">
        <v>7</v>
      </c>
      <c r="D652" s="5" t="str">
        <f>"赵凤君"</f>
        <v>赵凤君</v>
      </c>
      <c r="E652" s="5" t="str">
        <f t="shared" si="31"/>
        <v>女</v>
      </c>
    </row>
    <row r="653" spans="1:5" ht="34.5" customHeight="1">
      <c r="A653" s="5">
        <v>651</v>
      </c>
      <c r="B653" s="5" t="str">
        <f>"35422021112222505722106"</f>
        <v>35422021112222505722106</v>
      </c>
      <c r="C653" s="5" t="s">
        <v>7</v>
      </c>
      <c r="D653" s="5" t="str">
        <f>"唐珊妮"</f>
        <v>唐珊妮</v>
      </c>
      <c r="E653" s="5" t="str">
        <f t="shared" si="31"/>
        <v>女</v>
      </c>
    </row>
    <row r="654" spans="1:5" ht="34.5" customHeight="1">
      <c r="A654" s="5">
        <v>652</v>
      </c>
      <c r="B654" s="5" t="str">
        <f>"35422021112311355922866"</f>
        <v>35422021112311355922866</v>
      </c>
      <c r="C654" s="5" t="s">
        <v>7</v>
      </c>
      <c r="D654" s="5" t="str">
        <f>"韩婷"</f>
        <v>韩婷</v>
      </c>
      <c r="E654" s="5" t="str">
        <f t="shared" si="31"/>
        <v>女</v>
      </c>
    </row>
    <row r="655" spans="1:5" ht="34.5" customHeight="1">
      <c r="A655" s="5">
        <v>653</v>
      </c>
      <c r="B655" s="5" t="str">
        <f>"35422021112315081123302"</f>
        <v>35422021112315081123302</v>
      </c>
      <c r="C655" s="5" t="s">
        <v>7</v>
      </c>
      <c r="D655" s="5" t="str">
        <f>"邓秋恋"</f>
        <v>邓秋恋</v>
      </c>
      <c r="E655" s="5" t="str">
        <f t="shared" si="31"/>
        <v>女</v>
      </c>
    </row>
    <row r="656" spans="1:5" ht="34.5" customHeight="1">
      <c r="A656" s="5">
        <v>654</v>
      </c>
      <c r="B656" s="5" t="str">
        <f>"35422021112315215623364"</f>
        <v>35422021112315215623364</v>
      </c>
      <c r="C656" s="5" t="s">
        <v>7</v>
      </c>
      <c r="D656" s="5" t="str">
        <f>"黎丽美"</f>
        <v>黎丽美</v>
      </c>
      <c r="E656" s="5" t="str">
        <f t="shared" si="31"/>
        <v>女</v>
      </c>
    </row>
    <row r="657" spans="1:5" ht="34.5" customHeight="1">
      <c r="A657" s="5">
        <v>655</v>
      </c>
      <c r="B657" s="5" t="str">
        <f>"35422021112315232123368"</f>
        <v>35422021112315232123368</v>
      </c>
      <c r="C657" s="5" t="s">
        <v>7</v>
      </c>
      <c r="D657" s="5" t="str">
        <f>"范世鹰"</f>
        <v>范世鹰</v>
      </c>
      <c r="E657" s="5" t="str">
        <f t="shared" si="31"/>
        <v>女</v>
      </c>
    </row>
    <row r="658" spans="1:5" ht="34.5" customHeight="1">
      <c r="A658" s="5">
        <v>656</v>
      </c>
      <c r="B658" s="5" t="str">
        <f>"35422021112316544425637"</f>
        <v>35422021112316544425637</v>
      </c>
      <c r="C658" s="5" t="s">
        <v>7</v>
      </c>
      <c r="D658" s="5" t="str">
        <f>"李艳萍"</f>
        <v>李艳萍</v>
      </c>
      <c r="E658" s="5" t="str">
        <f t="shared" si="31"/>
        <v>女</v>
      </c>
    </row>
    <row r="659" spans="1:5" ht="34.5" customHeight="1">
      <c r="A659" s="5">
        <v>657</v>
      </c>
      <c r="B659" s="5" t="str">
        <f>"35422021112318522633787"</f>
        <v>35422021112318522633787</v>
      </c>
      <c r="C659" s="5" t="s">
        <v>7</v>
      </c>
      <c r="D659" s="5" t="str">
        <f>"王雅婷"</f>
        <v>王雅婷</v>
      </c>
      <c r="E659" s="5" t="str">
        <f t="shared" si="31"/>
        <v>女</v>
      </c>
    </row>
    <row r="660" spans="1:5" ht="34.5" customHeight="1">
      <c r="A660" s="5">
        <v>658</v>
      </c>
      <c r="B660" s="5" t="str">
        <f>"35422021112319374633909"</f>
        <v>35422021112319374633909</v>
      </c>
      <c r="C660" s="5" t="s">
        <v>7</v>
      </c>
      <c r="D660" s="5" t="str">
        <f>"孙余"</f>
        <v>孙余</v>
      </c>
      <c r="E660" s="5" t="str">
        <f t="shared" si="31"/>
        <v>女</v>
      </c>
    </row>
    <row r="661" spans="1:5" ht="34.5" customHeight="1">
      <c r="A661" s="5">
        <v>659</v>
      </c>
      <c r="B661" s="5" t="str">
        <f>"35422021112319475833933"</f>
        <v>35422021112319475833933</v>
      </c>
      <c r="C661" s="5" t="s">
        <v>7</v>
      </c>
      <c r="D661" s="5" t="str">
        <f>"符东淼"</f>
        <v>符东淼</v>
      </c>
      <c r="E661" s="5" t="str">
        <f t="shared" si="31"/>
        <v>女</v>
      </c>
    </row>
    <row r="662" spans="1:5" ht="34.5" customHeight="1">
      <c r="A662" s="5">
        <v>660</v>
      </c>
      <c r="B662" s="5" t="str">
        <f>"35422021112320291734024"</f>
        <v>35422021112320291734024</v>
      </c>
      <c r="C662" s="5" t="s">
        <v>7</v>
      </c>
      <c r="D662" s="5" t="str">
        <f>"谢康群"</f>
        <v>谢康群</v>
      </c>
      <c r="E662" s="5" t="str">
        <f t="shared" si="31"/>
        <v>女</v>
      </c>
    </row>
    <row r="663" spans="1:5" ht="34.5" customHeight="1">
      <c r="A663" s="5">
        <v>661</v>
      </c>
      <c r="B663" s="5" t="str">
        <f>"35422021112320384234057"</f>
        <v>35422021112320384234057</v>
      </c>
      <c r="C663" s="5" t="s">
        <v>7</v>
      </c>
      <c r="D663" s="5" t="str">
        <f>"何洁仪"</f>
        <v>何洁仪</v>
      </c>
      <c r="E663" s="5" t="str">
        <f t="shared" si="31"/>
        <v>女</v>
      </c>
    </row>
    <row r="664" spans="1:5" ht="34.5" customHeight="1">
      <c r="A664" s="5">
        <v>662</v>
      </c>
      <c r="B664" s="5" t="str">
        <f>"35422021112321080334136"</f>
        <v>35422021112321080334136</v>
      </c>
      <c r="C664" s="5" t="s">
        <v>7</v>
      </c>
      <c r="D664" s="5" t="str">
        <f>"任琳琳"</f>
        <v>任琳琳</v>
      </c>
      <c r="E664" s="5" t="str">
        <f t="shared" si="31"/>
        <v>女</v>
      </c>
    </row>
    <row r="665" spans="1:5" ht="34.5" customHeight="1">
      <c r="A665" s="5">
        <v>663</v>
      </c>
      <c r="B665" s="5" t="str">
        <f>"35422021112321244734179"</f>
        <v>35422021112321244734179</v>
      </c>
      <c r="C665" s="5" t="s">
        <v>7</v>
      </c>
      <c r="D665" s="5" t="str">
        <f>"符丽芳"</f>
        <v>符丽芳</v>
      </c>
      <c r="E665" s="5" t="str">
        <f t="shared" si="31"/>
        <v>女</v>
      </c>
    </row>
    <row r="666" spans="1:5" ht="34.5" customHeight="1">
      <c r="A666" s="5">
        <v>664</v>
      </c>
      <c r="B666" s="5" t="str">
        <f>"35422021112323411634421"</f>
        <v>35422021112323411634421</v>
      </c>
      <c r="C666" s="5" t="s">
        <v>7</v>
      </c>
      <c r="D666" s="5" t="str">
        <f>"刘丽秋"</f>
        <v>刘丽秋</v>
      </c>
      <c r="E666" s="5" t="str">
        <f t="shared" si="31"/>
        <v>女</v>
      </c>
    </row>
    <row r="667" spans="1:5" ht="34.5" customHeight="1">
      <c r="A667" s="5">
        <v>665</v>
      </c>
      <c r="B667" s="5" t="str">
        <f>"35422021112409145434707"</f>
        <v>35422021112409145434707</v>
      </c>
      <c r="C667" s="5" t="s">
        <v>7</v>
      </c>
      <c r="D667" s="5" t="str">
        <f>"黄诗蕾"</f>
        <v>黄诗蕾</v>
      </c>
      <c r="E667" s="5" t="str">
        <f t="shared" si="31"/>
        <v>女</v>
      </c>
    </row>
    <row r="668" spans="1:5" ht="34.5" customHeight="1">
      <c r="A668" s="5">
        <v>666</v>
      </c>
      <c r="B668" s="5" t="str">
        <f>"35422021112409145634709"</f>
        <v>35422021112409145634709</v>
      </c>
      <c r="C668" s="5" t="s">
        <v>7</v>
      </c>
      <c r="D668" s="5" t="str">
        <f>"陈金惠"</f>
        <v>陈金惠</v>
      </c>
      <c r="E668" s="5" t="str">
        <f t="shared" si="31"/>
        <v>女</v>
      </c>
    </row>
    <row r="669" spans="1:5" ht="34.5" customHeight="1">
      <c r="A669" s="5">
        <v>667</v>
      </c>
      <c r="B669" s="5" t="str">
        <f>"35422021112411333935217"</f>
        <v>35422021112411333935217</v>
      </c>
      <c r="C669" s="5" t="s">
        <v>7</v>
      </c>
      <c r="D669" s="5" t="str">
        <f>"李秋妹"</f>
        <v>李秋妹</v>
      </c>
      <c r="E669" s="5" t="str">
        <f t="shared" si="31"/>
        <v>女</v>
      </c>
    </row>
    <row r="670" spans="1:5" ht="34.5" customHeight="1">
      <c r="A670" s="5">
        <v>668</v>
      </c>
      <c r="B670" s="5" t="str">
        <f>"35422021112412340635364"</f>
        <v>35422021112412340635364</v>
      </c>
      <c r="C670" s="5" t="s">
        <v>7</v>
      </c>
      <c r="D670" s="5" t="str">
        <f>"林福爽"</f>
        <v>林福爽</v>
      </c>
      <c r="E670" s="5" t="str">
        <f t="shared" si="31"/>
        <v>女</v>
      </c>
    </row>
    <row r="671" spans="1:5" ht="34.5" customHeight="1">
      <c r="A671" s="5">
        <v>669</v>
      </c>
      <c r="B671" s="5" t="str">
        <f>"35422021112413115035463"</f>
        <v>35422021112413115035463</v>
      </c>
      <c r="C671" s="5" t="s">
        <v>7</v>
      </c>
      <c r="D671" s="5" t="str">
        <f>"张军"</f>
        <v>张军</v>
      </c>
      <c r="E671" s="5" t="str">
        <f t="shared" si="31"/>
        <v>女</v>
      </c>
    </row>
    <row r="672" spans="1:5" ht="34.5" customHeight="1">
      <c r="A672" s="5">
        <v>670</v>
      </c>
      <c r="B672" s="5" t="str">
        <f>"35422021112415102935771"</f>
        <v>35422021112415102935771</v>
      </c>
      <c r="C672" s="5" t="s">
        <v>7</v>
      </c>
      <c r="D672" s="5" t="str">
        <f>"王小兰"</f>
        <v>王小兰</v>
      </c>
      <c r="E672" s="5" t="str">
        <f t="shared" si="31"/>
        <v>女</v>
      </c>
    </row>
    <row r="673" spans="1:5" ht="34.5" customHeight="1">
      <c r="A673" s="5">
        <v>671</v>
      </c>
      <c r="B673" s="5" t="str">
        <f>"35422021112415452735887"</f>
        <v>35422021112415452735887</v>
      </c>
      <c r="C673" s="5" t="s">
        <v>7</v>
      </c>
      <c r="D673" s="5" t="str">
        <f>"庄惠云"</f>
        <v>庄惠云</v>
      </c>
      <c r="E673" s="5" t="str">
        <f t="shared" si="31"/>
        <v>女</v>
      </c>
    </row>
    <row r="674" spans="1:5" ht="34.5" customHeight="1">
      <c r="A674" s="5">
        <v>672</v>
      </c>
      <c r="B674" s="5" t="str">
        <f>"35422021112416512436120"</f>
        <v>35422021112416512436120</v>
      </c>
      <c r="C674" s="5" t="s">
        <v>7</v>
      </c>
      <c r="D674" s="5" t="str">
        <f>"王少环"</f>
        <v>王少环</v>
      </c>
      <c r="E674" s="5" t="str">
        <f t="shared" si="31"/>
        <v>女</v>
      </c>
    </row>
    <row r="675" spans="1:5" ht="34.5" customHeight="1">
      <c r="A675" s="5">
        <v>673</v>
      </c>
      <c r="B675" s="5" t="str">
        <f>"35422021112421204336424"</f>
        <v>35422021112421204336424</v>
      </c>
      <c r="C675" s="5" t="s">
        <v>7</v>
      </c>
      <c r="D675" s="5" t="str">
        <f>"汤玉棋"</f>
        <v>汤玉棋</v>
      </c>
      <c r="E675" s="5" t="str">
        <f>"男"</f>
        <v>男</v>
      </c>
    </row>
    <row r="676" spans="1:5" ht="34.5" customHeight="1">
      <c r="A676" s="5">
        <v>674</v>
      </c>
      <c r="B676" s="5" t="str">
        <f>"35422021112423403238519"</f>
        <v>35422021112423403238519</v>
      </c>
      <c r="C676" s="5" t="s">
        <v>7</v>
      </c>
      <c r="D676" s="5" t="str">
        <f>"蒋万应"</f>
        <v>蒋万应</v>
      </c>
      <c r="E676" s="5" t="str">
        <f aca="true" t="shared" si="32" ref="E676:E681">"女"</f>
        <v>女</v>
      </c>
    </row>
    <row r="677" spans="1:5" ht="34.5" customHeight="1">
      <c r="A677" s="5">
        <v>675</v>
      </c>
      <c r="B677" s="5" t="str">
        <f>"35422021112509554545267"</f>
        <v>35422021112509554545267</v>
      </c>
      <c r="C677" s="5" t="s">
        <v>7</v>
      </c>
      <c r="D677" s="5" t="str">
        <f>"陈晓玲"</f>
        <v>陈晓玲</v>
      </c>
      <c r="E677" s="5" t="str">
        <f t="shared" si="32"/>
        <v>女</v>
      </c>
    </row>
    <row r="678" spans="1:5" ht="34.5" customHeight="1">
      <c r="A678" s="5">
        <v>676</v>
      </c>
      <c r="B678" s="5" t="str">
        <f>"35422021112511245045709"</f>
        <v>35422021112511245045709</v>
      </c>
      <c r="C678" s="5" t="s">
        <v>7</v>
      </c>
      <c r="D678" s="5" t="str">
        <f>"王颂珍"</f>
        <v>王颂珍</v>
      </c>
      <c r="E678" s="5" t="str">
        <f t="shared" si="32"/>
        <v>女</v>
      </c>
    </row>
    <row r="679" spans="1:5" ht="34.5" customHeight="1">
      <c r="A679" s="5">
        <v>677</v>
      </c>
      <c r="B679" s="5" t="str">
        <f>"35422021112513330046042"</f>
        <v>35422021112513330046042</v>
      </c>
      <c r="C679" s="5" t="s">
        <v>7</v>
      </c>
      <c r="D679" s="5" t="str">
        <f>"何川喻"</f>
        <v>何川喻</v>
      </c>
      <c r="E679" s="5" t="str">
        <f t="shared" si="32"/>
        <v>女</v>
      </c>
    </row>
    <row r="680" spans="1:5" ht="34.5" customHeight="1">
      <c r="A680" s="5">
        <v>678</v>
      </c>
      <c r="B680" s="5" t="str">
        <f>"35422021112515233346334"</f>
        <v>35422021112515233346334</v>
      </c>
      <c r="C680" s="5" t="s">
        <v>7</v>
      </c>
      <c r="D680" s="5" t="str">
        <f>"王继娜"</f>
        <v>王继娜</v>
      </c>
      <c r="E680" s="5" t="str">
        <f t="shared" si="32"/>
        <v>女</v>
      </c>
    </row>
    <row r="681" spans="1:5" ht="34.5" customHeight="1">
      <c r="A681" s="5">
        <v>679</v>
      </c>
      <c r="B681" s="5" t="str">
        <f>"35422021112515410246388"</f>
        <v>35422021112515410246388</v>
      </c>
      <c r="C681" s="5" t="s">
        <v>7</v>
      </c>
      <c r="D681" s="5" t="str">
        <f>"陈飞越"</f>
        <v>陈飞越</v>
      </c>
      <c r="E681" s="5" t="str">
        <f t="shared" si="32"/>
        <v>女</v>
      </c>
    </row>
    <row r="682" spans="1:5" ht="34.5" customHeight="1">
      <c r="A682" s="5">
        <v>680</v>
      </c>
      <c r="B682" s="5" t="str">
        <f>"35422021112516493246567"</f>
        <v>35422021112516493246567</v>
      </c>
      <c r="C682" s="5" t="s">
        <v>7</v>
      </c>
      <c r="D682" s="5" t="str">
        <f>"王正照"</f>
        <v>王正照</v>
      </c>
      <c r="E682" s="5" t="str">
        <f>"男"</f>
        <v>男</v>
      </c>
    </row>
    <row r="683" spans="1:5" ht="34.5" customHeight="1">
      <c r="A683" s="5">
        <v>681</v>
      </c>
      <c r="B683" s="5" t="str">
        <f>"35422021112518060646726"</f>
        <v>35422021112518060646726</v>
      </c>
      <c r="C683" s="5" t="s">
        <v>7</v>
      </c>
      <c r="D683" s="5" t="str">
        <f>"陈善佳"</f>
        <v>陈善佳</v>
      </c>
      <c r="E683" s="5" t="str">
        <f aca="true" t="shared" si="33" ref="E683:E689">"女"</f>
        <v>女</v>
      </c>
    </row>
    <row r="684" spans="1:5" ht="34.5" customHeight="1">
      <c r="A684" s="5">
        <v>682</v>
      </c>
      <c r="B684" s="5" t="str">
        <f>"35422021112518172846739"</f>
        <v>35422021112518172846739</v>
      </c>
      <c r="C684" s="5" t="s">
        <v>7</v>
      </c>
      <c r="D684" s="5" t="str">
        <f>"张香芳"</f>
        <v>张香芳</v>
      </c>
      <c r="E684" s="5" t="str">
        <f t="shared" si="33"/>
        <v>女</v>
      </c>
    </row>
    <row r="685" spans="1:5" ht="34.5" customHeight="1">
      <c r="A685" s="5">
        <v>683</v>
      </c>
      <c r="B685" s="5" t="str">
        <f>"35422021112519013246824"</f>
        <v>35422021112519013246824</v>
      </c>
      <c r="C685" s="5" t="s">
        <v>7</v>
      </c>
      <c r="D685" s="5" t="str">
        <f>"张用芳"</f>
        <v>张用芳</v>
      </c>
      <c r="E685" s="5" t="str">
        <f t="shared" si="33"/>
        <v>女</v>
      </c>
    </row>
    <row r="686" spans="1:5" ht="34.5" customHeight="1">
      <c r="A686" s="5">
        <v>684</v>
      </c>
      <c r="B686" s="5" t="str">
        <f>"35422021112519333546886"</f>
        <v>35422021112519333546886</v>
      </c>
      <c r="C686" s="5" t="s">
        <v>7</v>
      </c>
      <c r="D686" s="5" t="str">
        <f>"黎石翠"</f>
        <v>黎石翠</v>
      </c>
      <c r="E686" s="5" t="str">
        <f t="shared" si="33"/>
        <v>女</v>
      </c>
    </row>
    <row r="687" spans="1:5" ht="34.5" customHeight="1">
      <c r="A687" s="5">
        <v>685</v>
      </c>
      <c r="B687" s="5" t="str">
        <f>"35422021112519341646889"</f>
        <v>35422021112519341646889</v>
      </c>
      <c r="C687" s="5" t="s">
        <v>7</v>
      </c>
      <c r="D687" s="5" t="str">
        <f>"邱艳婷"</f>
        <v>邱艳婷</v>
      </c>
      <c r="E687" s="5" t="str">
        <f t="shared" si="33"/>
        <v>女</v>
      </c>
    </row>
    <row r="688" spans="1:5" ht="34.5" customHeight="1">
      <c r="A688" s="5">
        <v>686</v>
      </c>
      <c r="B688" s="5" t="str">
        <f>"35422021112519592646939"</f>
        <v>35422021112519592646939</v>
      </c>
      <c r="C688" s="5" t="s">
        <v>7</v>
      </c>
      <c r="D688" s="5" t="str">
        <f>"麦笃萍"</f>
        <v>麦笃萍</v>
      </c>
      <c r="E688" s="5" t="str">
        <f t="shared" si="33"/>
        <v>女</v>
      </c>
    </row>
    <row r="689" spans="1:5" ht="34.5" customHeight="1">
      <c r="A689" s="5">
        <v>687</v>
      </c>
      <c r="B689" s="5" t="str">
        <f>"35422021112523295347244"</f>
        <v>35422021112523295347244</v>
      </c>
      <c r="C689" s="5" t="s">
        <v>7</v>
      </c>
      <c r="D689" s="5" t="str">
        <f>"钟文玲"</f>
        <v>钟文玲</v>
      </c>
      <c r="E689" s="5" t="str">
        <f t="shared" si="33"/>
        <v>女</v>
      </c>
    </row>
    <row r="690" spans="1:5" ht="34.5" customHeight="1">
      <c r="A690" s="5">
        <v>688</v>
      </c>
      <c r="B690" s="5" t="str">
        <f>"35422021112523462147259"</f>
        <v>35422021112523462147259</v>
      </c>
      <c r="C690" s="5" t="s">
        <v>7</v>
      </c>
      <c r="D690" s="5" t="str">
        <f>"张英文"</f>
        <v>张英文</v>
      </c>
      <c r="E690" s="5" t="str">
        <f>"男"</f>
        <v>男</v>
      </c>
    </row>
    <row r="691" spans="1:5" ht="34.5" customHeight="1">
      <c r="A691" s="5">
        <v>689</v>
      </c>
      <c r="B691" s="5" t="str">
        <f>"35422021112608431247356"</f>
        <v>35422021112608431247356</v>
      </c>
      <c r="C691" s="5" t="s">
        <v>7</v>
      </c>
      <c r="D691" s="5" t="str">
        <f>"李婉君"</f>
        <v>李婉君</v>
      </c>
      <c r="E691" s="5" t="str">
        <f>"女"</f>
        <v>女</v>
      </c>
    </row>
    <row r="692" spans="1:5" ht="34.5" customHeight="1">
      <c r="A692" s="5">
        <v>690</v>
      </c>
      <c r="B692" s="5" t="str">
        <f>"35422021112609574747538"</f>
        <v>35422021112609574747538</v>
      </c>
      <c r="C692" s="5" t="s">
        <v>7</v>
      </c>
      <c r="D692" s="5" t="str">
        <f>"张雪雅"</f>
        <v>张雪雅</v>
      </c>
      <c r="E692" s="5" t="str">
        <f>"女"</f>
        <v>女</v>
      </c>
    </row>
    <row r="693" spans="1:5" ht="34.5" customHeight="1">
      <c r="A693" s="5">
        <v>691</v>
      </c>
      <c r="B693" s="5" t="str">
        <f>"35422021112610123747595"</f>
        <v>35422021112610123747595</v>
      </c>
      <c r="C693" s="5" t="s">
        <v>7</v>
      </c>
      <c r="D693" s="5" t="str">
        <f>"孟海岸"</f>
        <v>孟海岸</v>
      </c>
      <c r="E693" s="5" t="str">
        <f>"女"</f>
        <v>女</v>
      </c>
    </row>
    <row r="694" spans="1:5" ht="34.5" customHeight="1">
      <c r="A694" s="5">
        <v>692</v>
      </c>
      <c r="B694" s="5" t="str">
        <f>"35422021112610463947702"</f>
        <v>35422021112610463947702</v>
      </c>
      <c r="C694" s="5" t="s">
        <v>7</v>
      </c>
      <c r="D694" s="5" t="str">
        <f>"李江艳"</f>
        <v>李江艳</v>
      </c>
      <c r="E694" s="5" t="str">
        <f>"女"</f>
        <v>女</v>
      </c>
    </row>
    <row r="695" spans="1:5" ht="34.5" customHeight="1">
      <c r="A695" s="5">
        <v>693</v>
      </c>
      <c r="B695" s="5" t="str">
        <f>"35422021112611054747754"</f>
        <v>35422021112611054747754</v>
      </c>
      <c r="C695" s="5" t="s">
        <v>7</v>
      </c>
      <c r="D695" s="5" t="str">
        <f>"卢施芬"</f>
        <v>卢施芬</v>
      </c>
      <c r="E695" s="5" t="str">
        <f>"女"</f>
        <v>女</v>
      </c>
    </row>
    <row r="696" spans="1:5" ht="34.5" customHeight="1">
      <c r="A696" s="5">
        <v>694</v>
      </c>
      <c r="B696" s="5" t="str">
        <f>"35422021112612144347903"</f>
        <v>35422021112612144347903</v>
      </c>
      <c r="C696" s="5" t="s">
        <v>7</v>
      </c>
      <c r="D696" s="5" t="str">
        <f>"钟孝敬"</f>
        <v>钟孝敬</v>
      </c>
      <c r="E696" s="5" t="str">
        <f>"男"</f>
        <v>男</v>
      </c>
    </row>
    <row r="697" spans="1:5" ht="34.5" customHeight="1">
      <c r="A697" s="5">
        <v>695</v>
      </c>
      <c r="B697" s="5" t="str">
        <f>"35422021112613225448027"</f>
        <v>35422021112613225448027</v>
      </c>
      <c r="C697" s="5" t="s">
        <v>7</v>
      </c>
      <c r="D697" s="5" t="str">
        <f>"陈丽赢"</f>
        <v>陈丽赢</v>
      </c>
      <c r="E697" s="5" t="str">
        <f aca="true" t="shared" si="34" ref="E697:E702">"女"</f>
        <v>女</v>
      </c>
    </row>
    <row r="698" spans="1:5" ht="34.5" customHeight="1">
      <c r="A698" s="5">
        <v>696</v>
      </c>
      <c r="B698" s="5" t="str">
        <f>"35422021112615465048314"</f>
        <v>35422021112615465048314</v>
      </c>
      <c r="C698" s="5" t="s">
        <v>7</v>
      </c>
      <c r="D698" s="5" t="str">
        <f>"谭良灵"</f>
        <v>谭良灵</v>
      </c>
      <c r="E698" s="5" t="str">
        <f t="shared" si="34"/>
        <v>女</v>
      </c>
    </row>
    <row r="699" spans="1:5" ht="34.5" customHeight="1">
      <c r="A699" s="5">
        <v>697</v>
      </c>
      <c r="B699" s="5" t="str">
        <f>"35422021112620084448740"</f>
        <v>35422021112620084448740</v>
      </c>
      <c r="C699" s="5" t="s">
        <v>7</v>
      </c>
      <c r="D699" s="5" t="str">
        <f>"李慕君"</f>
        <v>李慕君</v>
      </c>
      <c r="E699" s="5" t="str">
        <f t="shared" si="34"/>
        <v>女</v>
      </c>
    </row>
    <row r="700" spans="1:5" ht="34.5" customHeight="1">
      <c r="A700" s="5">
        <v>698</v>
      </c>
      <c r="B700" s="5" t="str">
        <f>"35422021112623421348976"</f>
        <v>35422021112623421348976</v>
      </c>
      <c r="C700" s="5" t="s">
        <v>7</v>
      </c>
      <c r="D700" s="5" t="str">
        <f>"王丽君"</f>
        <v>王丽君</v>
      </c>
      <c r="E700" s="5" t="str">
        <f t="shared" si="34"/>
        <v>女</v>
      </c>
    </row>
    <row r="701" spans="1:5" ht="34.5" customHeight="1">
      <c r="A701" s="5">
        <v>699</v>
      </c>
      <c r="B701" s="5" t="str">
        <f>"35422021112714195749384"</f>
        <v>35422021112714195749384</v>
      </c>
      <c r="C701" s="5" t="s">
        <v>7</v>
      </c>
      <c r="D701" s="5" t="str">
        <f>"李春月"</f>
        <v>李春月</v>
      </c>
      <c r="E701" s="5" t="str">
        <f t="shared" si="34"/>
        <v>女</v>
      </c>
    </row>
    <row r="702" spans="1:5" ht="34.5" customHeight="1">
      <c r="A702" s="5">
        <v>700</v>
      </c>
      <c r="B702" s="5" t="str">
        <f>"35422021112715104949432"</f>
        <v>35422021112715104949432</v>
      </c>
      <c r="C702" s="5" t="s">
        <v>7</v>
      </c>
      <c r="D702" s="5" t="str">
        <f>"吴小琦"</f>
        <v>吴小琦</v>
      </c>
      <c r="E702" s="5" t="str">
        <f t="shared" si="34"/>
        <v>女</v>
      </c>
    </row>
    <row r="703" spans="1:5" ht="34.5" customHeight="1">
      <c r="A703" s="5">
        <v>701</v>
      </c>
      <c r="B703" s="5" t="str">
        <f>"35422021112715323649451"</f>
        <v>35422021112715323649451</v>
      </c>
      <c r="C703" s="5" t="s">
        <v>7</v>
      </c>
      <c r="D703" s="5" t="str">
        <f>"张熙"</f>
        <v>张熙</v>
      </c>
      <c r="E703" s="5" t="str">
        <f>"男"</f>
        <v>男</v>
      </c>
    </row>
    <row r="704" spans="1:5" ht="34.5" customHeight="1">
      <c r="A704" s="5">
        <v>702</v>
      </c>
      <c r="B704" s="5" t="str">
        <f>"35422021112715381849459"</f>
        <v>35422021112715381849459</v>
      </c>
      <c r="C704" s="5" t="s">
        <v>7</v>
      </c>
      <c r="D704" s="5" t="str">
        <f>"陈碧玉"</f>
        <v>陈碧玉</v>
      </c>
      <c r="E704" s="5" t="str">
        <f aca="true" t="shared" si="35" ref="E704:E724">"女"</f>
        <v>女</v>
      </c>
    </row>
    <row r="705" spans="1:5" ht="34.5" customHeight="1">
      <c r="A705" s="5">
        <v>703</v>
      </c>
      <c r="B705" s="5" t="str">
        <f>"35422021112716214249506"</f>
        <v>35422021112716214249506</v>
      </c>
      <c r="C705" s="5" t="s">
        <v>7</v>
      </c>
      <c r="D705" s="5" t="str">
        <f>"冼恩嫚"</f>
        <v>冼恩嫚</v>
      </c>
      <c r="E705" s="5" t="str">
        <f t="shared" si="35"/>
        <v>女</v>
      </c>
    </row>
    <row r="706" spans="1:5" ht="34.5" customHeight="1">
      <c r="A706" s="5">
        <v>704</v>
      </c>
      <c r="B706" s="5" t="str">
        <f>"35422021112718002749610"</f>
        <v>35422021112718002749610</v>
      </c>
      <c r="C706" s="5" t="s">
        <v>7</v>
      </c>
      <c r="D706" s="5" t="str">
        <f>"成诚"</f>
        <v>成诚</v>
      </c>
      <c r="E706" s="5" t="str">
        <f t="shared" si="35"/>
        <v>女</v>
      </c>
    </row>
    <row r="707" spans="1:5" ht="34.5" customHeight="1">
      <c r="A707" s="5">
        <v>705</v>
      </c>
      <c r="B707" s="5" t="str">
        <f>"35422021112719163549691"</f>
        <v>35422021112719163549691</v>
      </c>
      <c r="C707" s="5" t="s">
        <v>7</v>
      </c>
      <c r="D707" s="5" t="str">
        <f>"吴司南"</f>
        <v>吴司南</v>
      </c>
      <c r="E707" s="5" t="str">
        <f t="shared" si="35"/>
        <v>女</v>
      </c>
    </row>
    <row r="708" spans="1:5" ht="34.5" customHeight="1">
      <c r="A708" s="5">
        <v>706</v>
      </c>
      <c r="B708" s="5" t="str">
        <f>"35422021112720275749775"</f>
        <v>35422021112720275749775</v>
      </c>
      <c r="C708" s="5" t="s">
        <v>7</v>
      </c>
      <c r="D708" s="5" t="str">
        <f>"莫小玲"</f>
        <v>莫小玲</v>
      </c>
      <c r="E708" s="5" t="str">
        <f t="shared" si="35"/>
        <v>女</v>
      </c>
    </row>
    <row r="709" spans="1:5" ht="34.5" customHeight="1">
      <c r="A709" s="5">
        <v>707</v>
      </c>
      <c r="B709" s="5" t="str">
        <f>"35422021112721305449847"</f>
        <v>35422021112721305449847</v>
      </c>
      <c r="C709" s="5" t="s">
        <v>7</v>
      </c>
      <c r="D709" s="5" t="str">
        <f>"唐敏"</f>
        <v>唐敏</v>
      </c>
      <c r="E709" s="5" t="str">
        <f t="shared" si="35"/>
        <v>女</v>
      </c>
    </row>
    <row r="710" spans="1:5" ht="34.5" customHeight="1">
      <c r="A710" s="5">
        <v>708</v>
      </c>
      <c r="B710" s="5" t="str">
        <f>"35422021112721394449857"</f>
        <v>35422021112721394449857</v>
      </c>
      <c r="C710" s="5" t="s">
        <v>7</v>
      </c>
      <c r="D710" s="5" t="str">
        <f>"王茹倩"</f>
        <v>王茹倩</v>
      </c>
      <c r="E710" s="5" t="str">
        <f t="shared" si="35"/>
        <v>女</v>
      </c>
    </row>
    <row r="711" spans="1:5" ht="34.5" customHeight="1">
      <c r="A711" s="5">
        <v>709</v>
      </c>
      <c r="B711" s="5" t="str">
        <f>"35422021112816505550523"</f>
        <v>35422021112816505550523</v>
      </c>
      <c r="C711" s="5" t="s">
        <v>7</v>
      </c>
      <c r="D711" s="5" t="str">
        <f>"陈惠完"</f>
        <v>陈惠完</v>
      </c>
      <c r="E711" s="5" t="str">
        <f t="shared" si="35"/>
        <v>女</v>
      </c>
    </row>
    <row r="712" spans="1:5" ht="34.5" customHeight="1">
      <c r="A712" s="5">
        <v>710</v>
      </c>
      <c r="B712" s="5" t="str">
        <f>"35422021112818073050578"</f>
        <v>35422021112818073050578</v>
      </c>
      <c r="C712" s="5" t="s">
        <v>7</v>
      </c>
      <c r="D712" s="5" t="str">
        <f>"钟秋月"</f>
        <v>钟秋月</v>
      </c>
      <c r="E712" s="5" t="str">
        <f t="shared" si="35"/>
        <v>女</v>
      </c>
    </row>
    <row r="713" spans="1:5" ht="34.5" customHeight="1">
      <c r="A713" s="5">
        <v>711</v>
      </c>
      <c r="B713" s="5" t="str">
        <f>"35422021112818291950604"</f>
        <v>35422021112818291950604</v>
      </c>
      <c r="C713" s="5" t="s">
        <v>7</v>
      </c>
      <c r="D713" s="5" t="str">
        <f>"陈玎"</f>
        <v>陈玎</v>
      </c>
      <c r="E713" s="5" t="str">
        <f t="shared" si="35"/>
        <v>女</v>
      </c>
    </row>
    <row r="714" spans="1:5" ht="34.5" customHeight="1">
      <c r="A714" s="5">
        <v>712</v>
      </c>
      <c r="B714" s="5" t="str">
        <f>"35422021112820002250675"</f>
        <v>35422021112820002250675</v>
      </c>
      <c r="C714" s="5" t="s">
        <v>7</v>
      </c>
      <c r="D714" s="5" t="str">
        <f>"谢思思"</f>
        <v>谢思思</v>
      </c>
      <c r="E714" s="5" t="str">
        <f t="shared" si="35"/>
        <v>女</v>
      </c>
    </row>
    <row r="715" spans="1:5" ht="34.5" customHeight="1">
      <c r="A715" s="5">
        <v>713</v>
      </c>
      <c r="B715" s="5" t="str">
        <f>"35422021112820051850680"</f>
        <v>35422021112820051850680</v>
      </c>
      <c r="C715" s="5" t="s">
        <v>7</v>
      </c>
      <c r="D715" s="5" t="str">
        <f>"陈茂"</f>
        <v>陈茂</v>
      </c>
      <c r="E715" s="5" t="str">
        <f t="shared" si="35"/>
        <v>女</v>
      </c>
    </row>
    <row r="716" spans="1:5" ht="34.5" customHeight="1">
      <c r="A716" s="5">
        <v>714</v>
      </c>
      <c r="B716" s="5" t="str">
        <f>"35422021112821364450779"</f>
        <v>35422021112821364450779</v>
      </c>
      <c r="C716" s="5" t="s">
        <v>7</v>
      </c>
      <c r="D716" s="5" t="str">
        <f>"王珂欣"</f>
        <v>王珂欣</v>
      </c>
      <c r="E716" s="5" t="str">
        <f t="shared" si="35"/>
        <v>女</v>
      </c>
    </row>
    <row r="717" spans="1:5" ht="34.5" customHeight="1">
      <c r="A717" s="5">
        <v>715</v>
      </c>
      <c r="B717" s="5" t="str">
        <f>"35422021112821412550788"</f>
        <v>35422021112821412550788</v>
      </c>
      <c r="C717" s="5" t="s">
        <v>7</v>
      </c>
      <c r="D717" s="5" t="str">
        <f>"陈学嘉"</f>
        <v>陈学嘉</v>
      </c>
      <c r="E717" s="5" t="str">
        <f t="shared" si="35"/>
        <v>女</v>
      </c>
    </row>
    <row r="718" spans="1:5" ht="34.5" customHeight="1">
      <c r="A718" s="5">
        <v>716</v>
      </c>
      <c r="B718" s="5" t="str">
        <f>"35422021112822163150820"</f>
        <v>35422021112822163150820</v>
      </c>
      <c r="C718" s="5" t="s">
        <v>7</v>
      </c>
      <c r="D718" s="5" t="str">
        <f>"周吉春"</f>
        <v>周吉春</v>
      </c>
      <c r="E718" s="5" t="str">
        <f t="shared" si="35"/>
        <v>女</v>
      </c>
    </row>
    <row r="719" spans="1:5" ht="34.5" customHeight="1">
      <c r="A719" s="5">
        <v>717</v>
      </c>
      <c r="B719" s="5" t="str">
        <f>"35422021112910134851307"</f>
        <v>35422021112910134851307</v>
      </c>
      <c r="C719" s="5" t="s">
        <v>7</v>
      </c>
      <c r="D719" s="5" t="str">
        <f>"曾德珠"</f>
        <v>曾德珠</v>
      </c>
      <c r="E719" s="5" t="str">
        <f t="shared" si="35"/>
        <v>女</v>
      </c>
    </row>
    <row r="720" spans="1:5" ht="34.5" customHeight="1">
      <c r="A720" s="5">
        <v>718</v>
      </c>
      <c r="B720" s="5" t="str">
        <f>"35422021112910241751345"</f>
        <v>35422021112910241751345</v>
      </c>
      <c r="C720" s="5" t="s">
        <v>7</v>
      </c>
      <c r="D720" s="5" t="str">
        <f>"李流彬"</f>
        <v>李流彬</v>
      </c>
      <c r="E720" s="5" t="str">
        <f t="shared" si="35"/>
        <v>女</v>
      </c>
    </row>
    <row r="721" spans="1:5" ht="34.5" customHeight="1">
      <c r="A721" s="5">
        <v>719</v>
      </c>
      <c r="B721" s="5" t="str">
        <f>"35422021112910381451388"</f>
        <v>35422021112910381451388</v>
      </c>
      <c r="C721" s="5" t="s">
        <v>7</v>
      </c>
      <c r="D721" s="5" t="str">
        <f>"陈百惠"</f>
        <v>陈百惠</v>
      </c>
      <c r="E721" s="5" t="str">
        <f t="shared" si="35"/>
        <v>女</v>
      </c>
    </row>
    <row r="722" spans="1:5" ht="34.5" customHeight="1">
      <c r="A722" s="5">
        <v>720</v>
      </c>
      <c r="B722" s="5" t="str">
        <f>"35422021112910415751405"</f>
        <v>35422021112910415751405</v>
      </c>
      <c r="C722" s="5" t="s">
        <v>7</v>
      </c>
      <c r="D722" s="5" t="str">
        <f>"李正一"</f>
        <v>李正一</v>
      </c>
      <c r="E722" s="5" t="str">
        <f t="shared" si="35"/>
        <v>女</v>
      </c>
    </row>
    <row r="723" spans="1:5" ht="34.5" customHeight="1">
      <c r="A723" s="5">
        <v>721</v>
      </c>
      <c r="B723" s="5" t="str">
        <f>"35422021112911112851520"</f>
        <v>35422021112911112851520</v>
      </c>
      <c r="C723" s="5" t="s">
        <v>7</v>
      </c>
      <c r="D723" s="5" t="str">
        <f>"关雯靖"</f>
        <v>关雯靖</v>
      </c>
      <c r="E723" s="5" t="str">
        <f t="shared" si="35"/>
        <v>女</v>
      </c>
    </row>
    <row r="724" spans="1:5" ht="34.5" customHeight="1">
      <c r="A724" s="5">
        <v>722</v>
      </c>
      <c r="B724" s="5" t="str">
        <f>"35422021112913303051753"</f>
        <v>35422021112913303051753</v>
      </c>
      <c r="C724" s="5" t="s">
        <v>7</v>
      </c>
      <c r="D724" s="5" t="str">
        <f>"徐莉莉"</f>
        <v>徐莉莉</v>
      </c>
      <c r="E724" s="5" t="str">
        <f t="shared" si="35"/>
        <v>女</v>
      </c>
    </row>
    <row r="725" spans="1:5" ht="34.5" customHeight="1">
      <c r="A725" s="5">
        <v>723</v>
      </c>
      <c r="B725" s="5" t="str">
        <f>"35422021112915531952000"</f>
        <v>35422021112915531952000</v>
      </c>
      <c r="C725" s="5" t="s">
        <v>7</v>
      </c>
      <c r="D725" s="5" t="str">
        <f>"吴杰"</f>
        <v>吴杰</v>
      </c>
      <c r="E725" s="5" t="str">
        <f>"男"</f>
        <v>男</v>
      </c>
    </row>
    <row r="726" spans="1:5" ht="34.5" customHeight="1">
      <c r="A726" s="5">
        <v>724</v>
      </c>
      <c r="B726" s="5" t="str">
        <f>"35422021112915552152002"</f>
        <v>35422021112915552152002</v>
      </c>
      <c r="C726" s="5" t="s">
        <v>7</v>
      </c>
      <c r="D726" s="5" t="str">
        <f>"李青芸"</f>
        <v>李青芸</v>
      </c>
      <c r="E726" s="5" t="str">
        <f>"女"</f>
        <v>女</v>
      </c>
    </row>
    <row r="727" spans="1:5" ht="34.5" customHeight="1">
      <c r="A727" s="5">
        <v>725</v>
      </c>
      <c r="B727" s="5" t="str">
        <f>"35422021112916315752081"</f>
        <v>35422021112916315752081</v>
      </c>
      <c r="C727" s="5" t="s">
        <v>7</v>
      </c>
      <c r="D727" s="5" t="str">
        <f>"符发琼"</f>
        <v>符发琼</v>
      </c>
      <c r="E727" s="5" t="str">
        <f>"男"</f>
        <v>男</v>
      </c>
    </row>
    <row r="728" spans="1:5" ht="34.5" customHeight="1">
      <c r="A728" s="5">
        <v>726</v>
      </c>
      <c r="B728" s="5" t="str">
        <f>"35422021112916362852087"</f>
        <v>35422021112916362852087</v>
      </c>
      <c r="C728" s="5" t="s">
        <v>7</v>
      </c>
      <c r="D728" s="5" t="str">
        <f>"曾叶梅"</f>
        <v>曾叶梅</v>
      </c>
      <c r="E728" s="5" t="str">
        <f aca="true" t="shared" si="36" ref="E728:E734">"女"</f>
        <v>女</v>
      </c>
    </row>
    <row r="729" spans="1:5" ht="34.5" customHeight="1">
      <c r="A729" s="5">
        <v>727</v>
      </c>
      <c r="B729" s="5" t="str">
        <f>"35422021112916591452126"</f>
        <v>35422021112916591452126</v>
      </c>
      <c r="C729" s="5" t="s">
        <v>7</v>
      </c>
      <c r="D729" s="5" t="str">
        <f>"王莉"</f>
        <v>王莉</v>
      </c>
      <c r="E729" s="5" t="str">
        <f t="shared" si="36"/>
        <v>女</v>
      </c>
    </row>
    <row r="730" spans="1:5" ht="34.5" customHeight="1">
      <c r="A730" s="5">
        <v>728</v>
      </c>
      <c r="B730" s="5" t="str">
        <f>"35422021112917054152139"</f>
        <v>35422021112917054152139</v>
      </c>
      <c r="C730" s="5" t="s">
        <v>7</v>
      </c>
      <c r="D730" s="5" t="str">
        <f>"陈金宝"</f>
        <v>陈金宝</v>
      </c>
      <c r="E730" s="5" t="str">
        <f t="shared" si="36"/>
        <v>女</v>
      </c>
    </row>
    <row r="731" spans="1:5" ht="34.5" customHeight="1">
      <c r="A731" s="5">
        <v>729</v>
      </c>
      <c r="B731" s="5" t="str">
        <f>"35422021112917342252170"</f>
        <v>35422021112917342252170</v>
      </c>
      <c r="C731" s="5" t="s">
        <v>7</v>
      </c>
      <c r="D731" s="5" t="str">
        <f>"梁海燕"</f>
        <v>梁海燕</v>
      </c>
      <c r="E731" s="5" t="str">
        <f t="shared" si="36"/>
        <v>女</v>
      </c>
    </row>
    <row r="732" spans="1:5" ht="34.5" customHeight="1">
      <c r="A732" s="5">
        <v>730</v>
      </c>
      <c r="B732" s="5" t="str">
        <f>"35422021112917404852178"</f>
        <v>35422021112917404852178</v>
      </c>
      <c r="C732" s="5" t="s">
        <v>7</v>
      </c>
      <c r="D732" s="5" t="str">
        <f>"林晶晶"</f>
        <v>林晶晶</v>
      </c>
      <c r="E732" s="5" t="str">
        <f t="shared" si="36"/>
        <v>女</v>
      </c>
    </row>
    <row r="733" spans="1:5" ht="34.5" customHeight="1">
      <c r="A733" s="5">
        <v>731</v>
      </c>
      <c r="B733" s="5" t="str">
        <f>"35422021112919224352296"</f>
        <v>35422021112919224352296</v>
      </c>
      <c r="C733" s="5" t="s">
        <v>7</v>
      </c>
      <c r="D733" s="5" t="str">
        <f>"蔡日兰"</f>
        <v>蔡日兰</v>
      </c>
      <c r="E733" s="5" t="str">
        <f t="shared" si="36"/>
        <v>女</v>
      </c>
    </row>
    <row r="734" spans="1:5" ht="34.5" customHeight="1">
      <c r="A734" s="5">
        <v>732</v>
      </c>
      <c r="B734" s="5" t="str">
        <f>"35422021112921335152491"</f>
        <v>35422021112921335152491</v>
      </c>
      <c r="C734" s="5" t="s">
        <v>7</v>
      </c>
      <c r="D734" s="5" t="str">
        <f>"钟海莉"</f>
        <v>钟海莉</v>
      </c>
      <c r="E734" s="5" t="str">
        <f t="shared" si="36"/>
        <v>女</v>
      </c>
    </row>
    <row r="735" spans="1:5" ht="34.5" customHeight="1">
      <c r="A735" s="5">
        <v>733</v>
      </c>
      <c r="B735" s="5" t="str">
        <f>"35422021112922222352560"</f>
        <v>35422021112922222352560</v>
      </c>
      <c r="C735" s="5" t="s">
        <v>7</v>
      </c>
      <c r="D735" s="5" t="str">
        <f>"林诗桂"</f>
        <v>林诗桂</v>
      </c>
      <c r="E735" s="5" t="str">
        <f>"男"</f>
        <v>男</v>
      </c>
    </row>
    <row r="736" spans="1:5" ht="34.5" customHeight="1">
      <c r="A736" s="5">
        <v>734</v>
      </c>
      <c r="B736" s="5" t="str">
        <f>"35422021112923462752630"</f>
        <v>35422021112923462752630</v>
      </c>
      <c r="C736" s="5" t="s">
        <v>7</v>
      </c>
      <c r="D736" s="5" t="str">
        <f>"郑小丽"</f>
        <v>郑小丽</v>
      </c>
      <c r="E736" s="5" t="str">
        <f>"女"</f>
        <v>女</v>
      </c>
    </row>
    <row r="737" spans="1:5" ht="34.5" customHeight="1">
      <c r="A737" s="5">
        <v>735</v>
      </c>
      <c r="B737" s="5" t="str">
        <f>"35422021113000334052651"</f>
        <v>35422021113000334052651</v>
      </c>
      <c r="C737" s="5" t="s">
        <v>7</v>
      </c>
      <c r="D737" s="5" t="str">
        <f>"张宝月"</f>
        <v>张宝月</v>
      </c>
      <c r="E737" s="5" t="str">
        <f>"女"</f>
        <v>女</v>
      </c>
    </row>
    <row r="738" spans="1:5" ht="34.5" customHeight="1">
      <c r="A738" s="5">
        <v>736</v>
      </c>
      <c r="B738" s="5" t="str">
        <f>"35422021113000483152657"</f>
        <v>35422021113000483152657</v>
      </c>
      <c r="C738" s="5" t="s">
        <v>7</v>
      </c>
      <c r="D738" s="5" t="str">
        <f>"符慧慧"</f>
        <v>符慧慧</v>
      </c>
      <c r="E738" s="5" t="str">
        <f>"女"</f>
        <v>女</v>
      </c>
    </row>
    <row r="739" spans="1:5" ht="34.5" customHeight="1">
      <c r="A739" s="5">
        <v>737</v>
      </c>
      <c r="B739" s="5" t="str">
        <f>"35422021113008100052679"</f>
        <v>35422021113008100052679</v>
      </c>
      <c r="C739" s="5" t="s">
        <v>7</v>
      </c>
      <c r="D739" s="5" t="str">
        <f>"高雨飘"</f>
        <v>高雨飘</v>
      </c>
      <c r="E739" s="5" t="str">
        <f>"女"</f>
        <v>女</v>
      </c>
    </row>
    <row r="740" spans="1:5" ht="34.5" customHeight="1">
      <c r="A740" s="5">
        <v>738</v>
      </c>
      <c r="B740" s="5" t="str">
        <f>"35422021113008185552685"</f>
        <v>35422021113008185552685</v>
      </c>
      <c r="C740" s="5" t="s">
        <v>7</v>
      </c>
      <c r="D740" s="5" t="str">
        <f>"王词林"</f>
        <v>王词林</v>
      </c>
      <c r="E740" s="5" t="str">
        <f>"男"</f>
        <v>男</v>
      </c>
    </row>
    <row r="741" spans="1:5" ht="34.5" customHeight="1">
      <c r="A741" s="5">
        <v>739</v>
      </c>
      <c r="B741" s="5" t="str">
        <f>"35422021113010255252924"</f>
        <v>35422021113010255252924</v>
      </c>
      <c r="C741" s="5" t="s">
        <v>7</v>
      </c>
      <c r="D741" s="5" t="str">
        <f>"陈文婷"</f>
        <v>陈文婷</v>
      </c>
      <c r="E741" s="5" t="str">
        <f aca="true" t="shared" si="37" ref="E741:E754">"女"</f>
        <v>女</v>
      </c>
    </row>
    <row r="742" spans="1:5" ht="34.5" customHeight="1">
      <c r="A742" s="5">
        <v>740</v>
      </c>
      <c r="B742" s="5" t="str">
        <f>"35422021113010364352955"</f>
        <v>35422021113010364352955</v>
      </c>
      <c r="C742" s="5" t="s">
        <v>7</v>
      </c>
      <c r="D742" s="5" t="str">
        <f>"董先先"</f>
        <v>董先先</v>
      </c>
      <c r="E742" s="5" t="str">
        <f t="shared" si="37"/>
        <v>女</v>
      </c>
    </row>
    <row r="743" spans="1:5" ht="34.5" customHeight="1">
      <c r="A743" s="5">
        <v>741</v>
      </c>
      <c r="B743" s="5" t="str">
        <f>"35422021113010532752974"</f>
        <v>35422021113010532752974</v>
      </c>
      <c r="C743" s="5" t="s">
        <v>7</v>
      </c>
      <c r="D743" s="5" t="str">
        <f>"符爱孟"</f>
        <v>符爱孟</v>
      </c>
      <c r="E743" s="5" t="str">
        <f t="shared" si="37"/>
        <v>女</v>
      </c>
    </row>
    <row r="744" spans="1:5" ht="34.5" customHeight="1">
      <c r="A744" s="5">
        <v>742</v>
      </c>
      <c r="B744" s="5" t="str">
        <f>"35422021113012381853136"</f>
        <v>35422021113012381853136</v>
      </c>
      <c r="C744" s="5" t="s">
        <v>7</v>
      </c>
      <c r="D744" s="5" t="str">
        <f>"潘孝萍"</f>
        <v>潘孝萍</v>
      </c>
      <c r="E744" s="5" t="str">
        <f t="shared" si="37"/>
        <v>女</v>
      </c>
    </row>
    <row r="745" spans="1:5" ht="34.5" customHeight="1">
      <c r="A745" s="5">
        <v>743</v>
      </c>
      <c r="B745" s="5" t="str">
        <f>"35422021113014124053237"</f>
        <v>35422021113014124053237</v>
      </c>
      <c r="C745" s="5" t="s">
        <v>7</v>
      </c>
      <c r="D745" s="5" t="str">
        <f>"曾起玲"</f>
        <v>曾起玲</v>
      </c>
      <c r="E745" s="5" t="str">
        <f t="shared" si="37"/>
        <v>女</v>
      </c>
    </row>
    <row r="746" spans="1:5" ht="34.5" customHeight="1">
      <c r="A746" s="5">
        <v>744</v>
      </c>
      <c r="B746" s="5" t="str">
        <f>"35422021113017225253562"</f>
        <v>35422021113017225253562</v>
      </c>
      <c r="C746" s="5" t="s">
        <v>7</v>
      </c>
      <c r="D746" s="5" t="str">
        <f>"符莞莹"</f>
        <v>符莞莹</v>
      </c>
      <c r="E746" s="5" t="str">
        <f t="shared" si="37"/>
        <v>女</v>
      </c>
    </row>
    <row r="747" spans="1:5" ht="34.5" customHeight="1">
      <c r="A747" s="5">
        <v>745</v>
      </c>
      <c r="B747" s="5" t="str">
        <f>"35422021113017564153599"</f>
        <v>35422021113017564153599</v>
      </c>
      <c r="C747" s="5" t="s">
        <v>7</v>
      </c>
      <c r="D747" s="5" t="str">
        <f>"王定颐"</f>
        <v>王定颐</v>
      </c>
      <c r="E747" s="5" t="str">
        <f t="shared" si="37"/>
        <v>女</v>
      </c>
    </row>
    <row r="748" spans="1:5" ht="34.5" customHeight="1">
      <c r="A748" s="5">
        <v>746</v>
      </c>
      <c r="B748" s="5" t="str">
        <f>"35422021113018195953622"</f>
        <v>35422021113018195953622</v>
      </c>
      <c r="C748" s="5" t="s">
        <v>7</v>
      </c>
      <c r="D748" s="5" t="str">
        <f>"羊福香"</f>
        <v>羊福香</v>
      </c>
      <c r="E748" s="5" t="str">
        <f t="shared" si="37"/>
        <v>女</v>
      </c>
    </row>
    <row r="749" spans="1:5" ht="34.5" customHeight="1">
      <c r="A749" s="5">
        <v>747</v>
      </c>
      <c r="B749" s="5" t="str">
        <f>"35422021113018213553627"</f>
        <v>35422021113018213553627</v>
      </c>
      <c r="C749" s="5" t="s">
        <v>7</v>
      </c>
      <c r="D749" s="5" t="str">
        <f>"梁玉珍"</f>
        <v>梁玉珍</v>
      </c>
      <c r="E749" s="5" t="str">
        <f t="shared" si="37"/>
        <v>女</v>
      </c>
    </row>
    <row r="750" spans="1:5" ht="34.5" customHeight="1">
      <c r="A750" s="5">
        <v>748</v>
      </c>
      <c r="B750" s="5" t="str">
        <f>"35422021113018435153651"</f>
        <v>35422021113018435153651</v>
      </c>
      <c r="C750" s="5" t="s">
        <v>7</v>
      </c>
      <c r="D750" s="5" t="str">
        <f>"王雪彤"</f>
        <v>王雪彤</v>
      </c>
      <c r="E750" s="5" t="str">
        <f t="shared" si="37"/>
        <v>女</v>
      </c>
    </row>
    <row r="751" spans="1:5" ht="34.5" customHeight="1">
      <c r="A751" s="5">
        <v>749</v>
      </c>
      <c r="B751" s="5" t="str">
        <f>"35422021113019130353690"</f>
        <v>35422021113019130353690</v>
      </c>
      <c r="C751" s="5" t="s">
        <v>7</v>
      </c>
      <c r="D751" s="5" t="str">
        <f>"林琳"</f>
        <v>林琳</v>
      </c>
      <c r="E751" s="5" t="str">
        <f t="shared" si="37"/>
        <v>女</v>
      </c>
    </row>
    <row r="752" spans="1:5" ht="34.5" customHeight="1">
      <c r="A752" s="5">
        <v>750</v>
      </c>
      <c r="B752" s="5" t="str">
        <f>"35422021113019335853721"</f>
        <v>35422021113019335853721</v>
      </c>
      <c r="C752" s="5" t="s">
        <v>7</v>
      </c>
      <c r="D752" s="5" t="str">
        <f>"陈娜"</f>
        <v>陈娜</v>
      </c>
      <c r="E752" s="5" t="str">
        <f t="shared" si="37"/>
        <v>女</v>
      </c>
    </row>
    <row r="753" spans="1:5" ht="34.5" customHeight="1">
      <c r="A753" s="5">
        <v>751</v>
      </c>
      <c r="B753" s="5" t="str">
        <f>"35422021113019441253739"</f>
        <v>35422021113019441253739</v>
      </c>
      <c r="C753" s="5" t="s">
        <v>7</v>
      </c>
      <c r="D753" s="5" t="str">
        <f>"刘强霞"</f>
        <v>刘强霞</v>
      </c>
      <c r="E753" s="5" t="str">
        <f t="shared" si="37"/>
        <v>女</v>
      </c>
    </row>
    <row r="754" spans="1:5" ht="34.5" customHeight="1">
      <c r="A754" s="5">
        <v>752</v>
      </c>
      <c r="B754" s="5" t="str">
        <f>"35422021113019592853772"</f>
        <v>35422021113019592853772</v>
      </c>
      <c r="C754" s="5" t="s">
        <v>7</v>
      </c>
      <c r="D754" s="5" t="str">
        <f>"黎丽香"</f>
        <v>黎丽香</v>
      </c>
      <c r="E754" s="5" t="str">
        <f t="shared" si="37"/>
        <v>女</v>
      </c>
    </row>
    <row r="755" spans="1:5" ht="34.5" customHeight="1">
      <c r="A755" s="5">
        <v>753</v>
      </c>
      <c r="B755" s="5" t="str">
        <f>"35422021113020263153806"</f>
        <v>35422021113020263153806</v>
      </c>
      <c r="C755" s="5" t="s">
        <v>7</v>
      </c>
      <c r="D755" s="5" t="str">
        <f>"吴维雅"</f>
        <v>吴维雅</v>
      </c>
      <c r="E755" s="5" t="str">
        <f>"男"</f>
        <v>男</v>
      </c>
    </row>
    <row r="756" spans="1:5" ht="34.5" customHeight="1">
      <c r="A756" s="5">
        <v>754</v>
      </c>
      <c r="B756" s="5" t="str">
        <f>"35422021113020463953846"</f>
        <v>35422021113020463953846</v>
      </c>
      <c r="C756" s="5" t="s">
        <v>7</v>
      </c>
      <c r="D756" s="5" t="str">
        <f>"李银铃"</f>
        <v>李银铃</v>
      </c>
      <c r="E756" s="5" t="str">
        <f>"女"</f>
        <v>女</v>
      </c>
    </row>
    <row r="757" spans="1:5" ht="34.5" customHeight="1">
      <c r="A757" s="5">
        <v>755</v>
      </c>
      <c r="B757" s="5" t="str">
        <f>"35422021113021472253924"</f>
        <v>35422021113021472253924</v>
      </c>
      <c r="C757" s="5" t="s">
        <v>7</v>
      </c>
      <c r="D757" s="5" t="str">
        <f>"陈莹欣"</f>
        <v>陈莹欣</v>
      </c>
      <c r="E757" s="5" t="str">
        <f>"女"</f>
        <v>女</v>
      </c>
    </row>
    <row r="758" spans="1:5" ht="34.5" customHeight="1">
      <c r="A758" s="5">
        <v>756</v>
      </c>
      <c r="B758" s="5" t="str">
        <f>"35422021113021531353935"</f>
        <v>35422021113021531353935</v>
      </c>
      <c r="C758" s="5" t="s">
        <v>7</v>
      </c>
      <c r="D758" s="5" t="str">
        <f>"吴俊"</f>
        <v>吴俊</v>
      </c>
      <c r="E758" s="5" t="str">
        <f>"男"</f>
        <v>男</v>
      </c>
    </row>
    <row r="759" spans="1:5" ht="34.5" customHeight="1">
      <c r="A759" s="5">
        <v>757</v>
      </c>
      <c r="B759" s="5" t="str">
        <f>"35422021120108000054092"</f>
        <v>35422021120108000054092</v>
      </c>
      <c r="C759" s="5" t="s">
        <v>7</v>
      </c>
      <c r="D759" s="5" t="str">
        <f>"陈壮霞"</f>
        <v>陈壮霞</v>
      </c>
      <c r="E759" s="5" t="str">
        <f aca="true" t="shared" si="38" ref="E759:E766">"女"</f>
        <v>女</v>
      </c>
    </row>
    <row r="760" spans="1:5" ht="34.5" customHeight="1">
      <c r="A760" s="5">
        <v>758</v>
      </c>
      <c r="B760" s="5" t="str">
        <f>"35422021120108075154108"</f>
        <v>35422021120108075154108</v>
      </c>
      <c r="C760" s="5" t="s">
        <v>7</v>
      </c>
      <c r="D760" s="5" t="str">
        <f>"王彩霞"</f>
        <v>王彩霞</v>
      </c>
      <c r="E760" s="5" t="str">
        <f t="shared" si="38"/>
        <v>女</v>
      </c>
    </row>
    <row r="761" spans="1:5" ht="34.5" customHeight="1">
      <c r="A761" s="5">
        <v>759</v>
      </c>
      <c r="B761" s="5" t="str">
        <f>"35422021120109583354350"</f>
        <v>35422021120109583354350</v>
      </c>
      <c r="C761" s="5" t="s">
        <v>7</v>
      </c>
      <c r="D761" s="5" t="str">
        <f>"谢伟春"</f>
        <v>谢伟春</v>
      </c>
      <c r="E761" s="5" t="str">
        <f t="shared" si="38"/>
        <v>女</v>
      </c>
    </row>
    <row r="762" spans="1:5" ht="34.5" customHeight="1">
      <c r="A762" s="5">
        <v>760</v>
      </c>
      <c r="B762" s="5" t="str">
        <f>"35422021120114440954858"</f>
        <v>35422021120114440954858</v>
      </c>
      <c r="C762" s="5" t="s">
        <v>7</v>
      </c>
      <c r="D762" s="5" t="str">
        <f>"万青青"</f>
        <v>万青青</v>
      </c>
      <c r="E762" s="5" t="str">
        <f t="shared" si="38"/>
        <v>女</v>
      </c>
    </row>
    <row r="763" spans="1:5" ht="34.5" customHeight="1">
      <c r="A763" s="5">
        <v>761</v>
      </c>
      <c r="B763" s="5" t="str">
        <f>"35422021120114461254865"</f>
        <v>35422021120114461254865</v>
      </c>
      <c r="C763" s="5" t="s">
        <v>7</v>
      </c>
      <c r="D763" s="5" t="str">
        <f>"陈立梅"</f>
        <v>陈立梅</v>
      </c>
      <c r="E763" s="5" t="str">
        <f t="shared" si="38"/>
        <v>女</v>
      </c>
    </row>
    <row r="764" spans="1:5" ht="34.5" customHeight="1">
      <c r="A764" s="5">
        <v>762</v>
      </c>
      <c r="B764" s="5" t="str">
        <f>"35422021120118164655235"</f>
        <v>35422021120118164655235</v>
      </c>
      <c r="C764" s="5" t="s">
        <v>7</v>
      </c>
      <c r="D764" s="5" t="str">
        <f>"王春玉"</f>
        <v>王春玉</v>
      </c>
      <c r="E764" s="5" t="str">
        <f t="shared" si="38"/>
        <v>女</v>
      </c>
    </row>
    <row r="765" spans="1:5" ht="34.5" customHeight="1">
      <c r="A765" s="5">
        <v>763</v>
      </c>
      <c r="B765" s="5" t="str">
        <f>"35422021120119234655317"</f>
        <v>35422021120119234655317</v>
      </c>
      <c r="C765" s="5" t="s">
        <v>7</v>
      </c>
      <c r="D765" s="5" t="str">
        <f>"刘娜英"</f>
        <v>刘娜英</v>
      </c>
      <c r="E765" s="5" t="str">
        <f t="shared" si="38"/>
        <v>女</v>
      </c>
    </row>
    <row r="766" spans="1:5" ht="34.5" customHeight="1">
      <c r="A766" s="5">
        <v>764</v>
      </c>
      <c r="B766" s="5" t="str">
        <f>"35422021120119495955354"</f>
        <v>35422021120119495955354</v>
      </c>
      <c r="C766" s="5" t="s">
        <v>7</v>
      </c>
      <c r="D766" s="5" t="str">
        <f>"崔芸英"</f>
        <v>崔芸英</v>
      </c>
      <c r="E766" s="5" t="str">
        <f t="shared" si="38"/>
        <v>女</v>
      </c>
    </row>
    <row r="767" spans="1:5" ht="34.5" customHeight="1">
      <c r="A767" s="5">
        <v>765</v>
      </c>
      <c r="B767" s="5" t="str">
        <f>"35422021120123402855635"</f>
        <v>35422021120123402855635</v>
      </c>
      <c r="C767" s="5" t="s">
        <v>7</v>
      </c>
      <c r="D767" s="5" t="str">
        <f>"林志学"</f>
        <v>林志学</v>
      </c>
      <c r="E767" s="5" t="str">
        <f>"男"</f>
        <v>男</v>
      </c>
    </row>
    <row r="768" spans="1:5" ht="34.5" customHeight="1">
      <c r="A768" s="5">
        <v>766</v>
      </c>
      <c r="B768" s="5" t="str">
        <f>"35422021120212562255895"</f>
        <v>35422021120212562255895</v>
      </c>
      <c r="C768" s="5" t="s">
        <v>7</v>
      </c>
      <c r="D768" s="5" t="str">
        <f>"卢志欢"</f>
        <v>卢志欢</v>
      </c>
      <c r="E768" s="5" t="str">
        <f>"女"</f>
        <v>女</v>
      </c>
    </row>
    <row r="769" spans="1:5" ht="34.5" customHeight="1">
      <c r="A769" s="5">
        <v>767</v>
      </c>
      <c r="B769" s="5" t="str">
        <f>"35422021120213034855900"</f>
        <v>35422021120213034855900</v>
      </c>
      <c r="C769" s="5" t="s">
        <v>7</v>
      </c>
      <c r="D769" s="5" t="str">
        <f>"符厚岭"</f>
        <v>符厚岭</v>
      </c>
      <c r="E769" s="5" t="str">
        <f>"男"</f>
        <v>男</v>
      </c>
    </row>
    <row r="770" spans="1:5" ht="34.5" customHeight="1">
      <c r="A770" s="5">
        <v>768</v>
      </c>
      <c r="B770" s="5" t="str">
        <f>"35422021120217005956075"</f>
        <v>35422021120217005956075</v>
      </c>
      <c r="C770" s="5" t="s">
        <v>7</v>
      </c>
      <c r="D770" s="5" t="str">
        <f>"徐萍"</f>
        <v>徐萍</v>
      </c>
      <c r="E770" s="5" t="str">
        <f aca="true" t="shared" si="39" ref="E770:E776">"女"</f>
        <v>女</v>
      </c>
    </row>
    <row r="771" spans="1:5" ht="34.5" customHeight="1">
      <c r="A771" s="5">
        <v>769</v>
      </c>
      <c r="B771" s="5" t="str">
        <f>"35422021120219490056182"</f>
        <v>35422021120219490056182</v>
      </c>
      <c r="C771" s="5" t="s">
        <v>7</v>
      </c>
      <c r="D771" s="5" t="str">
        <f>"袁海婉"</f>
        <v>袁海婉</v>
      </c>
      <c r="E771" s="5" t="str">
        <f t="shared" si="39"/>
        <v>女</v>
      </c>
    </row>
    <row r="772" spans="1:5" ht="34.5" customHeight="1">
      <c r="A772" s="5">
        <v>770</v>
      </c>
      <c r="B772" s="5" t="str">
        <f>"35422021120220210856214"</f>
        <v>35422021120220210856214</v>
      </c>
      <c r="C772" s="5" t="s">
        <v>7</v>
      </c>
      <c r="D772" s="5" t="str">
        <f>"许智闻"</f>
        <v>许智闻</v>
      </c>
      <c r="E772" s="5" t="str">
        <f t="shared" si="39"/>
        <v>女</v>
      </c>
    </row>
    <row r="773" spans="1:5" ht="34.5" customHeight="1">
      <c r="A773" s="5">
        <v>771</v>
      </c>
      <c r="B773" s="5" t="str">
        <f>"35422021120221073156249"</f>
        <v>35422021120221073156249</v>
      </c>
      <c r="C773" s="5" t="s">
        <v>7</v>
      </c>
      <c r="D773" s="5" t="str">
        <f>"王方浪"</f>
        <v>王方浪</v>
      </c>
      <c r="E773" s="5" t="str">
        <f t="shared" si="39"/>
        <v>女</v>
      </c>
    </row>
    <row r="774" spans="1:5" ht="34.5" customHeight="1">
      <c r="A774" s="5">
        <v>772</v>
      </c>
      <c r="B774" s="5" t="str">
        <f>"35422021120222382956320"</f>
        <v>35422021120222382956320</v>
      </c>
      <c r="C774" s="5" t="s">
        <v>7</v>
      </c>
      <c r="D774" s="5" t="str">
        <f>"陈会清"</f>
        <v>陈会清</v>
      </c>
      <c r="E774" s="5" t="str">
        <f t="shared" si="39"/>
        <v>女</v>
      </c>
    </row>
    <row r="775" spans="1:5" ht="34.5" customHeight="1">
      <c r="A775" s="5">
        <v>773</v>
      </c>
      <c r="B775" s="5" t="str">
        <f>"35422021120223591356349"</f>
        <v>35422021120223591356349</v>
      </c>
      <c r="C775" s="5" t="s">
        <v>7</v>
      </c>
      <c r="D775" s="5" t="str">
        <f>"陈月维"</f>
        <v>陈月维</v>
      </c>
      <c r="E775" s="5" t="str">
        <f t="shared" si="39"/>
        <v>女</v>
      </c>
    </row>
    <row r="776" spans="1:5" ht="34.5" customHeight="1">
      <c r="A776" s="5">
        <v>774</v>
      </c>
      <c r="B776" s="5" t="str">
        <f>"35422021120308525356399"</f>
        <v>35422021120308525356399</v>
      </c>
      <c r="C776" s="5" t="s">
        <v>7</v>
      </c>
      <c r="D776" s="5" t="str">
        <f>"邢莉花"</f>
        <v>邢莉花</v>
      </c>
      <c r="E776" s="5" t="str">
        <f t="shared" si="39"/>
        <v>女</v>
      </c>
    </row>
    <row r="777" spans="1:5" ht="34.5" customHeight="1">
      <c r="A777" s="5">
        <v>775</v>
      </c>
      <c r="B777" s="5" t="str">
        <f>"35422021120310415857350"</f>
        <v>35422021120310415857350</v>
      </c>
      <c r="C777" s="5" t="s">
        <v>7</v>
      </c>
      <c r="D777" s="5" t="str">
        <f>"张宇晨"</f>
        <v>张宇晨</v>
      </c>
      <c r="E777" s="5" t="str">
        <f>"男"</f>
        <v>男</v>
      </c>
    </row>
    <row r="778" spans="1:5" ht="34.5" customHeight="1">
      <c r="A778" s="5">
        <v>776</v>
      </c>
      <c r="B778" s="5" t="str">
        <f>"35422021120311160157615"</f>
        <v>35422021120311160157615</v>
      </c>
      <c r="C778" s="5" t="s">
        <v>7</v>
      </c>
      <c r="D778" s="5" t="str">
        <f>"董力萍"</f>
        <v>董力萍</v>
      </c>
      <c r="E778" s="5" t="str">
        <f aca="true" t="shared" si="40" ref="E778:E784">"女"</f>
        <v>女</v>
      </c>
    </row>
    <row r="779" spans="1:5" ht="34.5" customHeight="1">
      <c r="A779" s="5">
        <v>777</v>
      </c>
      <c r="B779" s="5" t="str">
        <f>"35422021120311335157744"</f>
        <v>35422021120311335157744</v>
      </c>
      <c r="C779" s="5" t="s">
        <v>7</v>
      </c>
      <c r="D779" s="5" t="str">
        <f>"黄蓉花"</f>
        <v>黄蓉花</v>
      </c>
      <c r="E779" s="5" t="str">
        <f t="shared" si="40"/>
        <v>女</v>
      </c>
    </row>
    <row r="780" spans="1:5" ht="34.5" customHeight="1">
      <c r="A780" s="5">
        <v>778</v>
      </c>
      <c r="B780" s="5" t="str">
        <f>"35422021120311350257751"</f>
        <v>35422021120311350257751</v>
      </c>
      <c r="C780" s="5" t="s">
        <v>7</v>
      </c>
      <c r="D780" s="5" t="str">
        <f>"刘玉华"</f>
        <v>刘玉华</v>
      </c>
      <c r="E780" s="5" t="str">
        <f t="shared" si="40"/>
        <v>女</v>
      </c>
    </row>
    <row r="781" spans="1:5" ht="34.5" customHeight="1">
      <c r="A781" s="5">
        <v>779</v>
      </c>
      <c r="B781" s="5" t="str">
        <f>"35422021120312565758038"</f>
        <v>35422021120312565758038</v>
      </c>
      <c r="C781" s="5" t="s">
        <v>7</v>
      </c>
      <c r="D781" s="5" t="str">
        <f>"高婕"</f>
        <v>高婕</v>
      </c>
      <c r="E781" s="5" t="str">
        <f t="shared" si="40"/>
        <v>女</v>
      </c>
    </row>
    <row r="782" spans="1:5" ht="34.5" customHeight="1">
      <c r="A782" s="5">
        <v>780</v>
      </c>
      <c r="B782" s="5" t="str">
        <f>"35422021120314592958394"</f>
        <v>35422021120314592958394</v>
      </c>
      <c r="C782" s="5" t="s">
        <v>7</v>
      </c>
      <c r="D782" s="5" t="str">
        <f>"王丽文"</f>
        <v>王丽文</v>
      </c>
      <c r="E782" s="5" t="str">
        <f t="shared" si="40"/>
        <v>女</v>
      </c>
    </row>
    <row r="783" spans="1:5" ht="34.5" customHeight="1">
      <c r="A783" s="5">
        <v>781</v>
      </c>
      <c r="B783" s="5" t="str">
        <f>"35422021120315143558458"</f>
        <v>35422021120315143558458</v>
      </c>
      <c r="C783" s="5" t="s">
        <v>7</v>
      </c>
      <c r="D783" s="5" t="str">
        <f>"温婷婷"</f>
        <v>温婷婷</v>
      </c>
      <c r="E783" s="5" t="str">
        <f t="shared" si="40"/>
        <v>女</v>
      </c>
    </row>
    <row r="784" spans="1:5" ht="34.5" customHeight="1">
      <c r="A784" s="5">
        <v>782</v>
      </c>
      <c r="B784" s="5" t="str">
        <f>"35422021120315581558630"</f>
        <v>35422021120315581558630</v>
      </c>
      <c r="C784" s="5" t="s">
        <v>7</v>
      </c>
      <c r="D784" s="5" t="str">
        <f>"王艳姗"</f>
        <v>王艳姗</v>
      </c>
      <c r="E784" s="5" t="str">
        <f t="shared" si="40"/>
        <v>女</v>
      </c>
    </row>
    <row r="785" spans="1:5" ht="34.5" customHeight="1">
      <c r="A785" s="5">
        <v>783</v>
      </c>
      <c r="B785" s="5" t="str">
        <f>"35422021120318292659050"</f>
        <v>35422021120318292659050</v>
      </c>
      <c r="C785" s="5" t="s">
        <v>7</v>
      </c>
      <c r="D785" s="5" t="str">
        <f>"冯宣华"</f>
        <v>冯宣华</v>
      </c>
      <c r="E785" s="5" t="str">
        <f>"男"</f>
        <v>男</v>
      </c>
    </row>
    <row r="786" spans="1:5" ht="34.5" customHeight="1">
      <c r="A786" s="5">
        <v>784</v>
      </c>
      <c r="B786" s="5" t="str">
        <f>"35422021120321313459352"</f>
        <v>35422021120321313459352</v>
      </c>
      <c r="C786" s="5" t="s">
        <v>7</v>
      </c>
      <c r="D786" s="5" t="str">
        <f>"邹健峰"</f>
        <v>邹健峰</v>
      </c>
      <c r="E786" s="5" t="str">
        <f>"男"</f>
        <v>男</v>
      </c>
    </row>
    <row r="787" spans="1:5" ht="34.5" customHeight="1">
      <c r="A787" s="5">
        <v>785</v>
      </c>
      <c r="B787" s="5" t="str">
        <f>"35422021120322142859411"</f>
        <v>35422021120322142859411</v>
      </c>
      <c r="C787" s="5" t="s">
        <v>7</v>
      </c>
      <c r="D787" s="5" t="str">
        <f>"蔡彩霞"</f>
        <v>蔡彩霞</v>
      </c>
      <c r="E787" s="5" t="str">
        <f aca="true" t="shared" si="41" ref="E787:E822">"女"</f>
        <v>女</v>
      </c>
    </row>
    <row r="788" spans="1:5" ht="34.5" customHeight="1">
      <c r="A788" s="5">
        <v>786</v>
      </c>
      <c r="B788" s="5" t="str">
        <f>"35422021120322303159436"</f>
        <v>35422021120322303159436</v>
      </c>
      <c r="C788" s="5" t="s">
        <v>7</v>
      </c>
      <c r="D788" s="5" t="str">
        <f>"周教女"</f>
        <v>周教女</v>
      </c>
      <c r="E788" s="5" t="str">
        <f t="shared" si="41"/>
        <v>女</v>
      </c>
    </row>
    <row r="789" spans="1:5" ht="34.5" customHeight="1">
      <c r="A789" s="5">
        <v>787</v>
      </c>
      <c r="B789" s="5" t="str">
        <f>"35422021120323002859466"</f>
        <v>35422021120323002859466</v>
      </c>
      <c r="C789" s="5" t="s">
        <v>7</v>
      </c>
      <c r="D789" s="5" t="str">
        <f>"李业玲"</f>
        <v>李业玲</v>
      </c>
      <c r="E789" s="5" t="str">
        <f t="shared" si="41"/>
        <v>女</v>
      </c>
    </row>
    <row r="790" spans="1:5" ht="34.5" customHeight="1">
      <c r="A790" s="5">
        <v>788</v>
      </c>
      <c r="B790" s="5" t="str">
        <f>"35422021120400265259497"</f>
        <v>35422021120400265259497</v>
      </c>
      <c r="C790" s="5" t="s">
        <v>7</v>
      </c>
      <c r="D790" s="5" t="str">
        <f>"邓惠敏"</f>
        <v>邓惠敏</v>
      </c>
      <c r="E790" s="5" t="str">
        <f t="shared" si="41"/>
        <v>女</v>
      </c>
    </row>
    <row r="791" spans="1:5" ht="34.5" customHeight="1">
      <c r="A791" s="5">
        <v>789</v>
      </c>
      <c r="B791" s="5" t="str">
        <f>"35422021120410103159683"</f>
        <v>35422021120410103159683</v>
      </c>
      <c r="C791" s="5" t="s">
        <v>7</v>
      </c>
      <c r="D791" s="5" t="str">
        <f>"黎观荣"</f>
        <v>黎观荣</v>
      </c>
      <c r="E791" s="5" t="str">
        <f t="shared" si="41"/>
        <v>女</v>
      </c>
    </row>
    <row r="792" spans="1:5" ht="34.5" customHeight="1">
      <c r="A792" s="5">
        <v>790</v>
      </c>
      <c r="B792" s="5" t="str">
        <f>"35422021120412072459899"</f>
        <v>35422021120412072459899</v>
      </c>
      <c r="C792" s="5" t="s">
        <v>7</v>
      </c>
      <c r="D792" s="5" t="str">
        <f>"王娆婧"</f>
        <v>王娆婧</v>
      </c>
      <c r="E792" s="5" t="str">
        <f t="shared" si="41"/>
        <v>女</v>
      </c>
    </row>
    <row r="793" spans="1:5" ht="34.5" customHeight="1">
      <c r="A793" s="5">
        <v>791</v>
      </c>
      <c r="B793" s="5" t="str">
        <f>"35422021120412552059952"</f>
        <v>35422021120412552059952</v>
      </c>
      <c r="C793" s="5" t="s">
        <v>7</v>
      </c>
      <c r="D793" s="5" t="str">
        <f>"王转"</f>
        <v>王转</v>
      </c>
      <c r="E793" s="5" t="str">
        <f t="shared" si="41"/>
        <v>女</v>
      </c>
    </row>
    <row r="794" spans="1:5" ht="34.5" customHeight="1">
      <c r="A794" s="5">
        <v>792</v>
      </c>
      <c r="B794" s="5" t="str">
        <f>"35422021120415492860173"</f>
        <v>35422021120415492860173</v>
      </c>
      <c r="C794" s="5" t="s">
        <v>7</v>
      </c>
      <c r="D794" s="5" t="str">
        <f>"李燕"</f>
        <v>李燕</v>
      </c>
      <c r="E794" s="5" t="str">
        <f t="shared" si="41"/>
        <v>女</v>
      </c>
    </row>
    <row r="795" spans="1:5" ht="34.5" customHeight="1">
      <c r="A795" s="5">
        <v>793</v>
      </c>
      <c r="B795" s="5" t="str">
        <f>"35422021120416285660255"</f>
        <v>35422021120416285660255</v>
      </c>
      <c r="C795" s="5" t="s">
        <v>7</v>
      </c>
      <c r="D795" s="5" t="str">
        <f>"刘汉丽"</f>
        <v>刘汉丽</v>
      </c>
      <c r="E795" s="5" t="str">
        <f t="shared" si="41"/>
        <v>女</v>
      </c>
    </row>
    <row r="796" spans="1:5" ht="34.5" customHeight="1">
      <c r="A796" s="5">
        <v>794</v>
      </c>
      <c r="B796" s="5" t="str">
        <f>"35422021120418205760415"</f>
        <v>35422021120418205760415</v>
      </c>
      <c r="C796" s="5" t="s">
        <v>7</v>
      </c>
      <c r="D796" s="5" t="str">
        <f>"陈婆春"</f>
        <v>陈婆春</v>
      </c>
      <c r="E796" s="5" t="str">
        <f t="shared" si="41"/>
        <v>女</v>
      </c>
    </row>
    <row r="797" spans="1:5" ht="34.5" customHeight="1">
      <c r="A797" s="5">
        <v>795</v>
      </c>
      <c r="B797" s="5" t="str">
        <f>"35422021120418232560421"</f>
        <v>35422021120418232560421</v>
      </c>
      <c r="C797" s="5" t="s">
        <v>7</v>
      </c>
      <c r="D797" s="5" t="str">
        <f>"吴福慧"</f>
        <v>吴福慧</v>
      </c>
      <c r="E797" s="5" t="str">
        <f t="shared" si="41"/>
        <v>女</v>
      </c>
    </row>
    <row r="798" spans="1:5" ht="34.5" customHeight="1">
      <c r="A798" s="5">
        <v>796</v>
      </c>
      <c r="B798" s="5" t="str">
        <f>"35422021120420360460637"</f>
        <v>35422021120420360460637</v>
      </c>
      <c r="C798" s="5" t="s">
        <v>7</v>
      </c>
      <c r="D798" s="5" t="str">
        <f>"李兆阳"</f>
        <v>李兆阳</v>
      </c>
      <c r="E798" s="5" t="str">
        <f t="shared" si="41"/>
        <v>女</v>
      </c>
    </row>
    <row r="799" spans="1:5" ht="34.5" customHeight="1">
      <c r="A799" s="5">
        <v>797</v>
      </c>
      <c r="B799" s="5" t="str">
        <f>"35422021120420421960654"</f>
        <v>35422021120420421960654</v>
      </c>
      <c r="C799" s="5" t="s">
        <v>7</v>
      </c>
      <c r="D799" s="5" t="str">
        <f>"朱秋梅"</f>
        <v>朱秋梅</v>
      </c>
      <c r="E799" s="5" t="str">
        <f t="shared" si="41"/>
        <v>女</v>
      </c>
    </row>
    <row r="800" spans="1:5" ht="34.5" customHeight="1">
      <c r="A800" s="5">
        <v>798</v>
      </c>
      <c r="B800" s="5" t="str">
        <f>"35422021120421353560753"</f>
        <v>35422021120421353560753</v>
      </c>
      <c r="C800" s="5" t="s">
        <v>7</v>
      </c>
      <c r="D800" s="5" t="str">
        <f>"王绥婷"</f>
        <v>王绥婷</v>
      </c>
      <c r="E800" s="5" t="str">
        <f t="shared" si="41"/>
        <v>女</v>
      </c>
    </row>
    <row r="801" spans="1:5" ht="34.5" customHeight="1">
      <c r="A801" s="5">
        <v>799</v>
      </c>
      <c r="B801" s="5" t="str">
        <f>"35422021120508084160980"</f>
        <v>35422021120508084160980</v>
      </c>
      <c r="C801" s="5" t="s">
        <v>7</v>
      </c>
      <c r="D801" s="5" t="str">
        <f>"林明桂"</f>
        <v>林明桂</v>
      </c>
      <c r="E801" s="5" t="str">
        <f t="shared" si="41"/>
        <v>女</v>
      </c>
    </row>
    <row r="802" spans="1:5" ht="34.5" customHeight="1">
      <c r="A802" s="5">
        <v>800</v>
      </c>
      <c r="B802" s="5" t="str">
        <f>"35422021120509464161080"</f>
        <v>35422021120509464161080</v>
      </c>
      <c r="C802" s="5" t="s">
        <v>7</v>
      </c>
      <c r="D802" s="5" t="str">
        <f>"胡思"</f>
        <v>胡思</v>
      </c>
      <c r="E802" s="5" t="str">
        <f t="shared" si="41"/>
        <v>女</v>
      </c>
    </row>
    <row r="803" spans="1:5" ht="34.5" customHeight="1">
      <c r="A803" s="5">
        <v>801</v>
      </c>
      <c r="B803" s="5" t="str">
        <f>"35422021120510464661237"</f>
        <v>35422021120510464661237</v>
      </c>
      <c r="C803" s="5" t="s">
        <v>7</v>
      </c>
      <c r="D803" s="5" t="str">
        <f>"陈申丽"</f>
        <v>陈申丽</v>
      </c>
      <c r="E803" s="5" t="str">
        <f t="shared" si="41"/>
        <v>女</v>
      </c>
    </row>
    <row r="804" spans="1:5" ht="34.5" customHeight="1">
      <c r="A804" s="5">
        <v>802</v>
      </c>
      <c r="B804" s="5" t="str">
        <f>"35422021120511261361339"</f>
        <v>35422021120511261361339</v>
      </c>
      <c r="C804" s="5" t="s">
        <v>7</v>
      </c>
      <c r="D804" s="5" t="str">
        <f>"潘冬蓉"</f>
        <v>潘冬蓉</v>
      </c>
      <c r="E804" s="5" t="str">
        <f t="shared" si="41"/>
        <v>女</v>
      </c>
    </row>
    <row r="805" spans="1:5" ht="34.5" customHeight="1">
      <c r="A805" s="5">
        <v>803</v>
      </c>
      <c r="B805" s="5" t="str">
        <f>"35422021120511425161378"</f>
        <v>35422021120511425161378</v>
      </c>
      <c r="C805" s="5" t="s">
        <v>7</v>
      </c>
      <c r="D805" s="5" t="str">
        <f>"张燕美"</f>
        <v>张燕美</v>
      </c>
      <c r="E805" s="5" t="str">
        <f t="shared" si="41"/>
        <v>女</v>
      </c>
    </row>
    <row r="806" spans="1:5" ht="34.5" customHeight="1">
      <c r="A806" s="5">
        <v>804</v>
      </c>
      <c r="B806" s="5" t="str">
        <f>"35422021120512090361428"</f>
        <v>35422021120512090361428</v>
      </c>
      <c r="C806" s="5" t="s">
        <v>7</v>
      </c>
      <c r="D806" s="5" t="str">
        <f>"符少花"</f>
        <v>符少花</v>
      </c>
      <c r="E806" s="5" t="str">
        <f t="shared" si="41"/>
        <v>女</v>
      </c>
    </row>
    <row r="807" spans="1:5" ht="34.5" customHeight="1">
      <c r="A807" s="5">
        <v>805</v>
      </c>
      <c r="B807" s="5" t="str">
        <f>"35422021120512575961516"</f>
        <v>35422021120512575961516</v>
      </c>
      <c r="C807" s="5" t="s">
        <v>7</v>
      </c>
      <c r="D807" s="5" t="str">
        <f>"邓海燕"</f>
        <v>邓海燕</v>
      </c>
      <c r="E807" s="5" t="str">
        <f t="shared" si="41"/>
        <v>女</v>
      </c>
    </row>
    <row r="808" spans="1:5" ht="34.5" customHeight="1">
      <c r="A808" s="5">
        <v>806</v>
      </c>
      <c r="B808" s="5" t="str">
        <f>"35422021120513401061591"</f>
        <v>35422021120513401061591</v>
      </c>
      <c r="C808" s="5" t="s">
        <v>7</v>
      </c>
      <c r="D808" s="5" t="str">
        <f>"吴芳莹"</f>
        <v>吴芳莹</v>
      </c>
      <c r="E808" s="5" t="str">
        <f t="shared" si="41"/>
        <v>女</v>
      </c>
    </row>
    <row r="809" spans="1:5" ht="34.5" customHeight="1">
      <c r="A809" s="5">
        <v>807</v>
      </c>
      <c r="B809" s="5" t="str">
        <f>"35422021120513490561603"</f>
        <v>35422021120513490561603</v>
      </c>
      <c r="C809" s="5" t="s">
        <v>7</v>
      </c>
      <c r="D809" s="5" t="str">
        <f>"王小惠"</f>
        <v>王小惠</v>
      </c>
      <c r="E809" s="5" t="str">
        <f t="shared" si="41"/>
        <v>女</v>
      </c>
    </row>
    <row r="810" spans="1:5" ht="34.5" customHeight="1">
      <c r="A810" s="5">
        <v>808</v>
      </c>
      <c r="B810" s="5" t="str">
        <f>"35422021120515135461763"</f>
        <v>35422021120515135461763</v>
      </c>
      <c r="C810" s="5" t="s">
        <v>7</v>
      </c>
      <c r="D810" s="5" t="str">
        <f>"李爱明"</f>
        <v>李爱明</v>
      </c>
      <c r="E810" s="5" t="str">
        <f t="shared" si="41"/>
        <v>女</v>
      </c>
    </row>
    <row r="811" spans="1:5" ht="34.5" customHeight="1">
      <c r="A811" s="5">
        <v>809</v>
      </c>
      <c r="B811" s="5" t="str">
        <f>"35422021120515273961792"</f>
        <v>35422021120515273961792</v>
      </c>
      <c r="C811" s="5" t="s">
        <v>7</v>
      </c>
      <c r="D811" s="5" t="str">
        <f>"罗婷婷"</f>
        <v>罗婷婷</v>
      </c>
      <c r="E811" s="5" t="str">
        <f t="shared" si="41"/>
        <v>女</v>
      </c>
    </row>
    <row r="812" spans="1:5" ht="34.5" customHeight="1">
      <c r="A812" s="5">
        <v>810</v>
      </c>
      <c r="B812" s="5" t="str">
        <f>"35422021120518162462099"</f>
        <v>35422021120518162462099</v>
      </c>
      <c r="C812" s="5" t="s">
        <v>7</v>
      </c>
      <c r="D812" s="5" t="str">
        <f>"麦慧霞"</f>
        <v>麦慧霞</v>
      </c>
      <c r="E812" s="5" t="str">
        <f t="shared" si="41"/>
        <v>女</v>
      </c>
    </row>
    <row r="813" spans="1:5" ht="34.5" customHeight="1">
      <c r="A813" s="5">
        <v>811</v>
      </c>
      <c r="B813" s="5" t="str">
        <f>"35422021120518271862112"</f>
        <v>35422021120518271862112</v>
      </c>
      <c r="C813" s="5" t="s">
        <v>7</v>
      </c>
      <c r="D813" s="5" t="str">
        <f>"何守菊"</f>
        <v>何守菊</v>
      </c>
      <c r="E813" s="5" t="str">
        <f t="shared" si="41"/>
        <v>女</v>
      </c>
    </row>
    <row r="814" spans="1:5" ht="34.5" customHeight="1">
      <c r="A814" s="5">
        <v>812</v>
      </c>
      <c r="B814" s="5" t="str">
        <f>"35422021120519053962149"</f>
        <v>35422021120519053962149</v>
      </c>
      <c r="C814" s="5" t="s">
        <v>7</v>
      </c>
      <c r="D814" s="5" t="str">
        <f>"林雪慧"</f>
        <v>林雪慧</v>
      </c>
      <c r="E814" s="5" t="str">
        <f t="shared" si="41"/>
        <v>女</v>
      </c>
    </row>
    <row r="815" spans="1:5" ht="34.5" customHeight="1">
      <c r="A815" s="5">
        <v>813</v>
      </c>
      <c r="B815" s="5" t="str">
        <f>"35422021120519164362159"</f>
        <v>35422021120519164362159</v>
      </c>
      <c r="C815" s="5" t="s">
        <v>7</v>
      </c>
      <c r="D815" s="5" t="str">
        <f>"黎兰桂"</f>
        <v>黎兰桂</v>
      </c>
      <c r="E815" s="5" t="str">
        <f t="shared" si="41"/>
        <v>女</v>
      </c>
    </row>
    <row r="816" spans="1:5" ht="34.5" customHeight="1">
      <c r="A816" s="5">
        <v>814</v>
      </c>
      <c r="B816" s="5" t="str">
        <f>"35422021120519430962181"</f>
        <v>35422021120519430962181</v>
      </c>
      <c r="C816" s="5" t="s">
        <v>7</v>
      </c>
      <c r="D816" s="5" t="str">
        <f>"林诗梦"</f>
        <v>林诗梦</v>
      </c>
      <c r="E816" s="5" t="str">
        <f t="shared" si="41"/>
        <v>女</v>
      </c>
    </row>
    <row r="817" spans="1:5" ht="34.5" customHeight="1">
      <c r="A817" s="5">
        <v>815</v>
      </c>
      <c r="B817" s="5" t="str">
        <f>"35422021120519551162192"</f>
        <v>35422021120519551162192</v>
      </c>
      <c r="C817" s="5" t="s">
        <v>7</v>
      </c>
      <c r="D817" s="5" t="str">
        <f>"陈海燕"</f>
        <v>陈海燕</v>
      </c>
      <c r="E817" s="5" t="str">
        <f t="shared" si="41"/>
        <v>女</v>
      </c>
    </row>
    <row r="818" spans="1:5" ht="34.5" customHeight="1">
      <c r="A818" s="5">
        <v>816</v>
      </c>
      <c r="B818" s="5" t="str">
        <f>"35422021120520492962259"</f>
        <v>35422021120520492962259</v>
      </c>
      <c r="C818" s="5" t="s">
        <v>7</v>
      </c>
      <c r="D818" s="5" t="str">
        <f>"李佳慧"</f>
        <v>李佳慧</v>
      </c>
      <c r="E818" s="5" t="str">
        <f t="shared" si="41"/>
        <v>女</v>
      </c>
    </row>
    <row r="819" spans="1:5" ht="34.5" customHeight="1">
      <c r="A819" s="5">
        <v>817</v>
      </c>
      <c r="B819" s="5" t="str">
        <f>"35422021120521015962280"</f>
        <v>35422021120521015962280</v>
      </c>
      <c r="C819" s="5" t="s">
        <v>7</v>
      </c>
      <c r="D819" s="5" t="str">
        <f>"赖忆连"</f>
        <v>赖忆连</v>
      </c>
      <c r="E819" s="5" t="str">
        <f t="shared" si="41"/>
        <v>女</v>
      </c>
    </row>
    <row r="820" spans="1:5" ht="34.5" customHeight="1">
      <c r="A820" s="5">
        <v>818</v>
      </c>
      <c r="B820" s="5" t="str">
        <f>"35422021120521291162314"</f>
        <v>35422021120521291162314</v>
      </c>
      <c r="C820" s="5" t="s">
        <v>7</v>
      </c>
      <c r="D820" s="5" t="str">
        <f>"温小梅"</f>
        <v>温小梅</v>
      </c>
      <c r="E820" s="5" t="str">
        <f t="shared" si="41"/>
        <v>女</v>
      </c>
    </row>
    <row r="821" spans="1:5" ht="34.5" customHeight="1">
      <c r="A821" s="5">
        <v>819</v>
      </c>
      <c r="B821" s="5" t="str">
        <f>"35422021120521492862337"</f>
        <v>35422021120521492862337</v>
      </c>
      <c r="C821" s="5" t="s">
        <v>7</v>
      </c>
      <c r="D821" s="5" t="str">
        <f>"张玉爱"</f>
        <v>张玉爱</v>
      </c>
      <c r="E821" s="5" t="str">
        <f t="shared" si="41"/>
        <v>女</v>
      </c>
    </row>
    <row r="822" spans="1:5" ht="34.5" customHeight="1">
      <c r="A822" s="5">
        <v>820</v>
      </c>
      <c r="B822" s="5" t="str">
        <f>"35422021120522210762363"</f>
        <v>35422021120522210762363</v>
      </c>
      <c r="C822" s="5" t="s">
        <v>7</v>
      </c>
      <c r="D822" s="5" t="str">
        <f>"周小妹"</f>
        <v>周小妹</v>
      </c>
      <c r="E822" s="5" t="str">
        <f t="shared" si="41"/>
        <v>女</v>
      </c>
    </row>
    <row r="823" spans="1:5" ht="34.5" customHeight="1">
      <c r="A823" s="5">
        <v>821</v>
      </c>
      <c r="B823" s="5" t="str">
        <f>"35422021120522280262369"</f>
        <v>35422021120522280262369</v>
      </c>
      <c r="C823" s="5" t="s">
        <v>7</v>
      </c>
      <c r="D823" s="5" t="str">
        <f>"林升恒"</f>
        <v>林升恒</v>
      </c>
      <c r="E823" s="5" t="str">
        <f>"男"</f>
        <v>男</v>
      </c>
    </row>
    <row r="824" spans="1:5" ht="34.5" customHeight="1">
      <c r="A824" s="5">
        <v>822</v>
      </c>
      <c r="B824" s="5" t="str">
        <f>"35422021120522283762370"</f>
        <v>35422021120522283762370</v>
      </c>
      <c r="C824" s="5" t="s">
        <v>7</v>
      </c>
      <c r="D824" s="5" t="str">
        <f>"吴帯竹"</f>
        <v>吴帯竹</v>
      </c>
      <c r="E824" s="5" t="str">
        <f aca="true" t="shared" si="42" ref="E824:E887">"女"</f>
        <v>女</v>
      </c>
    </row>
    <row r="825" spans="1:5" ht="34.5" customHeight="1">
      <c r="A825" s="5">
        <v>823</v>
      </c>
      <c r="B825" s="5" t="str">
        <f>"35422021120522574262395"</f>
        <v>35422021120522574262395</v>
      </c>
      <c r="C825" s="5" t="s">
        <v>7</v>
      </c>
      <c r="D825" s="5" t="str">
        <f>"薛振婉"</f>
        <v>薛振婉</v>
      </c>
      <c r="E825" s="5" t="str">
        <f t="shared" si="42"/>
        <v>女</v>
      </c>
    </row>
    <row r="826" spans="1:5" ht="34.5" customHeight="1">
      <c r="A826" s="5">
        <v>824</v>
      </c>
      <c r="B826" s="5" t="str">
        <f>"35422021120522582762396"</f>
        <v>35422021120522582762396</v>
      </c>
      <c r="C826" s="5" t="s">
        <v>7</v>
      </c>
      <c r="D826" s="5" t="str">
        <f>" 韦国丙"</f>
        <v> 韦国丙</v>
      </c>
      <c r="E826" s="5" t="str">
        <f t="shared" si="42"/>
        <v>女</v>
      </c>
    </row>
    <row r="827" spans="1:5" ht="34.5" customHeight="1">
      <c r="A827" s="5">
        <v>825</v>
      </c>
      <c r="B827" s="5" t="str">
        <f>"35422021120523170262410"</f>
        <v>35422021120523170262410</v>
      </c>
      <c r="C827" s="5" t="s">
        <v>7</v>
      </c>
      <c r="D827" s="5" t="str">
        <f>"吴亚琴"</f>
        <v>吴亚琴</v>
      </c>
      <c r="E827" s="5" t="str">
        <f t="shared" si="42"/>
        <v>女</v>
      </c>
    </row>
    <row r="828" spans="1:5" ht="34.5" customHeight="1">
      <c r="A828" s="5">
        <v>826</v>
      </c>
      <c r="B828" s="5" t="str">
        <f>"35422021120609062562551"</f>
        <v>35422021120609062562551</v>
      </c>
      <c r="C828" s="5" t="s">
        <v>7</v>
      </c>
      <c r="D828" s="5" t="str">
        <f>"符翠向"</f>
        <v>符翠向</v>
      </c>
      <c r="E828" s="5" t="str">
        <f t="shared" si="42"/>
        <v>女</v>
      </c>
    </row>
    <row r="829" spans="1:5" ht="34.5" customHeight="1">
      <c r="A829" s="5">
        <v>827</v>
      </c>
      <c r="B829" s="5" t="str">
        <f>"35422021120609242562621"</f>
        <v>35422021120609242562621</v>
      </c>
      <c r="C829" s="5" t="s">
        <v>7</v>
      </c>
      <c r="D829" s="5" t="str">
        <f>"王哲娜"</f>
        <v>王哲娜</v>
      </c>
      <c r="E829" s="5" t="str">
        <f t="shared" si="42"/>
        <v>女</v>
      </c>
    </row>
    <row r="830" spans="1:5" ht="34.5" customHeight="1">
      <c r="A830" s="5">
        <v>828</v>
      </c>
      <c r="B830" s="5" t="str">
        <f>"35422021120609441262703"</f>
        <v>35422021120609441262703</v>
      </c>
      <c r="C830" s="5" t="s">
        <v>7</v>
      </c>
      <c r="D830" s="5" t="str">
        <f>"曾小晋"</f>
        <v>曾小晋</v>
      </c>
      <c r="E830" s="5" t="str">
        <f t="shared" si="42"/>
        <v>女</v>
      </c>
    </row>
    <row r="831" spans="1:5" ht="34.5" customHeight="1">
      <c r="A831" s="5">
        <v>829</v>
      </c>
      <c r="B831" s="5" t="str">
        <f>"35422021120610074762779"</f>
        <v>35422021120610074762779</v>
      </c>
      <c r="C831" s="5" t="s">
        <v>7</v>
      </c>
      <c r="D831" s="5" t="str">
        <f>"温欣"</f>
        <v>温欣</v>
      </c>
      <c r="E831" s="5" t="str">
        <f t="shared" si="42"/>
        <v>女</v>
      </c>
    </row>
    <row r="832" spans="1:5" ht="34.5" customHeight="1">
      <c r="A832" s="5">
        <v>830</v>
      </c>
      <c r="B832" s="5" t="str">
        <f>"35422021120610103962791"</f>
        <v>35422021120610103962791</v>
      </c>
      <c r="C832" s="5" t="s">
        <v>7</v>
      </c>
      <c r="D832" s="5" t="str">
        <f>"羊世娟"</f>
        <v>羊世娟</v>
      </c>
      <c r="E832" s="5" t="str">
        <f t="shared" si="42"/>
        <v>女</v>
      </c>
    </row>
    <row r="833" spans="1:5" ht="34.5" customHeight="1">
      <c r="A833" s="5">
        <v>831</v>
      </c>
      <c r="B833" s="5" t="str">
        <f>"35422021120610302762862"</f>
        <v>35422021120610302762862</v>
      </c>
      <c r="C833" s="5" t="s">
        <v>7</v>
      </c>
      <c r="D833" s="5" t="str">
        <f>"李明珍"</f>
        <v>李明珍</v>
      </c>
      <c r="E833" s="5" t="str">
        <f t="shared" si="42"/>
        <v>女</v>
      </c>
    </row>
    <row r="834" spans="1:5" ht="34.5" customHeight="1">
      <c r="A834" s="5">
        <v>832</v>
      </c>
      <c r="B834" s="5" t="str">
        <f>"35422021120610424262901"</f>
        <v>35422021120610424262901</v>
      </c>
      <c r="C834" s="5" t="s">
        <v>7</v>
      </c>
      <c r="D834" s="5" t="str">
        <f>"张华"</f>
        <v>张华</v>
      </c>
      <c r="E834" s="5" t="str">
        <f t="shared" si="42"/>
        <v>女</v>
      </c>
    </row>
    <row r="835" spans="1:5" ht="34.5" customHeight="1">
      <c r="A835" s="5">
        <v>833</v>
      </c>
      <c r="B835" s="5" t="str">
        <f>"35422021120611424163122"</f>
        <v>35422021120611424163122</v>
      </c>
      <c r="C835" s="5" t="s">
        <v>7</v>
      </c>
      <c r="D835" s="5" t="str">
        <f>"吴金玉"</f>
        <v>吴金玉</v>
      </c>
      <c r="E835" s="5" t="str">
        <f t="shared" si="42"/>
        <v>女</v>
      </c>
    </row>
    <row r="836" spans="1:5" ht="34.5" customHeight="1">
      <c r="A836" s="5">
        <v>834</v>
      </c>
      <c r="B836" s="5" t="str">
        <f>"35422021111809034611610"</f>
        <v>35422021111809034611610</v>
      </c>
      <c r="C836" s="5" t="s">
        <v>8</v>
      </c>
      <c r="D836" s="5" t="str">
        <f>"黄海锐"</f>
        <v>黄海锐</v>
      </c>
      <c r="E836" s="5" t="str">
        <f t="shared" si="42"/>
        <v>女</v>
      </c>
    </row>
    <row r="837" spans="1:5" ht="34.5" customHeight="1">
      <c r="A837" s="5">
        <v>835</v>
      </c>
      <c r="B837" s="5" t="str">
        <f>"35422021111809094311687"</f>
        <v>35422021111809094311687</v>
      </c>
      <c r="C837" s="5" t="s">
        <v>8</v>
      </c>
      <c r="D837" s="5" t="str">
        <f>"杜微"</f>
        <v>杜微</v>
      </c>
      <c r="E837" s="5" t="str">
        <f t="shared" si="42"/>
        <v>女</v>
      </c>
    </row>
    <row r="838" spans="1:5" ht="34.5" customHeight="1">
      <c r="A838" s="5">
        <v>836</v>
      </c>
      <c r="B838" s="5" t="str">
        <f>"35422021111809532512062"</f>
        <v>35422021111809532512062</v>
      </c>
      <c r="C838" s="5" t="s">
        <v>8</v>
      </c>
      <c r="D838" s="5" t="str">
        <f>"唐发乾"</f>
        <v>唐发乾</v>
      </c>
      <c r="E838" s="5" t="str">
        <f t="shared" si="42"/>
        <v>女</v>
      </c>
    </row>
    <row r="839" spans="1:5" ht="34.5" customHeight="1">
      <c r="A839" s="5">
        <v>837</v>
      </c>
      <c r="B839" s="5" t="str">
        <f>"35422021111810070512154"</f>
        <v>35422021111810070512154</v>
      </c>
      <c r="C839" s="5" t="s">
        <v>8</v>
      </c>
      <c r="D839" s="5" t="str">
        <f>"李丽莹"</f>
        <v>李丽莹</v>
      </c>
      <c r="E839" s="5" t="str">
        <f t="shared" si="42"/>
        <v>女</v>
      </c>
    </row>
    <row r="840" spans="1:5" ht="34.5" customHeight="1">
      <c r="A840" s="5">
        <v>838</v>
      </c>
      <c r="B840" s="5" t="str">
        <f>"35422021111810072112156"</f>
        <v>35422021111810072112156</v>
      </c>
      <c r="C840" s="5" t="s">
        <v>8</v>
      </c>
      <c r="D840" s="5" t="str">
        <f>"文椿"</f>
        <v>文椿</v>
      </c>
      <c r="E840" s="5" t="str">
        <f t="shared" si="42"/>
        <v>女</v>
      </c>
    </row>
    <row r="841" spans="1:5" ht="34.5" customHeight="1">
      <c r="A841" s="5">
        <v>839</v>
      </c>
      <c r="B841" s="5" t="str">
        <f>"35422021111810231312278"</f>
        <v>35422021111810231312278</v>
      </c>
      <c r="C841" s="5" t="s">
        <v>8</v>
      </c>
      <c r="D841" s="5" t="str">
        <f>"冯文彬"</f>
        <v>冯文彬</v>
      </c>
      <c r="E841" s="5" t="str">
        <f t="shared" si="42"/>
        <v>女</v>
      </c>
    </row>
    <row r="842" spans="1:5" ht="34.5" customHeight="1">
      <c r="A842" s="5">
        <v>840</v>
      </c>
      <c r="B842" s="5" t="str">
        <f>"35422021111810375712386"</f>
        <v>35422021111810375712386</v>
      </c>
      <c r="C842" s="5" t="s">
        <v>8</v>
      </c>
      <c r="D842" s="5" t="str">
        <f>"谢璇蔚"</f>
        <v>谢璇蔚</v>
      </c>
      <c r="E842" s="5" t="str">
        <f t="shared" si="42"/>
        <v>女</v>
      </c>
    </row>
    <row r="843" spans="1:5" ht="34.5" customHeight="1">
      <c r="A843" s="5">
        <v>841</v>
      </c>
      <c r="B843" s="5" t="str">
        <f>"35422021111811194212635"</f>
        <v>35422021111811194212635</v>
      </c>
      <c r="C843" s="5" t="s">
        <v>8</v>
      </c>
      <c r="D843" s="5" t="str">
        <f>"王紫平"</f>
        <v>王紫平</v>
      </c>
      <c r="E843" s="5" t="str">
        <f t="shared" si="42"/>
        <v>女</v>
      </c>
    </row>
    <row r="844" spans="1:5" ht="34.5" customHeight="1">
      <c r="A844" s="5">
        <v>842</v>
      </c>
      <c r="B844" s="5" t="str">
        <f>"35422021111811340912705"</f>
        <v>35422021111811340912705</v>
      </c>
      <c r="C844" s="5" t="s">
        <v>8</v>
      </c>
      <c r="D844" s="5" t="str">
        <f>"王金玳"</f>
        <v>王金玳</v>
      </c>
      <c r="E844" s="5" t="str">
        <f t="shared" si="42"/>
        <v>女</v>
      </c>
    </row>
    <row r="845" spans="1:5" ht="34.5" customHeight="1">
      <c r="A845" s="5">
        <v>843</v>
      </c>
      <c r="B845" s="5" t="str">
        <f>"35422021111811522012779"</f>
        <v>35422021111811522012779</v>
      </c>
      <c r="C845" s="5" t="s">
        <v>8</v>
      </c>
      <c r="D845" s="5" t="str">
        <f>"邢晖"</f>
        <v>邢晖</v>
      </c>
      <c r="E845" s="5" t="str">
        <f t="shared" si="42"/>
        <v>女</v>
      </c>
    </row>
    <row r="846" spans="1:5" ht="34.5" customHeight="1">
      <c r="A846" s="5">
        <v>844</v>
      </c>
      <c r="B846" s="5" t="str">
        <f>"35422021111811582112816"</f>
        <v>35422021111811582112816</v>
      </c>
      <c r="C846" s="5" t="s">
        <v>8</v>
      </c>
      <c r="D846" s="5" t="str">
        <f>"姜叶"</f>
        <v>姜叶</v>
      </c>
      <c r="E846" s="5" t="str">
        <f t="shared" si="42"/>
        <v>女</v>
      </c>
    </row>
    <row r="847" spans="1:5" ht="34.5" customHeight="1">
      <c r="A847" s="5">
        <v>845</v>
      </c>
      <c r="B847" s="5" t="str">
        <f>"35422021111812050912834"</f>
        <v>35422021111812050912834</v>
      </c>
      <c r="C847" s="5" t="s">
        <v>8</v>
      </c>
      <c r="D847" s="5" t="str">
        <f>"符艳艳"</f>
        <v>符艳艳</v>
      </c>
      <c r="E847" s="5" t="str">
        <f t="shared" si="42"/>
        <v>女</v>
      </c>
    </row>
    <row r="848" spans="1:5" ht="34.5" customHeight="1">
      <c r="A848" s="5">
        <v>846</v>
      </c>
      <c r="B848" s="5" t="str">
        <f>"35422021111812110512851"</f>
        <v>35422021111812110512851</v>
      </c>
      <c r="C848" s="5" t="s">
        <v>8</v>
      </c>
      <c r="D848" s="5" t="str">
        <f>"陈少盈"</f>
        <v>陈少盈</v>
      </c>
      <c r="E848" s="5" t="str">
        <f t="shared" si="42"/>
        <v>女</v>
      </c>
    </row>
    <row r="849" spans="1:5" ht="34.5" customHeight="1">
      <c r="A849" s="5">
        <v>847</v>
      </c>
      <c r="B849" s="5" t="str">
        <f>"35422021111812143112864"</f>
        <v>35422021111812143112864</v>
      </c>
      <c r="C849" s="5" t="s">
        <v>8</v>
      </c>
      <c r="D849" s="5" t="str">
        <f>"文寒欢"</f>
        <v>文寒欢</v>
      </c>
      <c r="E849" s="5" t="str">
        <f t="shared" si="42"/>
        <v>女</v>
      </c>
    </row>
    <row r="850" spans="1:5" ht="34.5" customHeight="1">
      <c r="A850" s="5">
        <v>848</v>
      </c>
      <c r="B850" s="5" t="str">
        <f>"35422021111812375912946"</f>
        <v>35422021111812375912946</v>
      </c>
      <c r="C850" s="5" t="s">
        <v>8</v>
      </c>
      <c r="D850" s="5" t="str">
        <f>"邱金秀"</f>
        <v>邱金秀</v>
      </c>
      <c r="E850" s="5" t="str">
        <f t="shared" si="42"/>
        <v>女</v>
      </c>
    </row>
    <row r="851" spans="1:5" ht="34.5" customHeight="1">
      <c r="A851" s="5">
        <v>849</v>
      </c>
      <c r="B851" s="5" t="str">
        <f>"35422021111812484512982"</f>
        <v>35422021111812484512982</v>
      </c>
      <c r="C851" s="5" t="s">
        <v>8</v>
      </c>
      <c r="D851" s="5" t="str">
        <f>"姜姗姗"</f>
        <v>姜姗姗</v>
      </c>
      <c r="E851" s="5" t="str">
        <f t="shared" si="42"/>
        <v>女</v>
      </c>
    </row>
    <row r="852" spans="1:5" ht="34.5" customHeight="1">
      <c r="A852" s="5">
        <v>850</v>
      </c>
      <c r="B852" s="5" t="str">
        <f>"35422021111813080213047"</f>
        <v>35422021111813080213047</v>
      </c>
      <c r="C852" s="5" t="s">
        <v>8</v>
      </c>
      <c r="D852" s="5" t="str">
        <f>"杨文玉"</f>
        <v>杨文玉</v>
      </c>
      <c r="E852" s="5" t="str">
        <f t="shared" si="42"/>
        <v>女</v>
      </c>
    </row>
    <row r="853" spans="1:5" ht="34.5" customHeight="1">
      <c r="A853" s="5">
        <v>851</v>
      </c>
      <c r="B853" s="5" t="str">
        <f>"35422021111813095613051"</f>
        <v>35422021111813095613051</v>
      </c>
      <c r="C853" s="5" t="s">
        <v>8</v>
      </c>
      <c r="D853" s="5" t="str">
        <f>"顾婷婷"</f>
        <v>顾婷婷</v>
      </c>
      <c r="E853" s="5" t="str">
        <f t="shared" si="42"/>
        <v>女</v>
      </c>
    </row>
    <row r="854" spans="1:5" ht="34.5" customHeight="1">
      <c r="A854" s="5">
        <v>852</v>
      </c>
      <c r="B854" s="5" t="str">
        <f>"35422021111813261013093"</f>
        <v>35422021111813261013093</v>
      </c>
      <c r="C854" s="5" t="s">
        <v>8</v>
      </c>
      <c r="D854" s="5" t="str">
        <f>"王明婷"</f>
        <v>王明婷</v>
      </c>
      <c r="E854" s="5" t="str">
        <f t="shared" si="42"/>
        <v>女</v>
      </c>
    </row>
    <row r="855" spans="1:5" ht="34.5" customHeight="1">
      <c r="A855" s="5">
        <v>853</v>
      </c>
      <c r="B855" s="5" t="str">
        <f>"35422021111813273813098"</f>
        <v>35422021111813273813098</v>
      </c>
      <c r="C855" s="5" t="s">
        <v>8</v>
      </c>
      <c r="D855" s="5" t="str">
        <f>"王雨婷"</f>
        <v>王雨婷</v>
      </c>
      <c r="E855" s="5" t="str">
        <f t="shared" si="42"/>
        <v>女</v>
      </c>
    </row>
    <row r="856" spans="1:5" ht="34.5" customHeight="1">
      <c r="A856" s="5">
        <v>854</v>
      </c>
      <c r="B856" s="5" t="str">
        <f>"35422021111813311713109"</f>
        <v>35422021111813311713109</v>
      </c>
      <c r="C856" s="5" t="s">
        <v>8</v>
      </c>
      <c r="D856" s="5" t="str">
        <f>"邓永馨"</f>
        <v>邓永馨</v>
      </c>
      <c r="E856" s="5" t="str">
        <f t="shared" si="42"/>
        <v>女</v>
      </c>
    </row>
    <row r="857" spans="1:5" ht="34.5" customHeight="1">
      <c r="A857" s="5">
        <v>855</v>
      </c>
      <c r="B857" s="5" t="str">
        <f>"35422021111814143113205"</f>
        <v>35422021111814143113205</v>
      </c>
      <c r="C857" s="5" t="s">
        <v>8</v>
      </c>
      <c r="D857" s="5" t="str">
        <f>"黎秀美"</f>
        <v>黎秀美</v>
      </c>
      <c r="E857" s="5" t="str">
        <f t="shared" si="42"/>
        <v>女</v>
      </c>
    </row>
    <row r="858" spans="1:5" ht="34.5" customHeight="1">
      <c r="A858" s="5">
        <v>856</v>
      </c>
      <c r="B858" s="5" t="str">
        <f>"35422021111814564313329"</f>
        <v>35422021111814564313329</v>
      </c>
      <c r="C858" s="5" t="s">
        <v>8</v>
      </c>
      <c r="D858" s="5" t="str">
        <f>"王海珠"</f>
        <v>王海珠</v>
      </c>
      <c r="E858" s="5" t="str">
        <f t="shared" si="42"/>
        <v>女</v>
      </c>
    </row>
    <row r="859" spans="1:5" ht="34.5" customHeight="1">
      <c r="A859" s="5">
        <v>857</v>
      </c>
      <c r="B859" s="5" t="str">
        <f>"35422021111815115913401"</f>
        <v>35422021111815115913401</v>
      </c>
      <c r="C859" s="5" t="s">
        <v>8</v>
      </c>
      <c r="D859" s="5" t="str">
        <f>"符淑玉"</f>
        <v>符淑玉</v>
      </c>
      <c r="E859" s="5" t="str">
        <f t="shared" si="42"/>
        <v>女</v>
      </c>
    </row>
    <row r="860" spans="1:5" ht="34.5" customHeight="1">
      <c r="A860" s="5">
        <v>858</v>
      </c>
      <c r="B860" s="5" t="str">
        <f>"35422021111815353313490"</f>
        <v>35422021111815353313490</v>
      </c>
      <c r="C860" s="5" t="s">
        <v>8</v>
      </c>
      <c r="D860" s="5" t="str">
        <f>"吴挺霞"</f>
        <v>吴挺霞</v>
      </c>
      <c r="E860" s="5" t="str">
        <f t="shared" si="42"/>
        <v>女</v>
      </c>
    </row>
    <row r="861" spans="1:5" ht="34.5" customHeight="1">
      <c r="A861" s="5">
        <v>859</v>
      </c>
      <c r="B861" s="5" t="str">
        <f>"35422021111815521013551"</f>
        <v>35422021111815521013551</v>
      </c>
      <c r="C861" s="5" t="s">
        <v>8</v>
      </c>
      <c r="D861" s="5" t="str">
        <f>"郑以珍"</f>
        <v>郑以珍</v>
      </c>
      <c r="E861" s="5" t="str">
        <f t="shared" si="42"/>
        <v>女</v>
      </c>
    </row>
    <row r="862" spans="1:5" ht="34.5" customHeight="1">
      <c r="A862" s="5">
        <v>860</v>
      </c>
      <c r="B862" s="5" t="str">
        <f>"35422021111815551213560"</f>
        <v>35422021111815551213560</v>
      </c>
      <c r="C862" s="5" t="s">
        <v>8</v>
      </c>
      <c r="D862" s="5" t="str">
        <f>"王琼雪"</f>
        <v>王琼雪</v>
      </c>
      <c r="E862" s="5" t="str">
        <f t="shared" si="42"/>
        <v>女</v>
      </c>
    </row>
    <row r="863" spans="1:5" ht="34.5" customHeight="1">
      <c r="A863" s="5">
        <v>861</v>
      </c>
      <c r="B863" s="5" t="str">
        <f>"35422021111816190913641"</f>
        <v>35422021111816190913641</v>
      </c>
      <c r="C863" s="5" t="s">
        <v>8</v>
      </c>
      <c r="D863" s="5" t="str">
        <f>"杨妹妹"</f>
        <v>杨妹妹</v>
      </c>
      <c r="E863" s="5" t="str">
        <f t="shared" si="42"/>
        <v>女</v>
      </c>
    </row>
    <row r="864" spans="1:5" ht="34.5" customHeight="1">
      <c r="A864" s="5">
        <v>862</v>
      </c>
      <c r="B864" s="5" t="str">
        <f>"35422021111816201313649"</f>
        <v>35422021111816201313649</v>
      </c>
      <c r="C864" s="5" t="s">
        <v>8</v>
      </c>
      <c r="D864" s="5" t="str">
        <f>"林雪"</f>
        <v>林雪</v>
      </c>
      <c r="E864" s="5" t="str">
        <f t="shared" si="42"/>
        <v>女</v>
      </c>
    </row>
    <row r="865" spans="1:5" ht="34.5" customHeight="1">
      <c r="A865" s="5">
        <v>863</v>
      </c>
      <c r="B865" s="5" t="str">
        <f>"35422021111816390613712"</f>
        <v>35422021111816390613712</v>
      </c>
      <c r="C865" s="5" t="s">
        <v>8</v>
      </c>
      <c r="D865" s="5" t="str">
        <f>"陈宝南"</f>
        <v>陈宝南</v>
      </c>
      <c r="E865" s="5" t="str">
        <f t="shared" si="42"/>
        <v>女</v>
      </c>
    </row>
    <row r="866" spans="1:5" ht="34.5" customHeight="1">
      <c r="A866" s="5">
        <v>864</v>
      </c>
      <c r="B866" s="5" t="str">
        <f>"35422021111817284313832"</f>
        <v>35422021111817284313832</v>
      </c>
      <c r="C866" s="5" t="s">
        <v>8</v>
      </c>
      <c r="D866" s="5" t="str">
        <f>"许倩媛"</f>
        <v>许倩媛</v>
      </c>
      <c r="E866" s="5" t="str">
        <f t="shared" si="42"/>
        <v>女</v>
      </c>
    </row>
    <row r="867" spans="1:5" ht="34.5" customHeight="1">
      <c r="A867" s="5">
        <v>865</v>
      </c>
      <c r="B867" s="5" t="str">
        <f>"35422021111817370613845"</f>
        <v>35422021111817370613845</v>
      </c>
      <c r="C867" s="5" t="s">
        <v>8</v>
      </c>
      <c r="D867" s="5" t="str">
        <f>"王菊青"</f>
        <v>王菊青</v>
      </c>
      <c r="E867" s="5" t="str">
        <f t="shared" si="42"/>
        <v>女</v>
      </c>
    </row>
    <row r="868" spans="1:5" ht="34.5" customHeight="1">
      <c r="A868" s="5">
        <v>866</v>
      </c>
      <c r="B868" s="5" t="str">
        <f>"35422021111819083514016"</f>
        <v>35422021111819083514016</v>
      </c>
      <c r="C868" s="5" t="s">
        <v>8</v>
      </c>
      <c r="D868" s="5" t="str">
        <f>"何晖"</f>
        <v>何晖</v>
      </c>
      <c r="E868" s="5" t="str">
        <f t="shared" si="42"/>
        <v>女</v>
      </c>
    </row>
    <row r="869" spans="1:5" ht="34.5" customHeight="1">
      <c r="A869" s="5">
        <v>867</v>
      </c>
      <c r="B869" s="5" t="str">
        <f>"35422021111819325114077"</f>
        <v>35422021111819325114077</v>
      </c>
      <c r="C869" s="5" t="s">
        <v>8</v>
      </c>
      <c r="D869" s="5" t="str">
        <f>"吉美燕"</f>
        <v>吉美燕</v>
      </c>
      <c r="E869" s="5" t="str">
        <f t="shared" si="42"/>
        <v>女</v>
      </c>
    </row>
    <row r="870" spans="1:5" ht="34.5" customHeight="1">
      <c r="A870" s="5">
        <v>868</v>
      </c>
      <c r="B870" s="5" t="str">
        <f>"35422021111819490214108"</f>
        <v>35422021111819490214108</v>
      </c>
      <c r="C870" s="5" t="s">
        <v>8</v>
      </c>
      <c r="D870" s="5" t="str">
        <f>"刘淑娜"</f>
        <v>刘淑娜</v>
      </c>
      <c r="E870" s="5" t="str">
        <f t="shared" si="42"/>
        <v>女</v>
      </c>
    </row>
    <row r="871" spans="1:5" ht="34.5" customHeight="1">
      <c r="A871" s="5">
        <v>869</v>
      </c>
      <c r="B871" s="5" t="str">
        <f>"35422021111820534414244"</f>
        <v>35422021111820534414244</v>
      </c>
      <c r="C871" s="5" t="s">
        <v>8</v>
      </c>
      <c r="D871" s="5" t="str">
        <f>"戴王薇"</f>
        <v>戴王薇</v>
      </c>
      <c r="E871" s="5" t="str">
        <f t="shared" si="42"/>
        <v>女</v>
      </c>
    </row>
    <row r="872" spans="1:5" ht="34.5" customHeight="1">
      <c r="A872" s="5">
        <v>870</v>
      </c>
      <c r="B872" s="5" t="str">
        <f>"35422021111821560114348"</f>
        <v>35422021111821560114348</v>
      </c>
      <c r="C872" s="5" t="s">
        <v>8</v>
      </c>
      <c r="D872" s="5" t="str">
        <f>"廖飞凤"</f>
        <v>廖飞凤</v>
      </c>
      <c r="E872" s="5" t="str">
        <f t="shared" si="42"/>
        <v>女</v>
      </c>
    </row>
    <row r="873" spans="1:5" ht="34.5" customHeight="1">
      <c r="A873" s="5">
        <v>871</v>
      </c>
      <c r="B873" s="5" t="str">
        <f>"35422021111823490714443"</f>
        <v>35422021111823490714443</v>
      </c>
      <c r="C873" s="5" t="s">
        <v>8</v>
      </c>
      <c r="D873" s="5" t="str">
        <f>"徐思凌"</f>
        <v>徐思凌</v>
      </c>
      <c r="E873" s="5" t="str">
        <f t="shared" si="42"/>
        <v>女</v>
      </c>
    </row>
    <row r="874" spans="1:5" ht="34.5" customHeight="1">
      <c r="A874" s="5">
        <v>872</v>
      </c>
      <c r="B874" s="5" t="str">
        <f>"35422021111908523514541"</f>
        <v>35422021111908523514541</v>
      </c>
      <c r="C874" s="5" t="s">
        <v>8</v>
      </c>
      <c r="D874" s="5" t="str">
        <f>"许慧敏"</f>
        <v>许慧敏</v>
      </c>
      <c r="E874" s="5" t="str">
        <f t="shared" si="42"/>
        <v>女</v>
      </c>
    </row>
    <row r="875" spans="1:5" ht="34.5" customHeight="1">
      <c r="A875" s="5">
        <v>873</v>
      </c>
      <c r="B875" s="5" t="str">
        <f>"35422021111909154314590"</f>
        <v>35422021111909154314590</v>
      </c>
      <c r="C875" s="5" t="s">
        <v>8</v>
      </c>
      <c r="D875" s="5" t="str">
        <f>"唐台玲"</f>
        <v>唐台玲</v>
      </c>
      <c r="E875" s="5" t="str">
        <f t="shared" si="42"/>
        <v>女</v>
      </c>
    </row>
    <row r="876" spans="1:5" ht="34.5" customHeight="1">
      <c r="A876" s="5">
        <v>874</v>
      </c>
      <c r="B876" s="5" t="str">
        <f>"35422021111909570314700"</f>
        <v>35422021111909570314700</v>
      </c>
      <c r="C876" s="5" t="s">
        <v>8</v>
      </c>
      <c r="D876" s="5" t="str">
        <f>"张晓翠"</f>
        <v>张晓翠</v>
      </c>
      <c r="E876" s="5" t="str">
        <f t="shared" si="42"/>
        <v>女</v>
      </c>
    </row>
    <row r="877" spans="1:5" ht="34.5" customHeight="1">
      <c r="A877" s="5">
        <v>875</v>
      </c>
      <c r="B877" s="5" t="str">
        <f>"35422021111910544914859"</f>
        <v>35422021111910544914859</v>
      </c>
      <c r="C877" s="5" t="s">
        <v>8</v>
      </c>
      <c r="D877" s="5" t="str">
        <f>"章霖静"</f>
        <v>章霖静</v>
      </c>
      <c r="E877" s="5" t="str">
        <f t="shared" si="42"/>
        <v>女</v>
      </c>
    </row>
    <row r="878" spans="1:5" ht="34.5" customHeight="1">
      <c r="A878" s="5">
        <v>876</v>
      </c>
      <c r="B878" s="5" t="str">
        <f>"35422021111910562514864"</f>
        <v>35422021111910562514864</v>
      </c>
      <c r="C878" s="5" t="s">
        <v>8</v>
      </c>
      <c r="D878" s="5" t="str">
        <f>"陈亮琼"</f>
        <v>陈亮琼</v>
      </c>
      <c r="E878" s="5" t="str">
        <f t="shared" si="42"/>
        <v>女</v>
      </c>
    </row>
    <row r="879" spans="1:5" ht="34.5" customHeight="1">
      <c r="A879" s="5">
        <v>877</v>
      </c>
      <c r="B879" s="5" t="str">
        <f>"35422021111911260514937"</f>
        <v>35422021111911260514937</v>
      </c>
      <c r="C879" s="5" t="s">
        <v>8</v>
      </c>
      <c r="D879" s="5" t="str">
        <f>"朱小会"</f>
        <v>朱小会</v>
      </c>
      <c r="E879" s="5" t="str">
        <f t="shared" si="42"/>
        <v>女</v>
      </c>
    </row>
    <row r="880" spans="1:5" ht="34.5" customHeight="1">
      <c r="A880" s="5">
        <v>878</v>
      </c>
      <c r="B880" s="5" t="str">
        <f>"35422021111911331414951"</f>
        <v>35422021111911331414951</v>
      </c>
      <c r="C880" s="5" t="s">
        <v>8</v>
      </c>
      <c r="D880" s="5" t="str">
        <f>"吴高敏"</f>
        <v>吴高敏</v>
      </c>
      <c r="E880" s="5" t="str">
        <f t="shared" si="42"/>
        <v>女</v>
      </c>
    </row>
    <row r="881" spans="1:5" ht="34.5" customHeight="1">
      <c r="A881" s="5">
        <v>879</v>
      </c>
      <c r="B881" s="5" t="str">
        <f>"35422021111916524615375"</f>
        <v>35422021111916524615375</v>
      </c>
      <c r="C881" s="5" t="s">
        <v>8</v>
      </c>
      <c r="D881" s="5" t="str">
        <f>"陈小花"</f>
        <v>陈小花</v>
      </c>
      <c r="E881" s="5" t="str">
        <f t="shared" si="42"/>
        <v>女</v>
      </c>
    </row>
    <row r="882" spans="1:5" ht="34.5" customHeight="1">
      <c r="A882" s="5">
        <v>880</v>
      </c>
      <c r="B882" s="5" t="str">
        <f>"35422021111917223615409"</f>
        <v>35422021111917223615409</v>
      </c>
      <c r="C882" s="5" t="s">
        <v>8</v>
      </c>
      <c r="D882" s="5" t="str">
        <f>"赵杨倩"</f>
        <v>赵杨倩</v>
      </c>
      <c r="E882" s="5" t="str">
        <f t="shared" si="42"/>
        <v>女</v>
      </c>
    </row>
    <row r="883" spans="1:5" ht="34.5" customHeight="1">
      <c r="A883" s="5">
        <v>881</v>
      </c>
      <c r="B883" s="5" t="str">
        <f>"35422021111917274615412"</f>
        <v>35422021111917274615412</v>
      </c>
      <c r="C883" s="5" t="s">
        <v>8</v>
      </c>
      <c r="D883" s="5" t="str">
        <f>"黄小滨"</f>
        <v>黄小滨</v>
      </c>
      <c r="E883" s="5" t="str">
        <f t="shared" si="42"/>
        <v>女</v>
      </c>
    </row>
    <row r="884" spans="1:5" ht="34.5" customHeight="1">
      <c r="A884" s="5">
        <v>882</v>
      </c>
      <c r="B884" s="5" t="str">
        <f>"35422021111920333915581"</f>
        <v>35422021111920333915581</v>
      </c>
      <c r="C884" s="5" t="s">
        <v>8</v>
      </c>
      <c r="D884" s="5" t="str">
        <f>"蔡容"</f>
        <v>蔡容</v>
      </c>
      <c r="E884" s="5" t="str">
        <f t="shared" si="42"/>
        <v>女</v>
      </c>
    </row>
    <row r="885" spans="1:5" ht="34.5" customHeight="1">
      <c r="A885" s="5">
        <v>883</v>
      </c>
      <c r="B885" s="5" t="str">
        <f>"35422021111921075115617"</f>
        <v>35422021111921075115617</v>
      </c>
      <c r="C885" s="5" t="s">
        <v>8</v>
      </c>
      <c r="D885" s="5" t="str">
        <f>"黄丽玲"</f>
        <v>黄丽玲</v>
      </c>
      <c r="E885" s="5" t="str">
        <f t="shared" si="42"/>
        <v>女</v>
      </c>
    </row>
    <row r="886" spans="1:5" ht="34.5" customHeight="1">
      <c r="A886" s="5">
        <v>884</v>
      </c>
      <c r="B886" s="5" t="str">
        <f>"35422021111923085515697"</f>
        <v>35422021111923085515697</v>
      </c>
      <c r="C886" s="5" t="s">
        <v>8</v>
      </c>
      <c r="D886" s="5" t="str">
        <f>"符晓玉"</f>
        <v>符晓玉</v>
      </c>
      <c r="E886" s="5" t="str">
        <f t="shared" si="42"/>
        <v>女</v>
      </c>
    </row>
    <row r="887" spans="1:5" ht="34.5" customHeight="1">
      <c r="A887" s="5">
        <v>885</v>
      </c>
      <c r="B887" s="5" t="str">
        <f>"35422021111923490015709"</f>
        <v>35422021111923490015709</v>
      </c>
      <c r="C887" s="5" t="s">
        <v>8</v>
      </c>
      <c r="D887" s="5" t="str">
        <f>"陈丽"</f>
        <v>陈丽</v>
      </c>
      <c r="E887" s="5" t="str">
        <f t="shared" si="42"/>
        <v>女</v>
      </c>
    </row>
    <row r="888" spans="1:5" ht="34.5" customHeight="1">
      <c r="A888" s="5">
        <v>886</v>
      </c>
      <c r="B888" s="5" t="str">
        <f>"35422021111923523915712"</f>
        <v>35422021111923523915712</v>
      </c>
      <c r="C888" s="5" t="s">
        <v>8</v>
      </c>
      <c r="D888" s="5" t="str">
        <f>"王小莉"</f>
        <v>王小莉</v>
      </c>
      <c r="E888" s="5" t="str">
        <f aca="true" t="shared" si="43" ref="E888:E920">"女"</f>
        <v>女</v>
      </c>
    </row>
    <row r="889" spans="1:5" ht="34.5" customHeight="1">
      <c r="A889" s="5">
        <v>887</v>
      </c>
      <c r="B889" s="5" t="str">
        <f>"35422021112010290416049"</f>
        <v>35422021112010290416049</v>
      </c>
      <c r="C889" s="5" t="s">
        <v>8</v>
      </c>
      <c r="D889" s="5" t="str">
        <f>"何美玉"</f>
        <v>何美玉</v>
      </c>
      <c r="E889" s="5" t="str">
        <f t="shared" si="43"/>
        <v>女</v>
      </c>
    </row>
    <row r="890" spans="1:5" ht="34.5" customHeight="1">
      <c r="A890" s="5">
        <v>888</v>
      </c>
      <c r="B890" s="5" t="str">
        <f>"35422021112016040216635"</f>
        <v>35422021112016040216635</v>
      </c>
      <c r="C890" s="5" t="s">
        <v>8</v>
      </c>
      <c r="D890" s="5" t="str">
        <f>"周雄英"</f>
        <v>周雄英</v>
      </c>
      <c r="E890" s="5" t="str">
        <f t="shared" si="43"/>
        <v>女</v>
      </c>
    </row>
    <row r="891" spans="1:5" ht="34.5" customHeight="1">
      <c r="A891" s="5">
        <v>889</v>
      </c>
      <c r="B891" s="5" t="str">
        <f>"35422021112016154516663"</f>
        <v>35422021112016154516663</v>
      </c>
      <c r="C891" s="5" t="s">
        <v>8</v>
      </c>
      <c r="D891" s="5" t="str">
        <f>"王华琴"</f>
        <v>王华琴</v>
      </c>
      <c r="E891" s="5" t="str">
        <f t="shared" si="43"/>
        <v>女</v>
      </c>
    </row>
    <row r="892" spans="1:5" ht="34.5" customHeight="1">
      <c r="A892" s="5">
        <v>890</v>
      </c>
      <c r="B892" s="5" t="str">
        <f>"35422021112017591316792"</f>
        <v>35422021112017591316792</v>
      </c>
      <c r="C892" s="5" t="s">
        <v>8</v>
      </c>
      <c r="D892" s="5" t="str">
        <f>"赵海燕"</f>
        <v>赵海燕</v>
      </c>
      <c r="E892" s="5" t="str">
        <f t="shared" si="43"/>
        <v>女</v>
      </c>
    </row>
    <row r="893" spans="1:5" ht="34.5" customHeight="1">
      <c r="A893" s="5">
        <v>891</v>
      </c>
      <c r="B893" s="5" t="str">
        <f>"35422021112102301617194"</f>
        <v>35422021112102301617194</v>
      </c>
      <c r="C893" s="5" t="s">
        <v>8</v>
      </c>
      <c r="D893" s="5" t="str">
        <f>"李蓓"</f>
        <v>李蓓</v>
      </c>
      <c r="E893" s="5" t="str">
        <f t="shared" si="43"/>
        <v>女</v>
      </c>
    </row>
    <row r="894" spans="1:5" ht="34.5" customHeight="1">
      <c r="A894" s="5">
        <v>892</v>
      </c>
      <c r="B894" s="5" t="str">
        <f>"35422021112107545317214"</f>
        <v>35422021112107545317214</v>
      </c>
      <c r="C894" s="5" t="s">
        <v>8</v>
      </c>
      <c r="D894" s="5" t="str">
        <f>"梁其益"</f>
        <v>梁其益</v>
      </c>
      <c r="E894" s="5" t="str">
        <f t="shared" si="43"/>
        <v>女</v>
      </c>
    </row>
    <row r="895" spans="1:5" ht="34.5" customHeight="1">
      <c r="A895" s="5">
        <v>893</v>
      </c>
      <c r="B895" s="5" t="str">
        <f>"35422021112111115717465"</f>
        <v>35422021112111115717465</v>
      </c>
      <c r="C895" s="5" t="s">
        <v>8</v>
      </c>
      <c r="D895" s="5" t="str">
        <f>"陈秋如"</f>
        <v>陈秋如</v>
      </c>
      <c r="E895" s="5" t="str">
        <f t="shared" si="43"/>
        <v>女</v>
      </c>
    </row>
    <row r="896" spans="1:5" ht="34.5" customHeight="1">
      <c r="A896" s="5">
        <v>894</v>
      </c>
      <c r="B896" s="5" t="str">
        <f>"35422021112111180817478"</f>
        <v>35422021112111180817478</v>
      </c>
      <c r="C896" s="5" t="s">
        <v>8</v>
      </c>
      <c r="D896" s="5" t="str">
        <f>"王春金"</f>
        <v>王春金</v>
      </c>
      <c r="E896" s="5" t="str">
        <f t="shared" si="43"/>
        <v>女</v>
      </c>
    </row>
    <row r="897" spans="1:5" ht="34.5" customHeight="1">
      <c r="A897" s="5">
        <v>895</v>
      </c>
      <c r="B897" s="5" t="str">
        <f>"35422021112111554517532"</f>
        <v>35422021112111554517532</v>
      </c>
      <c r="C897" s="5" t="s">
        <v>8</v>
      </c>
      <c r="D897" s="5" t="str">
        <f>"刘裕花"</f>
        <v>刘裕花</v>
      </c>
      <c r="E897" s="5" t="str">
        <f t="shared" si="43"/>
        <v>女</v>
      </c>
    </row>
    <row r="898" spans="1:5" ht="34.5" customHeight="1">
      <c r="A898" s="5">
        <v>896</v>
      </c>
      <c r="B898" s="5" t="str">
        <f>"35422021112112153717567"</f>
        <v>35422021112112153717567</v>
      </c>
      <c r="C898" s="5" t="s">
        <v>8</v>
      </c>
      <c r="D898" s="5" t="str">
        <f>"黎英姣"</f>
        <v>黎英姣</v>
      </c>
      <c r="E898" s="5" t="str">
        <f t="shared" si="43"/>
        <v>女</v>
      </c>
    </row>
    <row r="899" spans="1:5" ht="34.5" customHeight="1">
      <c r="A899" s="5">
        <v>897</v>
      </c>
      <c r="B899" s="5" t="str">
        <f>"35422021112117314418003"</f>
        <v>35422021112117314418003</v>
      </c>
      <c r="C899" s="5" t="s">
        <v>8</v>
      </c>
      <c r="D899" s="5" t="str">
        <f>"王秋娥"</f>
        <v>王秋娥</v>
      </c>
      <c r="E899" s="5" t="str">
        <f t="shared" si="43"/>
        <v>女</v>
      </c>
    </row>
    <row r="900" spans="1:5" ht="34.5" customHeight="1">
      <c r="A900" s="5">
        <v>898</v>
      </c>
      <c r="B900" s="5" t="str">
        <f>"35422021112117340118009"</f>
        <v>35422021112117340118009</v>
      </c>
      <c r="C900" s="5" t="s">
        <v>8</v>
      </c>
      <c r="D900" s="5" t="str">
        <f>"黄丽丽"</f>
        <v>黄丽丽</v>
      </c>
      <c r="E900" s="5" t="str">
        <f t="shared" si="43"/>
        <v>女</v>
      </c>
    </row>
    <row r="901" spans="1:5" ht="34.5" customHeight="1">
      <c r="A901" s="5">
        <v>899</v>
      </c>
      <c r="B901" s="5" t="str">
        <f>"35422021112118073918047"</f>
        <v>35422021112118073918047</v>
      </c>
      <c r="C901" s="5" t="s">
        <v>8</v>
      </c>
      <c r="D901" s="5" t="str">
        <f>"简金妹"</f>
        <v>简金妹</v>
      </c>
      <c r="E901" s="5" t="str">
        <f t="shared" si="43"/>
        <v>女</v>
      </c>
    </row>
    <row r="902" spans="1:5" ht="34.5" customHeight="1">
      <c r="A902" s="5">
        <v>900</v>
      </c>
      <c r="B902" s="5" t="str">
        <f>"35422021112119315918166"</f>
        <v>35422021112119315918166</v>
      </c>
      <c r="C902" s="5" t="s">
        <v>8</v>
      </c>
      <c r="D902" s="5" t="str">
        <f>"廖舒敏"</f>
        <v>廖舒敏</v>
      </c>
      <c r="E902" s="5" t="str">
        <f t="shared" si="43"/>
        <v>女</v>
      </c>
    </row>
    <row r="903" spans="1:5" ht="34.5" customHeight="1">
      <c r="A903" s="5">
        <v>901</v>
      </c>
      <c r="B903" s="5" t="str">
        <f>"35422021112120170518221"</f>
        <v>35422021112120170518221</v>
      </c>
      <c r="C903" s="5" t="s">
        <v>8</v>
      </c>
      <c r="D903" s="5" t="str">
        <f>"张珠"</f>
        <v>张珠</v>
      </c>
      <c r="E903" s="5" t="str">
        <f t="shared" si="43"/>
        <v>女</v>
      </c>
    </row>
    <row r="904" spans="1:5" ht="34.5" customHeight="1">
      <c r="A904" s="5">
        <v>902</v>
      </c>
      <c r="B904" s="5" t="str">
        <f>"35422021112120272618244"</f>
        <v>35422021112120272618244</v>
      </c>
      <c r="C904" s="5" t="s">
        <v>8</v>
      </c>
      <c r="D904" s="5" t="str">
        <f>"林文英"</f>
        <v>林文英</v>
      </c>
      <c r="E904" s="5" t="str">
        <f t="shared" si="43"/>
        <v>女</v>
      </c>
    </row>
    <row r="905" spans="1:5" ht="34.5" customHeight="1">
      <c r="A905" s="5">
        <v>903</v>
      </c>
      <c r="B905" s="5" t="str">
        <f>"35422021112121124418320"</f>
        <v>35422021112121124418320</v>
      </c>
      <c r="C905" s="5" t="s">
        <v>8</v>
      </c>
      <c r="D905" s="5" t="str">
        <f>"罗丹"</f>
        <v>罗丹</v>
      </c>
      <c r="E905" s="5" t="str">
        <f t="shared" si="43"/>
        <v>女</v>
      </c>
    </row>
    <row r="906" spans="1:5" ht="34.5" customHeight="1">
      <c r="A906" s="5">
        <v>904</v>
      </c>
      <c r="B906" s="5" t="str">
        <f>"35422021112122074218386"</f>
        <v>35422021112122074218386</v>
      </c>
      <c r="C906" s="5" t="s">
        <v>8</v>
      </c>
      <c r="D906" s="5" t="str">
        <f>"符启娇"</f>
        <v>符启娇</v>
      </c>
      <c r="E906" s="5" t="str">
        <f t="shared" si="43"/>
        <v>女</v>
      </c>
    </row>
    <row r="907" spans="1:5" ht="34.5" customHeight="1">
      <c r="A907" s="5">
        <v>905</v>
      </c>
      <c r="B907" s="5" t="str">
        <f>"35422021112123201718443"</f>
        <v>35422021112123201718443</v>
      </c>
      <c r="C907" s="5" t="s">
        <v>8</v>
      </c>
      <c r="D907" s="5" t="str">
        <f>"梁红"</f>
        <v>梁红</v>
      </c>
      <c r="E907" s="5" t="str">
        <f t="shared" si="43"/>
        <v>女</v>
      </c>
    </row>
    <row r="908" spans="1:5" ht="34.5" customHeight="1">
      <c r="A908" s="5">
        <v>906</v>
      </c>
      <c r="B908" s="5" t="str">
        <f>"35422021112123332818453"</f>
        <v>35422021112123332818453</v>
      </c>
      <c r="C908" s="5" t="s">
        <v>8</v>
      </c>
      <c r="D908" s="5" t="str">
        <f>"蒙文燕"</f>
        <v>蒙文燕</v>
      </c>
      <c r="E908" s="5" t="str">
        <f t="shared" si="43"/>
        <v>女</v>
      </c>
    </row>
    <row r="909" spans="1:5" ht="34.5" customHeight="1">
      <c r="A909" s="5">
        <v>907</v>
      </c>
      <c r="B909" s="5" t="str">
        <f>"35422021112209350118949"</f>
        <v>35422021112209350118949</v>
      </c>
      <c r="C909" s="5" t="s">
        <v>8</v>
      </c>
      <c r="D909" s="5" t="str">
        <f>"王雪丹"</f>
        <v>王雪丹</v>
      </c>
      <c r="E909" s="5" t="str">
        <f t="shared" si="43"/>
        <v>女</v>
      </c>
    </row>
    <row r="910" spans="1:5" ht="34.5" customHeight="1">
      <c r="A910" s="5">
        <v>908</v>
      </c>
      <c r="B910" s="5" t="str">
        <f>"35422021112209472919048"</f>
        <v>35422021112209472919048</v>
      </c>
      <c r="C910" s="5" t="s">
        <v>8</v>
      </c>
      <c r="D910" s="5" t="str">
        <f>"文坤婧"</f>
        <v>文坤婧</v>
      </c>
      <c r="E910" s="5" t="str">
        <f t="shared" si="43"/>
        <v>女</v>
      </c>
    </row>
    <row r="911" spans="1:5" ht="34.5" customHeight="1">
      <c r="A911" s="5">
        <v>909</v>
      </c>
      <c r="B911" s="5" t="str">
        <f>"35422021112210142119269"</f>
        <v>35422021112210142119269</v>
      </c>
      <c r="C911" s="5" t="s">
        <v>8</v>
      </c>
      <c r="D911" s="5" t="str">
        <f>"林桂青"</f>
        <v>林桂青</v>
      </c>
      <c r="E911" s="5" t="str">
        <f t="shared" si="43"/>
        <v>女</v>
      </c>
    </row>
    <row r="912" spans="1:5" ht="34.5" customHeight="1">
      <c r="A912" s="5">
        <v>910</v>
      </c>
      <c r="B912" s="5" t="str">
        <f>"35422021112212025219850"</f>
        <v>35422021112212025219850</v>
      </c>
      <c r="C912" s="5" t="s">
        <v>8</v>
      </c>
      <c r="D912" s="5" t="str">
        <f>"韩海霞"</f>
        <v>韩海霞</v>
      </c>
      <c r="E912" s="5" t="str">
        <f t="shared" si="43"/>
        <v>女</v>
      </c>
    </row>
    <row r="913" spans="1:5" ht="34.5" customHeight="1">
      <c r="A913" s="5">
        <v>911</v>
      </c>
      <c r="B913" s="5" t="str">
        <f>"35422021112214453420472"</f>
        <v>35422021112214453420472</v>
      </c>
      <c r="C913" s="5" t="s">
        <v>8</v>
      </c>
      <c r="D913" s="5" t="str">
        <f>"苏天玉"</f>
        <v>苏天玉</v>
      </c>
      <c r="E913" s="5" t="str">
        <f t="shared" si="43"/>
        <v>女</v>
      </c>
    </row>
    <row r="914" spans="1:5" ht="34.5" customHeight="1">
      <c r="A914" s="5">
        <v>912</v>
      </c>
      <c r="B914" s="5" t="str">
        <f>"35422021112214565720543"</f>
        <v>35422021112214565720543</v>
      </c>
      <c r="C914" s="5" t="s">
        <v>8</v>
      </c>
      <c r="D914" s="5" t="str">
        <f>"黄林墨"</f>
        <v>黄林墨</v>
      </c>
      <c r="E914" s="5" t="str">
        <f t="shared" si="43"/>
        <v>女</v>
      </c>
    </row>
    <row r="915" spans="1:5" ht="34.5" customHeight="1">
      <c r="A915" s="5">
        <v>913</v>
      </c>
      <c r="B915" s="5" t="str">
        <f>"35422021112215105220619"</f>
        <v>35422021112215105220619</v>
      </c>
      <c r="C915" s="5" t="s">
        <v>8</v>
      </c>
      <c r="D915" s="5" t="str">
        <f>"符和斌"</f>
        <v>符和斌</v>
      </c>
      <c r="E915" s="5" t="str">
        <f t="shared" si="43"/>
        <v>女</v>
      </c>
    </row>
    <row r="916" spans="1:5" ht="34.5" customHeight="1">
      <c r="A916" s="5">
        <v>914</v>
      </c>
      <c r="B916" s="5" t="str">
        <f>"35422021112217213821239"</f>
        <v>35422021112217213821239</v>
      </c>
      <c r="C916" s="5" t="s">
        <v>8</v>
      </c>
      <c r="D916" s="5" t="str">
        <f>"黄子倪"</f>
        <v>黄子倪</v>
      </c>
      <c r="E916" s="5" t="str">
        <f t="shared" si="43"/>
        <v>女</v>
      </c>
    </row>
    <row r="917" spans="1:5" ht="34.5" customHeight="1">
      <c r="A917" s="5">
        <v>915</v>
      </c>
      <c r="B917" s="5" t="str">
        <f>"35422021112217325621281"</f>
        <v>35422021112217325621281</v>
      </c>
      <c r="C917" s="5" t="s">
        <v>8</v>
      </c>
      <c r="D917" s="5" t="str">
        <f>"陈万活"</f>
        <v>陈万活</v>
      </c>
      <c r="E917" s="5" t="str">
        <f t="shared" si="43"/>
        <v>女</v>
      </c>
    </row>
    <row r="918" spans="1:5" ht="34.5" customHeight="1">
      <c r="A918" s="5">
        <v>916</v>
      </c>
      <c r="B918" s="5" t="str">
        <f>"35422021112217541921355"</f>
        <v>35422021112217541921355</v>
      </c>
      <c r="C918" s="5" t="s">
        <v>8</v>
      </c>
      <c r="D918" s="5" t="str">
        <f>"陈妮"</f>
        <v>陈妮</v>
      </c>
      <c r="E918" s="5" t="str">
        <f t="shared" si="43"/>
        <v>女</v>
      </c>
    </row>
    <row r="919" spans="1:5" ht="34.5" customHeight="1">
      <c r="A919" s="5">
        <v>917</v>
      </c>
      <c r="B919" s="5" t="str">
        <f>"35422021112217573621367"</f>
        <v>35422021112217573621367</v>
      </c>
      <c r="C919" s="5" t="s">
        <v>8</v>
      </c>
      <c r="D919" s="5" t="str">
        <f>"符玉娥"</f>
        <v>符玉娥</v>
      </c>
      <c r="E919" s="5" t="str">
        <f t="shared" si="43"/>
        <v>女</v>
      </c>
    </row>
    <row r="920" spans="1:5" ht="34.5" customHeight="1">
      <c r="A920" s="5">
        <v>918</v>
      </c>
      <c r="B920" s="5" t="str">
        <f>"35422021112219184121589"</f>
        <v>35422021112219184121589</v>
      </c>
      <c r="C920" s="5" t="s">
        <v>8</v>
      </c>
      <c r="D920" s="5" t="str">
        <f>"王娉娉"</f>
        <v>王娉娉</v>
      </c>
      <c r="E920" s="5" t="str">
        <f t="shared" si="43"/>
        <v>女</v>
      </c>
    </row>
    <row r="921" spans="1:5" ht="34.5" customHeight="1">
      <c r="A921" s="5">
        <v>919</v>
      </c>
      <c r="B921" s="5" t="str">
        <f>"35422021112219403521643"</f>
        <v>35422021112219403521643</v>
      </c>
      <c r="C921" s="5" t="s">
        <v>8</v>
      </c>
      <c r="D921" s="5" t="str">
        <f>"王安特"</f>
        <v>王安特</v>
      </c>
      <c r="E921" s="5" t="str">
        <f>"男"</f>
        <v>男</v>
      </c>
    </row>
    <row r="922" spans="1:5" ht="34.5" customHeight="1">
      <c r="A922" s="5">
        <v>920</v>
      </c>
      <c r="B922" s="5" t="str">
        <f>"35422021112220554221874"</f>
        <v>35422021112220554221874</v>
      </c>
      <c r="C922" s="5" t="s">
        <v>8</v>
      </c>
      <c r="D922" s="5" t="str">
        <f>"吴海燕"</f>
        <v>吴海燕</v>
      </c>
      <c r="E922" s="5" t="str">
        <f aca="true" t="shared" si="44" ref="E922:E946">"女"</f>
        <v>女</v>
      </c>
    </row>
    <row r="923" spans="1:5" ht="34.5" customHeight="1">
      <c r="A923" s="5">
        <v>921</v>
      </c>
      <c r="B923" s="5" t="str">
        <f>"35422021112307560722202"</f>
        <v>35422021112307560722202</v>
      </c>
      <c r="C923" s="5" t="s">
        <v>8</v>
      </c>
      <c r="D923" s="5" t="str">
        <f>"莫春燕"</f>
        <v>莫春燕</v>
      </c>
      <c r="E923" s="5" t="str">
        <f t="shared" si="44"/>
        <v>女</v>
      </c>
    </row>
    <row r="924" spans="1:5" ht="34.5" customHeight="1">
      <c r="A924" s="5">
        <v>922</v>
      </c>
      <c r="B924" s="5" t="str">
        <f>"35422021112308545522321"</f>
        <v>35422021112308545522321</v>
      </c>
      <c r="C924" s="5" t="s">
        <v>8</v>
      </c>
      <c r="D924" s="5" t="str">
        <f>"郑延延"</f>
        <v>郑延延</v>
      </c>
      <c r="E924" s="5" t="str">
        <f t="shared" si="44"/>
        <v>女</v>
      </c>
    </row>
    <row r="925" spans="1:5" ht="34.5" customHeight="1">
      <c r="A925" s="5">
        <v>923</v>
      </c>
      <c r="B925" s="5" t="str">
        <f>"35422021112309533522530"</f>
        <v>35422021112309533522530</v>
      </c>
      <c r="C925" s="5" t="s">
        <v>8</v>
      </c>
      <c r="D925" s="5" t="str">
        <f>"陈彩莹"</f>
        <v>陈彩莹</v>
      </c>
      <c r="E925" s="5" t="str">
        <f t="shared" si="44"/>
        <v>女</v>
      </c>
    </row>
    <row r="926" spans="1:5" ht="34.5" customHeight="1">
      <c r="A926" s="5">
        <v>924</v>
      </c>
      <c r="B926" s="5" t="str">
        <f>"35422021112310204122625"</f>
        <v>35422021112310204122625</v>
      </c>
      <c r="C926" s="5" t="s">
        <v>8</v>
      </c>
      <c r="D926" s="5" t="str">
        <f>"吴珍"</f>
        <v>吴珍</v>
      </c>
      <c r="E926" s="5" t="str">
        <f t="shared" si="44"/>
        <v>女</v>
      </c>
    </row>
    <row r="927" spans="1:5" ht="34.5" customHeight="1">
      <c r="A927" s="5">
        <v>925</v>
      </c>
      <c r="B927" s="5" t="str">
        <f>"35422021112310314522664"</f>
        <v>35422021112310314522664</v>
      </c>
      <c r="C927" s="5" t="s">
        <v>8</v>
      </c>
      <c r="D927" s="5" t="str">
        <f>"林静"</f>
        <v>林静</v>
      </c>
      <c r="E927" s="5" t="str">
        <f t="shared" si="44"/>
        <v>女</v>
      </c>
    </row>
    <row r="928" spans="1:5" ht="34.5" customHeight="1">
      <c r="A928" s="5">
        <v>926</v>
      </c>
      <c r="B928" s="5" t="str">
        <f>"35422021112315264123381"</f>
        <v>35422021112315264123381</v>
      </c>
      <c r="C928" s="5" t="s">
        <v>8</v>
      </c>
      <c r="D928" s="5" t="str">
        <f>"杨金妹"</f>
        <v>杨金妹</v>
      </c>
      <c r="E928" s="5" t="str">
        <f t="shared" si="44"/>
        <v>女</v>
      </c>
    </row>
    <row r="929" spans="1:5" ht="34.5" customHeight="1">
      <c r="A929" s="5">
        <v>927</v>
      </c>
      <c r="B929" s="5" t="str">
        <f>"35422021112316362323586"</f>
        <v>35422021112316362323586</v>
      </c>
      <c r="C929" s="5" t="s">
        <v>8</v>
      </c>
      <c r="D929" s="5" t="str">
        <f>"陈珊珊"</f>
        <v>陈珊珊</v>
      </c>
      <c r="E929" s="5" t="str">
        <f t="shared" si="44"/>
        <v>女</v>
      </c>
    </row>
    <row r="930" spans="1:5" ht="34.5" customHeight="1">
      <c r="A930" s="5">
        <v>928</v>
      </c>
      <c r="B930" s="5" t="str">
        <f>"35422021112317222531472"</f>
        <v>35422021112317222531472</v>
      </c>
      <c r="C930" s="5" t="s">
        <v>8</v>
      </c>
      <c r="D930" s="5" t="str">
        <f>"陈雪琳"</f>
        <v>陈雪琳</v>
      </c>
      <c r="E930" s="5" t="str">
        <f t="shared" si="44"/>
        <v>女</v>
      </c>
    </row>
    <row r="931" spans="1:5" ht="34.5" customHeight="1">
      <c r="A931" s="5">
        <v>929</v>
      </c>
      <c r="B931" s="5" t="str">
        <f>"35422021112323121934396"</f>
        <v>35422021112323121934396</v>
      </c>
      <c r="C931" s="5" t="s">
        <v>8</v>
      </c>
      <c r="D931" s="5" t="str">
        <f>"罗欣"</f>
        <v>罗欣</v>
      </c>
      <c r="E931" s="5" t="str">
        <f t="shared" si="44"/>
        <v>女</v>
      </c>
    </row>
    <row r="932" spans="1:5" ht="34.5" customHeight="1">
      <c r="A932" s="5">
        <v>930</v>
      </c>
      <c r="B932" s="5" t="str">
        <f>"35422021112411413235242"</f>
        <v>35422021112411413235242</v>
      </c>
      <c r="C932" s="5" t="s">
        <v>8</v>
      </c>
      <c r="D932" s="5" t="str">
        <f>"曾载益"</f>
        <v>曾载益</v>
      </c>
      <c r="E932" s="5" t="str">
        <f t="shared" si="44"/>
        <v>女</v>
      </c>
    </row>
    <row r="933" spans="1:5" ht="34.5" customHeight="1">
      <c r="A933" s="5">
        <v>931</v>
      </c>
      <c r="B933" s="5" t="str">
        <f>"35422021112415045035749"</f>
        <v>35422021112415045035749</v>
      </c>
      <c r="C933" s="5" t="s">
        <v>8</v>
      </c>
      <c r="D933" s="5" t="str">
        <f>"黎吉逢"</f>
        <v>黎吉逢</v>
      </c>
      <c r="E933" s="5" t="str">
        <f t="shared" si="44"/>
        <v>女</v>
      </c>
    </row>
    <row r="934" spans="1:5" ht="34.5" customHeight="1">
      <c r="A934" s="5">
        <v>932</v>
      </c>
      <c r="B934" s="5" t="str">
        <f>"35422021112415263835830"</f>
        <v>35422021112415263835830</v>
      </c>
      <c r="C934" s="5" t="s">
        <v>8</v>
      </c>
      <c r="D934" s="5" t="str">
        <f>"钟梅"</f>
        <v>钟梅</v>
      </c>
      <c r="E934" s="5" t="str">
        <f t="shared" si="44"/>
        <v>女</v>
      </c>
    </row>
    <row r="935" spans="1:5" ht="34.5" customHeight="1">
      <c r="A935" s="5">
        <v>933</v>
      </c>
      <c r="B935" s="5" t="str">
        <f>"35422021112415555435922"</f>
        <v>35422021112415555435922</v>
      </c>
      <c r="C935" s="5" t="s">
        <v>8</v>
      </c>
      <c r="D935" s="5" t="str">
        <f>"甘小碧"</f>
        <v>甘小碧</v>
      </c>
      <c r="E935" s="5" t="str">
        <f t="shared" si="44"/>
        <v>女</v>
      </c>
    </row>
    <row r="936" spans="1:5" ht="34.5" customHeight="1">
      <c r="A936" s="5">
        <v>934</v>
      </c>
      <c r="B936" s="5" t="str">
        <f>"35422021112416260836032"</f>
        <v>35422021112416260836032</v>
      </c>
      <c r="C936" s="5" t="s">
        <v>8</v>
      </c>
      <c r="D936" s="5" t="str">
        <f>"陈国霜"</f>
        <v>陈国霜</v>
      </c>
      <c r="E936" s="5" t="str">
        <f t="shared" si="44"/>
        <v>女</v>
      </c>
    </row>
    <row r="937" spans="1:5" ht="34.5" customHeight="1">
      <c r="A937" s="5">
        <v>935</v>
      </c>
      <c r="B937" s="5" t="str">
        <f>"35422021112420485136380"</f>
        <v>35422021112420485136380</v>
      </c>
      <c r="C937" s="5" t="s">
        <v>8</v>
      </c>
      <c r="D937" s="5" t="str">
        <f>"李娇萍"</f>
        <v>李娇萍</v>
      </c>
      <c r="E937" s="5" t="str">
        <f t="shared" si="44"/>
        <v>女</v>
      </c>
    </row>
    <row r="938" spans="1:5" ht="34.5" customHeight="1">
      <c r="A938" s="5">
        <v>936</v>
      </c>
      <c r="B938" s="5" t="str">
        <f>"35422021112422384636494"</f>
        <v>35422021112422384636494</v>
      </c>
      <c r="C938" s="5" t="s">
        <v>8</v>
      </c>
      <c r="D938" s="5" t="str">
        <f>"符艳姣"</f>
        <v>符艳姣</v>
      </c>
      <c r="E938" s="5" t="str">
        <f t="shared" si="44"/>
        <v>女</v>
      </c>
    </row>
    <row r="939" spans="1:5" ht="34.5" customHeight="1">
      <c r="A939" s="5">
        <v>937</v>
      </c>
      <c r="B939" s="5" t="str">
        <f>"35422021112508123644817"</f>
        <v>35422021112508123644817</v>
      </c>
      <c r="C939" s="5" t="s">
        <v>8</v>
      </c>
      <c r="D939" s="5" t="str">
        <f>"郑丹妹"</f>
        <v>郑丹妹</v>
      </c>
      <c r="E939" s="5" t="str">
        <f t="shared" si="44"/>
        <v>女</v>
      </c>
    </row>
    <row r="940" spans="1:5" ht="34.5" customHeight="1">
      <c r="A940" s="5">
        <v>938</v>
      </c>
      <c r="B940" s="5" t="str">
        <f>"35422021112508351844829"</f>
        <v>35422021112508351844829</v>
      </c>
      <c r="C940" s="5" t="s">
        <v>8</v>
      </c>
      <c r="D940" s="5" t="str">
        <f>"吴小双"</f>
        <v>吴小双</v>
      </c>
      <c r="E940" s="5" t="str">
        <f t="shared" si="44"/>
        <v>女</v>
      </c>
    </row>
    <row r="941" spans="1:5" ht="34.5" customHeight="1">
      <c r="A941" s="5">
        <v>939</v>
      </c>
      <c r="B941" s="5" t="str">
        <f>"35422021112510330345477"</f>
        <v>35422021112510330345477</v>
      </c>
      <c r="C941" s="5" t="s">
        <v>8</v>
      </c>
      <c r="D941" s="5" t="str">
        <f>"蔡兴南"</f>
        <v>蔡兴南</v>
      </c>
      <c r="E941" s="5" t="str">
        <f t="shared" si="44"/>
        <v>女</v>
      </c>
    </row>
    <row r="942" spans="1:5" ht="34.5" customHeight="1">
      <c r="A942" s="5">
        <v>940</v>
      </c>
      <c r="B942" s="5" t="str">
        <f>"35422021112515371846367"</f>
        <v>35422021112515371846367</v>
      </c>
      <c r="C942" s="5" t="s">
        <v>8</v>
      </c>
      <c r="D942" s="5" t="str">
        <f>"吴艳"</f>
        <v>吴艳</v>
      </c>
      <c r="E942" s="5" t="str">
        <f t="shared" si="44"/>
        <v>女</v>
      </c>
    </row>
    <row r="943" spans="1:5" ht="34.5" customHeight="1">
      <c r="A943" s="5">
        <v>941</v>
      </c>
      <c r="B943" s="5" t="str">
        <f>"35422021112519465046913"</f>
        <v>35422021112519465046913</v>
      </c>
      <c r="C943" s="5" t="s">
        <v>8</v>
      </c>
      <c r="D943" s="5" t="str">
        <f>"周婷"</f>
        <v>周婷</v>
      </c>
      <c r="E943" s="5" t="str">
        <f t="shared" si="44"/>
        <v>女</v>
      </c>
    </row>
    <row r="944" spans="1:5" ht="34.5" customHeight="1">
      <c r="A944" s="5">
        <v>942</v>
      </c>
      <c r="B944" s="5" t="str">
        <f>"35422021112520225746994"</f>
        <v>35422021112520225746994</v>
      </c>
      <c r="C944" s="5" t="s">
        <v>8</v>
      </c>
      <c r="D944" s="5" t="str">
        <f>"钟小碧"</f>
        <v>钟小碧</v>
      </c>
      <c r="E944" s="5" t="str">
        <f t="shared" si="44"/>
        <v>女</v>
      </c>
    </row>
    <row r="945" spans="1:5" ht="34.5" customHeight="1">
      <c r="A945" s="5">
        <v>943</v>
      </c>
      <c r="B945" s="5" t="str">
        <f>"35422021112521055647053"</f>
        <v>35422021112521055647053</v>
      </c>
      <c r="C945" s="5" t="s">
        <v>8</v>
      </c>
      <c r="D945" s="5" t="str">
        <f>"刘奕麟"</f>
        <v>刘奕麟</v>
      </c>
      <c r="E945" s="5" t="str">
        <f t="shared" si="44"/>
        <v>女</v>
      </c>
    </row>
    <row r="946" spans="1:5" ht="34.5" customHeight="1">
      <c r="A946" s="5">
        <v>944</v>
      </c>
      <c r="B946" s="5" t="str">
        <f>"35422021112522420047199"</f>
        <v>35422021112522420047199</v>
      </c>
      <c r="C946" s="5" t="s">
        <v>8</v>
      </c>
      <c r="D946" s="5" t="str">
        <f>"符松雪"</f>
        <v>符松雪</v>
      </c>
      <c r="E946" s="5" t="str">
        <f t="shared" si="44"/>
        <v>女</v>
      </c>
    </row>
    <row r="947" spans="1:5" ht="34.5" customHeight="1">
      <c r="A947" s="5">
        <v>945</v>
      </c>
      <c r="B947" s="5" t="str">
        <f>"35422021112608500847374"</f>
        <v>35422021112608500847374</v>
      </c>
      <c r="C947" s="5" t="s">
        <v>8</v>
      </c>
      <c r="D947" s="5" t="str">
        <f>"卓德函"</f>
        <v>卓德函</v>
      </c>
      <c r="E947" s="5" t="str">
        <f>"男"</f>
        <v>男</v>
      </c>
    </row>
    <row r="948" spans="1:5" ht="34.5" customHeight="1">
      <c r="A948" s="5">
        <v>946</v>
      </c>
      <c r="B948" s="5" t="str">
        <f>"35422021112612160547910"</f>
        <v>35422021112612160547910</v>
      </c>
      <c r="C948" s="5" t="s">
        <v>8</v>
      </c>
      <c r="D948" s="5" t="str">
        <f>"陈有善"</f>
        <v>陈有善</v>
      </c>
      <c r="E948" s="5" t="str">
        <f aca="true" t="shared" si="45" ref="E948:E972">"女"</f>
        <v>女</v>
      </c>
    </row>
    <row r="949" spans="1:5" ht="34.5" customHeight="1">
      <c r="A949" s="5">
        <v>947</v>
      </c>
      <c r="B949" s="5" t="str">
        <f>"35422021112620442648799"</f>
        <v>35422021112620442648799</v>
      </c>
      <c r="C949" s="5" t="s">
        <v>8</v>
      </c>
      <c r="D949" s="5" t="str">
        <f>"文昌召"</f>
        <v>文昌召</v>
      </c>
      <c r="E949" s="5" t="str">
        <f t="shared" si="45"/>
        <v>女</v>
      </c>
    </row>
    <row r="950" spans="1:5" ht="34.5" customHeight="1">
      <c r="A950" s="5">
        <v>948</v>
      </c>
      <c r="B950" s="5" t="str">
        <f>"35422021112621561348885"</f>
        <v>35422021112621561348885</v>
      </c>
      <c r="C950" s="5" t="s">
        <v>8</v>
      </c>
      <c r="D950" s="5" t="str">
        <f>"吴美霖"</f>
        <v>吴美霖</v>
      </c>
      <c r="E950" s="5" t="str">
        <f t="shared" si="45"/>
        <v>女</v>
      </c>
    </row>
    <row r="951" spans="1:5" ht="34.5" customHeight="1">
      <c r="A951" s="5">
        <v>949</v>
      </c>
      <c r="B951" s="5" t="str">
        <f>"35422021112715434449468"</f>
        <v>35422021112715434449468</v>
      </c>
      <c r="C951" s="5" t="s">
        <v>8</v>
      </c>
      <c r="D951" s="5" t="str">
        <f>"张薇"</f>
        <v>张薇</v>
      </c>
      <c r="E951" s="5" t="str">
        <f t="shared" si="45"/>
        <v>女</v>
      </c>
    </row>
    <row r="952" spans="1:5" ht="34.5" customHeight="1">
      <c r="A952" s="5">
        <v>950</v>
      </c>
      <c r="B952" s="5" t="str">
        <f>"35422021112801151349973"</f>
        <v>35422021112801151349973</v>
      </c>
      <c r="C952" s="5" t="s">
        <v>8</v>
      </c>
      <c r="D952" s="5" t="str">
        <f>"李莎"</f>
        <v>李莎</v>
      </c>
      <c r="E952" s="5" t="str">
        <f t="shared" si="45"/>
        <v>女</v>
      </c>
    </row>
    <row r="953" spans="1:5" ht="34.5" customHeight="1">
      <c r="A953" s="5">
        <v>951</v>
      </c>
      <c r="B953" s="5" t="str">
        <f>"35422021112808284250015"</f>
        <v>35422021112808284250015</v>
      </c>
      <c r="C953" s="5" t="s">
        <v>8</v>
      </c>
      <c r="D953" s="5" t="str">
        <f>"王娟"</f>
        <v>王娟</v>
      </c>
      <c r="E953" s="5" t="str">
        <f t="shared" si="45"/>
        <v>女</v>
      </c>
    </row>
    <row r="954" spans="1:5" ht="34.5" customHeight="1">
      <c r="A954" s="5">
        <v>952</v>
      </c>
      <c r="B954" s="5" t="str">
        <f>"35422021112816350050506"</f>
        <v>35422021112816350050506</v>
      </c>
      <c r="C954" s="5" t="s">
        <v>8</v>
      </c>
      <c r="D954" s="5" t="str">
        <f>"温泽美"</f>
        <v>温泽美</v>
      </c>
      <c r="E954" s="5" t="str">
        <f t="shared" si="45"/>
        <v>女</v>
      </c>
    </row>
    <row r="955" spans="1:5" ht="34.5" customHeight="1">
      <c r="A955" s="5">
        <v>953</v>
      </c>
      <c r="B955" s="5" t="str">
        <f>"35422021112818275250602"</f>
        <v>35422021112818275250602</v>
      </c>
      <c r="C955" s="5" t="s">
        <v>8</v>
      </c>
      <c r="D955" s="5" t="str">
        <f>"杜才凤"</f>
        <v>杜才凤</v>
      </c>
      <c r="E955" s="5" t="str">
        <f t="shared" si="45"/>
        <v>女</v>
      </c>
    </row>
    <row r="956" spans="1:5" ht="34.5" customHeight="1">
      <c r="A956" s="5">
        <v>954</v>
      </c>
      <c r="B956" s="5" t="str">
        <f>"35422021112820132150688"</f>
        <v>35422021112820132150688</v>
      </c>
      <c r="C956" s="5" t="s">
        <v>8</v>
      </c>
      <c r="D956" s="5" t="str">
        <f>"郑顺花"</f>
        <v>郑顺花</v>
      </c>
      <c r="E956" s="5" t="str">
        <f t="shared" si="45"/>
        <v>女</v>
      </c>
    </row>
    <row r="957" spans="1:5" ht="34.5" customHeight="1">
      <c r="A957" s="5">
        <v>955</v>
      </c>
      <c r="B957" s="5" t="str">
        <f>"35422021112821461150790"</f>
        <v>35422021112821461150790</v>
      </c>
      <c r="C957" s="5" t="s">
        <v>8</v>
      </c>
      <c r="D957" s="5" t="str">
        <f>"羊彩珠"</f>
        <v>羊彩珠</v>
      </c>
      <c r="E957" s="5" t="str">
        <f t="shared" si="45"/>
        <v>女</v>
      </c>
    </row>
    <row r="958" spans="1:5" ht="34.5" customHeight="1">
      <c r="A958" s="5">
        <v>956</v>
      </c>
      <c r="B958" s="5" t="str">
        <f>"35422021112908332250978"</f>
        <v>35422021112908332250978</v>
      </c>
      <c r="C958" s="5" t="s">
        <v>8</v>
      </c>
      <c r="D958" s="5" t="str">
        <f>"朱柳芳"</f>
        <v>朱柳芳</v>
      </c>
      <c r="E958" s="5" t="str">
        <f t="shared" si="45"/>
        <v>女</v>
      </c>
    </row>
    <row r="959" spans="1:5" ht="34.5" customHeight="1">
      <c r="A959" s="5">
        <v>957</v>
      </c>
      <c r="B959" s="5" t="str">
        <f>"35422021112909062751066"</f>
        <v>35422021112909062751066</v>
      </c>
      <c r="C959" s="5" t="s">
        <v>8</v>
      </c>
      <c r="D959" s="5" t="str">
        <f>"姜璐"</f>
        <v>姜璐</v>
      </c>
      <c r="E959" s="5" t="str">
        <f t="shared" si="45"/>
        <v>女</v>
      </c>
    </row>
    <row r="960" spans="1:5" ht="34.5" customHeight="1">
      <c r="A960" s="5">
        <v>958</v>
      </c>
      <c r="B960" s="5" t="str">
        <f>"35422021112910231851342"</f>
        <v>35422021112910231851342</v>
      </c>
      <c r="C960" s="5" t="s">
        <v>8</v>
      </c>
      <c r="D960" s="5" t="str">
        <f>"韦柔交"</f>
        <v>韦柔交</v>
      </c>
      <c r="E960" s="5" t="str">
        <f t="shared" si="45"/>
        <v>女</v>
      </c>
    </row>
    <row r="961" spans="1:5" ht="34.5" customHeight="1">
      <c r="A961" s="5">
        <v>959</v>
      </c>
      <c r="B961" s="5" t="str">
        <f>"35422021112911113151522"</f>
        <v>35422021112911113151522</v>
      </c>
      <c r="C961" s="5" t="s">
        <v>8</v>
      </c>
      <c r="D961" s="5" t="str">
        <f>"钟小梅"</f>
        <v>钟小梅</v>
      </c>
      <c r="E961" s="5" t="str">
        <f t="shared" si="45"/>
        <v>女</v>
      </c>
    </row>
    <row r="962" spans="1:5" ht="34.5" customHeight="1">
      <c r="A962" s="5">
        <v>960</v>
      </c>
      <c r="B962" s="5" t="str">
        <f>"35422021112911235751554"</f>
        <v>35422021112911235751554</v>
      </c>
      <c r="C962" s="5" t="s">
        <v>8</v>
      </c>
      <c r="D962" s="5" t="str">
        <f>"王华萍"</f>
        <v>王华萍</v>
      </c>
      <c r="E962" s="5" t="str">
        <f t="shared" si="45"/>
        <v>女</v>
      </c>
    </row>
    <row r="963" spans="1:5" ht="34.5" customHeight="1">
      <c r="A963" s="5">
        <v>961</v>
      </c>
      <c r="B963" s="5" t="str">
        <f>"35422021112913024751714"</f>
        <v>35422021112913024751714</v>
      </c>
      <c r="C963" s="5" t="s">
        <v>8</v>
      </c>
      <c r="D963" s="5" t="str">
        <f>"谭纯妮"</f>
        <v>谭纯妮</v>
      </c>
      <c r="E963" s="5" t="str">
        <f t="shared" si="45"/>
        <v>女</v>
      </c>
    </row>
    <row r="964" spans="1:5" ht="34.5" customHeight="1">
      <c r="A964" s="5">
        <v>962</v>
      </c>
      <c r="B964" s="5" t="str">
        <f>"35422021112915194751930"</f>
        <v>35422021112915194751930</v>
      </c>
      <c r="C964" s="5" t="s">
        <v>8</v>
      </c>
      <c r="D964" s="5" t="str">
        <f>"陈平"</f>
        <v>陈平</v>
      </c>
      <c r="E964" s="5" t="str">
        <f t="shared" si="45"/>
        <v>女</v>
      </c>
    </row>
    <row r="965" spans="1:5" ht="34.5" customHeight="1">
      <c r="A965" s="5">
        <v>963</v>
      </c>
      <c r="B965" s="5" t="str">
        <f>"35422021112919365152319"</f>
        <v>35422021112919365152319</v>
      </c>
      <c r="C965" s="5" t="s">
        <v>8</v>
      </c>
      <c r="D965" s="5" t="str">
        <f>"龙倩茹"</f>
        <v>龙倩茹</v>
      </c>
      <c r="E965" s="5" t="str">
        <f t="shared" si="45"/>
        <v>女</v>
      </c>
    </row>
    <row r="966" spans="1:5" ht="34.5" customHeight="1">
      <c r="A966" s="5">
        <v>964</v>
      </c>
      <c r="B966" s="5" t="str">
        <f>"35422021112921065852451"</f>
        <v>35422021112921065852451</v>
      </c>
      <c r="C966" s="5" t="s">
        <v>8</v>
      </c>
      <c r="D966" s="5" t="str">
        <f>"莫春梅"</f>
        <v>莫春梅</v>
      </c>
      <c r="E966" s="5" t="str">
        <f t="shared" si="45"/>
        <v>女</v>
      </c>
    </row>
    <row r="967" spans="1:5" ht="34.5" customHeight="1">
      <c r="A967" s="5">
        <v>965</v>
      </c>
      <c r="B967" s="5" t="str">
        <f>"35422021113010035752869"</f>
        <v>35422021113010035752869</v>
      </c>
      <c r="C967" s="5" t="s">
        <v>8</v>
      </c>
      <c r="D967" s="5" t="str">
        <f>"文海凤"</f>
        <v>文海凤</v>
      </c>
      <c r="E967" s="5" t="str">
        <f t="shared" si="45"/>
        <v>女</v>
      </c>
    </row>
    <row r="968" spans="1:5" ht="34.5" customHeight="1">
      <c r="A968" s="5">
        <v>966</v>
      </c>
      <c r="B968" s="5" t="str">
        <f>"35422021113011162653029"</f>
        <v>35422021113011162653029</v>
      </c>
      <c r="C968" s="5" t="s">
        <v>8</v>
      </c>
      <c r="D968" s="5" t="str">
        <f>"王海瑶"</f>
        <v>王海瑶</v>
      </c>
      <c r="E968" s="5" t="str">
        <f t="shared" si="45"/>
        <v>女</v>
      </c>
    </row>
    <row r="969" spans="1:5" ht="34.5" customHeight="1">
      <c r="A969" s="5">
        <v>967</v>
      </c>
      <c r="B969" s="5" t="str">
        <f>"35422021113011313253050"</f>
        <v>35422021113011313253050</v>
      </c>
      <c r="C969" s="5" t="s">
        <v>8</v>
      </c>
      <c r="D969" s="5" t="str">
        <f>"麦少缘"</f>
        <v>麦少缘</v>
      </c>
      <c r="E969" s="5" t="str">
        <f t="shared" si="45"/>
        <v>女</v>
      </c>
    </row>
    <row r="970" spans="1:5" ht="34.5" customHeight="1">
      <c r="A970" s="5">
        <v>968</v>
      </c>
      <c r="B970" s="5" t="str">
        <f>"35422021113011582553089"</f>
        <v>35422021113011582553089</v>
      </c>
      <c r="C970" s="5" t="s">
        <v>8</v>
      </c>
      <c r="D970" s="5" t="str">
        <f>"李小芳"</f>
        <v>李小芳</v>
      </c>
      <c r="E970" s="5" t="str">
        <f t="shared" si="45"/>
        <v>女</v>
      </c>
    </row>
    <row r="971" spans="1:5" ht="34.5" customHeight="1">
      <c r="A971" s="5">
        <v>969</v>
      </c>
      <c r="B971" s="5" t="str">
        <f>"35422021113017084853538"</f>
        <v>35422021113017084853538</v>
      </c>
      <c r="C971" s="5" t="s">
        <v>8</v>
      </c>
      <c r="D971" s="5" t="str">
        <f>"吴环琴"</f>
        <v>吴环琴</v>
      </c>
      <c r="E971" s="5" t="str">
        <f t="shared" si="45"/>
        <v>女</v>
      </c>
    </row>
    <row r="972" spans="1:5" ht="34.5" customHeight="1">
      <c r="A972" s="5">
        <v>970</v>
      </c>
      <c r="B972" s="5" t="str">
        <f>"35422021113017250153567"</f>
        <v>35422021113017250153567</v>
      </c>
      <c r="C972" s="5" t="s">
        <v>8</v>
      </c>
      <c r="D972" s="5" t="str">
        <f>"王燕"</f>
        <v>王燕</v>
      </c>
      <c r="E972" s="5" t="str">
        <f t="shared" si="45"/>
        <v>女</v>
      </c>
    </row>
    <row r="973" spans="1:5" ht="34.5" customHeight="1">
      <c r="A973" s="5">
        <v>971</v>
      </c>
      <c r="B973" s="5" t="str">
        <f>"35422021120103302454079"</f>
        <v>35422021120103302454079</v>
      </c>
      <c r="C973" s="5" t="s">
        <v>8</v>
      </c>
      <c r="D973" s="5" t="str">
        <f>"欧阳泽祥"</f>
        <v>欧阳泽祥</v>
      </c>
      <c r="E973" s="5" t="str">
        <f>"男"</f>
        <v>男</v>
      </c>
    </row>
    <row r="974" spans="1:5" ht="34.5" customHeight="1">
      <c r="A974" s="5">
        <v>972</v>
      </c>
      <c r="B974" s="5" t="str">
        <f>"35422021120109384754302"</f>
        <v>35422021120109384754302</v>
      </c>
      <c r="C974" s="5" t="s">
        <v>8</v>
      </c>
      <c r="D974" s="5" t="str">
        <f>"符以娜"</f>
        <v>符以娜</v>
      </c>
      <c r="E974" s="5" t="str">
        <f aca="true" t="shared" si="46" ref="E974:E1000">"女"</f>
        <v>女</v>
      </c>
    </row>
    <row r="975" spans="1:5" ht="34.5" customHeight="1">
      <c r="A975" s="5">
        <v>973</v>
      </c>
      <c r="B975" s="5" t="str">
        <f>"35422021120119054355286"</f>
        <v>35422021120119054355286</v>
      </c>
      <c r="C975" s="5" t="s">
        <v>8</v>
      </c>
      <c r="D975" s="5" t="str">
        <f>"高瑜媚"</f>
        <v>高瑜媚</v>
      </c>
      <c r="E975" s="5" t="str">
        <f t="shared" si="46"/>
        <v>女</v>
      </c>
    </row>
    <row r="976" spans="1:5" ht="34.5" customHeight="1">
      <c r="A976" s="5">
        <v>974</v>
      </c>
      <c r="B976" s="5" t="str">
        <f>"35422021120208500355674"</f>
        <v>35422021120208500355674</v>
      </c>
      <c r="C976" s="5" t="s">
        <v>8</v>
      </c>
      <c r="D976" s="5" t="str">
        <f>"李香琼"</f>
        <v>李香琼</v>
      </c>
      <c r="E976" s="5" t="str">
        <f t="shared" si="46"/>
        <v>女</v>
      </c>
    </row>
    <row r="977" spans="1:5" ht="34.5" customHeight="1">
      <c r="A977" s="5">
        <v>975</v>
      </c>
      <c r="B977" s="5" t="str">
        <f>"35422021120211372055850"</f>
        <v>35422021120211372055850</v>
      </c>
      <c r="C977" s="5" t="s">
        <v>8</v>
      </c>
      <c r="D977" s="5" t="str">
        <f>"唐壮玲"</f>
        <v>唐壮玲</v>
      </c>
      <c r="E977" s="5" t="str">
        <f t="shared" si="46"/>
        <v>女</v>
      </c>
    </row>
    <row r="978" spans="1:5" ht="34.5" customHeight="1">
      <c r="A978" s="5">
        <v>976</v>
      </c>
      <c r="B978" s="5" t="str">
        <f>"35422021120212265555875"</f>
        <v>35422021120212265555875</v>
      </c>
      <c r="C978" s="5" t="s">
        <v>8</v>
      </c>
      <c r="D978" s="5" t="str">
        <f>"李若楠"</f>
        <v>李若楠</v>
      </c>
      <c r="E978" s="5" t="str">
        <f t="shared" si="46"/>
        <v>女</v>
      </c>
    </row>
    <row r="979" spans="1:5" ht="34.5" customHeight="1">
      <c r="A979" s="5">
        <v>977</v>
      </c>
      <c r="B979" s="5" t="str">
        <f>"35422021120213430655918"</f>
        <v>35422021120213430655918</v>
      </c>
      <c r="C979" s="5" t="s">
        <v>8</v>
      </c>
      <c r="D979" s="5" t="str">
        <f>"符华艳"</f>
        <v>符华艳</v>
      </c>
      <c r="E979" s="5" t="str">
        <f t="shared" si="46"/>
        <v>女</v>
      </c>
    </row>
    <row r="980" spans="1:5" ht="34.5" customHeight="1">
      <c r="A980" s="5">
        <v>978</v>
      </c>
      <c r="B980" s="5" t="str">
        <f>"35422021120216530556067"</f>
        <v>35422021120216530556067</v>
      </c>
      <c r="C980" s="5" t="s">
        <v>8</v>
      </c>
      <c r="D980" s="5" t="str">
        <f>"陈沙沙"</f>
        <v>陈沙沙</v>
      </c>
      <c r="E980" s="5" t="str">
        <f t="shared" si="46"/>
        <v>女</v>
      </c>
    </row>
    <row r="981" spans="1:5" ht="34.5" customHeight="1">
      <c r="A981" s="5">
        <v>979</v>
      </c>
      <c r="B981" s="5" t="str">
        <f>"35422021120320093559219"</f>
        <v>35422021120320093559219</v>
      </c>
      <c r="C981" s="5" t="s">
        <v>8</v>
      </c>
      <c r="D981" s="5" t="str">
        <f>"关咏荷"</f>
        <v>关咏荷</v>
      </c>
      <c r="E981" s="5" t="str">
        <f t="shared" si="46"/>
        <v>女</v>
      </c>
    </row>
    <row r="982" spans="1:5" ht="34.5" customHeight="1">
      <c r="A982" s="5">
        <v>980</v>
      </c>
      <c r="B982" s="5" t="str">
        <f>"35422021120320510259288"</f>
        <v>35422021120320510259288</v>
      </c>
      <c r="C982" s="5" t="s">
        <v>8</v>
      </c>
      <c r="D982" s="5" t="str">
        <f>"陆国欣"</f>
        <v>陆国欣</v>
      </c>
      <c r="E982" s="5" t="str">
        <f t="shared" si="46"/>
        <v>女</v>
      </c>
    </row>
    <row r="983" spans="1:5" ht="34.5" customHeight="1">
      <c r="A983" s="5">
        <v>981</v>
      </c>
      <c r="B983" s="5" t="str">
        <f>"35422021120411451059863"</f>
        <v>35422021120411451059863</v>
      </c>
      <c r="C983" s="5" t="s">
        <v>8</v>
      </c>
      <c r="D983" s="5" t="str">
        <f>"潘婉怡"</f>
        <v>潘婉怡</v>
      </c>
      <c r="E983" s="5" t="str">
        <f t="shared" si="46"/>
        <v>女</v>
      </c>
    </row>
    <row r="984" spans="1:5" ht="34.5" customHeight="1">
      <c r="A984" s="5">
        <v>982</v>
      </c>
      <c r="B984" s="5" t="str">
        <f>"35422021120414045060023"</f>
        <v>35422021120414045060023</v>
      </c>
      <c r="C984" s="5" t="s">
        <v>8</v>
      </c>
      <c r="D984" s="5" t="str">
        <f>"吴姝莹"</f>
        <v>吴姝莹</v>
      </c>
      <c r="E984" s="5" t="str">
        <f t="shared" si="46"/>
        <v>女</v>
      </c>
    </row>
    <row r="985" spans="1:5" ht="34.5" customHeight="1">
      <c r="A985" s="5">
        <v>983</v>
      </c>
      <c r="B985" s="5" t="str">
        <f>"35422021120420383560642"</f>
        <v>35422021120420383560642</v>
      </c>
      <c r="C985" s="5" t="s">
        <v>8</v>
      </c>
      <c r="D985" s="5" t="str">
        <f>"陈晓娜"</f>
        <v>陈晓娜</v>
      </c>
      <c r="E985" s="5" t="str">
        <f t="shared" si="46"/>
        <v>女</v>
      </c>
    </row>
    <row r="986" spans="1:5" ht="34.5" customHeight="1">
      <c r="A986" s="5">
        <v>984</v>
      </c>
      <c r="B986" s="5" t="str">
        <f>"35422021120420434160657"</f>
        <v>35422021120420434160657</v>
      </c>
      <c r="C986" s="5" t="s">
        <v>8</v>
      </c>
      <c r="D986" s="5" t="str">
        <f>"陈玲"</f>
        <v>陈玲</v>
      </c>
      <c r="E986" s="5" t="str">
        <f t="shared" si="46"/>
        <v>女</v>
      </c>
    </row>
    <row r="987" spans="1:5" ht="34.5" customHeight="1">
      <c r="A987" s="5">
        <v>985</v>
      </c>
      <c r="B987" s="5" t="str">
        <f>"35422021120421495360778"</f>
        <v>35422021120421495360778</v>
      </c>
      <c r="C987" s="5" t="s">
        <v>8</v>
      </c>
      <c r="D987" s="5" t="str">
        <f>"吴李莲"</f>
        <v>吴李莲</v>
      </c>
      <c r="E987" s="5" t="str">
        <f t="shared" si="46"/>
        <v>女</v>
      </c>
    </row>
    <row r="988" spans="1:5" ht="34.5" customHeight="1">
      <c r="A988" s="5">
        <v>986</v>
      </c>
      <c r="B988" s="5" t="str">
        <f>"35422021120509281061042"</f>
        <v>35422021120509281061042</v>
      </c>
      <c r="C988" s="5" t="s">
        <v>8</v>
      </c>
      <c r="D988" s="5" t="str">
        <f>"林秋花"</f>
        <v>林秋花</v>
      </c>
      <c r="E988" s="5" t="str">
        <f t="shared" si="46"/>
        <v>女</v>
      </c>
    </row>
    <row r="989" spans="1:5" ht="34.5" customHeight="1">
      <c r="A989" s="5">
        <v>987</v>
      </c>
      <c r="B989" s="5" t="str">
        <f>"35422021120509571361107"</f>
        <v>35422021120509571361107</v>
      </c>
      <c r="C989" s="5" t="s">
        <v>8</v>
      </c>
      <c r="D989" s="5" t="str">
        <f>"陈海娟"</f>
        <v>陈海娟</v>
      </c>
      <c r="E989" s="5" t="str">
        <f t="shared" si="46"/>
        <v>女</v>
      </c>
    </row>
    <row r="990" spans="1:5" ht="34.5" customHeight="1">
      <c r="A990" s="5">
        <v>988</v>
      </c>
      <c r="B990" s="5" t="str">
        <f>"35422021120514350461674"</f>
        <v>35422021120514350461674</v>
      </c>
      <c r="C990" s="5" t="s">
        <v>8</v>
      </c>
      <c r="D990" s="5" t="str">
        <f>"吴娜二"</f>
        <v>吴娜二</v>
      </c>
      <c r="E990" s="5" t="str">
        <f t="shared" si="46"/>
        <v>女</v>
      </c>
    </row>
    <row r="991" spans="1:5" ht="34.5" customHeight="1">
      <c r="A991" s="5">
        <v>989</v>
      </c>
      <c r="B991" s="5" t="str">
        <f>"35422021120516323861945"</f>
        <v>35422021120516323861945</v>
      </c>
      <c r="C991" s="5" t="s">
        <v>8</v>
      </c>
      <c r="D991" s="5" t="str">
        <f>"符群英"</f>
        <v>符群英</v>
      </c>
      <c r="E991" s="5" t="str">
        <f t="shared" si="46"/>
        <v>女</v>
      </c>
    </row>
    <row r="992" spans="1:5" ht="34.5" customHeight="1">
      <c r="A992" s="5">
        <v>990</v>
      </c>
      <c r="B992" s="5" t="str">
        <f>"35422021120517170962031"</f>
        <v>35422021120517170962031</v>
      </c>
      <c r="C992" s="5" t="s">
        <v>8</v>
      </c>
      <c r="D992" s="5" t="str">
        <f>"陈珠"</f>
        <v>陈珠</v>
      </c>
      <c r="E992" s="5" t="str">
        <f t="shared" si="46"/>
        <v>女</v>
      </c>
    </row>
    <row r="993" spans="1:5" ht="34.5" customHeight="1">
      <c r="A993" s="5">
        <v>991</v>
      </c>
      <c r="B993" s="5" t="str">
        <f>"35422021120519175162161"</f>
        <v>35422021120519175162161</v>
      </c>
      <c r="C993" s="5" t="s">
        <v>8</v>
      </c>
      <c r="D993" s="5" t="str">
        <f>"杨金花"</f>
        <v>杨金花</v>
      </c>
      <c r="E993" s="5" t="str">
        <f t="shared" si="46"/>
        <v>女</v>
      </c>
    </row>
    <row r="994" spans="1:5" ht="34.5" customHeight="1">
      <c r="A994" s="5">
        <v>992</v>
      </c>
      <c r="B994" s="5" t="str">
        <f>"35422021120520211362226"</f>
        <v>35422021120520211362226</v>
      </c>
      <c r="C994" s="5" t="s">
        <v>8</v>
      </c>
      <c r="D994" s="5" t="str">
        <f>"陈春来"</f>
        <v>陈春来</v>
      </c>
      <c r="E994" s="5" t="str">
        <f t="shared" si="46"/>
        <v>女</v>
      </c>
    </row>
    <row r="995" spans="1:5" ht="34.5" customHeight="1">
      <c r="A995" s="5">
        <v>993</v>
      </c>
      <c r="B995" s="5" t="str">
        <f>"35422021120523083862407"</f>
        <v>35422021120523083862407</v>
      </c>
      <c r="C995" s="5" t="s">
        <v>8</v>
      </c>
      <c r="D995" s="5" t="str">
        <f>"吴小文"</f>
        <v>吴小文</v>
      </c>
      <c r="E995" s="5" t="str">
        <f t="shared" si="46"/>
        <v>女</v>
      </c>
    </row>
    <row r="996" spans="1:5" ht="34.5" customHeight="1">
      <c r="A996" s="5">
        <v>994</v>
      </c>
      <c r="B996" s="5" t="str">
        <f>"35422021120523315162421"</f>
        <v>35422021120523315162421</v>
      </c>
      <c r="C996" s="5" t="s">
        <v>8</v>
      </c>
      <c r="D996" s="5" t="str">
        <f>"林翠兰"</f>
        <v>林翠兰</v>
      </c>
      <c r="E996" s="5" t="str">
        <f t="shared" si="46"/>
        <v>女</v>
      </c>
    </row>
    <row r="997" spans="1:5" ht="34.5" customHeight="1">
      <c r="A997" s="5">
        <v>995</v>
      </c>
      <c r="B997" s="5" t="str">
        <f>"35422021120523584762432"</f>
        <v>35422021120523584762432</v>
      </c>
      <c r="C997" s="5" t="s">
        <v>8</v>
      </c>
      <c r="D997" s="5" t="str">
        <f>"林鲜"</f>
        <v>林鲜</v>
      </c>
      <c r="E997" s="5" t="str">
        <f t="shared" si="46"/>
        <v>女</v>
      </c>
    </row>
    <row r="998" spans="1:5" ht="34.5" customHeight="1">
      <c r="A998" s="5">
        <v>996</v>
      </c>
      <c r="B998" s="5" t="str">
        <f>"35422021120606445562452"</f>
        <v>35422021120606445562452</v>
      </c>
      <c r="C998" s="5" t="s">
        <v>8</v>
      </c>
      <c r="D998" s="5" t="str">
        <f>"王娜"</f>
        <v>王娜</v>
      </c>
      <c r="E998" s="5" t="str">
        <f t="shared" si="46"/>
        <v>女</v>
      </c>
    </row>
    <row r="999" spans="1:5" ht="34.5" customHeight="1">
      <c r="A999" s="5">
        <v>997</v>
      </c>
      <c r="B999" s="5" t="str">
        <f>"35422021120610422862899"</f>
        <v>35422021120610422862899</v>
      </c>
      <c r="C999" s="5" t="s">
        <v>8</v>
      </c>
      <c r="D999" s="5" t="str">
        <f>"李祝秀"</f>
        <v>李祝秀</v>
      </c>
      <c r="E999" s="5" t="str">
        <f t="shared" si="46"/>
        <v>女</v>
      </c>
    </row>
    <row r="1000" spans="1:5" ht="34.5" customHeight="1">
      <c r="A1000" s="5">
        <v>998</v>
      </c>
      <c r="B1000" s="5" t="str">
        <f>"35422021111809072211665"</f>
        <v>35422021111809072211665</v>
      </c>
      <c r="C1000" s="5" t="s">
        <v>9</v>
      </c>
      <c r="D1000" s="5" t="str">
        <f>"尹海新"</f>
        <v>尹海新</v>
      </c>
      <c r="E1000" s="5" t="str">
        <f t="shared" si="46"/>
        <v>女</v>
      </c>
    </row>
    <row r="1001" spans="1:5" ht="34.5" customHeight="1">
      <c r="A1001" s="5">
        <v>999</v>
      </c>
      <c r="B1001" s="5" t="str">
        <f>"35422021111809151111744"</f>
        <v>35422021111809151111744</v>
      </c>
      <c r="C1001" s="5" t="s">
        <v>9</v>
      </c>
      <c r="D1001" s="5" t="str">
        <f>"符东"</f>
        <v>符东</v>
      </c>
      <c r="E1001" s="5" t="str">
        <f>"男"</f>
        <v>男</v>
      </c>
    </row>
    <row r="1002" spans="1:5" ht="34.5" customHeight="1">
      <c r="A1002" s="5">
        <v>1000</v>
      </c>
      <c r="B1002" s="5" t="str">
        <f>"35422021111809272011861"</f>
        <v>35422021111809272011861</v>
      </c>
      <c r="C1002" s="5" t="s">
        <v>9</v>
      </c>
      <c r="D1002" s="5" t="str">
        <f>"张秋香"</f>
        <v>张秋香</v>
      </c>
      <c r="E1002" s="5" t="str">
        <f>"女"</f>
        <v>女</v>
      </c>
    </row>
    <row r="1003" spans="1:5" ht="34.5" customHeight="1">
      <c r="A1003" s="5">
        <v>1001</v>
      </c>
      <c r="B1003" s="5" t="str">
        <f>"35422021111809440111994"</f>
        <v>35422021111809440111994</v>
      </c>
      <c r="C1003" s="5" t="s">
        <v>9</v>
      </c>
      <c r="D1003" s="5" t="str">
        <f>"李炳健"</f>
        <v>李炳健</v>
      </c>
      <c r="E1003" s="5" t="str">
        <f aca="true" t="shared" si="47" ref="E1003:E1008">"男"</f>
        <v>男</v>
      </c>
    </row>
    <row r="1004" spans="1:5" ht="34.5" customHeight="1">
      <c r="A1004" s="5">
        <v>1002</v>
      </c>
      <c r="B1004" s="5" t="str">
        <f>"35422021111809542312070"</f>
        <v>35422021111809542312070</v>
      </c>
      <c r="C1004" s="5" t="s">
        <v>9</v>
      </c>
      <c r="D1004" s="5" t="str">
        <f>"赵成榜"</f>
        <v>赵成榜</v>
      </c>
      <c r="E1004" s="5" t="str">
        <f t="shared" si="47"/>
        <v>男</v>
      </c>
    </row>
    <row r="1005" spans="1:5" ht="34.5" customHeight="1">
      <c r="A1005" s="5">
        <v>1003</v>
      </c>
      <c r="B1005" s="5" t="str">
        <f>"35422021111810010212117"</f>
        <v>35422021111810010212117</v>
      </c>
      <c r="C1005" s="5" t="s">
        <v>9</v>
      </c>
      <c r="D1005" s="5" t="str">
        <f>"黄永钢"</f>
        <v>黄永钢</v>
      </c>
      <c r="E1005" s="5" t="str">
        <f t="shared" si="47"/>
        <v>男</v>
      </c>
    </row>
    <row r="1006" spans="1:5" ht="34.5" customHeight="1">
      <c r="A1006" s="5">
        <v>1004</v>
      </c>
      <c r="B1006" s="5" t="str">
        <f>"35422021111810311612330"</f>
        <v>35422021111810311612330</v>
      </c>
      <c r="C1006" s="5" t="s">
        <v>9</v>
      </c>
      <c r="D1006" s="5" t="str">
        <f>"王兴超"</f>
        <v>王兴超</v>
      </c>
      <c r="E1006" s="5" t="str">
        <f t="shared" si="47"/>
        <v>男</v>
      </c>
    </row>
    <row r="1007" spans="1:5" ht="34.5" customHeight="1">
      <c r="A1007" s="5">
        <v>1005</v>
      </c>
      <c r="B1007" s="5" t="str">
        <f>"35422021111810322612342"</f>
        <v>35422021111810322612342</v>
      </c>
      <c r="C1007" s="5" t="s">
        <v>9</v>
      </c>
      <c r="D1007" s="5" t="str">
        <f>"潘在煌"</f>
        <v>潘在煌</v>
      </c>
      <c r="E1007" s="5" t="str">
        <f t="shared" si="47"/>
        <v>男</v>
      </c>
    </row>
    <row r="1008" spans="1:5" ht="34.5" customHeight="1">
      <c r="A1008" s="5">
        <v>1006</v>
      </c>
      <c r="B1008" s="5" t="str">
        <f>"35422021111810474012455"</f>
        <v>35422021111810474012455</v>
      </c>
      <c r="C1008" s="5" t="s">
        <v>9</v>
      </c>
      <c r="D1008" s="5" t="str">
        <f>"黄光学"</f>
        <v>黄光学</v>
      </c>
      <c r="E1008" s="5" t="str">
        <f t="shared" si="47"/>
        <v>男</v>
      </c>
    </row>
    <row r="1009" spans="1:5" ht="34.5" customHeight="1">
      <c r="A1009" s="5">
        <v>1007</v>
      </c>
      <c r="B1009" s="5" t="str">
        <f>"35422021111810545812500"</f>
        <v>35422021111810545812500</v>
      </c>
      <c r="C1009" s="5" t="s">
        <v>9</v>
      </c>
      <c r="D1009" s="5" t="str">
        <f>"吴振连"</f>
        <v>吴振连</v>
      </c>
      <c r="E1009" s="5" t="str">
        <f>"女"</f>
        <v>女</v>
      </c>
    </row>
    <row r="1010" spans="1:5" ht="34.5" customHeight="1">
      <c r="A1010" s="5">
        <v>1008</v>
      </c>
      <c r="B1010" s="5" t="str">
        <f>"35422021111812402012953"</f>
        <v>35422021111812402012953</v>
      </c>
      <c r="C1010" s="5" t="s">
        <v>9</v>
      </c>
      <c r="D1010" s="5" t="str">
        <f>"陈显松"</f>
        <v>陈显松</v>
      </c>
      <c r="E1010" s="5" t="str">
        <f>"男"</f>
        <v>男</v>
      </c>
    </row>
    <row r="1011" spans="1:5" ht="34.5" customHeight="1">
      <c r="A1011" s="5">
        <v>1009</v>
      </c>
      <c r="B1011" s="5" t="str">
        <f>"35422021111813385513122"</f>
        <v>35422021111813385513122</v>
      </c>
      <c r="C1011" s="5" t="s">
        <v>9</v>
      </c>
      <c r="D1011" s="5" t="str">
        <f>"陈志姣"</f>
        <v>陈志姣</v>
      </c>
      <c r="E1011" s="5" t="str">
        <f>"女"</f>
        <v>女</v>
      </c>
    </row>
    <row r="1012" spans="1:5" ht="34.5" customHeight="1">
      <c r="A1012" s="5">
        <v>1010</v>
      </c>
      <c r="B1012" s="5" t="str">
        <f>"35422021111815463813529"</f>
        <v>35422021111815463813529</v>
      </c>
      <c r="C1012" s="5" t="s">
        <v>9</v>
      </c>
      <c r="D1012" s="5" t="str">
        <f>"王欢"</f>
        <v>王欢</v>
      </c>
      <c r="E1012" s="5" t="str">
        <f aca="true" t="shared" si="48" ref="E1012:E1033">"男"</f>
        <v>男</v>
      </c>
    </row>
    <row r="1013" spans="1:5" ht="34.5" customHeight="1">
      <c r="A1013" s="5">
        <v>1011</v>
      </c>
      <c r="B1013" s="5" t="str">
        <f>"35422021111816104713619"</f>
        <v>35422021111816104713619</v>
      </c>
      <c r="C1013" s="5" t="s">
        <v>9</v>
      </c>
      <c r="D1013" s="5" t="str">
        <f>" 韦文坛"</f>
        <v> 韦文坛</v>
      </c>
      <c r="E1013" s="5" t="str">
        <f t="shared" si="48"/>
        <v>男</v>
      </c>
    </row>
    <row r="1014" spans="1:5" ht="34.5" customHeight="1">
      <c r="A1014" s="5">
        <v>1012</v>
      </c>
      <c r="B1014" s="5" t="str">
        <f>"35422021111816282413683"</f>
        <v>35422021111816282413683</v>
      </c>
      <c r="C1014" s="5" t="s">
        <v>9</v>
      </c>
      <c r="D1014" s="5" t="str">
        <f>"符炳坤"</f>
        <v>符炳坤</v>
      </c>
      <c r="E1014" s="5" t="str">
        <f t="shared" si="48"/>
        <v>男</v>
      </c>
    </row>
    <row r="1015" spans="1:5" ht="34.5" customHeight="1">
      <c r="A1015" s="5">
        <v>1013</v>
      </c>
      <c r="B1015" s="5" t="str">
        <f>"35422021111818174513913"</f>
        <v>35422021111818174513913</v>
      </c>
      <c r="C1015" s="5" t="s">
        <v>9</v>
      </c>
      <c r="D1015" s="5" t="str">
        <f>"符鸿泽"</f>
        <v>符鸿泽</v>
      </c>
      <c r="E1015" s="5" t="str">
        <f t="shared" si="48"/>
        <v>男</v>
      </c>
    </row>
    <row r="1016" spans="1:5" ht="34.5" customHeight="1">
      <c r="A1016" s="5">
        <v>1014</v>
      </c>
      <c r="B1016" s="5" t="str">
        <f>"35422021111823420414440"</f>
        <v>35422021111823420414440</v>
      </c>
      <c r="C1016" s="5" t="s">
        <v>9</v>
      </c>
      <c r="D1016" s="5" t="str">
        <f>"符汉光"</f>
        <v>符汉光</v>
      </c>
      <c r="E1016" s="5" t="str">
        <f t="shared" si="48"/>
        <v>男</v>
      </c>
    </row>
    <row r="1017" spans="1:5" ht="34.5" customHeight="1">
      <c r="A1017" s="5">
        <v>1015</v>
      </c>
      <c r="B1017" s="5" t="str">
        <f>"35422021111910141714741"</f>
        <v>35422021111910141714741</v>
      </c>
      <c r="C1017" s="5" t="s">
        <v>9</v>
      </c>
      <c r="D1017" s="5" t="str">
        <f>"符帝传"</f>
        <v>符帝传</v>
      </c>
      <c r="E1017" s="5" t="str">
        <f t="shared" si="48"/>
        <v>男</v>
      </c>
    </row>
    <row r="1018" spans="1:5" ht="34.5" customHeight="1">
      <c r="A1018" s="5">
        <v>1016</v>
      </c>
      <c r="B1018" s="5" t="str">
        <f>"35422021111918235115464"</f>
        <v>35422021111918235115464</v>
      </c>
      <c r="C1018" s="5" t="s">
        <v>9</v>
      </c>
      <c r="D1018" s="5" t="str">
        <f>"王信豪"</f>
        <v>王信豪</v>
      </c>
      <c r="E1018" s="5" t="str">
        <f t="shared" si="48"/>
        <v>男</v>
      </c>
    </row>
    <row r="1019" spans="1:5" ht="34.5" customHeight="1">
      <c r="A1019" s="5">
        <v>1017</v>
      </c>
      <c r="B1019" s="5" t="str">
        <f>"35422021111919053615499"</f>
        <v>35422021111919053615499</v>
      </c>
      <c r="C1019" s="5" t="s">
        <v>9</v>
      </c>
      <c r="D1019" s="5" t="str">
        <f>"张昌锋"</f>
        <v>张昌锋</v>
      </c>
      <c r="E1019" s="5" t="str">
        <f t="shared" si="48"/>
        <v>男</v>
      </c>
    </row>
    <row r="1020" spans="1:5" ht="34.5" customHeight="1">
      <c r="A1020" s="5">
        <v>1018</v>
      </c>
      <c r="B1020" s="5" t="str">
        <f>"35422021111921372315640"</f>
        <v>35422021111921372315640</v>
      </c>
      <c r="C1020" s="5" t="s">
        <v>9</v>
      </c>
      <c r="D1020" s="5" t="str">
        <f>"李运睿"</f>
        <v>李运睿</v>
      </c>
      <c r="E1020" s="5" t="str">
        <f t="shared" si="48"/>
        <v>男</v>
      </c>
    </row>
    <row r="1021" spans="1:5" ht="34.5" customHeight="1">
      <c r="A1021" s="5">
        <v>1019</v>
      </c>
      <c r="B1021" s="5" t="str">
        <f>"35422021111921521915653"</f>
        <v>35422021111921521915653</v>
      </c>
      <c r="C1021" s="5" t="s">
        <v>9</v>
      </c>
      <c r="D1021" s="5" t="str">
        <f>"王小波"</f>
        <v>王小波</v>
      </c>
      <c r="E1021" s="5" t="str">
        <f t="shared" si="48"/>
        <v>男</v>
      </c>
    </row>
    <row r="1022" spans="1:5" ht="34.5" customHeight="1">
      <c r="A1022" s="5">
        <v>1020</v>
      </c>
      <c r="B1022" s="5" t="str">
        <f>"35422021112011283416205"</f>
        <v>35422021112011283416205</v>
      </c>
      <c r="C1022" s="5" t="s">
        <v>9</v>
      </c>
      <c r="D1022" s="5" t="str">
        <f>"符高运"</f>
        <v>符高运</v>
      </c>
      <c r="E1022" s="5" t="str">
        <f t="shared" si="48"/>
        <v>男</v>
      </c>
    </row>
    <row r="1023" spans="1:5" ht="34.5" customHeight="1">
      <c r="A1023" s="5">
        <v>1021</v>
      </c>
      <c r="B1023" s="5" t="str">
        <f>"35422021112014394616516"</f>
        <v>35422021112014394616516</v>
      </c>
      <c r="C1023" s="5" t="s">
        <v>9</v>
      </c>
      <c r="D1023" s="5" t="str">
        <f>"李干"</f>
        <v>李干</v>
      </c>
      <c r="E1023" s="5" t="str">
        <f t="shared" si="48"/>
        <v>男</v>
      </c>
    </row>
    <row r="1024" spans="1:5" ht="34.5" customHeight="1">
      <c r="A1024" s="5">
        <v>1022</v>
      </c>
      <c r="B1024" s="5" t="str">
        <f>"35422021112015041716548"</f>
        <v>35422021112015041716548</v>
      </c>
      <c r="C1024" s="5" t="s">
        <v>9</v>
      </c>
      <c r="D1024" s="5" t="str">
        <f>"黄鸿康"</f>
        <v>黄鸿康</v>
      </c>
      <c r="E1024" s="5" t="str">
        <f t="shared" si="48"/>
        <v>男</v>
      </c>
    </row>
    <row r="1025" spans="1:5" ht="34.5" customHeight="1">
      <c r="A1025" s="5">
        <v>1023</v>
      </c>
      <c r="B1025" s="5" t="str">
        <f>"35422021112015472416607"</f>
        <v>35422021112015472416607</v>
      </c>
      <c r="C1025" s="5" t="s">
        <v>9</v>
      </c>
      <c r="D1025" s="5" t="str">
        <f>"羊进虎"</f>
        <v>羊进虎</v>
      </c>
      <c r="E1025" s="5" t="str">
        <f t="shared" si="48"/>
        <v>男</v>
      </c>
    </row>
    <row r="1026" spans="1:5" ht="34.5" customHeight="1">
      <c r="A1026" s="5">
        <v>1024</v>
      </c>
      <c r="B1026" s="5" t="str">
        <f>"35422021112021452417079"</f>
        <v>35422021112021452417079</v>
      </c>
      <c r="C1026" s="5" t="s">
        <v>9</v>
      </c>
      <c r="D1026" s="5" t="str">
        <f>"刘文理"</f>
        <v>刘文理</v>
      </c>
      <c r="E1026" s="5" t="str">
        <f t="shared" si="48"/>
        <v>男</v>
      </c>
    </row>
    <row r="1027" spans="1:5" ht="34.5" customHeight="1">
      <c r="A1027" s="5">
        <v>1025</v>
      </c>
      <c r="B1027" s="5" t="str">
        <f>"35422021112108150217223"</f>
        <v>35422021112108150217223</v>
      </c>
      <c r="C1027" s="5" t="s">
        <v>9</v>
      </c>
      <c r="D1027" s="5" t="str">
        <f>"苏怿"</f>
        <v>苏怿</v>
      </c>
      <c r="E1027" s="5" t="str">
        <f t="shared" si="48"/>
        <v>男</v>
      </c>
    </row>
    <row r="1028" spans="1:5" ht="34.5" customHeight="1">
      <c r="A1028" s="5">
        <v>1026</v>
      </c>
      <c r="B1028" s="5" t="str">
        <f>"35422021112110041117350"</f>
        <v>35422021112110041117350</v>
      </c>
      <c r="C1028" s="5" t="s">
        <v>9</v>
      </c>
      <c r="D1028" s="5" t="str">
        <f>"符大林"</f>
        <v>符大林</v>
      </c>
      <c r="E1028" s="5" t="str">
        <f t="shared" si="48"/>
        <v>男</v>
      </c>
    </row>
    <row r="1029" spans="1:5" ht="34.5" customHeight="1">
      <c r="A1029" s="5">
        <v>1027</v>
      </c>
      <c r="B1029" s="5" t="str">
        <f>"35422021112116362617910"</f>
        <v>35422021112116362617910</v>
      </c>
      <c r="C1029" s="5" t="s">
        <v>9</v>
      </c>
      <c r="D1029" s="5" t="str">
        <f>"李昌隆"</f>
        <v>李昌隆</v>
      </c>
      <c r="E1029" s="5" t="str">
        <f t="shared" si="48"/>
        <v>男</v>
      </c>
    </row>
    <row r="1030" spans="1:5" ht="34.5" customHeight="1">
      <c r="A1030" s="5">
        <v>1028</v>
      </c>
      <c r="B1030" s="5" t="str">
        <f>"35422021112116441617929"</f>
        <v>35422021112116441617929</v>
      </c>
      <c r="C1030" s="5" t="s">
        <v>9</v>
      </c>
      <c r="D1030" s="5" t="str">
        <f>"曾维旭"</f>
        <v>曾维旭</v>
      </c>
      <c r="E1030" s="5" t="str">
        <f t="shared" si="48"/>
        <v>男</v>
      </c>
    </row>
    <row r="1031" spans="1:5" ht="34.5" customHeight="1">
      <c r="A1031" s="5">
        <v>1029</v>
      </c>
      <c r="B1031" s="5" t="str">
        <f>"35422021112117252217996"</f>
        <v>35422021112117252217996</v>
      </c>
      <c r="C1031" s="5" t="s">
        <v>9</v>
      </c>
      <c r="D1031" s="5" t="str">
        <f>"陈建波"</f>
        <v>陈建波</v>
      </c>
      <c r="E1031" s="5" t="str">
        <f t="shared" si="48"/>
        <v>男</v>
      </c>
    </row>
    <row r="1032" spans="1:5" ht="34.5" customHeight="1">
      <c r="A1032" s="5">
        <v>1030</v>
      </c>
      <c r="B1032" s="5" t="str">
        <f>"35422021112118340518086"</f>
        <v>35422021112118340518086</v>
      </c>
      <c r="C1032" s="5" t="s">
        <v>9</v>
      </c>
      <c r="D1032" s="5" t="str">
        <f>"李汉光"</f>
        <v>李汉光</v>
      </c>
      <c r="E1032" s="5" t="str">
        <f t="shared" si="48"/>
        <v>男</v>
      </c>
    </row>
    <row r="1033" spans="1:5" ht="34.5" customHeight="1">
      <c r="A1033" s="5">
        <v>1031</v>
      </c>
      <c r="B1033" s="5" t="str">
        <f>"35422021112200153018466"</f>
        <v>35422021112200153018466</v>
      </c>
      <c r="C1033" s="5" t="s">
        <v>9</v>
      </c>
      <c r="D1033" s="5" t="str">
        <f>"谢伟耀"</f>
        <v>谢伟耀</v>
      </c>
      <c r="E1033" s="5" t="str">
        <f t="shared" si="48"/>
        <v>男</v>
      </c>
    </row>
    <row r="1034" spans="1:5" ht="34.5" customHeight="1">
      <c r="A1034" s="5">
        <v>1032</v>
      </c>
      <c r="B1034" s="5" t="str">
        <f>"35422021112200205718467"</f>
        <v>35422021112200205718467</v>
      </c>
      <c r="C1034" s="5" t="s">
        <v>9</v>
      </c>
      <c r="D1034" s="5" t="str">
        <f>"岑小娟"</f>
        <v>岑小娟</v>
      </c>
      <c r="E1034" s="5" t="str">
        <f>"女"</f>
        <v>女</v>
      </c>
    </row>
    <row r="1035" spans="1:5" ht="34.5" customHeight="1">
      <c r="A1035" s="5">
        <v>1033</v>
      </c>
      <c r="B1035" s="5" t="str">
        <f>"35422021112208262118538"</f>
        <v>35422021112208262118538</v>
      </c>
      <c r="C1035" s="5" t="s">
        <v>9</v>
      </c>
      <c r="D1035" s="5" t="str">
        <f>"陆玉康"</f>
        <v>陆玉康</v>
      </c>
      <c r="E1035" s="5" t="str">
        <f aca="true" t="shared" si="49" ref="E1035:E1044">"男"</f>
        <v>男</v>
      </c>
    </row>
    <row r="1036" spans="1:5" ht="34.5" customHeight="1">
      <c r="A1036" s="5">
        <v>1034</v>
      </c>
      <c r="B1036" s="5" t="str">
        <f>"35422021112209271418901"</f>
        <v>35422021112209271418901</v>
      </c>
      <c r="C1036" s="5" t="s">
        <v>9</v>
      </c>
      <c r="D1036" s="5" t="str">
        <f>"符大树"</f>
        <v>符大树</v>
      </c>
      <c r="E1036" s="5" t="str">
        <f t="shared" si="49"/>
        <v>男</v>
      </c>
    </row>
    <row r="1037" spans="1:5" ht="34.5" customHeight="1">
      <c r="A1037" s="5">
        <v>1035</v>
      </c>
      <c r="B1037" s="5" t="str">
        <f>"35422021112209453019033"</f>
        <v>35422021112209453019033</v>
      </c>
      <c r="C1037" s="5" t="s">
        <v>9</v>
      </c>
      <c r="D1037" s="5" t="str">
        <f>"符盼臻"</f>
        <v>符盼臻</v>
      </c>
      <c r="E1037" s="5" t="str">
        <f t="shared" si="49"/>
        <v>男</v>
      </c>
    </row>
    <row r="1038" spans="1:5" ht="34.5" customHeight="1">
      <c r="A1038" s="5">
        <v>1036</v>
      </c>
      <c r="B1038" s="5" t="str">
        <f>"35422021112210333619407"</f>
        <v>35422021112210333619407</v>
      </c>
      <c r="C1038" s="5" t="s">
        <v>9</v>
      </c>
      <c r="D1038" s="5" t="str">
        <f>"符繁厅"</f>
        <v>符繁厅</v>
      </c>
      <c r="E1038" s="5" t="str">
        <f t="shared" si="49"/>
        <v>男</v>
      </c>
    </row>
    <row r="1039" spans="1:5" ht="34.5" customHeight="1">
      <c r="A1039" s="5">
        <v>1037</v>
      </c>
      <c r="B1039" s="5" t="str">
        <f>"35422021112210535719523"</f>
        <v>35422021112210535719523</v>
      </c>
      <c r="C1039" s="5" t="s">
        <v>9</v>
      </c>
      <c r="D1039" s="5" t="str">
        <f>"蔡笃兴"</f>
        <v>蔡笃兴</v>
      </c>
      <c r="E1039" s="5" t="str">
        <f t="shared" si="49"/>
        <v>男</v>
      </c>
    </row>
    <row r="1040" spans="1:5" ht="34.5" customHeight="1">
      <c r="A1040" s="5">
        <v>1038</v>
      </c>
      <c r="B1040" s="5" t="str">
        <f>"35422021112211195719645"</f>
        <v>35422021112211195719645</v>
      </c>
      <c r="C1040" s="5" t="s">
        <v>9</v>
      </c>
      <c r="D1040" s="5" t="str">
        <f>"何家良"</f>
        <v>何家良</v>
      </c>
      <c r="E1040" s="5" t="str">
        <f t="shared" si="49"/>
        <v>男</v>
      </c>
    </row>
    <row r="1041" spans="1:5" ht="34.5" customHeight="1">
      <c r="A1041" s="5">
        <v>1039</v>
      </c>
      <c r="B1041" s="5" t="str">
        <f>"35422021112211223219659"</f>
        <v>35422021112211223219659</v>
      </c>
      <c r="C1041" s="5" t="s">
        <v>9</v>
      </c>
      <c r="D1041" s="5" t="str">
        <f>"王绥京"</f>
        <v>王绥京</v>
      </c>
      <c r="E1041" s="5" t="str">
        <f t="shared" si="49"/>
        <v>男</v>
      </c>
    </row>
    <row r="1042" spans="1:5" ht="34.5" customHeight="1">
      <c r="A1042" s="5">
        <v>1040</v>
      </c>
      <c r="B1042" s="5" t="str">
        <f>"35422021112212454020030"</f>
        <v>35422021112212454020030</v>
      </c>
      <c r="C1042" s="5" t="s">
        <v>9</v>
      </c>
      <c r="D1042" s="5" t="str">
        <f>"王善"</f>
        <v>王善</v>
      </c>
      <c r="E1042" s="5" t="str">
        <f t="shared" si="49"/>
        <v>男</v>
      </c>
    </row>
    <row r="1043" spans="1:5" ht="34.5" customHeight="1">
      <c r="A1043" s="5">
        <v>1041</v>
      </c>
      <c r="B1043" s="5" t="str">
        <f>"35422021112217211821238"</f>
        <v>35422021112217211821238</v>
      </c>
      <c r="C1043" s="5" t="s">
        <v>9</v>
      </c>
      <c r="D1043" s="5" t="str">
        <f>"李运恒"</f>
        <v>李运恒</v>
      </c>
      <c r="E1043" s="5" t="str">
        <f t="shared" si="49"/>
        <v>男</v>
      </c>
    </row>
    <row r="1044" spans="1:5" ht="34.5" customHeight="1">
      <c r="A1044" s="5">
        <v>1042</v>
      </c>
      <c r="B1044" s="5" t="str">
        <f>"35422021112221054621905"</f>
        <v>35422021112221054621905</v>
      </c>
      <c r="C1044" s="5" t="s">
        <v>9</v>
      </c>
      <c r="D1044" s="5" t="str">
        <f>"符凯珍"</f>
        <v>符凯珍</v>
      </c>
      <c r="E1044" s="5" t="str">
        <f t="shared" si="49"/>
        <v>男</v>
      </c>
    </row>
    <row r="1045" spans="1:5" ht="34.5" customHeight="1">
      <c r="A1045" s="5">
        <v>1043</v>
      </c>
      <c r="B1045" s="5" t="str">
        <f>"35422021112315405323426"</f>
        <v>35422021112315405323426</v>
      </c>
      <c r="C1045" s="5" t="s">
        <v>9</v>
      </c>
      <c r="D1045" s="5" t="str">
        <f>"林子甜"</f>
        <v>林子甜</v>
      </c>
      <c r="E1045" s="5" t="str">
        <f>"女"</f>
        <v>女</v>
      </c>
    </row>
    <row r="1046" spans="1:5" ht="34.5" customHeight="1">
      <c r="A1046" s="5">
        <v>1044</v>
      </c>
      <c r="B1046" s="5" t="str">
        <f>"35422021112320273434021"</f>
        <v>35422021112320273434021</v>
      </c>
      <c r="C1046" s="5" t="s">
        <v>9</v>
      </c>
      <c r="D1046" s="5" t="str">
        <f>"陈云辉"</f>
        <v>陈云辉</v>
      </c>
      <c r="E1046" s="5" t="str">
        <f>"男"</f>
        <v>男</v>
      </c>
    </row>
    <row r="1047" spans="1:5" ht="34.5" customHeight="1">
      <c r="A1047" s="5">
        <v>1045</v>
      </c>
      <c r="B1047" s="5" t="str">
        <f>"35422021112321320434204"</f>
        <v>35422021112321320434204</v>
      </c>
      <c r="C1047" s="5" t="s">
        <v>9</v>
      </c>
      <c r="D1047" s="5" t="str">
        <f>"尹聪"</f>
        <v>尹聪</v>
      </c>
      <c r="E1047" s="5" t="str">
        <f>"男"</f>
        <v>男</v>
      </c>
    </row>
    <row r="1048" spans="1:5" ht="34.5" customHeight="1">
      <c r="A1048" s="5">
        <v>1046</v>
      </c>
      <c r="B1048" s="5" t="str">
        <f>"35422021112410495435077"</f>
        <v>35422021112410495435077</v>
      </c>
      <c r="C1048" s="5" t="s">
        <v>9</v>
      </c>
      <c r="D1048" s="5" t="str">
        <f>"李良家"</f>
        <v>李良家</v>
      </c>
      <c r="E1048" s="5" t="str">
        <f>"男"</f>
        <v>男</v>
      </c>
    </row>
    <row r="1049" spans="1:5" ht="34.5" customHeight="1">
      <c r="A1049" s="5">
        <v>1047</v>
      </c>
      <c r="B1049" s="5" t="str">
        <f>"35422021112413105335460"</f>
        <v>35422021112413105335460</v>
      </c>
      <c r="C1049" s="5" t="s">
        <v>9</v>
      </c>
      <c r="D1049" s="5" t="str">
        <f>"梅望劲"</f>
        <v>梅望劲</v>
      </c>
      <c r="E1049" s="5" t="str">
        <f>"男"</f>
        <v>男</v>
      </c>
    </row>
    <row r="1050" spans="1:5" ht="34.5" customHeight="1">
      <c r="A1050" s="5">
        <v>1048</v>
      </c>
      <c r="B1050" s="5" t="str">
        <f>"35422021112419055436286"</f>
        <v>35422021112419055436286</v>
      </c>
      <c r="C1050" s="5" t="s">
        <v>9</v>
      </c>
      <c r="D1050" s="5" t="str">
        <f>"符聪"</f>
        <v>符聪</v>
      </c>
      <c r="E1050" s="5" t="str">
        <f>"男"</f>
        <v>男</v>
      </c>
    </row>
    <row r="1051" spans="1:5" ht="34.5" customHeight="1">
      <c r="A1051" s="5">
        <v>1049</v>
      </c>
      <c r="B1051" s="5" t="str">
        <f>"35422021112419213636306"</f>
        <v>35422021112419213636306</v>
      </c>
      <c r="C1051" s="5" t="s">
        <v>9</v>
      </c>
      <c r="D1051" s="5" t="str">
        <f>"王如玉"</f>
        <v>王如玉</v>
      </c>
      <c r="E1051" s="5" t="str">
        <f>"女"</f>
        <v>女</v>
      </c>
    </row>
    <row r="1052" spans="1:5" ht="34.5" customHeight="1">
      <c r="A1052" s="5">
        <v>1050</v>
      </c>
      <c r="B1052" s="5" t="str">
        <f>"35422021112512414545939"</f>
        <v>35422021112512414545939</v>
      </c>
      <c r="C1052" s="5" t="s">
        <v>9</v>
      </c>
      <c r="D1052" s="5" t="str">
        <f>"周江浩"</f>
        <v>周江浩</v>
      </c>
      <c r="E1052" s="5" t="str">
        <f>"男"</f>
        <v>男</v>
      </c>
    </row>
    <row r="1053" spans="1:5" ht="34.5" customHeight="1">
      <c r="A1053" s="5">
        <v>1051</v>
      </c>
      <c r="B1053" s="5" t="str">
        <f>"35422021112515244246338"</f>
        <v>35422021112515244246338</v>
      </c>
      <c r="C1053" s="5" t="s">
        <v>9</v>
      </c>
      <c r="D1053" s="5" t="str">
        <f>"符启彦"</f>
        <v>符启彦</v>
      </c>
      <c r="E1053" s="5" t="str">
        <f>"男"</f>
        <v>男</v>
      </c>
    </row>
    <row r="1054" spans="1:5" ht="34.5" customHeight="1">
      <c r="A1054" s="5">
        <v>1052</v>
      </c>
      <c r="B1054" s="5" t="str">
        <f>"35422021112520363347010"</f>
        <v>35422021112520363347010</v>
      </c>
      <c r="C1054" s="5" t="s">
        <v>9</v>
      </c>
      <c r="D1054" s="5" t="str">
        <f>"梁彩莲"</f>
        <v>梁彩莲</v>
      </c>
      <c r="E1054" s="5" t="str">
        <f>"女"</f>
        <v>女</v>
      </c>
    </row>
    <row r="1055" spans="1:5" ht="34.5" customHeight="1">
      <c r="A1055" s="5">
        <v>1053</v>
      </c>
      <c r="B1055" s="5" t="str">
        <f>"35422021112608432747357"</f>
        <v>35422021112608432747357</v>
      </c>
      <c r="C1055" s="5" t="s">
        <v>9</v>
      </c>
      <c r="D1055" s="5" t="str">
        <f>"高冠卓"</f>
        <v>高冠卓</v>
      </c>
      <c r="E1055" s="5" t="str">
        <f>"男"</f>
        <v>男</v>
      </c>
    </row>
    <row r="1056" spans="1:5" ht="34.5" customHeight="1">
      <c r="A1056" s="5">
        <v>1054</v>
      </c>
      <c r="B1056" s="5" t="str">
        <f>"35422021112610201347614"</f>
        <v>35422021112610201347614</v>
      </c>
      <c r="C1056" s="5" t="s">
        <v>9</v>
      </c>
      <c r="D1056" s="5" t="str">
        <f>"林鸿"</f>
        <v>林鸿</v>
      </c>
      <c r="E1056" s="5" t="str">
        <f>"女"</f>
        <v>女</v>
      </c>
    </row>
    <row r="1057" spans="1:5" ht="34.5" customHeight="1">
      <c r="A1057" s="5">
        <v>1055</v>
      </c>
      <c r="B1057" s="5" t="str">
        <f>"35422021112815594850479"</f>
        <v>35422021112815594850479</v>
      </c>
      <c r="C1057" s="5" t="s">
        <v>9</v>
      </c>
      <c r="D1057" s="5" t="str">
        <f>"苏诗中"</f>
        <v>苏诗中</v>
      </c>
      <c r="E1057" s="5" t="str">
        <f aca="true" t="shared" si="50" ref="E1057:E1065">"男"</f>
        <v>男</v>
      </c>
    </row>
    <row r="1058" spans="1:5" ht="34.5" customHeight="1">
      <c r="A1058" s="5">
        <v>1056</v>
      </c>
      <c r="B1058" s="5" t="str">
        <f>"35422021112816451450518"</f>
        <v>35422021112816451450518</v>
      </c>
      <c r="C1058" s="5" t="s">
        <v>9</v>
      </c>
      <c r="D1058" s="5" t="str">
        <f>"李珏"</f>
        <v>李珏</v>
      </c>
      <c r="E1058" s="5" t="str">
        <f t="shared" si="50"/>
        <v>男</v>
      </c>
    </row>
    <row r="1059" spans="1:5" ht="34.5" customHeight="1">
      <c r="A1059" s="5">
        <v>1057</v>
      </c>
      <c r="B1059" s="5" t="str">
        <f>"35422021112820570950735"</f>
        <v>35422021112820570950735</v>
      </c>
      <c r="C1059" s="5" t="s">
        <v>9</v>
      </c>
      <c r="D1059" s="5" t="str">
        <f>"朱发东"</f>
        <v>朱发东</v>
      </c>
      <c r="E1059" s="5" t="str">
        <f t="shared" si="50"/>
        <v>男</v>
      </c>
    </row>
    <row r="1060" spans="1:5" ht="34.5" customHeight="1">
      <c r="A1060" s="5">
        <v>1058</v>
      </c>
      <c r="B1060" s="5" t="str">
        <f>"35422021113016074653432"</f>
        <v>35422021113016074653432</v>
      </c>
      <c r="C1060" s="5" t="s">
        <v>9</v>
      </c>
      <c r="D1060" s="5" t="str">
        <f>"符春宝"</f>
        <v>符春宝</v>
      </c>
      <c r="E1060" s="5" t="str">
        <f t="shared" si="50"/>
        <v>男</v>
      </c>
    </row>
    <row r="1061" spans="1:5" ht="34.5" customHeight="1">
      <c r="A1061" s="5">
        <v>1059</v>
      </c>
      <c r="B1061" s="5" t="str">
        <f>"35422021120120383255435"</f>
        <v>35422021120120383255435</v>
      </c>
      <c r="C1061" s="5" t="s">
        <v>9</v>
      </c>
      <c r="D1061" s="5" t="str">
        <f>"郑时一"</f>
        <v>郑时一</v>
      </c>
      <c r="E1061" s="5" t="str">
        <f t="shared" si="50"/>
        <v>男</v>
      </c>
    </row>
    <row r="1062" spans="1:5" ht="34.5" customHeight="1">
      <c r="A1062" s="5">
        <v>1060</v>
      </c>
      <c r="B1062" s="5" t="str">
        <f>"35422021120208464155669"</f>
        <v>35422021120208464155669</v>
      </c>
      <c r="C1062" s="5" t="s">
        <v>9</v>
      </c>
      <c r="D1062" s="5" t="str">
        <f>"蒙美承"</f>
        <v>蒙美承</v>
      </c>
      <c r="E1062" s="5" t="str">
        <f t="shared" si="50"/>
        <v>男</v>
      </c>
    </row>
    <row r="1063" spans="1:5" ht="34.5" customHeight="1">
      <c r="A1063" s="5">
        <v>1061</v>
      </c>
      <c r="B1063" s="5" t="str">
        <f>"35422021120213480955919"</f>
        <v>35422021120213480955919</v>
      </c>
      <c r="C1063" s="5" t="s">
        <v>9</v>
      </c>
      <c r="D1063" s="5" t="str">
        <f>"胡宏"</f>
        <v>胡宏</v>
      </c>
      <c r="E1063" s="5" t="str">
        <f t="shared" si="50"/>
        <v>男</v>
      </c>
    </row>
    <row r="1064" spans="1:5" ht="34.5" customHeight="1">
      <c r="A1064" s="5">
        <v>1062</v>
      </c>
      <c r="B1064" s="5" t="str">
        <f>"35422021120311160257616"</f>
        <v>35422021120311160257616</v>
      </c>
      <c r="C1064" s="5" t="s">
        <v>9</v>
      </c>
      <c r="D1064" s="5" t="str">
        <f>"秦代威"</f>
        <v>秦代威</v>
      </c>
      <c r="E1064" s="5" t="str">
        <f t="shared" si="50"/>
        <v>男</v>
      </c>
    </row>
    <row r="1065" spans="1:5" ht="34.5" customHeight="1">
      <c r="A1065" s="5">
        <v>1063</v>
      </c>
      <c r="B1065" s="5" t="str">
        <f>"35422021120311563757862"</f>
        <v>35422021120311563757862</v>
      </c>
      <c r="C1065" s="5" t="s">
        <v>9</v>
      </c>
      <c r="D1065" s="5" t="str">
        <f>"符巨龙"</f>
        <v>符巨龙</v>
      </c>
      <c r="E1065" s="5" t="str">
        <f t="shared" si="50"/>
        <v>男</v>
      </c>
    </row>
    <row r="1066" spans="1:5" ht="34.5" customHeight="1">
      <c r="A1066" s="5">
        <v>1064</v>
      </c>
      <c r="B1066" s="5" t="str">
        <f>"35422021120316045758661"</f>
        <v>35422021120316045758661</v>
      </c>
      <c r="C1066" s="5" t="s">
        <v>9</v>
      </c>
      <c r="D1066" s="5" t="str">
        <f>"王瑞宽"</f>
        <v>王瑞宽</v>
      </c>
      <c r="E1066" s="5" t="str">
        <f>"女"</f>
        <v>女</v>
      </c>
    </row>
    <row r="1067" spans="1:5" ht="34.5" customHeight="1">
      <c r="A1067" s="5">
        <v>1065</v>
      </c>
      <c r="B1067" s="5" t="str">
        <f>"35422021120321254859343"</f>
        <v>35422021120321254859343</v>
      </c>
      <c r="C1067" s="5" t="s">
        <v>9</v>
      </c>
      <c r="D1067" s="5" t="str">
        <f>"林美翠"</f>
        <v>林美翠</v>
      </c>
      <c r="E1067" s="5" t="str">
        <f>"女"</f>
        <v>女</v>
      </c>
    </row>
    <row r="1068" spans="1:5" ht="34.5" customHeight="1">
      <c r="A1068" s="5">
        <v>1066</v>
      </c>
      <c r="B1068" s="5" t="str">
        <f>"35422021120408222259530"</f>
        <v>35422021120408222259530</v>
      </c>
      <c r="C1068" s="5" t="s">
        <v>9</v>
      </c>
      <c r="D1068" s="5" t="str">
        <f>"黄泽翔"</f>
        <v>黄泽翔</v>
      </c>
      <c r="E1068" s="5" t="str">
        <f>"男"</f>
        <v>男</v>
      </c>
    </row>
    <row r="1069" spans="1:5" ht="34.5" customHeight="1">
      <c r="A1069" s="5">
        <v>1067</v>
      </c>
      <c r="B1069" s="5" t="str">
        <f>"35422021120511254861337"</f>
        <v>35422021120511254861337</v>
      </c>
      <c r="C1069" s="5" t="s">
        <v>9</v>
      </c>
      <c r="D1069" s="5" t="str">
        <f>"吴定秋"</f>
        <v>吴定秋</v>
      </c>
      <c r="E1069" s="5" t="str">
        <f>"女"</f>
        <v>女</v>
      </c>
    </row>
    <row r="1070" spans="1:5" ht="34.5" customHeight="1">
      <c r="A1070" s="5">
        <v>1068</v>
      </c>
      <c r="B1070" s="5" t="str">
        <f>"35422021111810040212137"</f>
        <v>35422021111810040212137</v>
      </c>
      <c r="C1070" s="5" t="s">
        <v>10</v>
      </c>
      <c r="D1070" s="5" t="str">
        <f>"吉家岛"</f>
        <v>吉家岛</v>
      </c>
      <c r="E1070" s="5" t="str">
        <f>"男"</f>
        <v>男</v>
      </c>
    </row>
    <row r="1071" spans="1:5" ht="34.5" customHeight="1">
      <c r="A1071" s="5">
        <v>1069</v>
      </c>
      <c r="B1071" s="5" t="str">
        <f>"35422021111810525212487"</f>
        <v>35422021111810525212487</v>
      </c>
      <c r="C1071" s="5" t="s">
        <v>10</v>
      </c>
      <c r="D1071" s="5" t="str">
        <f>"胡免"</f>
        <v>胡免</v>
      </c>
      <c r="E1071" s="5" t="str">
        <f>"女"</f>
        <v>女</v>
      </c>
    </row>
    <row r="1072" spans="1:5" ht="34.5" customHeight="1">
      <c r="A1072" s="5">
        <v>1070</v>
      </c>
      <c r="B1072" s="5" t="str">
        <f>"35422021111813324313113"</f>
        <v>35422021111813324313113</v>
      </c>
      <c r="C1072" s="5" t="s">
        <v>10</v>
      </c>
      <c r="D1072" s="5" t="str">
        <f>"史克壮"</f>
        <v>史克壮</v>
      </c>
      <c r="E1072" s="5" t="str">
        <f>"男"</f>
        <v>男</v>
      </c>
    </row>
    <row r="1073" spans="1:5" ht="34.5" customHeight="1">
      <c r="A1073" s="5">
        <v>1071</v>
      </c>
      <c r="B1073" s="5" t="str">
        <f>"35422021111815454613527"</f>
        <v>35422021111815454613527</v>
      </c>
      <c r="C1073" s="5" t="s">
        <v>10</v>
      </c>
      <c r="D1073" s="5" t="str">
        <f>"陈玲"</f>
        <v>陈玲</v>
      </c>
      <c r="E1073" s="5" t="str">
        <f aca="true" t="shared" si="51" ref="E1073:E1081">"女"</f>
        <v>女</v>
      </c>
    </row>
    <row r="1074" spans="1:5" ht="34.5" customHeight="1">
      <c r="A1074" s="5">
        <v>1072</v>
      </c>
      <c r="B1074" s="5" t="str">
        <f>"35422021111815500513543"</f>
        <v>35422021111815500513543</v>
      </c>
      <c r="C1074" s="5" t="s">
        <v>10</v>
      </c>
      <c r="D1074" s="5" t="str">
        <f>"陆林婷"</f>
        <v>陆林婷</v>
      </c>
      <c r="E1074" s="5" t="str">
        <f t="shared" si="51"/>
        <v>女</v>
      </c>
    </row>
    <row r="1075" spans="1:5" ht="34.5" customHeight="1">
      <c r="A1075" s="5">
        <v>1073</v>
      </c>
      <c r="B1075" s="5" t="str">
        <f>"35422021111816072513604"</f>
        <v>35422021111816072513604</v>
      </c>
      <c r="C1075" s="5" t="s">
        <v>10</v>
      </c>
      <c r="D1075" s="5" t="str">
        <f>"王慧霞"</f>
        <v>王慧霞</v>
      </c>
      <c r="E1075" s="5" t="str">
        <f t="shared" si="51"/>
        <v>女</v>
      </c>
    </row>
    <row r="1076" spans="1:5" ht="34.5" customHeight="1">
      <c r="A1076" s="5">
        <v>1074</v>
      </c>
      <c r="B1076" s="5" t="str">
        <f>"35422021111816100513617"</f>
        <v>35422021111816100513617</v>
      </c>
      <c r="C1076" s="5" t="s">
        <v>10</v>
      </c>
      <c r="D1076" s="5" t="str">
        <f>"詹艳艳"</f>
        <v>詹艳艳</v>
      </c>
      <c r="E1076" s="5" t="str">
        <f t="shared" si="51"/>
        <v>女</v>
      </c>
    </row>
    <row r="1077" spans="1:5" ht="34.5" customHeight="1">
      <c r="A1077" s="5">
        <v>1075</v>
      </c>
      <c r="B1077" s="5" t="str">
        <f>"35422021111910123514738"</f>
        <v>35422021111910123514738</v>
      </c>
      <c r="C1077" s="5" t="s">
        <v>10</v>
      </c>
      <c r="D1077" s="5" t="str">
        <f>"薛妹丹"</f>
        <v>薛妹丹</v>
      </c>
      <c r="E1077" s="5" t="str">
        <f t="shared" si="51"/>
        <v>女</v>
      </c>
    </row>
    <row r="1078" spans="1:5" ht="34.5" customHeight="1">
      <c r="A1078" s="5">
        <v>1076</v>
      </c>
      <c r="B1078" s="5" t="str">
        <f>"35422021111910153014747"</f>
        <v>35422021111910153014747</v>
      </c>
      <c r="C1078" s="5" t="s">
        <v>10</v>
      </c>
      <c r="D1078" s="5" t="str">
        <f>"曾常凤"</f>
        <v>曾常凤</v>
      </c>
      <c r="E1078" s="5" t="str">
        <f t="shared" si="51"/>
        <v>女</v>
      </c>
    </row>
    <row r="1079" spans="1:5" ht="34.5" customHeight="1">
      <c r="A1079" s="5">
        <v>1077</v>
      </c>
      <c r="B1079" s="5" t="str">
        <f>"35422021111918224415463"</f>
        <v>35422021111918224415463</v>
      </c>
      <c r="C1079" s="5" t="s">
        <v>10</v>
      </c>
      <c r="D1079" s="5" t="str">
        <f>"林瑜"</f>
        <v>林瑜</v>
      </c>
      <c r="E1079" s="5" t="str">
        <f t="shared" si="51"/>
        <v>女</v>
      </c>
    </row>
    <row r="1080" spans="1:5" ht="34.5" customHeight="1">
      <c r="A1080" s="5">
        <v>1078</v>
      </c>
      <c r="B1080" s="5" t="str">
        <f>"35422021112110060717356"</f>
        <v>35422021112110060717356</v>
      </c>
      <c r="C1080" s="5" t="s">
        <v>10</v>
      </c>
      <c r="D1080" s="5" t="str">
        <f>"符良静"</f>
        <v>符良静</v>
      </c>
      <c r="E1080" s="5" t="str">
        <f t="shared" si="51"/>
        <v>女</v>
      </c>
    </row>
    <row r="1081" spans="1:5" ht="34.5" customHeight="1">
      <c r="A1081" s="5">
        <v>1079</v>
      </c>
      <c r="B1081" s="5" t="str">
        <f>"35422021112115564917854"</f>
        <v>35422021112115564917854</v>
      </c>
      <c r="C1081" s="5" t="s">
        <v>10</v>
      </c>
      <c r="D1081" s="5" t="str">
        <f>"符晓菲"</f>
        <v>符晓菲</v>
      </c>
      <c r="E1081" s="5" t="str">
        <f t="shared" si="51"/>
        <v>女</v>
      </c>
    </row>
    <row r="1082" spans="1:5" ht="34.5" customHeight="1">
      <c r="A1082" s="5">
        <v>1080</v>
      </c>
      <c r="B1082" s="5" t="str">
        <f>"35422021112118115018054"</f>
        <v>35422021112118115018054</v>
      </c>
      <c r="C1082" s="5" t="s">
        <v>10</v>
      </c>
      <c r="D1082" s="5" t="str">
        <f>"张超"</f>
        <v>张超</v>
      </c>
      <c r="E1082" s="5" t="str">
        <f>"男"</f>
        <v>男</v>
      </c>
    </row>
    <row r="1083" spans="1:5" ht="34.5" customHeight="1">
      <c r="A1083" s="5">
        <v>1081</v>
      </c>
      <c r="B1083" s="5" t="str">
        <f>"35422021112207341418488"</f>
        <v>35422021112207341418488</v>
      </c>
      <c r="C1083" s="5" t="s">
        <v>10</v>
      </c>
      <c r="D1083" s="5" t="str">
        <f>"张祎博"</f>
        <v>张祎博</v>
      </c>
      <c r="E1083" s="5" t="str">
        <f>"男"</f>
        <v>男</v>
      </c>
    </row>
    <row r="1084" spans="1:5" ht="34.5" customHeight="1">
      <c r="A1084" s="5">
        <v>1082</v>
      </c>
      <c r="B1084" s="5" t="str">
        <f>"35422021112315534723464"</f>
        <v>35422021112315534723464</v>
      </c>
      <c r="C1084" s="5" t="s">
        <v>10</v>
      </c>
      <c r="D1084" s="5" t="str">
        <f>"廖小红"</f>
        <v>廖小红</v>
      </c>
      <c r="E1084" s="5" t="str">
        <f>"女"</f>
        <v>女</v>
      </c>
    </row>
    <row r="1085" spans="1:5" ht="34.5" customHeight="1">
      <c r="A1085" s="5">
        <v>1083</v>
      </c>
      <c r="B1085" s="5" t="str">
        <f>"35422021112608290147325"</f>
        <v>35422021112608290147325</v>
      </c>
      <c r="C1085" s="5" t="s">
        <v>10</v>
      </c>
      <c r="D1085" s="5" t="str">
        <f>"何欣欣"</f>
        <v>何欣欣</v>
      </c>
      <c r="E1085" s="5" t="str">
        <f>"女"</f>
        <v>女</v>
      </c>
    </row>
    <row r="1086" spans="1:5" ht="34.5" customHeight="1">
      <c r="A1086" s="5">
        <v>1084</v>
      </c>
      <c r="B1086" s="5" t="str">
        <f>"35422021112609294147442"</f>
        <v>35422021112609294147442</v>
      </c>
      <c r="C1086" s="5" t="s">
        <v>10</v>
      </c>
      <c r="D1086" s="5" t="str">
        <f>"李梓玲"</f>
        <v>李梓玲</v>
      </c>
      <c r="E1086" s="5" t="str">
        <f>"女"</f>
        <v>女</v>
      </c>
    </row>
    <row r="1087" spans="1:5" ht="34.5" customHeight="1">
      <c r="A1087" s="5">
        <v>1085</v>
      </c>
      <c r="B1087" s="5" t="str">
        <f>"35422021112620161648754"</f>
        <v>35422021112620161648754</v>
      </c>
      <c r="C1087" s="5" t="s">
        <v>10</v>
      </c>
      <c r="D1087" s="5" t="str">
        <f>"刘相汝"</f>
        <v>刘相汝</v>
      </c>
      <c r="E1087" s="5" t="str">
        <f>"女"</f>
        <v>女</v>
      </c>
    </row>
    <row r="1088" spans="1:5" ht="34.5" customHeight="1">
      <c r="A1088" s="5">
        <v>1086</v>
      </c>
      <c r="B1088" s="5" t="str">
        <f>"35422021112918105052211"</f>
        <v>35422021112918105052211</v>
      </c>
      <c r="C1088" s="5" t="s">
        <v>10</v>
      </c>
      <c r="D1088" s="5" t="str">
        <f>"王絮欣"</f>
        <v>王絮欣</v>
      </c>
      <c r="E1088" s="5" t="str">
        <f>"女"</f>
        <v>女</v>
      </c>
    </row>
    <row r="1089" spans="1:5" ht="34.5" customHeight="1">
      <c r="A1089" s="5">
        <v>1087</v>
      </c>
      <c r="B1089" s="5" t="str">
        <f>"35422021112923280552624"</f>
        <v>35422021112923280552624</v>
      </c>
      <c r="C1089" s="5" t="s">
        <v>10</v>
      </c>
      <c r="D1089" s="5" t="str">
        <f>"符达琼"</f>
        <v>符达琼</v>
      </c>
      <c r="E1089" s="5" t="str">
        <f>"男"</f>
        <v>男</v>
      </c>
    </row>
    <row r="1090" spans="1:5" ht="34.5" customHeight="1">
      <c r="A1090" s="5">
        <v>1088</v>
      </c>
      <c r="B1090" s="5" t="str">
        <f>"35422021113010310852939"</f>
        <v>35422021113010310852939</v>
      </c>
      <c r="C1090" s="5" t="s">
        <v>10</v>
      </c>
      <c r="D1090" s="5" t="str">
        <f>"辜鸣燕"</f>
        <v>辜鸣燕</v>
      </c>
      <c r="E1090" s="5" t="str">
        <f>"女"</f>
        <v>女</v>
      </c>
    </row>
    <row r="1091" spans="1:5" ht="34.5" customHeight="1">
      <c r="A1091" s="5">
        <v>1089</v>
      </c>
      <c r="B1091" s="5" t="str">
        <f>"35422021120111493354580"</f>
        <v>35422021120111493354580</v>
      </c>
      <c r="C1091" s="5" t="s">
        <v>10</v>
      </c>
      <c r="D1091" s="5" t="str">
        <f>"洪美琦"</f>
        <v>洪美琦</v>
      </c>
      <c r="E1091" s="5" t="str">
        <f>"女"</f>
        <v>女</v>
      </c>
    </row>
    <row r="1092" spans="1:5" ht="34.5" customHeight="1">
      <c r="A1092" s="5">
        <v>1090</v>
      </c>
      <c r="B1092" s="5" t="str">
        <f>"35422021120112375854655"</f>
        <v>35422021120112375854655</v>
      </c>
      <c r="C1092" s="5" t="s">
        <v>10</v>
      </c>
      <c r="D1092" s="5" t="str">
        <f>"杨洪丽"</f>
        <v>杨洪丽</v>
      </c>
      <c r="E1092" s="5" t="str">
        <f aca="true" t="shared" si="52" ref="E1092:E1102">"女"</f>
        <v>女</v>
      </c>
    </row>
    <row r="1093" spans="1:5" ht="34.5" customHeight="1">
      <c r="A1093" s="5">
        <v>1091</v>
      </c>
      <c r="B1093" s="5" t="str">
        <f>"35422021120214183155939"</f>
        <v>35422021120214183155939</v>
      </c>
      <c r="C1093" s="5" t="s">
        <v>10</v>
      </c>
      <c r="D1093" s="5" t="str">
        <f>"李一博"</f>
        <v>李一博</v>
      </c>
      <c r="E1093" s="5" t="str">
        <f>"男"</f>
        <v>男</v>
      </c>
    </row>
    <row r="1094" spans="1:5" ht="34.5" customHeight="1">
      <c r="A1094" s="5">
        <v>1092</v>
      </c>
      <c r="B1094" s="5" t="str">
        <f>"35422021120501413860962"</f>
        <v>35422021120501413860962</v>
      </c>
      <c r="C1094" s="5" t="s">
        <v>10</v>
      </c>
      <c r="D1094" s="5" t="str">
        <f>"麦浪江"</f>
        <v>麦浪江</v>
      </c>
      <c r="E1094" s="5" t="str">
        <f>"男"</f>
        <v>男</v>
      </c>
    </row>
    <row r="1095" spans="1:5" ht="34.5" customHeight="1">
      <c r="A1095" s="5">
        <v>1093</v>
      </c>
      <c r="B1095" s="5" t="str">
        <f>"35422021120516574461997"</f>
        <v>35422021120516574461997</v>
      </c>
      <c r="C1095" s="5" t="s">
        <v>10</v>
      </c>
      <c r="D1095" s="5" t="str">
        <f>"黄妙凤"</f>
        <v>黄妙凤</v>
      </c>
      <c r="E1095" s="5" t="str">
        <f t="shared" si="52"/>
        <v>女</v>
      </c>
    </row>
    <row r="1096" spans="1:5" ht="34.5" customHeight="1">
      <c r="A1096" s="5">
        <v>1094</v>
      </c>
      <c r="B1096" s="5" t="str">
        <f>"35422021120523063862405"</f>
        <v>35422021120523063862405</v>
      </c>
      <c r="C1096" s="5" t="s">
        <v>10</v>
      </c>
      <c r="D1096" s="5" t="str">
        <f>"庄逸敏"</f>
        <v>庄逸敏</v>
      </c>
      <c r="E1096" s="5" t="str">
        <f t="shared" si="52"/>
        <v>女</v>
      </c>
    </row>
    <row r="1097" spans="1:5" ht="34.5" customHeight="1">
      <c r="A1097" s="5">
        <v>1095</v>
      </c>
      <c r="B1097" s="5" t="str">
        <f>"35422021111813110613056"</f>
        <v>35422021111813110613056</v>
      </c>
      <c r="C1097" s="5" t="s">
        <v>11</v>
      </c>
      <c r="D1097" s="5" t="str">
        <f>"符冬筠"</f>
        <v>符冬筠</v>
      </c>
      <c r="E1097" s="5" t="str">
        <f t="shared" si="52"/>
        <v>女</v>
      </c>
    </row>
    <row r="1098" spans="1:5" ht="34.5" customHeight="1">
      <c r="A1098" s="5">
        <v>1096</v>
      </c>
      <c r="B1098" s="5" t="str">
        <f>"35422021111813150213069"</f>
        <v>35422021111813150213069</v>
      </c>
      <c r="C1098" s="5" t="s">
        <v>11</v>
      </c>
      <c r="D1098" s="5" t="str">
        <f>"陈林"</f>
        <v>陈林</v>
      </c>
      <c r="E1098" s="5" t="str">
        <f t="shared" si="52"/>
        <v>女</v>
      </c>
    </row>
    <row r="1099" spans="1:5" ht="34.5" customHeight="1">
      <c r="A1099" s="5">
        <v>1097</v>
      </c>
      <c r="B1099" s="5" t="str">
        <f>"35422021111814392713271"</f>
        <v>35422021111814392713271</v>
      </c>
      <c r="C1099" s="5" t="s">
        <v>11</v>
      </c>
      <c r="D1099" s="5" t="str">
        <f>"符继红"</f>
        <v>符继红</v>
      </c>
      <c r="E1099" s="5" t="str">
        <f t="shared" si="52"/>
        <v>女</v>
      </c>
    </row>
    <row r="1100" spans="1:5" ht="34.5" customHeight="1">
      <c r="A1100" s="5">
        <v>1098</v>
      </c>
      <c r="B1100" s="5" t="str">
        <f>"35422021111814435213288"</f>
        <v>35422021111814435213288</v>
      </c>
      <c r="C1100" s="5" t="s">
        <v>11</v>
      </c>
      <c r="D1100" s="5" t="str">
        <f>"廖芸菲"</f>
        <v>廖芸菲</v>
      </c>
      <c r="E1100" s="5" t="str">
        <f t="shared" si="52"/>
        <v>女</v>
      </c>
    </row>
    <row r="1101" spans="1:5" ht="34.5" customHeight="1">
      <c r="A1101" s="5">
        <v>1099</v>
      </c>
      <c r="B1101" s="5" t="str">
        <f>"35422021111817094413792"</f>
        <v>35422021111817094413792</v>
      </c>
      <c r="C1101" s="5" t="s">
        <v>11</v>
      </c>
      <c r="D1101" s="5" t="str">
        <f>"韦海莉"</f>
        <v>韦海莉</v>
      </c>
      <c r="E1101" s="5" t="str">
        <f t="shared" si="52"/>
        <v>女</v>
      </c>
    </row>
    <row r="1102" spans="1:5" ht="34.5" customHeight="1">
      <c r="A1102" s="5">
        <v>1100</v>
      </c>
      <c r="B1102" s="5" t="str">
        <f>"35422021111820435314228"</f>
        <v>35422021111820435314228</v>
      </c>
      <c r="C1102" s="5" t="s">
        <v>11</v>
      </c>
      <c r="D1102" s="5" t="str">
        <f>"黄丽巧"</f>
        <v>黄丽巧</v>
      </c>
      <c r="E1102" s="5" t="str">
        <f t="shared" si="52"/>
        <v>女</v>
      </c>
    </row>
    <row r="1103" spans="1:5" ht="34.5" customHeight="1">
      <c r="A1103" s="5">
        <v>1101</v>
      </c>
      <c r="B1103" s="5" t="str">
        <f>"35422021111822542614413"</f>
        <v>35422021111822542614413</v>
      </c>
      <c r="C1103" s="5" t="s">
        <v>11</v>
      </c>
      <c r="D1103" s="5" t="str">
        <f>"何盛元"</f>
        <v>何盛元</v>
      </c>
      <c r="E1103" s="5" t="str">
        <f>"男"</f>
        <v>男</v>
      </c>
    </row>
    <row r="1104" spans="1:5" ht="34.5" customHeight="1">
      <c r="A1104" s="5">
        <v>1102</v>
      </c>
      <c r="B1104" s="5" t="str">
        <f>"35422021111909060114568"</f>
        <v>35422021111909060114568</v>
      </c>
      <c r="C1104" s="5" t="s">
        <v>11</v>
      </c>
      <c r="D1104" s="5" t="str">
        <f>"黄妙"</f>
        <v>黄妙</v>
      </c>
      <c r="E1104" s="5" t="str">
        <f aca="true" t="shared" si="53" ref="E1104:E1109">"女"</f>
        <v>女</v>
      </c>
    </row>
    <row r="1105" spans="1:5" ht="34.5" customHeight="1">
      <c r="A1105" s="5">
        <v>1103</v>
      </c>
      <c r="B1105" s="5" t="str">
        <f>"35422021111910303314803"</f>
        <v>35422021111910303314803</v>
      </c>
      <c r="C1105" s="5" t="s">
        <v>11</v>
      </c>
      <c r="D1105" s="5" t="str">
        <f>"羊芸瑜"</f>
        <v>羊芸瑜</v>
      </c>
      <c r="E1105" s="5" t="str">
        <f t="shared" si="53"/>
        <v>女</v>
      </c>
    </row>
    <row r="1106" spans="1:5" ht="34.5" customHeight="1">
      <c r="A1106" s="5">
        <v>1104</v>
      </c>
      <c r="B1106" s="5" t="str">
        <f>"35422021111919205815511"</f>
        <v>35422021111919205815511</v>
      </c>
      <c r="C1106" s="5" t="s">
        <v>11</v>
      </c>
      <c r="D1106" s="5" t="str">
        <f>"吴超颖"</f>
        <v>吴超颖</v>
      </c>
      <c r="E1106" s="5" t="str">
        <f t="shared" si="53"/>
        <v>女</v>
      </c>
    </row>
    <row r="1107" spans="1:5" ht="34.5" customHeight="1">
      <c r="A1107" s="5">
        <v>1105</v>
      </c>
      <c r="B1107" s="5" t="str">
        <f>"35422021111920302215576"</f>
        <v>35422021111920302215576</v>
      </c>
      <c r="C1107" s="5" t="s">
        <v>11</v>
      </c>
      <c r="D1107" s="5" t="str">
        <f>"符海滨"</f>
        <v>符海滨</v>
      </c>
      <c r="E1107" s="5" t="str">
        <f t="shared" si="53"/>
        <v>女</v>
      </c>
    </row>
    <row r="1108" spans="1:5" ht="34.5" customHeight="1">
      <c r="A1108" s="5">
        <v>1106</v>
      </c>
      <c r="B1108" s="5" t="str">
        <f>"35422021111922404715685"</f>
        <v>35422021111922404715685</v>
      </c>
      <c r="C1108" s="5" t="s">
        <v>11</v>
      </c>
      <c r="D1108" s="5" t="str">
        <f>"陈玉女"</f>
        <v>陈玉女</v>
      </c>
      <c r="E1108" s="5" t="str">
        <f t="shared" si="53"/>
        <v>女</v>
      </c>
    </row>
    <row r="1109" spans="1:5" ht="34.5" customHeight="1">
      <c r="A1109" s="5">
        <v>1107</v>
      </c>
      <c r="B1109" s="5" t="str">
        <f>"35422021112011385916227"</f>
        <v>35422021112011385916227</v>
      </c>
      <c r="C1109" s="5" t="s">
        <v>11</v>
      </c>
      <c r="D1109" s="5" t="str">
        <f>"张小兰"</f>
        <v>张小兰</v>
      </c>
      <c r="E1109" s="5" t="str">
        <f t="shared" si="53"/>
        <v>女</v>
      </c>
    </row>
    <row r="1110" spans="1:5" ht="34.5" customHeight="1">
      <c r="A1110" s="5">
        <v>1108</v>
      </c>
      <c r="B1110" s="5" t="str">
        <f>"35422021112011455216246"</f>
        <v>35422021112011455216246</v>
      </c>
      <c r="C1110" s="5" t="s">
        <v>11</v>
      </c>
      <c r="D1110" s="5" t="str">
        <f>"高昂"</f>
        <v>高昂</v>
      </c>
      <c r="E1110" s="5" t="str">
        <f>"男"</f>
        <v>男</v>
      </c>
    </row>
    <row r="1111" spans="1:5" ht="34.5" customHeight="1">
      <c r="A1111" s="5">
        <v>1109</v>
      </c>
      <c r="B1111" s="5" t="str">
        <f>"35422021112013281616422"</f>
        <v>35422021112013281616422</v>
      </c>
      <c r="C1111" s="5" t="s">
        <v>11</v>
      </c>
      <c r="D1111" s="5" t="str">
        <f>"邱蕾"</f>
        <v>邱蕾</v>
      </c>
      <c r="E1111" s="5" t="str">
        <f aca="true" t="shared" si="54" ref="E1111:E1113">"女"</f>
        <v>女</v>
      </c>
    </row>
    <row r="1112" spans="1:5" ht="34.5" customHeight="1">
      <c r="A1112" s="5">
        <v>1110</v>
      </c>
      <c r="B1112" s="5" t="str">
        <f>"35422021112023085317158"</f>
        <v>35422021112023085317158</v>
      </c>
      <c r="C1112" s="5" t="s">
        <v>11</v>
      </c>
      <c r="D1112" s="5" t="str">
        <f>"邓婷尹"</f>
        <v>邓婷尹</v>
      </c>
      <c r="E1112" s="5" t="str">
        <f t="shared" si="54"/>
        <v>女</v>
      </c>
    </row>
    <row r="1113" spans="1:5" ht="34.5" customHeight="1">
      <c r="A1113" s="5">
        <v>1111</v>
      </c>
      <c r="B1113" s="5" t="str">
        <f>"35422021112210551119531"</f>
        <v>35422021112210551119531</v>
      </c>
      <c r="C1113" s="5" t="s">
        <v>11</v>
      </c>
      <c r="D1113" s="5" t="str">
        <f>"黄欣"</f>
        <v>黄欣</v>
      </c>
      <c r="E1113" s="5" t="str">
        <f t="shared" si="54"/>
        <v>女</v>
      </c>
    </row>
    <row r="1114" spans="1:5" ht="34.5" customHeight="1">
      <c r="A1114" s="5">
        <v>1112</v>
      </c>
      <c r="B1114" s="5" t="str">
        <f>"35422021112308061922210"</f>
        <v>35422021112308061922210</v>
      </c>
      <c r="C1114" s="5" t="s">
        <v>11</v>
      </c>
      <c r="D1114" s="5" t="str">
        <f>"林道光"</f>
        <v>林道光</v>
      </c>
      <c r="E1114" s="5" t="str">
        <f>"男"</f>
        <v>男</v>
      </c>
    </row>
    <row r="1115" spans="1:5" ht="34.5" customHeight="1">
      <c r="A1115" s="5">
        <v>1113</v>
      </c>
      <c r="B1115" s="5" t="str">
        <f>"35422021112308554822325"</f>
        <v>35422021112308554822325</v>
      </c>
      <c r="C1115" s="5" t="s">
        <v>11</v>
      </c>
      <c r="D1115" s="5" t="str">
        <f>"陈惠凤"</f>
        <v>陈惠凤</v>
      </c>
      <c r="E1115" s="5" t="str">
        <f aca="true" t="shared" si="55" ref="E1115:E1124">"女"</f>
        <v>女</v>
      </c>
    </row>
    <row r="1116" spans="1:5" ht="34.5" customHeight="1">
      <c r="A1116" s="5">
        <v>1114</v>
      </c>
      <c r="B1116" s="5" t="str">
        <f>"35422021112309180322401"</f>
        <v>35422021112309180322401</v>
      </c>
      <c r="C1116" s="5" t="s">
        <v>11</v>
      </c>
      <c r="D1116" s="5" t="str">
        <f>"林青"</f>
        <v>林青</v>
      </c>
      <c r="E1116" s="5" t="str">
        <f t="shared" si="55"/>
        <v>女</v>
      </c>
    </row>
    <row r="1117" spans="1:5" ht="34.5" customHeight="1">
      <c r="A1117" s="5">
        <v>1115</v>
      </c>
      <c r="B1117" s="5" t="str">
        <f>"35422021112510160245384"</f>
        <v>35422021112510160245384</v>
      </c>
      <c r="C1117" s="5" t="s">
        <v>11</v>
      </c>
      <c r="D1117" s="5" t="str">
        <f>"卓亚妹"</f>
        <v>卓亚妹</v>
      </c>
      <c r="E1117" s="5" t="str">
        <f t="shared" si="55"/>
        <v>女</v>
      </c>
    </row>
    <row r="1118" spans="1:5" ht="34.5" customHeight="1">
      <c r="A1118" s="5">
        <v>1116</v>
      </c>
      <c r="B1118" s="5" t="str">
        <f>"35422021113010245952920"</f>
        <v>35422021113010245952920</v>
      </c>
      <c r="C1118" s="5" t="s">
        <v>11</v>
      </c>
      <c r="D1118" s="5" t="str">
        <f>"周云青"</f>
        <v>周云青</v>
      </c>
      <c r="E1118" s="5" t="str">
        <f t="shared" si="55"/>
        <v>女</v>
      </c>
    </row>
    <row r="1119" spans="1:5" ht="34.5" customHeight="1">
      <c r="A1119" s="5">
        <v>1117</v>
      </c>
      <c r="B1119" s="5" t="str">
        <f>"35422021120108593754203"</f>
        <v>35422021120108593754203</v>
      </c>
      <c r="C1119" s="5" t="s">
        <v>11</v>
      </c>
      <c r="D1119" s="5" t="str">
        <f>"王孟牙"</f>
        <v>王孟牙</v>
      </c>
      <c r="E1119" s="5" t="str">
        <f t="shared" si="55"/>
        <v>女</v>
      </c>
    </row>
    <row r="1120" spans="1:5" ht="34.5" customHeight="1">
      <c r="A1120" s="5">
        <v>1118</v>
      </c>
      <c r="B1120" s="5" t="str">
        <f>"35422021120311542957853"</f>
        <v>35422021120311542957853</v>
      </c>
      <c r="C1120" s="5" t="s">
        <v>11</v>
      </c>
      <c r="D1120" s="5" t="str">
        <f>"秦偲雨"</f>
        <v>秦偲雨</v>
      </c>
      <c r="E1120" s="5" t="str">
        <f t="shared" si="55"/>
        <v>女</v>
      </c>
    </row>
    <row r="1121" spans="1:5" ht="34.5" customHeight="1">
      <c r="A1121" s="5">
        <v>1119</v>
      </c>
      <c r="B1121" s="5" t="str">
        <f>"35422021120510154761159"</f>
        <v>35422021120510154761159</v>
      </c>
      <c r="C1121" s="5" t="s">
        <v>11</v>
      </c>
      <c r="D1121" s="5" t="str">
        <f>"罗伟晶"</f>
        <v>罗伟晶</v>
      </c>
      <c r="E1121" s="5" t="str">
        <f t="shared" si="55"/>
        <v>女</v>
      </c>
    </row>
    <row r="1122" spans="1:5" ht="34.5" customHeight="1">
      <c r="A1122" s="5">
        <v>1120</v>
      </c>
      <c r="B1122" s="5" t="str">
        <f>"35422021111812202012880"</f>
        <v>35422021111812202012880</v>
      </c>
      <c r="C1122" s="5" t="s">
        <v>12</v>
      </c>
      <c r="D1122" s="5" t="str">
        <f>"蔡玉玲"</f>
        <v>蔡玉玲</v>
      </c>
      <c r="E1122" s="5" t="str">
        <f t="shared" si="55"/>
        <v>女</v>
      </c>
    </row>
    <row r="1123" spans="1:5" ht="34.5" customHeight="1">
      <c r="A1123" s="5">
        <v>1121</v>
      </c>
      <c r="B1123" s="5" t="str">
        <f>"35422021111816121513623"</f>
        <v>35422021111816121513623</v>
      </c>
      <c r="C1123" s="5" t="s">
        <v>12</v>
      </c>
      <c r="D1123" s="5" t="str">
        <f>"李文洁"</f>
        <v>李文洁</v>
      </c>
      <c r="E1123" s="5" t="str">
        <f t="shared" si="55"/>
        <v>女</v>
      </c>
    </row>
    <row r="1124" spans="1:5" ht="34.5" customHeight="1">
      <c r="A1124" s="5">
        <v>1122</v>
      </c>
      <c r="B1124" s="5" t="str">
        <f>"35422021111821020014260"</f>
        <v>35422021111821020014260</v>
      </c>
      <c r="C1124" s="5" t="s">
        <v>12</v>
      </c>
      <c r="D1124" s="5" t="str">
        <f>"王慧"</f>
        <v>王慧</v>
      </c>
      <c r="E1124" s="5" t="str">
        <f t="shared" si="55"/>
        <v>女</v>
      </c>
    </row>
    <row r="1125" spans="1:5" ht="34.5" customHeight="1">
      <c r="A1125" s="5">
        <v>1123</v>
      </c>
      <c r="B1125" s="5" t="str">
        <f>"35422021111910184814759"</f>
        <v>35422021111910184814759</v>
      </c>
      <c r="C1125" s="5" t="s">
        <v>12</v>
      </c>
      <c r="D1125" s="5" t="str">
        <f>"栾芮"</f>
        <v>栾芮</v>
      </c>
      <c r="E1125" s="5" t="str">
        <f>"男"</f>
        <v>男</v>
      </c>
    </row>
    <row r="1126" spans="1:5" ht="34.5" customHeight="1">
      <c r="A1126" s="5">
        <v>1124</v>
      </c>
      <c r="B1126" s="5" t="str">
        <f>"35422021111919370515529"</f>
        <v>35422021111919370515529</v>
      </c>
      <c r="C1126" s="5" t="s">
        <v>12</v>
      </c>
      <c r="D1126" s="5" t="str">
        <f>"陈民丽"</f>
        <v>陈民丽</v>
      </c>
      <c r="E1126" s="5" t="str">
        <f aca="true" t="shared" si="56" ref="E1126:E1143">"女"</f>
        <v>女</v>
      </c>
    </row>
    <row r="1127" spans="1:5" ht="34.5" customHeight="1">
      <c r="A1127" s="5">
        <v>1125</v>
      </c>
      <c r="B1127" s="5" t="str">
        <f>"35422021111923143415699"</f>
        <v>35422021111923143415699</v>
      </c>
      <c r="C1127" s="5" t="s">
        <v>12</v>
      </c>
      <c r="D1127" s="5" t="str">
        <f>"梁乾英"</f>
        <v>梁乾英</v>
      </c>
      <c r="E1127" s="5" t="str">
        <f t="shared" si="56"/>
        <v>女</v>
      </c>
    </row>
    <row r="1128" spans="1:5" ht="34.5" customHeight="1">
      <c r="A1128" s="5">
        <v>1126</v>
      </c>
      <c r="B1128" s="5" t="str">
        <f>"35422021112012035916277"</f>
        <v>35422021112012035916277</v>
      </c>
      <c r="C1128" s="5" t="s">
        <v>12</v>
      </c>
      <c r="D1128" s="5" t="str">
        <f>"李紫媛"</f>
        <v>李紫媛</v>
      </c>
      <c r="E1128" s="5" t="str">
        <f t="shared" si="56"/>
        <v>女</v>
      </c>
    </row>
    <row r="1129" spans="1:5" ht="34.5" customHeight="1">
      <c r="A1129" s="5">
        <v>1127</v>
      </c>
      <c r="B1129" s="5" t="str">
        <f>"35422021112101542217192"</f>
        <v>35422021112101542217192</v>
      </c>
      <c r="C1129" s="5" t="s">
        <v>12</v>
      </c>
      <c r="D1129" s="5" t="str">
        <f>"陈佳欣"</f>
        <v>陈佳欣</v>
      </c>
      <c r="E1129" s="5" t="str">
        <f t="shared" si="56"/>
        <v>女</v>
      </c>
    </row>
    <row r="1130" spans="1:5" ht="34.5" customHeight="1">
      <c r="A1130" s="5">
        <v>1128</v>
      </c>
      <c r="B1130" s="5" t="str">
        <f>"35422021112110492817436"</f>
        <v>35422021112110492817436</v>
      </c>
      <c r="C1130" s="5" t="s">
        <v>12</v>
      </c>
      <c r="D1130" s="5" t="str">
        <f>"杨惠"</f>
        <v>杨惠</v>
      </c>
      <c r="E1130" s="5" t="str">
        <f t="shared" si="56"/>
        <v>女</v>
      </c>
    </row>
    <row r="1131" spans="1:5" ht="34.5" customHeight="1">
      <c r="A1131" s="5">
        <v>1129</v>
      </c>
      <c r="B1131" s="5" t="str">
        <f>"35422021112114291317752"</f>
        <v>35422021112114291317752</v>
      </c>
      <c r="C1131" s="5" t="s">
        <v>12</v>
      </c>
      <c r="D1131" s="5" t="str">
        <f>"李袁晨馨"</f>
        <v>李袁晨馨</v>
      </c>
      <c r="E1131" s="5" t="str">
        <f t="shared" si="56"/>
        <v>女</v>
      </c>
    </row>
    <row r="1132" spans="1:5" ht="34.5" customHeight="1">
      <c r="A1132" s="5">
        <v>1130</v>
      </c>
      <c r="B1132" s="5" t="str">
        <f>"35422021112208161918507"</f>
        <v>35422021112208161918507</v>
      </c>
      <c r="C1132" s="5" t="s">
        <v>12</v>
      </c>
      <c r="D1132" s="5" t="str">
        <f>"赵香磊"</f>
        <v>赵香磊</v>
      </c>
      <c r="E1132" s="5" t="str">
        <f t="shared" si="56"/>
        <v>女</v>
      </c>
    </row>
    <row r="1133" spans="1:5" ht="34.5" customHeight="1">
      <c r="A1133" s="5">
        <v>1131</v>
      </c>
      <c r="B1133" s="5" t="str">
        <f>"35422021112216594521139"</f>
        <v>35422021112216594521139</v>
      </c>
      <c r="C1133" s="5" t="s">
        <v>12</v>
      </c>
      <c r="D1133" s="5" t="str">
        <f>"郑春花"</f>
        <v>郑春花</v>
      </c>
      <c r="E1133" s="5" t="str">
        <f t="shared" si="56"/>
        <v>女</v>
      </c>
    </row>
    <row r="1134" spans="1:5" ht="34.5" customHeight="1">
      <c r="A1134" s="5">
        <v>1132</v>
      </c>
      <c r="B1134" s="5" t="str">
        <f>"35422021112217165021217"</f>
        <v>35422021112217165021217</v>
      </c>
      <c r="C1134" s="5" t="s">
        <v>12</v>
      </c>
      <c r="D1134" s="5" t="str">
        <f>"李文丽"</f>
        <v>李文丽</v>
      </c>
      <c r="E1134" s="5" t="str">
        <f t="shared" si="56"/>
        <v>女</v>
      </c>
    </row>
    <row r="1135" spans="1:5" ht="34.5" customHeight="1">
      <c r="A1135" s="5">
        <v>1133</v>
      </c>
      <c r="B1135" s="5" t="str">
        <f>"35422021112321374134216"</f>
        <v>35422021112321374134216</v>
      </c>
      <c r="C1135" s="5" t="s">
        <v>12</v>
      </c>
      <c r="D1135" s="5" t="str">
        <f>"苗静"</f>
        <v>苗静</v>
      </c>
      <c r="E1135" s="5" t="str">
        <f t="shared" si="56"/>
        <v>女</v>
      </c>
    </row>
    <row r="1136" spans="1:5" ht="34.5" customHeight="1">
      <c r="A1136" s="5">
        <v>1134</v>
      </c>
      <c r="B1136" s="5" t="str">
        <f>"35422021112500045839132"</f>
        <v>35422021112500045839132</v>
      </c>
      <c r="C1136" s="5" t="s">
        <v>12</v>
      </c>
      <c r="D1136" s="5" t="str">
        <f>"刘秀娟"</f>
        <v>刘秀娟</v>
      </c>
      <c r="E1136" s="5" t="str">
        <f t="shared" si="56"/>
        <v>女</v>
      </c>
    </row>
    <row r="1137" spans="1:5" ht="34.5" customHeight="1">
      <c r="A1137" s="5">
        <v>1135</v>
      </c>
      <c r="B1137" s="5" t="str">
        <f>"35422021112720283049777"</f>
        <v>35422021112720283049777</v>
      </c>
      <c r="C1137" s="5" t="s">
        <v>12</v>
      </c>
      <c r="D1137" s="5" t="str">
        <f>"傅春露"</f>
        <v>傅春露</v>
      </c>
      <c r="E1137" s="5" t="str">
        <f t="shared" si="56"/>
        <v>女</v>
      </c>
    </row>
    <row r="1138" spans="1:5" ht="34.5" customHeight="1">
      <c r="A1138" s="5">
        <v>1136</v>
      </c>
      <c r="B1138" s="5" t="str">
        <f>"35422021112723315149948"</f>
        <v>35422021112723315149948</v>
      </c>
      <c r="C1138" s="5" t="s">
        <v>12</v>
      </c>
      <c r="D1138" s="5" t="str">
        <f>"王妍人"</f>
        <v>王妍人</v>
      </c>
      <c r="E1138" s="5" t="str">
        <f t="shared" si="56"/>
        <v>女</v>
      </c>
    </row>
    <row r="1139" spans="1:5" ht="34.5" customHeight="1">
      <c r="A1139" s="5">
        <v>1137</v>
      </c>
      <c r="B1139" s="5" t="str">
        <f>"35422021112921304652487"</f>
        <v>35422021112921304652487</v>
      </c>
      <c r="C1139" s="5" t="s">
        <v>12</v>
      </c>
      <c r="D1139" s="5" t="str">
        <f>"卢宛芳"</f>
        <v>卢宛芳</v>
      </c>
      <c r="E1139" s="5" t="str">
        <f t="shared" si="56"/>
        <v>女</v>
      </c>
    </row>
    <row r="1140" spans="1:5" ht="34.5" customHeight="1">
      <c r="A1140" s="5">
        <v>1138</v>
      </c>
      <c r="B1140" s="5" t="str">
        <f>"35422021120119190655306"</f>
        <v>35422021120119190655306</v>
      </c>
      <c r="C1140" s="5" t="s">
        <v>12</v>
      </c>
      <c r="D1140" s="5" t="str">
        <f>"赵桐"</f>
        <v>赵桐</v>
      </c>
      <c r="E1140" s="5" t="str">
        <f t="shared" si="56"/>
        <v>女</v>
      </c>
    </row>
    <row r="1141" spans="1:5" ht="34.5" customHeight="1">
      <c r="A1141" s="5">
        <v>1139</v>
      </c>
      <c r="B1141" s="5" t="str">
        <f>"35422021120310070956996"</f>
        <v>35422021120310070956996</v>
      </c>
      <c r="C1141" s="5" t="s">
        <v>12</v>
      </c>
      <c r="D1141" s="5" t="str">
        <f>"陈兴凤"</f>
        <v>陈兴凤</v>
      </c>
      <c r="E1141" s="5" t="str">
        <f t="shared" si="56"/>
        <v>女</v>
      </c>
    </row>
    <row r="1142" spans="1:5" ht="34.5" customHeight="1">
      <c r="A1142" s="5">
        <v>1140</v>
      </c>
      <c r="B1142" s="5" t="str">
        <f>"35422021120520394862249"</f>
        <v>35422021120520394862249</v>
      </c>
      <c r="C1142" s="5" t="s">
        <v>12</v>
      </c>
      <c r="D1142" s="5" t="str">
        <f>"谢凤妹"</f>
        <v>谢凤妹</v>
      </c>
      <c r="E1142" s="5" t="str">
        <f t="shared" si="56"/>
        <v>女</v>
      </c>
    </row>
    <row r="1143" spans="1:5" ht="34.5" customHeight="1">
      <c r="A1143" s="5">
        <v>1141</v>
      </c>
      <c r="B1143" s="5" t="str">
        <f>"35422021120609144662581"</f>
        <v>35422021120609144662581</v>
      </c>
      <c r="C1143" s="5" t="s">
        <v>12</v>
      </c>
      <c r="D1143" s="5" t="str">
        <f>"何靖"</f>
        <v>何靖</v>
      </c>
      <c r="E1143" s="5" t="str">
        <f t="shared" si="56"/>
        <v>女</v>
      </c>
    </row>
    <row r="1144" spans="1:5" ht="34.5" customHeight="1">
      <c r="A1144" s="5">
        <v>1142</v>
      </c>
      <c r="B1144" s="5" t="str">
        <f>"35422021111809332211913"</f>
        <v>35422021111809332211913</v>
      </c>
      <c r="C1144" s="5" t="s">
        <v>13</v>
      </c>
      <c r="D1144" s="5" t="str">
        <f>"文宏"</f>
        <v>文宏</v>
      </c>
      <c r="E1144" s="5" t="str">
        <f>"男"</f>
        <v>男</v>
      </c>
    </row>
    <row r="1145" spans="1:5" ht="34.5" customHeight="1">
      <c r="A1145" s="5">
        <v>1143</v>
      </c>
      <c r="B1145" s="5" t="str">
        <f>"35422021111810024112126"</f>
        <v>35422021111810024112126</v>
      </c>
      <c r="C1145" s="5" t="s">
        <v>13</v>
      </c>
      <c r="D1145" s="5" t="str">
        <f>"蔡传会"</f>
        <v>蔡传会</v>
      </c>
      <c r="E1145" s="5" t="str">
        <f>"男"</f>
        <v>男</v>
      </c>
    </row>
    <row r="1146" spans="1:5" ht="34.5" customHeight="1">
      <c r="A1146" s="5">
        <v>1144</v>
      </c>
      <c r="B1146" s="5" t="str">
        <f>"35422021111810213512262"</f>
        <v>35422021111810213512262</v>
      </c>
      <c r="C1146" s="5" t="s">
        <v>13</v>
      </c>
      <c r="D1146" s="5" t="str">
        <f>"王玉"</f>
        <v>王玉</v>
      </c>
      <c r="E1146" s="5" t="str">
        <f>"女"</f>
        <v>女</v>
      </c>
    </row>
    <row r="1147" spans="1:5" ht="34.5" customHeight="1">
      <c r="A1147" s="5">
        <v>1145</v>
      </c>
      <c r="B1147" s="5" t="str">
        <f>"35422021111815114413398"</f>
        <v>35422021111815114413398</v>
      </c>
      <c r="C1147" s="5" t="s">
        <v>13</v>
      </c>
      <c r="D1147" s="5" t="str">
        <f>"万智霞"</f>
        <v>万智霞</v>
      </c>
      <c r="E1147" s="5" t="str">
        <f>"女"</f>
        <v>女</v>
      </c>
    </row>
    <row r="1148" spans="1:5" ht="34.5" customHeight="1">
      <c r="A1148" s="5">
        <v>1146</v>
      </c>
      <c r="B1148" s="5" t="str">
        <f>"35422021111816234913667"</f>
        <v>35422021111816234913667</v>
      </c>
      <c r="C1148" s="5" t="s">
        <v>13</v>
      </c>
      <c r="D1148" s="5" t="str">
        <f>"蔡奕军"</f>
        <v>蔡奕军</v>
      </c>
      <c r="E1148" s="5" t="str">
        <f>"男"</f>
        <v>男</v>
      </c>
    </row>
    <row r="1149" spans="1:5" ht="34.5" customHeight="1">
      <c r="A1149" s="5">
        <v>1147</v>
      </c>
      <c r="B1149" s="5" t="str">
        <f>"35422021111816430013716"</f>
        <v>35422021111816430013716</v>
      </c>
      <c r="C1149" s="5" t="s">
        <v>13</v>
      </c>
      <c r="D1149" s="5" t="str">
        <f>"陈太保"</f>
        <v>陈太保</v>
      </c>
      <c r="E1149" s="5" t="str">
        <f>"男"</f>
        <v>男</v>
      </c>
    </row>
    <row r="1150" spans="1:5" ht="34.5" customHeight="1">
      <c r="A1150" s="5">
        <v>1148</v>
      </c>
      <c r="B1150" s="5" t="str">
        <f>"35422021111816471513726"</f>
        <v>35422021111816471513726</v>
      </c>
      <c r="C1150" s="5" t="s">
        <v>13</v>
      </c>
      <c r="D1150" s="5" t="str">
        <f>"邓娟妹"</f>
        <v>邓娟妹</v>
      </c>
      <c r="E1150" s="5" t="str">
        <f>"女"</f>
        <v>女</v>
      </c>
    </row>
    <row r="1151" spans="1:5" ht="34.5" customHeight="1">
      <c r="A1151" s="5">
        <v>1149</v>
      </c>
      <c r="B1151" s="5" t="str">
        <f>"35422021111817272513829"</f>
        <v>35422021111817272513829</v>
      </c>
      <c r="C1151" s="5" t="s">
        <v>13</v>
      </c>
      <c r="D1151" s="5" t="str">
        <f>"许娇丽"</f>
        <v>许娇丽</v>
      </c>
      <c r="E1151" s="5" t="str">
        <f>"女"</f>
        <v>女</v>
      </c>
    </row>
    <row r="1152" spans="1:5" ht="34.5" customHeight="1">
      <c r="A1152" s="5">
        <v>1150</v>
      </c>
      <c r="B1152" s="5" t="str">
        <f>"35422021111822022314358"</f>
        <v>35422021111822022314358</v>
      </c>
      <c r="C1152" s="5" t="s">
        <v>13</v>
      </c>
      <c r="D1152" s="5" t="str">
        <f>"杨千"</f>
        <v>杨千</v>
      </c>
      <c r="E1152" s="5" t="str">
        <f>"女"</f>
        <v>女</v>
      </c>
    </row>
    <row r="1153" spans="1:5" ht="34.5" customHeight="1">
      <c r="A1153" s="5">
        <v>1151</v>
      </c>
      <c r="B1153" s="5" t="str">
        <f>"35422021111822331914392"</f>
        <v>35422021111822331914392</v>
      </c>
      <c r="C1153" s="5" t="s">
        <v>13</v>
      </c>
      <c r="D1153" s="5" t="str">
        <f>"曾令嘉"</f>
        <v>曾令嘉</v>
      </c>
      <c r="E1153" s="5" t="str">
        <f>"男"</f>
        <v>男</v>
      </c>
    </row>
    <row r="1154" spans="1:5" ht="34.5" customHeight="1">
      <c r="A1154" s="5">
        <v>1152</v>
      </c>
      <c r="B1154" s="5" t="str">
        <f>"35422021111909220914607"</f>
        <v>35422021111909220914607</v>
      </c>
      <c r="C1154" s="5" t="s">
        <v>13</v>
      </c>
      <c r="D1154" s="5" t="str">
        <f>"羊高联"</f>
        <v>羊高联</v>
      </c>
      <c r="E1154" s="5" t="str">
        <f>"女"</f>
        <v>女</v>
      </c>
    </row>
    <row r="1155" spans="1:5" ht="34.5" customHeight="1">
      <c r="A1155" s="5">
        <v>1153</v>
      </c>
      <c r="B1155" s="5" t="str">
        <f>"35422021111909241514612"</f>
        <v>35422021111909241514612</v>
      </c>
      <c r="C1155" s="5" t="s">
        <v>13</v>
      </c>
      <c r="D1155" s="5" t="str">
        <f>"陈英华"</f>
        <v>陈英华</v>
      </c>
      <c r="E1155" s="5" t="str">
        <f>"女"</f>
        <v>女</v>
      </c>
    </row>
    <row r="1156" spans="1:5" ht="34.5" customHeight="1">
      <c r="A1156" s="5">
        <v>1154</v>
      </c>
      <c r="B1156" s="5" t="str">
        <f>"35422021111911583514989"</f>
        <v>35422021111911583514989</v>
      </c>
      <c r="C1156" s="5" t="s">
        <v>13</v>
      </c>
      <c r="D1156" s="5" t="str">
        <f>"陈盈"</f>
        <v>陈盈</v>
      </c>
      <c r="E1156" s="5" t="str">
        <f>"女"</f>
        <v>女</v>
      </c>
    </row>
    <row r="1157" spans="1:5" ht="34.5" customHeight="1">
      <c r="A1157" s="5">
        <v>1155</v>
      </c>
      <c r="B1157" s="5" t="str">
        <f>"35422021111914382515176"</f>
        <v>35422021111914382515176</v>
      </c>
      <c r="C1157" s="5" t="s">
        <v>13</v>
      </c>
      <c r="D1157" s="5" t="str">
        <f>"何小丽"</f>
        <v>何小丽</v>
      </c>
      <c r="E1157" s="5" t="str">
        <f>"女"</f>
        <v>女</v>
      </c>
    </row>
    <row r="1158" spans="1:5" ht="34.5" customHeight="1">
      <c r="A1158" s="5">
        <v>1156</v>
      </c>
      <c r="B1158" s="5" t="str">
        <f>"35422021111916384715360"</f>
        <v>35422021111916384715360</v>
      </c>
      <c r="C1158" s="5" t="s">
        <v>13</v>
      </c>
      <c r="D1158" s="5" t="str">
        <f>"石磊"</f>
        <v>石磊</v>
      </c>
      <c r="E1158" s="5" t="str">
        <f>"男"</f>
        <v>男</v>
      </c>
    </row>
    <row r="1159" spans="1:5" ht="34.5" customHeight="1">
      <c r="A1159" s="5">
        <v>1157</v>
      </c>
      <c r="B1159" s="5" t="str">
        <f>"35422021111920271815570"</f>
        <v>35422021111920271815570</v>
      </c>
      <c r="C1159" s="5" t="s">
        <v>13</v>
      </c>
      <c r="D1159" s="5" t="str">
        <f>"杜传国"</f>
        <v>杜传国</v>
      </c>
      <c r="E1159" s="5" t="str">
        <f>"男"</f>
        <v>男</v>
      </c>
    </row>
    <row r="1160" spans="1:5" ht="34.5" customHeight="1">
      <c r="A1160" s="5">
        <v>1158</v>
      </c>
      <c r="B1160" s="5" t="str">
        <f>"35422021111923002615692"</f>
        <v>35422021111923002615692</v>
      </c>
      <c r="C1160" s="5" t="s">
        <v>13</v>
      </c>
      <c r="D1160" s="5" t="str">
        <f>"王毓慧"</f>
        <v>王毓慧</v>
      </c>
      <c r="E1160" s="5" t="str">
        <f>"女"</f>
        <v>女</v>
      </c>
    </row>
    <row r="1161" spans="1:5" ht="34.5" customHeight="1">
      <c r="A1161" s="5">
        <v>1159</v>
      </c>
      <c r="B1161" s="5" t="str">
        <f>"35422021112015475416609"</f>
        <v>35422021112015475416609</v>
      </c>
      <c r="C1161" s="5" t="s">
        <v>13</v>
      </c>
      <c r="D1161" s="5" t="str">
        <f>"张新干"</f>
        <v>张新干</v>
      </c>
      <c r="E1161" s="5" t="str">
        <f>"男"</f>
        <v>男</v>
      </c>
    </row>
    <row r="1162" spans="1:5" ht="34.5" customHeight="1">
      <c r="A1162" s="5">
        <v>1160</v>
      </c>
      <c r="B1162" s="5" t="str">
        <f>"35422021112016170316667"</f>
        <v>35422021112016170316667</v>
      </c>
      <c r="C1162" s="5" t="s">
        <v>13</v>
      </c>
      <c r="D1162" s="5" t="str">
        <f>"冯晓"</f>
        <v>冯晓</v>
      </c>
      <c r="E1162" s="5" t="str">
        <f>"女"</f>
        <v>女</v>
      </c>
    </row>
    <row r="1163" spans="1:5" ht="34.5" customHeight="1">
      <c r="A1163" s="5">
        <v>1161</v>
      </c>
      <c r="B1163" s="5" t="str">
        <f>"35422021112020443117001"</f>
        <v>35422021112020443117001</v>
      </c>
      <c r="C1163" s="5" t="s">
        <v>13</v>
      </c>
      <c r="D1163" s="5" t="str">
        <f>"童静"</f>
        <v>童静</v>
      </c>
      <c r="E1163" s="5" t="str">
        <f>"女"</f>
        <v>女</v>
      </c>
    </row>
    <row r="1164" spans="1:5" ht="34.5" customHeight="1">
      <c r="A1164" s="5">
        <v>1162</v>
      </c>
      <c r="B1164" s="5" t="str">
        <f>"35422021112107475017210"</f>
        <v>35422021112107475017210</v>
      </c>
      <c r="C1164" s="5" t="s">
        <v>13</v>
      </c>
      <c r="D1164" s="5" t="str">
        <f>"马小瑞"</f>
        <v>马小瑞</v>
      </c>
      <c r="E1164" s="5" t="str">
        <f>"女"</f>
        <v>女</v>
      </c>
    </row>
    <row r="1165" spans="1:5" ht="34.5" customHeight="1">
      <c r="A1165" s="5">
        <v>1163</v>
      </c>
      <c r="B1165" s="5" t="str">
        <f>"35422021112113411517684"</f>
        <v>35422021112113411517684</v>
      </c>
      <c r="C1165" s="5" t="s">
        <v>13</v>
      </c>
      <c r="D1165" s="5" t="str">
        <f>"欧明宏"</f>
        <v>欧明宏</v>
      </c>
      <c r="E1165" s="5" t="str">
        <f>"男"</f>
        <v>男</v>
      </c>
    </row>
    <row r="1166" spans="1:5" ht="34.5" customHeight="1">
      <c r="A1166" s="5">
        <v>1164</v>
      </c>
      <c r="B1166" s="5" t="str">
        <f>"35422021112219045221557"</f>
        <v>35422021112219045221557</v>
      </c>
      <c r="C1166" s="5" t="s">
        <v>13</v>
      </c>
      <c r="D1166" s="5" t="str">
        <f>"唐益有"</f>
        <v>唐益有</v>
      </c>
      <c r="E1166" s="5" t="str">
        <f>"男"</f>
        <v>男</v>
      </c>
    </row>
    <row r="1167" spans="1:5" ht="34.5" customHeight="1">
      <c r="A1167" s="5">
        <v>1165</v>
      </c>
      <c r="B1167" s="5" t="str">
        <f>"35422021112220142921738"</f>
        <v>35422021112220142921738</v>
      </c>
      <c r="C1167" s="5" t="s">
        <v>13</v>
      </c>
      <c r="D1167" s="5" t="str">
        <f>"陈丽萍"</f>
        <v>陈丽萍</v>
      </c>
      <c r="E1167" s="5" t="str">
        <f>"女"</f>
        <v>女</v>
      </c>
    </row>
    <row r="1168" spans="1:5" ht="34.5" customHeight="1">
      <c r="A1168" s="5">
        <v>1166</v>
      </c>
      <c r="B1168" s="5" t="str">
        <f>"35422021112308033322206"</f>
        <v>35422021112308033322206</v>
      </c>
      <c r="C1168" s="5" t="s">
        <v>13</v>
      </c>
      <c r="D1168" s="5" t="str">
        <f>"郑叶"</f>
        <v>郑叶</v>
      </c>
      <c r="E1168" s="5" t="str">
        <f>"女"</f>
        <v>女</v>
      </c>
    </row>
    <row r="1169" spans="1:5" ht="34.5" customHeight="1">
      <c r="A1169" s="5">
        <v>1167</v>
      </c>
      <c r="B1169" s="5" t="str">
        <f>"35422021112308592822344"</f>
        <v>35422021112308592822344</v>
      </c>
      <c r="C1169" s="5" t="s">
        <v>13</v>
      </c>
      <c r="D1169" s="5" t="str">
        <f>"彭强萍"</f>
        <v>彭强萍</v>
      </c>
      <c r="E1169" s="5" t="str">
        <f>"男"</f>
        <v>男</v>
      </c>
    </row>
    <row r="1170" spans="1:5" ht="34.5" customHeight="1">
      <c r="A1170" s="5">
        <v>1168</v>
      </c>
      <c r="B1170" s="5" t="str">
        <f>"35422021112318311333723"</f>
        <v>35422021112318311333723</v>
      </c>
      <c r="C1170" s="5" t="s">
        <v>13</v>
      </c>
      <c r="D1170" s="5" t="str">
        <f>"唐小丽"</f>
        <v>唐小丽</v>
      </c>
      <c r="E1170" s="5" t="str">
        <f>"女"</f>
        <v>女</v>
      </c>
    </row>
    <row r="1171" spans="1:5" ht="34.5" customHeight="1">
      <c r="A1171" s="5">
        <v>1169</v>
      </c>
      <c r="B1171" s="5" t="str">
        <f>"35422021112321541334240"</f>
        <v>35422021112321541334240</v>
      </c>
      <c r="C1171" s="5" t="s">
        <v>13</v>
      </c>
      <c r="D1171" s="5" t="str">
        <f>"赵赞情"</f>
        <v>赵赞情</v>
      </c>
      <c r="E1171" s="5" t="str">
        <f>"女"</f>
        <v>女</v>
      </c>
    </row>
    <row r="1172" spans="1:5" ht="34.5" customHeight="1">
      <c r="A1172" s="5">
        <v>1170</v>
      </c>
      <c r="B1172" s="5" t="str">
        <f>"35422021112322422934350"</f>
        <v>35422021112322422934350</v>
      </c>
      <c r="C1172" s="5" t="s">
        <v>13</v>
      </c>
      <c r="D1172" s="5" t="str">
        <f>"吴培君"</f>
        <v>吴培君</v>
      </c>
      <c r="E1172" s="5" t="str">
        <f>"男"</f>
        <v>男</v>
      </c>
    </row>
    <row r="1173" spans="1:5" ht="34.5" customHeight="1">
      <c r="A1173" s="5">
        <v>1171</v>
      </c>
      <c r="B1173" s="5" t="str">
        <f>"35422021112411224935191"</f>
        <v>35422021112411224935191</v>
      </c>
      <c r="C1173" s="5" t="s">
        <v>13</v>
      </c>
      <c r="D1173" s="5" t="str">
        <f>"董莲英"</f>
        <v>董莲英</v>
      </c>
      <c r="E1173" s="5" t="str">
        <f>"女"</f>
        <v>女</v>
      </c>
    </row>
    <row r="1174" spans="1:5" ht="34.5" customHeight="1">
      <c r="A1174" s="5">
        <v>1172</v>
      </c>
      <c r="B1174" s="5" t="str">
        <f>"35422021112511252645712"</f>
        <v>35422021112511252645712</v>
      </c>
      <c r="C1174" s="5" t="s">
        <v>13</v>
      </c>
      <c r="D1174" s="5" t="str">
        <f>"关云路"</f>
        <v>关云路</v>
      </c>
      <c r="E1174" s="5" t="str">
        <f>"女"</f>
        <v>女</v>
      </c>
    </row>
    <row r="1175" spans="1:5" ht="34.5" customHeight="1">
      <c r="A1175" s="5">
        <v>1173</v>
      </c>
      <c r="B1175" s="5" t="str">
        <f>"35422021112521112047063"</f>
        <v>35422021112521112047063</v>
      </c>
      <c r="C1175" s="5" t="s">
        <v>13</v>
      </c>
      <c r="D1175" s="5" t="str">
        <f>"王霞"</f>
        <v>王霞</v>
      </c>
      <c r="E1175" s="5" t="str">
        <f>"女"</f>
        <v>女</v>
      </c>
    </row>
    <row r="1176" spans="1:5" ht="34.5" customHeight="1">
      <c r="A1176" s="5">
        <v>1174</v>
      </c>
      <c r="B1176" s="5" t="str">
        <f>"35422021112522342947189"</f>
        <v>35422021112522342947189</v>
      </c>
      <c r="C1176" s="5" t="s">
        <v>13</v>
      </c>
      <c r="D1176" s="5" t="str">
        <f>"吴名秋"</f>
        <v>吴名秋</v>
      </c>
      <c r="E1176" s="5" t="str">
        <f>"女"</f>
        <v>女</v>
      </c>
    </row>
    <row r="1177" spans="1:5" ht="34.5" customHeight="1">
      <c r="A1177" s="5">
        <v>1175</v>
      </c>
      <c r="B1177" s="5" t="str">
        <f>"35422021112616522748460"</f>
        <v>35422021112616522748460</v>
      </c>
      <c r="C1177" s="5" t="s">
        <v>13</v>
      </c>
      <c r="D1177" s="5" t="str">
        <f>"吴泰彬"</f>
        <v>吴泰彬</v>
      </c>
      <c r="E1177" s="5" t="str">
        <f>"男"</f>
        <v>男</v>
      </c>
    </row>
    <row r="1178" spans="1:5" ht="34.5" customHeight="1">
      <c r="A1178" s="5">
        <v>1176</v>
      </c>
      <c r="B1178" s="5" t="str">
        <f>"35422021112700120048985"</f>
        <v>35422021112700120048985</v>
      </c>
      <c r="C1178" s="5" t="s">
        <v>13</v>
      </c>
      <c r="D1178" s="5" t="str">
        <f>"陈太景"</f>
        <v>陈太景</v>
      </c>
      <c r="E1178" s="5" t="str">
        <f aca="true" t="shared" si="57" ref="E1178:E1183">"女"</f>
        <v>女</v>
      </c>
    </row>
    <row r="1179" spans="1:5" ht="34.5" customHeight="1">
      <c r="A1179" s="5">
        <v>1177</v>
      </c>
      <c r="B1179" s="5" t="str">
        <f>"35422021112716594749552"</f>
        <v>35422021112716594749552</v>
      </c>
      <c r="C1179" s="5" t="s">
        <v>13</v>
      </c>
      <c r="D1179" s="5" t="str">
        <f>"池景华"</f>
        <v>池景华</v>
      </c>
      <c r="E1179" s="5" t="str">
        <f t="shared" si="57"/>
        <v>女</v>
      </c>
    </row>
    <row r="1180" spans="1:5" ht="34.5" customHeight="1">
      <c r="A1180" s="5">
        <v>1178</v>
      </c>
      <c r="B1180" s="5" t="str">
        <f>"35422021112909045151057"</f>
        <v>35422021112909045151057</v>
      </c>
      <c r="C1180" s="5" t="s">
        <v>13</v>
      </c>
      <c r="D1180" s="5" t="str">
        <f>"杨秀坤"</f>
        <v>杨秀坤</v>
      </c>
      <c r="E1180" s="5" t="str">
        <f t="shared" si="57"/>
        <v>女</v>
      </c>
    </row>
    <row r="1181" spans="1:5" ht="34.5" customHeight="1">
      <c r="A1181" s="5">
        <v>1179</v>
      </c>
      <c r="B1181" s="5" t="str">
        <f>"35422021112918231452228"</f>
        <v>35422021112918231452228</v>
      </c>
      <c r="C1181" s="5" t="s">
        <v>13</v>
      </c>
      <c r="D1181" s="5" t="str">
        <f>"羊琼梅"</f>
        <v>羊琼梅</v>
      </c>
      <c r="E1181" s="5" t="str">
        <f t="shared" si="57"/>
        <v>女</v>
      </c>
    </row>
    <row r="1182" spans="1:5" ht="34.5" customHeight="1">
      <c r="A1182" s="5">
        <v>1180</v>
      </c>
      <c r="B1182" s="5" t="str">
        <f>"35422021112918341652244"</f>
        <v>35422021112918341652244</v>
      </c>
      <c r="C1182" s="5" t="s">
        <v>13</v>
      </c>
      <c r="D1182" s="5" t="str">
        <f>"万火玉"</f>
        <v>万火玉</v>
      </c>
      <c r="E1182" s="5" t="str">
        <f t="shared" si="57"/>
        <v>女</v>
      </c>
    </row>
    <row r="1183" spans="1:5" ht="34.5" customHeight="1">
      <c r="A1183" s="5">
        <v>1181</v>
      </c>
      <c r="B1183" s="5" t="str">
        <f>"35422021113010281152930"</f>
        <v>35422021113010281152930</v>
      </c>
      <c r="C1183" s="5" t="s">
        <v>13</v>
      </c>
      <c r="D1183" s="5" t="str">
        <f>"王昌喜"</f>
        <v>王昌喜</v>
      </c>
      <c r="E1183" s="5" t="str">
        <f t="shared" si="57"/>
        <v>女</v>
      </c>
    </row>
    <row r="1184" spans="1:5" ht="34.5" customHeight="1">
      <c r="A1184" s="5">
        <v>1182</v>
      </c>
      <c r="B1184" s="5" t="str">
        <f>"35422021113016114853444"</f>
        <v>35422021113016114853444</v>
      </c>
      <c r="C1184" s="5" t="s">
        <v>13</v>
      </c>
      <c r="D1184" s="5" t="str">
        <f>"连灼壁"</f>
        <v>连灼壁</v>
      </c>
      <c r="E1184" s="5" t="str">
        <f>"男"</f>
        <v>男</v>
      </c>
    </row>
    <row r="1185" spans="1:5" ht="34.5" customHeight="1">
      <c r="A1185" s="5">
        <v>1183</v>
      </c>
      <c r="B1185" s="5" t="str">
        <f>"35422021120109562454348"</f>
        <v>35422021120109562454348</v>
      </c>
      <c r="C1185" s="5" t="s">
        <v>13</v>
      </c>
      <c r="D1185" s="5" t="str">
        <f>"刘孙然"</f>
        <v>刘孙然</v>
      </c>
      <c r="E1185" s="5" t="str">
        <f>"男"</f>
        <v>男</v>
      </c>
    </row>
    <row r="1186" spans="1:5" ht="34.5" customHeight="1">
      <c r="A1186" s="5">
        <v>1184</v>
      </c>
      <c r="B1186" s="5" t="str">
        <f>"35422021120114410654852"</f>
        <v>35422021120114410654852</v>
      </c>
      <c r="C1186" s="5" t="s">
        <v>13</v>
      </c>
      <c r="D1186" s="5" t="str">
        <f>"陈秋榄"</f>
        <v>陈秋榄</v>
      </c>
      <c r="E1186" s="5" t="str">
        <f aca="true" t="shared" si="58" ref="E1186:E1192">"女"</f>
        <v>女</v>
      </c>
    </row>
    <row r="1187" spans="1:5" ht="34.5" customHeight="1">
      <c r="A1187" s="5">
        <v>1185</v>
      </c>
      <c r="B1187" s="5" t="str">
        <f>"35422021120115132954932"</f>
        <v>35422021120115132954932</v>
      </c>
      <c r="C1187" s="5" t="s">
        <v>13</v>
      </c>
      <c r="D1187" s="5" t="str">
        <f>"郭巧玲"</f>
        <v>郭巧玲</v>
      </c>
      <c r="E1187" s="5" t="str">
        <f t="shared" si="58"/>
        <v>女</v>
      </c>
    </row>
    <row r="1188" spans="1:5" ht="34.5" customHeight="1">
      <c r="A1188" s="5">
        <v>1186</v>
      </c>
      <c r="B1188" s="5" t="str">
        <f>"35422021120120580255465"</f>
        <v>35422021120120580255465</v>
      </c>
      <c r="C1188" s="5" t="s">
        <v>13</v>
      </c>
      <c r="D1188" s="5" t="str">
        <f>"刘莎莎"</f>
        <v>刘莎莎</v>
      </c>
      <c r="E1188" s="5" t="str">
        <f t="shared" si="58"/>
        <v>女</v>
      </c>
    </row>
    <row r="1189" spans="1:5" ht="34.5" customHeight="1">
      <c r="A1189" s="5">
        <v>1187</v>
      </c>
      <c r="B1189" s="5" t="str">
        <f>"35422021120122063055565"</f>
        <v>35422021120122063055565</v>
      </c>
      <c r="C1189" s="5" t="s">
        <v>13</v>
      </c>
      <c r="D1189" s="5" t="str">
        <f>"李美春"</f>
        <v>李美春</v>
      </c>
      <c r="E1189" s="5" t="str">
        <f t="shared" si="58"/>
        <v>女</v>
      </c>
    </row>
    <row r="1190" spans="1:5" ht="34.5" customHeight="1">
      <c r="A1190" s="5">
        <v>1188</v>
      </c>
      <c r="B1190" s="5" t="str">
        <f>"35422021120208174255652"</f>
        <v>35422021120208174255652</v>
      </c>
      <c r="C1190" s="5" t="s">
        <v>13</v>
      </c>
      <c r="D1190" s="5" t="str">
        <f>"文娇芳"</f>
        <v>文娇芳</v>
      </c>
      <c r="E1190" s="5" t="str">
        <f t="shared" si="58"/>
        <v>女</v>
      </c>
    </row>
    <row r="1191" spans="1:5" ht="34.5" customHeight="1">
      <c r="A1191" s="5">
        <v>1189</v>
      </c>
      <c r="B1191" s="5" t="str">
        <f>"35422021120209534855733"</f>
        <v>35422021120209534855733</v>
      </c>
      <c r="C1191" s="5" t="s">
        <v>13</v>
      </c>
      <c r="D1191" s="5" t="str">
        <f>"阮琼霞"</f>
        <v>阮琼霞</v>
      </c>
      <c r="E1191" s="5" t="str">
        <f t="shared" si="58"/>
        <v>女</v>
      </c>
    </row>
    <row r="1192" spans="1:5" ht="34.5" customHeight="1">
      <c r="A1192" s="5">
        <v>1190</v>
      </c>
      <c r="B1192" s="5" t="str">
        <f>"35422021120215241155988"</f>
        <v>35422021120215241155988</v>
      </c>
      <c r="C1192" s="5" t="s">
        <v>13</v>
      </c>
      <c r="D1192" s="5" t="str">
        <f>"王凌"</f>
        <v>王凌</v>
      </c>
      <c r="E1192" s="5" t="str">
        <f t="shared" si="58"/>
        <v>女</v>
      </c>
    </row>
    <row r="1193" spans="1:5" ht="34.5" customHeight="1">
      <c r="A1193" s="5">
        <v>1191</v>
      </c>
      <c r="B1193" s="5" t="str">
        <f>"35422021120217302556097"</f>
        <v>35422021120217302556097</v>
      </c>
      <c r="C1193" s="5" t="s">
        <v>13</v>
      </c>
      <c r="D1193" s="5" t="str">
        <f>"蔡仁昌"</f>
        <v>蔡仁昌</v>
      </c>
      <c r="E1193" s="5" t="str">
        <f>"男"</f>
        <v>男</v>
      </c>
    </row>
    <row r="1194" spans="1:5" ht="34.5" customHeight="1">
      <c r="A1194" s="5">
        <v>1192</v>
      </c>
      <c r="B1194" s="5" t="str">
        <f>"35422021120223340356343"</f>
        <v>35422021120223340356343</v>
      </c>
      <c r="C1194" s="5" t="s">
        <v>13</v>
      </c>
      <c r="D1194" s="5" t="str">
        <f>"苏元丽"</f>
        <v>苏元丽</v>
      </c>
      <c r="E1194" s="5" t="str">
        <f>"女"</f>
        <v>女</v>
      </c>
    </row>
    <row r="1195" spans="1:5" ht="34.5" customHeight="1">
      <c r="A1195" s="5">
        <v>1193</v>
      </c>
      <c r="B1195" s="5" t="str">
        <f>"35422021120311142257605"</f>
        <v>35422021120311142257605</v>
      </c>
      <c r="C1195" s="5" t="s">
        <v>13</v>
      </c>
      <c r="D1195" s="5" t="str">
        <f>"赵洋洋"</f>
        <v>赵洋洋</v>
      </c>
      <c r="E1195" s="5" t="str">
        <f>"女"</f>
        <v>女</v>
      </c>
    </row>
    <row r="1196" spans="1:5" ht="34.5" customHeight="1">
      <c r="A1196" s="5">
        <v>1194</v>
      </c>
      <c r="B1196" s="5" t="str">
        <f>"35422021120411414759855"</f>
        <v>35422021120411414759855</v>
      </c>
      <c r="C1196" s="5" t="s">
        <v>13</v>
      </c>
      <c r="D1196" s="5" t="str">
        <f>"刘强"</f>
        <v>刘强</v>
      </c>
      <c r="E1196" s="5" t="str">
        <f>"男"</f>
        <v>男</v>
      </c>
    </row>
    <row r="1197" spans="1:5" ht="34.5" customHeight="1">
      <c r="A1197" s="5">
        <v>1195</v>
      </c>
      <c r="B1197" s="5" t="str">
        <f>"35422021120415531960178"</f>
        <v>35422021120415531960178</v>
      </c>
      <c r="C1197" s="5" t="s">
        <v>13</v>
      </c>
      <c r="D1197" s="5" t="str">
        <f>"吴庭解"</f>
        <v>吴庭解</v>
      </c>
      <c r="E1197" s="5" t="str">
        <f aca="true" t="shared" si="59" ref="E1197:E1203">"女"</f>
        <v>女</v>
      </c>
    </row>
    <row r="1198" spans="1:5" ht="34.5" customHeight="1">
      <c r="A1198" s="5">
        <v>1196</v>
      </c>
      <c r="B1198" s="5" t="str">
        <f>"35422021120419481360561"</f>
        <v>35422021120419481360561</v>
      </c>
      <c r="C1198" s="5" t="s">
        <v>13</v>
      </c>
      <c r="D1198" s="5" t="str">
        <f>"王娇娇"</f>
        <v>王娇娇</v>
      </c>
      <c r="E1198" s="5" t="str">
        <f t="shared" si="59"/>
        <v>女</v>
      </c>
    </row>
    <row r="1199" spans="1:5" ht="34.5" customHeight="1">
      <c r="A1199" s="5">
        <v>1197</v>
      </c>
      <c r="B1199" s="5" t="str">
        <f>"35422021120423384060916"</f>
        <v>35422021120423384060916</v>
      </c>
      <c r="C1199" s="5" t="s">
        <v>13</v>
      </c>
      <c r="D1199" s="5" t="str">
        <f>"薛梅岭"</f>
        <v>薛梅岭</v>
      </c>
      <c r="E1199" s="5" t="str">
        <f t="shared" si="59"/>
        <v>女</v>
      </c>
    </row>
    <row r="1200" spans="1:5" ht="34.5" customHeight="1">
      <c r="A1200" s="5">
        <v>1198</v>
      </c>
      <c r="B1200" s="5" t="str">
        <f>"35422021120423523260929"</f>
        <v>35422021120423523260929</v>
      </c>
      <c r="C1200" s="5" t="s">
        <v>13</v>
      </c>
      <c r="D1200" s="5" t="str">
        <f>"李娇妮"</f>
        <v>李娇妮</v>
      </c>
      <c r="E1200" s="5" t="str">
        <f t="shared" si="59"/>
        <v>女</v>
      </c>
    </row>
    <row r="1201" spans="1:5" ht="34.5" customHeight="1">
      <c r="A1201" s="5">
        <v>1199</v>
      </c>
      <c r="B1201" s="5" t="str">
        <f>"35422021120515281061794"</f>
        <v>35422021120515281061794</v>
      </c>
      <c r="C1201" s="5" t="s">
        <v>13</v>
      </c>
      <c r="D1201" s="5" t="str">
        <f>"史卜吉"</f>
        <v>史卜吉</v>
      </c>
      <c r="E1201" s="5" t="str">
        <f t="shared" si="59"/>
        <v>女</v>
      </c>
    </row>
    <row r="1202" spans="1:5" ht="34.5" customHeight="1">
      <c r="A1202" s="5">
        <v>1200</v>
      </c>
      <c r="B1202" s="5" t="str">
        <f>"35422021120516065761880"</f>
        <v>35422021120516065761880</v>
      </c>
      <c r="C1202" s="5" t="s">
        <v>13</v>
      </c>
      <c r="D1202" s="5" t="str">
        <f>"苏霞"</f>
        <v>苏霞</v>
      </c>
      <c r="E1202" s="5" t="str">
        <f t="shared" si="59"/>
        <v>女</v>
      </c>
    </row>
    <row r="1203" spans="1:5" ht="34.5" customHeight="1">
      <c r="A1203" s="5">
        <v>1201</v>
      </c>
      <c r="B1203" s="5" t="str">
        <f>"35422021111809285711874"</f>
        <v>35422021111809285711874</v>
      </c>
      <c r="C1203" s="5" t="s">
        <v>14</v>
      </c>
      <c r="D1203" s="5" t="str">
        <f>"谢慧芬"</f>
        <v>谢慧芬</v>
      </c>
      <c r="E1203" s="5" t="str">
        <f t="shared" si="59"/>
        <v>女</v>
      </c>
    </row>
    <row r="1204" spans="1:5" ht="34.5" customHeight="1">
      <c r="A1204" s="5">
        <v>1202</v>
      </c>
      <c r="B1204" s="5" t="str">
        <f>"35422021111810392112406"</f>
        <v>35422021111810392112406</v>
      </c>
      <c r="C1204" s="5" t="s">
        <v>14</v>
      </c>
      <c r="D1204" s="5" t="str">
        <f>"符传超"</f>
        <v>符传超</v>
      </c>
      <c r="E1204" s="5" t="str">
        <f>"男"</f>
        <v>男</v>
      </c>
    </row>
    <row r="1205" spans="1:5" ht="34.5" customHeight="1">
      <c r="A1205" s="5">
        <v>1203</v>
      </c>
      <c r="B1205" s="5" t="str">
        <f>"35422021111812092112844"</f>
        <v>35422021111812092112844</v>
      </c>
      <c r="C1205" s="5" t="s">
        <v>14</v>
      </c>
      <c r="D1205" s="5" t="str">
        <f>"谭琼洋"</f>
        <v>谭琼洋</v>
      </c>
      <c r="E1205" s="5" t="str">
        <f aca="true" t="shared" si="60" ref="E1205:E1220">"女"</f>
        <v>女</v>
      </c>
    </row>
    <row r="1206" spans="1:5" ht="34.5" customHeight="1">
      <c r="A1206" s="5">
        <v>1204</v>
      </c>
      <c r="B1206" s="5" t="str">
        <f>"35422021111815103013392"</f>
        <v>35422021111815103013392</v>
      </c>
      <c r="C1206" s="5" t="s">
        <v>14</v>
      </c>
      <c r="D1206" s="5" t="str">
        <f>"陈小蕊"</f>
        <v>陈小蕊</v>
      </c>
      <c r="E1206" s="5" t="str">
        <f t="shared" si="60"/>
        <v>女</v>
      </c>
    </row>
    <row r="1207" spans="1:5" ht="34.5" customHeight="1">
      <c r="A1207" s="5">
        <v>1205</v>
      </c>
      <c r="B1207" s="5" t="str">
        <f>"35422021111815205213430"</f>
        <v>35422021111815205213430</v>
      </c>
      <c r="C1207" s="5" t="s">
        <v>14</v>
      </c>
      <c r="D1207" s="5" t="str">
        <f>"符冬冬"</f>
        <v>符冬冬</v>
      </c>
      <c r="E1207" s="5" t="str">
        <f t="shared" si="60"/>
        <v>女</v>
      </c>
    </row>
    <row r="1208" spans="1:5" ht="34.5" customHeight="1">
      <c r="A1208" s="5">
        <v>1206</v>
      </c>
      <c r="B1208" s="5" t="str">
        <f>"35422021111815353613491"</f>
        <v>35422021111815353613491</v>
      </c>
      <c r="C1208" s="5" t="s">
        <v>14</v>
      </c>
      <c r="D1208" s="5" t="str">
        <f>"王姑女"</f>
        <v>王姑女</v>
      </c>
      <c r="E1208" s="5" t="str">
        <f t="shared" si="60"/>
        <v>女</v>
      </c>
    </row>
    <row r="1209" spans="1:5" ht="34.5" customHeight="1">
      <c r="A1209" s="5">
        <v>1207</v>
      </c>
      <c r="B1209" s="5" t="str">
        <f>"35422021111815514013547"</f>
        <v>35422021111815514013547</v>
      </c>
      <c r="C1209" s="5" t="s">
        <v>14</v>
      </c>
      <c r="D1209" s="5" t="str">
        <f>"郑金欣"</f>
        <v>郑金欣</v>
      </c>
      <c r="E1209" s="5" t="str">
        <f t="shared" si="60"/>
        <v>女</v>
      </c>
    </row>
    <row r="1210" spans="1:5" ht="34.5" customHeight="1">
      <c r="A1210" s="5">
        <v>1208</v>
      </c>
      <c r="B1210" s="5" t="str">
        <f>"35422021111818184613915"</f>
        <v>35422021111818184613915</v>
      </c>
      <c r="C1210" s="5" t="s">
        <v>14</v>
      </c>
      <c r="D1210" s="5" t="str">
        <f>"吴井爱"</f>
        <v>吴井爱</v>
      </c>
      <c r="E1210" s="5" t="str">
        <f t="shared" si="60"/>
        <v>女</v>
      </c>
    </row>
    <row r="1211" spans="1:5" ht="34.5" customHeight="1">
      <c r="A1211" s="5">
        <v>1209</v>
      </c>
      <c r="B1211" s="5" t="str">
        <f>"35422021111820195914168"</f>
        <v>35422021111820195914168</v>
      </c>
      <c r="C1211" s="5" t="s">
        <v>14</v>
      </c>
      <c r="D1211" s="5" t="str">
        <f>"王舒颖"</f>
        <v>王舒颖</v>
      </c>
      <c r="E1211" s="5" t="str">
        <f t="shared" si="60"/>
        <v>女</v>
      </c>
    </row>
    <row r="1212" spans="1:5" ht="34.5" customHeight="1">
      <c r="A1212" s="5">
        <v>1210</v>
      </c>
      <c r="B1212" s="5" t="str">
        <f>"35422021111820350914209"</f>
        <v>35422021111820350914209</v>
      </c>
      <c r="C1212" s="5" t="s">
        <v>14</v>
      </c>
      <c r="D1212" s="5" t="str">
        <f>"孙子雯"</f>
        <v>孙子雯</v>
      </c>
      <c r="E1212" s="5" t="str">
        <f t="shared" si="60"/>
        <v>女</v>
      </c>
    </row>
    <row r="1213" spans="1:5" ht="34.5" customHeight="1">
      <c r="A1213" s="5">
        <v>1211</v>
      </c>
      <c r="B1213" s="5" t="str">
        <f>"35422021111820362914218"</f>
        <v>35422021111820362914218</v>
      </c>
      <c r="C1213" s="5" t="s">
        <v>14</v>
      </c>
      <c r="D1213" s="5" t="str">
        <f>"唐善鹏"</f>
        <v>唐善鹏</v>
      </c>
      <c r="E1213" s="5" t="str">
        <f t="shared" si="60"/>
        <v>女</v>
      </c>
    </row>
    <row r="1214" spans="1:5" ht="34.5" customHeight="1">
      <c r="A1214" s="5">
        <v>1212</v>
      </c>
      <c r="B1214" s="5" t="str">
        <f>"35422021111823283114433"</f>
        <v>35422021111823283114433</v>
      </c>
      <c r="C1214" s="5" t="s">
        <v>14</v>
      </c>
      <c r="D1214" s="5" t="str">
        <f>"杨育菁"</f>
        <v>杨育菁</v>
      </c>
      <c r="E1214" s="5" t="str">
        <f t="shared" si="60"/>
        <v>女</v>
      </c>
    </row>
    <row r="1215" spans="1:5" ht="34.5" customHeight="1">
      <c r="A1215" s="5">
        <v>1213</v>
      </c>
      <c r="B1215" s="5" t="str">
        <f>"35422021111909093014572"</f>
        <v>35422021111909093014572</v>
      </c>
      <c r="C1215" s="5" t="s">
        <v>14</v>
      </c>
      <c r="D1215" s="5" t="str">
        <f>"关远琴"</f>
        <v>关远琴</v>
      </c>
      <c r="E1215" s="5" t="str">
        <f t="shared" si="60"/>
        <v>女</v>
      </c>
    </row>
    <row r="1216" spans="1:5" ht="34.5" customHeight="1">
      <c r="A1216" s="5">
        <v>1214</v>
      </c>
      <c r="B1216" s="5" t="str">
        <f>"35422021111911511814982"</f>
        <v>35422021111911511814982</v>
      </c>
      <c r="C1216" s="5" t="s">
        <v>14</v>
      </c>
      <c r="D1216" s="5" t="str">
        <f>"子锦凤"</f>
        <v>子锦凤</v>
      </c>
      <c r="E1216" s="5" t="str">
        <f t="shared" si="60"/>
        <v>女</v>
      </c>
    </row>
    <row r="1217" spans="1:5" ht="34.5" customHeight="1">
      <c r="A1217" s="5">
        <v>1215</v>
      </c>
      <c r="B1217" s="5" t="str">
        <f>"35422021111912583815061"</f>
        <v>35422021111912583815061</v>
      </c>
      <c r="C1217" s="5" t="s">
        <v>14</v>
      </c>
      <c r="D1217" s="5" t="str">
        <f>"符吉妃"</f>
        <v>符吉妃</v>
      </c>
      <c r="E1217" s="5" t="str">
        <f t="shared" si="60"/>
        <v>女</v>
      </c>
    </row>
    <row r="1218" spans="1:5" ht="34.5" customHeight="1">
      <c r="A1218" s="5">
        <v>1216</v>
      </c>
      <c r="B1218" s="5" t="str">
        <f>"35422021111918235515465"</f>
        <v>35422021111918235515465</v>
      </c>
      <c r="C1218" s="5" t="s">
        <v>14</v>
      </c>
      <c r="D1218" s="5" t="str">
        <f>"许林尾"</f>
        <v>许林尾</v>
      </c>
      <c r="E1218" s="5" t="str">
        <f t="shared" si="60"/>
        <v>女</v>
      </c>
    </row>
    <row r="1219" spans="1:5" ht="34.5" customHeight="1">
      <c r="A1219" s="5">
        <v>1217</v>
      </c>
      <c r="B1219" s="5" t="str">
        <f>"35422021112115205917815"</f>
        <v>35422021112115205917815</v>
      </c>
      <c r="C1219" s="5" t="s">
        <v>14</v>
      </c>
      <c r="D1219" s="5" t="str">
        <f>"黄彩英"</f>
        <v>黄彩英</v>
      </c>
      <c r="E1219" s="5" t="str">
        <f t="shared" si="60"/>
        <v>女</v>
      </c>
    </row>
    <row r="1220" spans="1:5" ht="34.5" customHeight="1">
      <c r="A1220" s="5">
        <v>1218</v>
      </c>
      <c r="B1220" s="5" t="str">
        <f>"35422021112209375518974"</f>
        <v>35422021112209375518974</v>
      </c>
      <c r="C1220" s="5" t="s">
        <v>14</v>
      </c>
      <c r="D1220" s="5" t="str">
        <f>"欧琳琳"</f>
        <v>欧琳琳</v>
      </c>
      <c r="E1220" s="5" t="str">
        <f t="shared" si="60"/>
        <v>女</v>
      </c>
    </row>
    <row r="1221" spans="1:5" ht="34.5" customHeight="1">
      <c r="A1221" s="5">
        <v>1219</v>
      </c>
      <c r="B1221" s="5" t="str">
        <f>"35422021112211485519784"</f>
        <v>35422021112211485519784</v>
      </c>
      <c r="C1221" s="5" t="s">
        <v>14</v>
      </c>
      <c r="D1221" s="5" t="str">
        <f>"林炜粲"</f>
        <v>林炜粲</v>
      </c>
      <c r="E1221" s="5" t="str">
        <f>"男"</f>
        <v>男</v>
      </c>
    </row>
    <row r="1222" spans="1:5" ht="34.5" customHeight="1">
      <c r="A1222" s="5">
        <v>1220</v>
      </c>
      <c r="B1222" s="5" t="str">
        <f>"35422021112217544521357"</f>
        <v>35422021112217544521357</v>
      </c>
      <c r="C1222" s="5" t="s">
        <v>14</v>
      </c>
      <c r="D1222" s="5" t="str">
        <f>"尹祎喆"</f>
        <v>尹祎喆</v>
      </c>
      <c r="E1222" s="5" t="str">
        <f aca="true" t="shared" si="61" ref="E1222:E1233">"女"</f>
        <v>女</v>
      </c>
    </row>
    <row r="1223" spans="1:5" ht="34.5" customHeight="1">
      <c r="A1223" s="5">
        <v>1221</v>
      </c>
      <c r="B1223" s="5" t="str">
        <f>"35422021112309062422358"</f>
        <v>35422021112309062422358</v>
      </c>
      <c r="C1223" s="5" t="s">
        <v>14</v>
      </c>
      <c r="D1223" s="5" t="str">
        <f>"罗小奋"</f>
        <v>罗小奋</v>
      </c>
      <c r="E1223" s="5" t="str">
        <f t="shared" si="61"/>
        <v>女</v>
      </c>
    </row>
    <row r="1224" spans="1:5" ht="34.5" customHeight="1">
      <c r="A1224" s="5">
        <v>1222</v>
      </c>
      <c r="B1224" s="5" t="str">
        <f>"35422021112511325645755"</f>
        <v>35422021112511325645755</v>
      </c>
      <c r="C1224" s="5" t="s">
        <v>14</v>
      </c>
      <c r="D1224" s="5" t="str">
        <f>"张璇"</f>
        <v>张璇</v>
      </c>
      <c r="E1224" s="5" t="str">
        <f t="shared" si="61"/>
        <v>女</v>
      </c>
    </row>
    <row r="1225" spans="1:5" ht="34.5" customHeight="1">
      <c r="A1225" s="5">
        <v>1223</v>
      </c>
      <c r="B1225" s="5" t="str">
        <f>"35422021112518114646731"</f>
        <v>35422021112518114646731</v>
      </c>
      <c r="C1225" s="5" t="s">
        <v>14</v>
      </c>
      <c r="D1225" s="5" t="str">
        <f>"侯丹秀"</f>
        <v>侯丹秀</v>
      </c>
      <c r="E1225" s="5" t="str">
        <f t="shared" si="61"/>
        <v>女</v>
      </c>
    </row>
    <row r="1226" spans="1:5" ht="34.5" customHeight="1">
      <c r="A1226" s="5">
        <v>1224</v>
      </c>
      <c r="B1226" s="5" t="str">
        <f>"35422021112521002547040"</f>
        <v>35422021112521002547040</v>
      </c>
      <c r="C1226" s="5" t="s">
        <v>14</v>
      </c>
      <c r="D1226" s="5" t="str">
        <f>"罗小翠"</f>
        <v>罗小翠</v>
      </c>
      <c r="E1226" s="5" t="str">
        <f t="shared" si="61"/>
        <v>女</v>
      </c>
    </row>
    <row r="1227" spans="1:5" ht="34.5" customHeight="1">
      <c r="A1227" s="5">
        <v>1225</v>
      </c>
      <c r="B1227" s="5" t="str">
        <f>"35422021112609561947530"</f>
        <v>35422021112609561947530</v>
      </c>
      <c r="C1227" s="5" t="s">
        <v>14</v>
      </c>
      <c r="D1227" s="5" t="str">
        <f>"文书怡"</f>
        <v>文书怡</v>
      </c>
      <c r="E1227" s="5" t="str">
        <f t="shared" si="61"/>
        <v>女</v>
      </c>
    </row>
    <row r="1228" spans="1:5" ht="34.5" customHeight="1">
      <c r="A1228" s="5">
        <v>1226</v>
      </c>
      <c r="B1228" s="5" t="str">
        <f>"35422021113015105453328"</f>
        <v>35422021113015105453328</v>
      </c>
      <c r="C1228" s="5" t="s">
        <v>14</v>
      </c>
      <c r="D1228" s="5" t="str">
        <f>"黄美琪"</f>
        <v>黄美琪</v>
      </c>
      <c r="E1228" s="5" t="str">
        <f t="shared" si="61"/>
        <v>女</v>
      </c>
    </row>
    <row r="1229" spans="1:5" ht="34.5" customHeight="1">
      <c r="A1229" s="5">
        <v>1227</v>
      </c>
      <c r="B1229" s="5" t="str">
        <f>"35422021113015562953408"</f>
        <v>35422021113015562953408</v>
      </c>
      <c r="C1229" s="5" t="s">
        <v>14</v>
      </c>
      <c r="D1229" s="5" t="str">
        <f>"何美霞"</f>
        <v>何美霞</v>
      </c>
      <c r="E1229" s="5" t="str">
        <f t="shared" si="61"/>
        <v>女</v>
      </c>
    </row>
    <row r="1230" spans="1:5" ht="34.5" customHeight="1">
      <c r="A1230" s="5">
        <v>1228</v>
      </c>
      <c r="B1230" s="5" t="str">
        <f>"35422021120316474658821"</f>
        <v>35422021120316474658821</v>
      </c>
      <c r="C1230" s="5" t="s">
        <v>14</v>
      </c>
      <c r="D1230" s="5" t="str">
        <f>"李佳佳"</f>
        <v>李佳佳</v>
      </c>
      <c r="E1230" s="5" t="str">
        <f t="shared" si="61"/>
        <v>女</v>
      </c>
    </row>
    <row r="1231" spans="1:5" ht="34.5" customHeight="1">
      <c r="A1231" s="5">
        <v>1229</v>
      </c>
      <c r="B1231" s="5" t="str">
        <f>"35422021120420460160664"</f>
        <v>35422021120420460160664</v>
      </c>
      <c r="C1231" s="5" t="s">
        <v>14</v>
      </c>
      <c r="D1231" s="5" t="str">
        <f>"吴漫洪"</f>
        <v>吴漫洪</v>
      </c>
      <c r="E1231" s="5" t="str">
        <f t="shared" si="61"/>
        <v>女</v>
      </c>
    </row>
    <row r="1232" spans="1:5" ht="34.5" customHeight="1">
      <c r="A1232" s="5">
        <v>1230</v>
      </c>
      <c r="B1232" s="5" t="str">
        <f>"35422021120510225461180"</f>
        <v>35422021120510225461180</v>
      </c>
      <c r="C1232" s="5" t="s">
        <v>14</v>
      </c>
      <c r="D1232" s="5" t="str">
        <f>"林晓瑜"</f>
        <v>林晓瑜</v>
      </c>
      <c r="E1232" s="5" t="str">
        <f t="shared" si="61"/>
        <v>女</v>
      </c>
    </row>
    <row r="1233" spans="1:5" ht="34.5" customHeight="1">
      <c r="A1233" s="5">
        <v>1231</v>
      </c>
      <c r="B1233" s="5" t="str">
        <f>"35422021120522280062368"</f>
        <v>35422021120522280062368</v>
      </c>
      <c r="C1233" s="5" t="s">
        <v>14</v>
      </c>
      <c r="D1233" s="5" t="str">
        <f>"朱琼"</f>
        <v>朱琼</v>
      </c>
      <c r="E1233" s="5" t="str">
        <f t="shared" si="61"/>
        <v>女</v>
      </c>
    </row>
    <row r="1234" spans="1:5" ht="34.5" customHeight="1">
      <c r="A1234" s="5">
        <v>1232</v>
      </c>
      <c r="B1234" s="5" t="str">
        <f>"35422021111809305911890"</f>
        <v>35422021111809305911890</v>
      </c>
      <c r="C1234" s="5" t="s">
        <v>15</v>
      </c>
      <c r="D1234" s="5" t="str">
        <f>"唐传良"</f>
        <v>唐传良</v>
      </c>
      <c r="E1234" s="5" t="str">
        <f>"男"</f>
        <v>男</v>
      </c>
    </row>
    <row r="1235" spans="1:5" ht="34.5" customHeight="1">
      <c r="A1235" s="5">
        <v>1233</v>
      </c>
      <c r="B1235" s="5" t="str">
        <f>"35422021111809531512061"</f>
        <v>35422021111809531512061</v>
      </c>
      <c r="C1235" s="5" t="s">
        <v>15</v>
      </c>
      <c r="D1235" s="5" t="str">
        <f>"林春金"</f>
        <v>林春金</v>
      </c>
      <c r="E1235" s="5" t="str">
        <f aca="true" t="shared" si="62" ref="E1235:E1240">"女"</f>
        <v>女</v>
      </c>
    </row>
    <row r="1236" spans="1:5" ht="34.5" customHeight="1">
      <c r="A1236" s="5">
        <v>1234</v>
      </c>
      <c r="B1236" s="5" t="str">
        <f>"35422021111810031812129"</f>
        <v>35422021111810031812129</v>
      </c>
      <c r="C1236" s="5" t="s">
        <v>15</v>
      </c>
      <c r="D1236" s="5" t="str">
        <f>"江英英"</f>
        <v>江英英</v>
      </c>
      <c r="E1236" s="5" t="str">
        <f t="shared" si="62"/>
        <v>女</v>
      </c>
    </row>
    <row r="1237" spans="1:5" ht="34.5" customHeight="1">
      <c r="A1237" s="5">
        <v>1235</v>
      </c>
      <c r="B1237" s="5" t="str">
        <f>"35422021111810125412200"</f>
        <v>35422021111810125412200</v>
      </c>
      <c r="C1237" s="5" t="s">
        <v>15</v>
      </c>
      <c r="D1237" s="5" t="str">
        <f>"刘雯馨"</f>
        <v>刘雯馨</v>
      </c>
      <c r="E1237" s="5" t="str">
        <f t="shared" si="62"/>
        <v>女</v>
      </c>
    </row>
    <row r="1238" spans="1:5" ht="34.5" customHeight="1">
      <c r="A1238" s="5">
        <v>1236</v>
      </c>
      <c r="B1238" s="5" t="str">
        <f>"35422021111810314912335"</f>
        <v>35422021111810314912335</v>
      </c>
      <c r="C1238" s="5" t="s">
        <v>15</v>
      </c>
      <c r="D1238" s="5" t="str">
        <f>"蒋月英"</f>
        <v>蒋月英</v>
      </c>
      <c r="E1238" s="5" t="str">
        <f t="shared" si="62"/>
        <v>女</v>
      </c>
    </row>
    <row r="1239" spans="1:5" ht="34.5" customHeight="1">
      <c r="A1239" s="5">
        <v>1237</v>
      </c>
      <c r="B1239" s="5" t="str">
        <f>"35422021111810391512405"</f>
        <v>35422021111810391512405</v>
      </c>
      <c r="C1239" s="5" t="s">
        <v>15</v>
      </c>
      <c r="D1239" s="5" t="str">
        <f>"卢亮霞"</f>
        <v>卢亮霞</v>
      </c>
      <c r="E1239" s="5" t="str">
        <f t="shared" si="62"/>
        <v>女</v>
      </c>
    </row>
    <row r="1240" spans="1:5" ht="34.5" customHeight="1">
      <c r="A1240" s="5">
        <v>1238</v>
      </c>
      <c r="B1240" s="5" t="str">
        <f>"35422021111810483112463"</f>
        <v>35422021111810483112463</v>
      </c>
      <c r="C1240" s="5" t="s">
        <v>15</v>
      </c>
      <c r="D1240" s="5" t="str">
        <f>"丁怀莹"</f>
        <v>丁怀莹</v>
      </c>
      <c r="E1240" s="5" t="str">
        <f t="shared" si="62"/>
        <v>女</v>
      </c>
    </row>
    <row r="1241" spans="1:5" ht="34.5" customHeight="1">
      <c r="A1241" s="5">
        <v>1239</v>
      </c>
      <c r="B1241" s="5" t="str">
        <f>"35422021111811395012731"</f>
        <v>35422021111811395012731</v>
      </c>
      <c r="C1241" s="5" t="s">
        <v>15</v>
      </c>
      <c r="D1241" s="5" t="str">
        <f>"邓严峻"</f>
        <v>邓严峻</v>
      </c>
      <c r="E1241" s="5" t="str">
        <f>"男"</f>
        <v>男</v>
      </c>
    </row>
    <row r="1242" spans="1:5" ht="34.5" customHeight="1">
      <c r="A1242" s="5">
        <v>1240</v>
      </c>
      <c r="B1242" s="5" t="str">
        <f>"35422021111813142613068"</f>
        <v>35422021111813142613068</v>
      </c>
      <c r="C1242" s="5" t="s">
        <v>15</v>
      </c>
      <c r="D1242" s="5" t="str">
        <f>"王家宇"</f>
        <v>王家宇</v>
      </c>
      <c r="E1242" s="5" t="str">
        <f>"男"</f>
        <v>男</v>
      </c>
    </row>
    <row r="1243" spans="1:5" ht="34.5" customHeight="1">
      <c r="A1243" s="5">
        <v>1241</v>
      </c>
      <c r="B1243" s="5" t="str">
        <f>"35422021111814201013216"</f>
        <v>35422021111814201013216</v>
      </c>
      <c r="C1243" s="5" t="s">
        <v>15</v>
      </c>
      <c r="D1243" s="5" t="str">
        <f>"陈祖明"</f>
        <v>陈祖明</v>
      </c>
      <c r="E1243" s="5" t="str">
        <f>"男"</f>
        <v>男</v>
      </c>
    </row>
    <row r="1244" spans="1:5" ht="34.5" customHeight="1">
      <c r="A1244" s="5">
        <v>1242</v>
      </c>
      <c r="B1244" s="5" t="str">
        <f>"35422021111814384013267"</f>
        <v>35422021111814384013267</v>
      </c>
      <c r="C1244" s="5" t="s">
        <v>15</v>
      </c>
      <c r="D1244" s="5" t="str">
        <f>"陈宝妹"</f>
        <v>陈宝妹</v>
      </c>
      <c r="E1244" s="5" t="str">
        <f>"女"</f>
        <v>女</v>
      </c>
    </row>
    <row r="1245" spans="1:5" ht="34.5" customHeight="1">
      <c r="A1245" s="5">
        <v>1243</v>
      </c>
      <c r="B1245" s="5" t="str">
        <f>"35422021111815062213377"</f>
        <v>35422021111815062213377</v>
      </c>
      <c r="C1245" s="5" t="s">
        <v>15</v>
      </c>
      <c r="D1245" s="5" t="str">
        <f>"符环丹"</f>
        <v>符环丹</v>
      </c>
      <c r="E1245" s="5" t="str">
        <f>"女"</f>
        <v>女</v>
      </c>
    </row>
    <row r="1246" spans="1:5" ht="34.5" customHeight="1">
      <c r="A1246" s="5">
        <v>1244</v>
      </c>
      <c r="B1246" s="5" t="str">
        <f>"35422021111815574213573"</f>
        <v>35422021111815574213573</v>
      </c>
      <c r="C1246" s="5" t="s">
        <v>15</v>
      </c>
      <c r="D1246" s="5" t="str">
        <f>"符章辉"</f>
        <v>符章辉</v>
      </c>
      <c r="E1246" s="5" t="str">
        <f>"男"</f>
        <v>男</v>
      </c>
    </row>
    <row r="1247" spans="1:5" ht="34.5" customHeight="1">
      <c r="A1247" s="5">
        <v>1245</v>
      </c>
      <c r="B1247" s="5" t="str">
        <f>"35422021111816285413686"</f>
        <v>35422021111816285413686</v>
      </c>
      <c r="C1247" s="5" t="s">
        <v>15</v>
      </c>
      <c r="D1247" s="5" t="str">
        <f>"邱雪苗"</f>
        <v>邱雪苗</v>
      </c>
      <c r="E1247" s="5" t="str">
        <f aca="true" t="shared" si="63" ref="E1247:E1255">"女"</f>
        <v>女</v>
      </c>
    </row>
    <row r="1248" spans="1:5" ht="34.5" customHeight="1">
      <c r="A1248" s="5">
        <v>1246</v>
      </c>
      <c r="B1248" s="5" t="str">
        <f>"35422021111817051213779"</f>
        <v>35422021111817051213779</v>
      </c>
      <c r="C1248" s="5" t="s">
        <v>15</v>
      </c>
      <c r="D1248" s="5" t="str">
        <f>"陈莹"</f>
        <v>陈莹</v>
      </c>
      <c r="E1248" s="5" t="str">
        <f t="shared" si="63"/>
        <v>女</v>
      </c>
    </row>
    <row r="1249" spans="1:5" ht="34.5" customHeight="1">
      <c r="A1249" s="5">
        <v>1247</v>
      </c>
      <c r="B1249" s="5" t="str">
        <f>"35422021111820063014142"</f>
        <v>35422021111820063014142</v>
      </c>
      <c r="C1249" s="5" t="s">
        <v>15</v>
      </c>
      <c r="D1249" s="5" t="str">
        <f>"吴克雪"</f>
        <v>吴克雪</v>
      </c>
      <c r="E1249" s="5" t="str">
        <f t="shared" si="63"/>
        <v>女</v>
      </c>
    </row>
    <row r="1250" spans="1:5" ht="34.5" customHeight="1">
      <c r="A1250" s="5">
        <v>1248</v>
      </c>
      <c r="B1250" s="5" t="str">
        <f>"35422021111821182414294"</f>
        <v>35422021111821182414294</v>
      </c>
      <c r="C1250" s="5" t="s">
        <v>15</v>
      </c>
      <c r="D1250" s="5" t="str">
        <f>"罗敏"</f>
        <v>罗敏</v>
      </c>
      <c r="E1250" s="5" t="str">
        <f t="shared" si="63"/>
        <v>女</v>
      </c>
    </row>
    <row r="1251" spans="1:5" ht="34.5" customHeight="1">
      <c r="A1251" s="5">
        <v>1249</v>
      </c>
      <c r="B1251" s="5" t="str">
        <f>"35422021111822123914371"</f>
        <v>35422021111822123914371</v>
      </c>
      <c r="C1251" s="5" t="s">
        <v>15</v>
      </c>
      <c r="D1251" s="5" t="str">
        <f>"苗健"</f>
        <v>苗健</v>
      </c>
      <c r="E1251" s="5" t="str">
        <f t="shared" si="63"/>
        <v>女</v>
      </c>
    </row>
    <row r="1252" spans="1:5" ht="34.5" customHeight="1">
      <c r="A1252" s="5">
        <v>1250</v>
      </c>
      <c r="B1252" s="5" t="str">
        <f>"35422021111909213414605"</f>
        <v>35422021111909213414605</v>
      </c>
      <c r="C1252" s="5" t="s">
        <v>15</v>
      </c>
      <c r="D1252" s="5" t="str">
        <f>"庄雪芬"</f>
        <v>庄雪芬</v>
      </c>
      <c r="E1252" s="5" t="str">
        <f t="shared" si="63"/>
        <v>女</v>
      </c>
    </row>
    <row r="1253" spans="1:5" ht="34.5" customHeight="1">
      <c r="A1253" s="5">
        <v>1251</v>
      </c>
      <c r="B1253" s="5" t="str">
        <f>"35422021111910184514758"</f>
        <v>35422021111910184514758</v>
      </c>
      <c r="C1253" s="5" t="s">
        <v>15</v>
      </c>
      <c r="D1253" s="5" t="str">
        <f>"林建娥"</f>
        <v>林建娥</v>
      </c>
      <c r="E1253" s="5" t="str">
        <f t="shared" si="63"/>
        <v>女</v>
      </c>
    </row>
    <row r="1254" spans="1:5" ht="34.5" customHeight="1">
      <c r="A1254" s="5">
        <v>1252</v>
      </c>
      <c r="B1254" s="5" t="str">
        <f>"35422021111913234815095"</f>
        <v>35422021111913234815095</v>
      </c>
      <c r="C1254" s="5" t="s">
        <v>15</v>
      </c>
      <c r="D1254" s="5" t="str">
        <f>"黄甜"</f>
        <v>黄甜</v>
      </c>
      <c r="E1254" s="5" t="str">
        <f t="shared" si="63"/>
        <v>女</v>
      </c>
    </row>
    <row r="1255" spans="1:5" ht="34.5" customHeight="1">
      <c r="A1255" s="5">
        <v>1253</v>
      </c>
      <c r="B1255" s="5" t="str">
        <f>"35422021111915172415241"</f>
        <v>35422021111915172415241</v>
      </c>
      <c r="C1255" s="5" t="s">
        <v>15</v>
      </c>
      <c r="D1255" s="5" t="str">
        <f>"李志灵"</f>
        <v>李志灵</v>
      </c>
      <c r="E1255" s="5" t="str">
        <f t="shared" si="63"/>
        <v>女</v>
      </c>
    </row>
    <row r="1256" spans="1:5" ht="34.5" customHeight="1">
      <c r="A1256" s="5">
        <v>1254</v>
      </c>
      <c r="B1256" s="5" t="str">
        <f>"35422021112011300816211"</f>
        <v>35422021112011300816211</v>
      </c>
      <c r="C1256" s="5" t="s">
        <v>15</v>
      </c>
      <c r="D1256" s="5" t="str">
        <f>"汪鹏"</f>
        <v>汪鹏</v>
      </c>
      <c r="E1256" s="5" t="str">
        <f>"男"</f>
        <v>男</v>
      </c>
    </row>
    <row r="1257" spans="1:5" ht="34.5" customHeight="1">
      <c r="A1257" s="5">
        <v>1255</v>
      </c>
      <c r="B1257" s="5" t="str">
        <f>"35422021112014173516477"</f>
        <v>35422021112014173516477</v>
      </c>
      <c r="C1257" s="5" t="s">
        <v>15</v>
      </c>
      <c r="D1257" s="5" t="str">
        <f>"赵日拓"</f>
        <v>赵日拓</v>
      </c>
      <c r="E1257" s="5" t="str">
        <f>"男"</f>
        <v>男</v>
      </c>
    </row>
    <row r="1258" spans="1:5" ht="34.5" customHeight="1">
      <c r="A1258" s="5">
        <v>1256</v>
      </c>
      <c r="B1258" s="5" t="str">
        <f>"35422021112107553117215"</f>
        <v>35422021112107553117215</v>
      </c>
      <c r="C1258" s="5" t="s">
        <v>15</v>
      </c>
      <c r="D1258" s="5" t="str">
        <f>"陈嘉琪"</f>
        <v>陈嘉琪</v>
      </c>
      <c r="E1258" s="5" t="str">
        <f>"女"</f>
        <v>女</v>
      </c>
    </row>
    <row r="1259" spans="1:5" ht="34.5" customHeight="1">
      <c r="A1259" s="5">
        <v>1257</v>
      </c>
      <c r="B1259" s="5" t="str">
        <f>"35422021112109031217261"</f>
        <v>35422021112109031217261</v>
      </c>
      <c r="C1259" s="5" t="s">
        <v>15</v>
      </c>
      <c r="D1259" s="5" t="str">
        <f>"陈光墉"</f>
        <v>陈光墉</v>
      </c>
      <c r="E1259" s="5" t="str">
        <f>"男"</f>
        <v>男</v>
      </c>
    </row>
    <row r="1260" spans="1:5" ht="34.5" customHeight="1">
      <c r="A1260" s="5">
        <v>1258</v>
      </c>
      <c r="B1260" s="5" t="str">
        <f>"35422021112112570917628"</f>
        <v>35422021112112570917628</v>
      </c>
      <c r="C1260" s="5" t="s">
        <v>15</v>
      </c>
      <c r="D1260" s="5" t="str">
        <f>"吴景章"</f>
        <v>吴景章</v>
      </c>
      <c r="E1260" s="5" t="str">
        <f>"男"</f>
        <v>男</v>
      </c>
    </row>
    <row r="1261" spans="1:5" ht="34.5" customHeight="1">
      <c r="A1261" s="5">
        <v>1259</v>
      </c>
      <c r="B1261" s="5" t="str">
        <f>"35422021112114263517746"</f>
        <v>35422021112114263517746</v>
      </c>
      <c r="C1261" s="5" t="s">
        <v>15</v>
      </c>
      <c r="D1261" s="5" t="str">
        <f>"符吉子"</f>
        <v>符吉子</v>
      </c>
      <c r="E1261" s="5" t="str">
        <f>"女"</f>
        <v>女</v>
      </c>
    </row>
    <row r="1262" spans="1:5" ht="34.5" customHeight="1">
      <c r="A1262" s="5">
        <v>1260</v>
      </c>
      <c r="B1262" s="5" t="str">
        <f>"35422021112119071518130"</f>
        <v>35422021112119071518130</v>
      </c>
      <c r="C1262" s="5" t="s">
        <v>15</v>
      </c>
      <c r="D1262" s="5" t="str">
        <f>"石丽雪"</f>
        <v>石丽雪</v>
      </c>
      <c r="E1262" s="5" t="str">
        <f>"女"</f>
        <v>女</v>
      </c>
    </row>
    <row r="1263" spans="1:5" ht="34.5" customHeight="1">
      <c r="A1263" s="5">
        <v>1261</v>
      </c>
      <c r="B1263" s="5" t="str">
        <f>"35422021112119445918187"</f>
        <v>35422021112119445918187</v>
      </c>
      <c r="C1263" s="5" t="s">
        <v>15</v>
      </c>
      <c r="D1263" s="5" t="str">
        <f>"夏奎"</f>
        <v>夏奎</v>
      </c>
      <c r="E1263" s="5" t="str">
        <f>"男"</f>
        <v>男</v>
      </c>
    </row>
    <row r="1264" spans="1:5" ht="34.5" customHeight="1">
      <c r="A1264" s="5">
        <v>1262</v>
      </c>
      <c r="B1264" s="5" t="str">
        <f>"35422021112119544718200"</f>
        <v>35422021112119544718200</v>
      </c>
      <c r="C1264" s="5" t="s">
        <v>15</v>
      </c>
      <c r="D1264" s="5" t="str">
        <f>"何芳婷"</f>
        <v>何芳婷</v>
      </c>
      <c r="E1264" s="5" t="str">
        <f>"女"</f>
        <v>女</v>
      </c>
    </row>
    <row r="1265" spans="1:5" ht="34.5" customHeight="1">
      <c r="A1265" s="5">
        <v>1263</v>
      </c>
      <c r="B1265" s="5" t="str">
        <f>"35422021112120342018260"</f>
        <v>35422021112120342018260</v>
      </c>
      <c r="C1265" s="5" t="s">
        <v>15</v>
      </c>
      <c r="D1265" s="5" t="str">
        <f>"王雪青"</f>
        <v>王雪青</v>
      </c>
      <c r="E1265" s="5" t="str">
        <f>"女"</f>
        <v>女</v>
      </c>
    </row>
    <row r="1266" spans="1:5" ht="34.5" customHeight="1">
      <c r="A1266" s="5">
        <v>1264</v>
      </c>
      <c r="B1266" s="5" t="str">
        <f>"35422021112210170319292"</f>
        <v>35422021112210170319292</v>
      </c>
      <c r="C1266" s="5" t="s">
        <v>15</v>
      </c>
      <c r="D1266" s="5" t="str">
        <f>"吴琼凤"</f>
        <v>吴琼凤</v>
      </c>
      <c r="E1266" s="5" t="str">
        <f>"女"</f>
        <v>女</v>
      </c>
    </row>
    <row r="1267" spans="1:5" ht="34.5" customHeight="1">
      <c r="A1267" s="5">
        <v>1265</v>
      </c>
      <c r="B1267" s="5" t="str">
        <f>"35422021112210260019354"</f>
        <v>35422021112210260019354</v>
      </c>
      <c r="C1267" s="5" t="s">
        <v>15</v>
      </c>
      <c r="D1267" s="5" t="str">
        <f>"张业成"</f>
        <v>张业成</v>
      </c>
      <c r="E1267" s="5" t="str">
        <f>"男"</f>
        <v>男</v>
      </c>
    </row>
    <row r="1268" spans="1:5" ht="34.5" customHeight="1">
      <c r="A1268" s="5">
        <v>1266</v>
      </c>
      <c r="B1268" s="5" t="str">
        <f>"35422021112214381120442"</f>
        <v>35422021112214381120442</v>
      </c>
      <c r="C1268" s="5" t="s">
        <v>15</v>
      </c>
      <c r="D1268" s="5" t="str">
        <f>"庄海良"</f>
        <v>庄海良</v>
      </c>
      <c r="E1268" s="5" t="str">
        <f>"女"</f>
        <v>女</v>
      </c>
    </row>
    <row r="1269" spans="1:5" ht="34.5" customHeight="1">
      <c r="A1269" s="5">
        <v>1267</v>
      </c>
      <c r="B1269" s="5" t="str">
        <f>"35422021112214395420453"</f>
        <v>35422021112214395420453</v>
      </c>
      <c r="C1269" s="5" t="s">
        <v>15</v>
      </c>
      <c r="D1269" s="5" t="str">
        <f>"李静姣"</f>
        <v>李静姣</v>
      </c>
      <c r="E1269" s="5" t="str">
        <f>"女"</f>
        <v>女</v>
      </c>
    </row>
    <row r="1270" spans="1:5" ht="34.5" customHeight="1">
      <c r="A1270" s="5">
        <v>1268</v>
      </c>
      <c r="B1270" s="5" t="str">
        <f>"35422021112214500120501"</f>
        <v>35422021112214500120501</v>
      </c>
      <c r="C1270" s="5" t="s">
        <v>15</v>
      </c>
      <c r="D1270" s="5" t="str">
        <f>"林丽婷"</f>
        <v>林丽婷</v>
      </c>
      <c r="E1270" s="5" t="str">
        <f>"女"</f>
        <v>女</v>
      </c>
    </row>
    <row r="1271" spans="1:5" ht="34.5" customHeight="1">
      <c r="A1271" s="5">
        <v>1269</v>
      </c>
      <c r="B1271" s="5" t="str">
        <f>"35422021112218402121489"</f>
        <v>35422021112218402121489</v>
      </c>
      <c r="C1271" s="5" t="s">
        <v>15</v>
      </c>
      <c r="D1271" s="5" t="str">
        <f>"卢银叶"</f>
        <v>卢银叶</v>
      </c>
      <c r="E1271" s="5" t="str">
        <f>"女"</f>
        <v>女</v>
      </c>
    </row>
    <row r="1272" spans="1:5" ht="34.5" customHeight="1">
      <c r="A1272" s="5">
        <v>1270</v>
      </c>
      <c r="B1272" s="5" t="str">
        <f>"35422021112218474621509"</f>
        <v>35422021112218474621509</v>
      </c>
      <c r="C1272" s="5" t="s">
        <v>15</v>
      </c>
      <c r="D1272" s="5" t="str">
        <f>"钟海彬"</f>
        <v>钟海彬</v>
      </c>
      <c r="E1272" s="5" t="str">
        <f>"男"</f>
        <v>男</v>
      </c>
    </row>
    <row r="1273" spans="1:5" ht="34.5" customHeight="1">
      <c r="A1273" s="5">
        <v>1271</v>
      </c>
      <c r="B1273" s="5" t="str">
        <f>"35422021112310333122673"</f>
        <v>35422021112310333122673</v>
      </c>
      <c r="C1273" s="5" t="s">
        <v>15</v>
      </c>
      <c r="D1273" s="5" t="str">
        <f>"李欣欣"</f>
        <v>李欣欣</v>
      </c>
      <c r="E1273" s="5" t="str">
        <f>"女"</f>
        <v>女</v>
      </c>
    </row>
    <row r="1274" spans="1:5" ht="34.5" customHeight="1">
      <c r="A1274" s="5">
        <v>1272</v>
      </c>
      <c r="B1274" s="5" t="str">
        <f>"35422021112311285922848"</f>
        <v>35422021112311285922848</v>
      </c>
      <c r="C1274" s="5" t="s">
        <v>15</v>
      </c>
      <c r="D1274" s="5" t="str">
        <f>"倪胜永"</f>
        <v>倪胜永</v>
      </c>
      <c r="E1274" s="5" t="str">
        <f>"男"</f>
        <v>男</v>
      </c>
    </row>
    <row r="1275" spans="1:5" ht="34.5" customHeight="1">
      <c r="A1275" s="5">
        <v>1273</v>
      </c>
      <c r="B1275" s="5" t="str">
        <f>"35422021112311451122888"</f>
        <v>35422021112311451122888</v>
      </c>
      <c r="C1275" s="5" t="s">
        <v>15</v>
      </c>
      <c r="D1275" s="5" t="str">
        <f>"李寒"</f>
        <v>李寒</v>
      </c>
      <c r="E1275" s="5" t="str">
        <f>"女"</f>
        <v>女</v>
      </c>
    </row>
    <row r="1276" spans="1:5" ht="34.5" customHeight="1">
      <c r="A1276" s="5">
        <v>1274</v>
      </c>
      <c r="B1276" s="5" t="str">
        <f>"35422021112315315623404"</f>
        <v>35422021112315315623404</v>
      </c>
      <c r="C1276" s="5" t="s">
        <v>15</v>
      </c>
      <c r="D1276" s="5" t="str">
        <f>"李有茂"</f>
        <v>李有茂</v>
      </c>
      <c r="E1276" s="5" t="str">
        <f>"男"</f>
        <v>男</v>
      </c>
    </row>
    <row r="1277" spans="1:5" ht="34.5" customHeight="1">
      <c r="A1277" s="5">
        <v>1275</v>
      </c>
      <c r="B1277" s="5" t="str">
        <f>"35422021112316184823531"</f>
        <v>35422021112316184823531</v>
      </c>
      <c r="C1277" s="5" t="s">
        <v>15</v>
      </c>
      <c r="D1277" s="5" t="str">
        <f>"秦风娟"</f>
        <v>秦风娟</v>
      </c>
      <c r="E1277" s="5" t="str">
        <f>"女"</f>
        <v>女</v>
      </c>
    </row>
    <row r="1278" spans="1:5" ht="34.5" customHeight="1">
      <c r="A1278" s="5">
        <v>1276</v>
      </c>
      <c r="B1278" s="5" t="str">
        <f>"35422021112317260532442"</f>
        <v>35422021112317260532442</v>
      </c>
      <c r="C1278" s="5" t="s">
        <v>15</v>
      </c>
      <c r="D1278" s="5" t="str">
        <f>"卓书泉"</f>
        <v>卓书泉</v>
      </c>
      <c r="E1278" s="5" t="str">
        <f>"男"</f>
        <v>男</v>
      </c>
    </row>
    <row r="1279" spans="1:5" ht="34.5" customHeight="1">
      <c r="A1279" s="5">
        <v>1277</v>
      </c>
      <c r="B1279" s="5" t="str">
        <f>"35422021112319060933827"</f>
        <v>35422021112319060933827</v>
      </c>
      <c r="C1279" s="5" t="s">
        <v>15</v>
      </c>
      <c r="D1279" s="5" t="str">
        <f>"麦惠乾"</f>
        <v>麦惠乾</v>
      </c>
      <c r="E1279" s="5" t="str">
        <f>"女"</f>
        <v>女</v>
      </c>
    </row>
    <row r="1280" spans="1:5" ht="34.5" customHeight="1">
      <c r="A1280" s="5">
        <v>1278</v>
      </c>
      <c r="B1280" s="5" t="str">
        <f>"35422021112409241434735"</f>
        <v>35422021112409241434735</v>
      </c>
      <c r="C1280" s="5" t="s">
        <v>15</v>
      </c>
      <c r="D1280" s="5" t="str">
        <f>"陈良卓"</f>
        <v>陈良卓</v>
      </c>
      <c r="E1280" s="5" t="str">
        <f>"男"</f>
        <v>男</v>
      </c>
    </row>
    <row r="1281" spans="1:5" ht="34.5" customHeight="1">
      <c r="A1281" s="5">
        <v>1279</v>
      </c>
      <c r="B1281" s="5" t="str">
        <f>"35422021112409254234744"</f>
        <v>35422021112409254234744</v>
      </c>
      <c r="C1281" s="5" t="s">
        <v>15</v>
      </c>
      <c r="D1281" s="5" t="str">
        <f>"陈婷婷"</f>
        <v>陈婷婷</v>
      </c>
      <c r="E1281" s="5" t="str">
        <f aca="true" t="shared" si="64" ref="E1281:E1292">"女"</f>
        <v>女</v>
      </c>
    </row>
    <row r="1282" spans="1:5" ht="34.5" customHeight="1">
      <c r="A1282" s="5">
        <v>1280</v>
      </c>
      <c r="B1282" s="5" t="str">
        <f>"35422021112410325435007"</f>
        <v>35422021112410325435007</v>
      </c>
      <c r="C1282" s="5" t="s">
        <v>15</v>
      </c>
      <c r="D1282" s="5" t="str">
        <f>"陈松玲"</f>
        <v>陈松玲</v>
      </c>
      <c r="E1282" s="5" t="str">
        <f t="shared" si="64"/>
        <v>女</v>
      </c>
    </row>
    <row r="1283" spans="1:5" ht="34.5" customHeight="1">
      <c r="A1283" s="5">
        <v>1281</v>
      </c>
      <c r="B1283" s="5" t="str">
        <f>"35422021112419062936288"</f>
        <v>35422021112419062936288</v>
      </c>
      <c r="C1283" s="5" t="s">
        <v>15</v>
      </c>
      <c r="D1283" s="5" t="str">
        <f>"刘凤婷"</f>
        <v>刘凤婷</v>
      </c>
      <c r="E1283" s="5" t="str">
        <f t="shared" si="64"/>
        <v>女</v>
      </c>
    </row>
    <row r="1284" spans="1:5" ht="34.5" customHeight="1">
      <c r="A1284" s="5">
        <v>1282</v>
      </c>
      <c r="B1284" s="5" t="str">
        <f>"35422021112510301845459"</f>
        <v>35422021112510301845459</v>
      </c>
      <c r="C1284" s="5" t="s">
        <v>15</v>
      </c>
      <c r="D1284" s="5" t="str">
        <f>"苏伟静"</f>
        <v>苏伟静</v>
      </c>
      <c r="E1284" s="5" t="str">
        <f t="shared" si="64"/>
        <v>女</v>
      </c>
    </row>
    <row r="1285" spans="1:5" ht="34.5" customHeight="1">
      <c r="A1285" s="5">
        <v>1283</v>
      </c>
      <c r="B1285" s="5" t="str">
        <f>"35422021112512565545974"</f>
        <v>35422021112512565545974</v>
      </c>
      <c r="C1285" s="5" t="s">
        <v>15</v>
      </c>
      <c r="D1285" s="5" t="str">
        <f>"符瑜"</f>
        <v>符瑜</v>
      </c>
      <c r="E1285" s="5" t="str">
        <f t="shared" si="64"/>
        <v>女</v>
      </c>
    </row>
    <row r="1286" spans="1:5" ht="34.5" customHeight="1">
      <c r="A1286" s="5">
        <v>1284</v>
      </c>
      <c r="B1286" s="5" t="str">
        <f>"35422021112521055247052"</f>
        <v>35422021112521055247052</v>
      </c>
      <c r="C1286" s="5" t="s">
        <v>15</v>
      </c>
      <c r="D1286" s="5" t="str">
        <f>"符雅雲"</f>
        <v>符雅雲</v>
      </c>
      <c r="E1286" s="5" t="str">
        <f t="shared" si="64"/>
        <v>女</v>
      </c>
    </row>
    <row r="1287" spans="1:5" ht="34.5" customHeight="1">
      <c r="A1287" s="5">
        <v>1285</v>
      </c>
      <c r="B1287" s="5" t="str">
        <f>"35422021112816113050486"</f>
        <v>35422021112816113050486</v>
      </c>
      <c r="C1287" s="5" t="s">
        <v>15</v>
      </c>
      <c r="D1287" s="5" t="str">
        <f>"郝丽丽"</f>
        <v>郝丽丽</v>
      </c>
      <c r="E1287" s="5" t="str">
        <f t="shared" si="64"/>
        <v>女</v>
      </c>
    </row>
    <row r="1288" spans="1:5" ht="34.5" customHeight="1">
      <c r="A1288" s="5">
        <v>1286</v>
      </c>
      <c r="B1288" s="5" t="str">
        <f>"35422021112820390250715"</f>
        <v>35422021112820390250715</v>
      </c>
      <c r="C1288" s="5" t="s">
        <v>15</v>
      </c>
      <c r="D1288" s="5" t="str">
        <f>"黄贯咪"</f>
        <v>黄贯咪</v>
      </c>
      <c r="E1288" s="5" t="str">
        <f t="shared" si="64"/>
        <v>女</v>
      </c>
    </row>
    <row r="1289" spans="1:5" ht="34.5" customHeight="1">
      <c r="A1289" s="5">
        <v>1287</v>
      </c>
      <c r="B1289" s="5" t="str">
        <f>"35422021112914133251798"</f>
        <v>35422021112914133251798</v>
      </c>
      <c r="C1289" s="5" t="s">
        <v>15</v>
      </c>
      <c r="D1289" s="5" t="str">
        <f>"高莉"</f>
        <v>高莉</v>
      </c>
      <c r="E1289" s="5" t="str">
        <f t="shared" si="64"/>
        <v>女</v>
      </c>
    </row>
    <row r="1290" spans="1:5" ht="34.5" customHeight="1">
      <c r="A1290" s="5">
        <v>1288</v>
      </c>
      <c r="B1290" s="5" t="str">
        <f>"35422021113011113553015"</f>
        <v>35422021113011113553015</v>
      </c>
      <c r="C1290" s="5" t="s">
        <v>15</v>
      </c>
      <c r="D1290" s="5" t="str">
        <f>"黄瑞妹"</f>
        <v>黄瑞妹</v>
      </c>
      <c r="E1290" s="5" t="str">
        <f t="shared" si="64"/>
        <v>女</v>
      </c>
    </row>
    <row r="1291" spans="1:5" ht="34.5" customHeight="1">
      <c r="A1291" s="5">
        <v>1289</v>
      </c>
      <c r="B1291" s="5" t="str">
        <f>"35422021113020231453798"</f>
        <v>35422021113020231453798</v>
      </c>
      <c r="C1291" s="5" t="s">
        <v>15</v>
      </c>
      <c r="D1291" s="5" t="str">
        <f>"吴洁明"</f>
        <v>吴洁明</v>
      </c>
      <c r="E1291" s="5" t="str">
        <f t="shared" si="64"/>
        <v>女</v>
      </c>
    </row>
    <row r="1292" spans="1:5" ht="34.5" customHeight="1">
      <c r="A1292" s="5">
        <v>1290</v>
      </c>
      <c r="B1292" s="5" t="str">
        <f>"35422021120117520855204"</f>
        <v>35422021120117520855204</v>
      </c>
      <c r="C1292" s="5" t="s">
        <v>15</v>
      </c>
      <c r="D1292" s="5" t="str">
        <f>"曾妍"</f>
        <v>曾妍</v>
      </c>
      <c r="E1292" s="5" t="str">
        <f t="shared" si="64"/>
        <v>女</v>
      </c>
    </row>
    <row r="1293" spans="1:5" ht="34.5" customHeight="1">
      <c r="A1293" s="5">
        <v>1291</v>
      </c>
      <c r="B1293" s="5" t="str">
        <f>"35422021120118335055259"</f>
        <v>35422021120118335055259</v>
      </c>
      <c r="C1293" s="5" t="s">
        <v>15</v>
      </c>
      <c r="D1293" s="5" t="str">
        <f>"郑齐"</f>
        <v>郑齐</v>
      </c>
      <c r="E1293" s="5" t="str">
        <f>"男"</f>
        <v>男</v>
      </c>
    </row>
    <row r="1294" spans="1:5" ht="34.5" customHeight="1">
      <c r="A1294" s="5">
        <v>1292</v>
      </c>
      <c r="B1294" s="5" t="str">
        <f>"35422021120209221455701"</f>
        <v>35422021120209221455701</v>
      </c>
      <c r="C1294" s="5" t="s">
        <v>15</v>
      </c>
      <c r="D1294" s="5" t="str">
        <f>"薛梅娟"</f>
        <v>薛梅娟</v>
      </c>
      <c r="E1294" s="5" t="str">
        <f>"女"</f>
        <v>女</v>
      </c>
    </row>
    <row r="1295" spans="1:5" ht="34.5" customHeight="1">
      <c r="A1295" s="5">
        <v>1293</v>
      </c>
      <c r="B1295" s="5" t="str">
        <f>"35422021120209365955717"</f>
        <v>35422021120209365955717</v>
      </c>
      <c r="C1295" s="5" t="s">
        <v>15</v>
      </c>
      <c r="D1295" s="5" t="str">
        <f>"邓静兰"</f>
        <v>邓静兰</v>
      </c>
      <c r="E1295" s="5" t="str">
        <f>"女"</f>
        <v>女</v>
      </c>
    </row>
    <row r="1296" spans="1:5" ht="34.5" customHeight="1">
      <c r="A1296" s="5">
        <v>1294</v>
      </c>
      <c r="B1296" s="5" t="str">
        <f>"35422021120217582356118"</f>
        <v>35422021120217582356118</v>
      </c>
      <c r="C1296" s="5" t="s">
        <v>15</v>
      </c>
      <c r="D1296" s="5" t="str">
        <f>"虞禄"</f>
        <v>虞禄</v>
      </c>
      <c r="E1296" s="5" t="str">
        <f>"男"</f>
        <v>男</v>
      </c>
    </row>
    <row r="1297" spans="1:5" ht="34.5" customHeight="1">
      <c r="A1297" s="5">
        <v>1295</v>
      </c>
      <c r="B1297" s="5" t="str">
        <f>"35422021120410162559693"</f>
        <v>35422021120410162559693</v>
      </c>
      <c r="C1297" s="5" t="s">
        <v>15</v>
      </c>
      <c r="D1297" s="5" t="str">
        <f>"覃逍志"</f>
        <v>覃逍志</v>
      </c>
      <c r="E1297" s="5" t="str">
        <f>"男"</f>
        <v>男</v>
      </c>
    </row>
    <row r="1298" spans="1:5" ht="34.5" customHeight="1">
      <c r="A1298" s="5">
        <v>1296</v>
      </c>
      <c r="B1298" s="5" t="str">
        <f>"35422021120416562760303"</f>
        <v>35422021120416562760303</v>
      </c>
      <c r="C1298" s="5" t="s">
        <v>15</v>
      </c>
      <c r="D1298" s="5" t="str">
        <f>"邓依"</f>
        <v>邓依</v>
      </c>
      <c r="E1298" s="5" t="str">
        <f>"女"</f>
        <v>女</v>
      </c>
    </row>
    <row r="1299" spans="1:5" ht="34.5" customHeight="1">
      <c r="A1299" s="5">
        <v>1297</v>
      </c>
      <c r="B1299" s="5" t="str">
        <f>"35422021120421445260772"</f>
        <v>35422021120421445260772</v>
      </c>
      <c r="C1299" s="5" t="s">
        <v>15</v>
      </c>
      <c r="D1299" s="5" t="str">
        <f>"谢佳辉"</f>
        <v>谢佳辉</v>
      </c>
      <c r="E1299" s="5" t="str">
        <f>"男"</f>
        <v>男</v>
      </c>
    </row>
    <row r="1300" spans="1:5" ht="34.5" customHeight="1">
      <c r="A1300" s="5">
        <v>1298</v>
      </c>
      <c r="B1300" s="5" t="str">
        <f>"35422021120512135461439"</f>
        <v>35422021120512135461439</v>
      </c>
      <c r="C1300" s="5" t="s">
        <v>15</v>
      </c>
      <c r="D1300" s="5" t="str">
        <f>"羊代香"</f>
        <v>羊代香</v>
      </c>
      <c r="E1300" s="5" t="str">
        <f>"女"</f>
        <v>女</v>
      </c>
    </row>
    <row r="1301" spans="1:5" ht="34.5" customHeight="1">
      <c r="A1301" s="5">
        <v>1299</v>
      </c>
      <c r="B1301" s="5" t="str">
        <f>"35422021120519511862187"</f>
        <v>35422021120519511862187</v>
      </c>
      <c r="C1301" s="5" t="s">
        <v>15</v>
      </c>
      <c r="D1301" s="5" t="str">
        <f>"金风坤"</f>
        <v>金风坤</v>
      </c>
      <c r="E1301" s="5" t="str">
        <f>"女"</f>
        <v>女</v>
      </c>
    </row>
    <row r="1302" spans="1:5" ht="34.5" customHeight="1">
      <c r="A1302" s="5">
        <v>1300</v>
      </c>
      <c r="B1302" s="5" t="str">
        <f>"35422021120523052862403"</f>
        <v>35422021120523052862403</v>
      </c>
      <c r="C1302" s="5" t="s">
        <v>15</v>
      </c>
      <c r="D1302" s="5" t="str">
        <f>"何爱坤"</f>
        <v>何爱坤</v>
      </c>
      <c r="E1302" s="5" t="str">
        <f>"女"</f>
        <v>女</v>
      </c>
    </row>
    <row r="1303" spans="1:5" ht="34.5" customHeight="1">
      <c r="A1303" s="5">
        <v>1301</v>
      </c>
      <c r="B1303" s="5" t="str">
        <f>"35422021120601294162444"</f>
        <v>35422021120601294162444</v>
      </c>
      <c r="C1303" s="5" t="s">
        <v>15</v>
      </c>
      <c r="D1303" s="5" t="str">
        <f>"张裕正"</f>
        <v>张裕正</v>
      </c>
      <c r="E1303" s="5" t="str">
        <f>"男"</f>
        <v>男</v>
      </c>
    </row>
    <row r="1304" spans="1:5" ht="34.5" customHeight="1">
      <c r="A1304" s="5">
        <v>1302</v>
      </c>
      <c r="B1304" s="5" t="str">
        <f>"35422021120609353962664"</f>
        <v>35422021120609353962664</v>
      </c>
      <c r="C1304" s="5" t="s">
        <v>15</v>
      </c>
      <c r="D1304" s="5" t="str">
        <f>"余月香"</f>
        <v>余月香</v>
      </c>
      <c r="E1304" s="5" t="str">
        <f aca="true" t="shared" si="65" ref="E1304:E1312">"女"</f>
        <v>女</v>
      </c>
    </row>
    <row r="1305" spans="1:5" ht="34.5" customHeight="1">
      <c r="A1305" s="5">
        <v>1303</v>
      </c>
      <c r="B1305" s="5" t="str">
        <f>"35422021111809221411816"</f>
        <v>35422021111809221411816</v>
      </c>
      <c r="C1305" s="5" t="s">
        <v>16</v>
      </c>
      <c r="D1305" s="5" t="str">
        <f>"周富"</f>
        <v>周富</v>
      </c>
      <c r="E1305" s="5" t="str">
        <f t="shared" si="65"/>
        <v>女</v>
      </c>
    </row>
    <row r="1306" spans="1:5" ht="34.5" customHeight="1">
      <c r="A1306" s="5">
        <v>1304</v>
      </c>
      <c r="B1306" s="5" t="str">
        <f>"35422021111809322911904"</f>
        <v>35422021111809322911904</v>
      </c>
      <c r="C1306" s="5" t="s">
        <v>16</v>
      </c>
      <c r="D1306" s="5" t="str">
        <f>"梁海姗"</f>
        <v>梁海姗</v>
      </c>
      <c r="E1306" s="5" t="str">
        <f t="shared" si="65"/>
        <v>女</v>
      </c>
    </row>
    <row r="1307" spans="1:5" ht="34.5" customHeight="1">
      <c r="A1307" s="5">
        <v>1305</v>
      </c>
      <c r="B1307" s="5" t="str">
        <f>"35422021111809480712019"</f>
        <v>35422021111809480712019</v>
      </c>
      <c r="C1307" s="5" t="s">
        <v>16</v>
      </c>
      <c r="D1307" s="5" t="str">
        <f>"郑玲玲"</f>
        <v>郑玲玲</v>
      </c>
      <c r="E1307" s="5" t="str">
        <f t="shared" si="65"/>
        <v>女</v>
      </c>
    </row>
    <row r="1308" spans="1:5" ht="34.5" customHeight="1">
      <c r="A1308" s="5">
        <v>1306</v>
      </c>
      <c r="B1308" s="5" t="str">
        <f>"35422021111810224112275"</f>
        <v>35422021111810224112275</v>
      </c>
      <c r="C1308" s="5" t="s">
        <v>16</v>
      </c>
      <c r="D1308" s="5" t="str">
        <f>"黄晓雯"</f>
        <v>黄晓雯</v>
      </c>
      <c r="E1308" s="5" t="str">
        <f t="shared" si="65"/>
        <v>女</v>
      </c>
    </row>
    <row r="1309" spans="1:5" ht="34.5" customHeight="1">
      <c r="A1309" s="5">
        <v>1307</v>
      </c>
      <c r="B1309" s="5" t="str">
        <f>"35422021111810583012521"</f>
        <v>35422021111810583012521</v>
      </c>
      <c r="C1309" s="5" t="s">
        <v>16</v>
      </c>
      <c r="D1309" s="5" t="str">
        <f>"陈佳佳"</f>
        <v>陈佳佳</v>
      </c>
      <c r="E1309" s="5" t="str">
        <f t="shared" si="65"/>
        <v>女</v>
      </c>
    </row>
    <row r="1310" spans="1:5" ht="34.5" customHeight="1">
      <c r="A1310" s="5">
        <v>1308</v>
      </c>
      <c r="B1310" s="5" t="str">
        <f>"35422021111811235912659"</f>
        <v>35422021111811235912659</v>
      </c>
      <c r="C1310" s="5" t="s">
        <v>16</v>
      </c>
      <c r="D1310" s="5" t="str">
        <f>"钟信念"</f>
        <v>钟信念</v>
      </c>
      <c r="E1310" s="5" t="str">
        <f t="shared" si="65"/>
        <v>女</v>
      </c>
    </row>
    <row r="1311" spans="1:5" ht="34.5" customHeight="1">
      <c r="A1311" s="5">
        <v>1309</v>
      </c>
      <c r="B1311" s="5" t="str">
        <f>"35422021111811540312786"</f>
        <v>35422021111811540312786</v>
      </c>
      <c r="C1311" s="5" t="s">
        <v>16</v>
      </c>
      <c r="D1311" s="5" t="str">
        <f>"麦春菊"</f>
        <v>麦春菊</v>
      </c>
      <c r="E1311" s="5" t="str">
        <f t="shared" si="65"/>
        <v>女</v>
      </c>
    </row>
    <row r="1312" spans="1:5" ht="34.5" customHeight="1">
      <c r="A1312" s="5">
        <v>1310</v>
      </c>
      <c r="B1312" s="5" t="str">
        <f>"35422021111814270213229"</f>
        <v>35422021111814270213229</v>
      </c>
      <c r="C1312" s="5" t="s">
        <v>16</v>
      </c>
      <c r="D1312" s="5" t="str">
        <f>"符丹丹"</f>
        <v>符丹丹</v>
      </c>
      <c r="E1312" s="5" t="str">
        <f t="shared" si="65"/>
        <v>女</v>
      </c>
    </row>
    <row r="1313" spans="1:5" ht="34.5" customHeight="1">
      <c r="A1313" s="5">
        <v>1311</v>
      </c>
      <c r="B1313" s="5" t="str">
        <f>"35422021111815205113429"</f>
        <v>35422021111815205113429</v>
      </c>
      <c r="C1313" s="5" t="s">
        <v>16</v>
      </c>
      <c r="D1313" s="5" t="str">
        <f>"王挺波"</f>
        <v>王挺波</v>
      </c>
      <c r="E1313" s="5" t="str">
        <f>"男"</f>
        <v>男</v>
      </c>
    </row>
    <row r="1314" spans="1:5" ht="34.5" customHeight="1">
      <c r="A1314" s="5">
        <v>1312</v>
      </c>
      <c r="B1314" s="5" t="str">
        <f>"35422021111815270213451"</f>
        <v>35422021111815270213451</v>
      </c>
      <c r="C1314" s="5" t="s">
        <v>16</v>
      </c>
      <c r="D1314" s="5" t="str">
        <f>"王景荟"</f>
        <v>王景荟</v>
      </c>
      <c r="E1314" s="5" t="str">
        <f aca="true" t="shared" si="66" ref="E1314:E1324">"女"</f>
        <v>女</v>
      </c>
    </row>
    <row r="1315" spans="1:5" ht="34.5" customHeight="1">
      <c r="A1315" s="5">
        <v>1313</v>
      </c>
      <c r="B1315" s="5" t="str">
        <f>"35422021111815551813561"</f>
        <v>35422021111815551813561</v>
      </c>
      <c r="C1315" s="5" t="s">
        <v>16</v>
      </c>
      <c r="D1315" s="5" t="str">
        <f>"符海娟"</f>
        <v>符海娟</v>
      </c>
      <c r="E1315" s="5" t="str">
        <f t="shared" si="66"/>
        <v>女</v>
      </c>
    </row>
    <row r="1316" spans="1:5" ht="34.5" customHeight="1">
      <c r="A1316" s="5">
        <v>1314</v>
      </c>
      <c r="B1316" s="5" t="str">
        <f>"35422021111816430813717"</f>
        <v>35422021111816430813717</v>
      </c>
      <c r="C1316" s="5" t="s">
        <v>16</v>
      </c>
      <c r="D1316" s="5" t="str">
        <f>"邢一耘"</f>
        <v>邢一耘</v>
      </c>
      <c r="E1316" s="5" t="str">
        <f t="shared" si="66"/>
        <v>女</v>
      </c>
    </row>
    <row r="1317" spans="1:5" ht="34.5" customHeight="1">
      <c r="A1317" s="5">
        <v>1315</v>
      </c>
      <c r="B1317" s="5" t="str">
        <f>"35422021111819372014084"</f>
        <v>35422021111819372014084</v>
      </c>
      <c r="C1317" s="5" t="s">
        <v>16</v>
      </c>
      <c r="D1317" s="5" t="str">
        <f>"高小穗"</f>
        <v>高小穗</v>
      </c>
      <c r="E1317" s="5" t="str">
        <f t="shared" si="66"/>
        <v>女</v>
      </c>
    </row>
    <row r="1318" spans="1:5" ht="34.5" customHeight="1">
      <c r="A1318" s="5">
        <v>1316</v>
      </c>
      <c r="B1318" s="5" t="str">
        <f>"35422021111821461814338"</f>
        <v>35422021111821461814338</v>
      </c>
      <c r="C1318" s="5" t="s">
        <v>16</v>
      </c>
      <c r="D1318" s="5" t="str">
        <f>"黎小雯"</f>
        <v>黎小雯</v>
      </c>
      <c r="E1318" s="5" t="str">
        <f t="shared" si="66"/>
        <v>女</v>
      </c>
    </row>
    <row r="1319" spans="1:5" ht="34.5" customHeight="1">
      <c r="A1319" s="5">
        <v>1317</v>
      </c>
      <c r="B1319" s="5" t="str">
        <f>"35422021111821592914354"</f>
        <v>35422021111821592914354</v>
      </c>
      <c r="C1319" s="5" t="s">
        <v>16</v>
      </c>
      <c r="D1319" s="5" t="str">
        <f>"钟丽玲"</f>
        <v>钟丽玲</v>
      </c>
      <c r="E1319" s="5" t="str">
        <f t="shared" si="66"/>
        <v>女</v>
      </c>
    </row>
    <row r="1320" spans="1:5" ht="34.5" customHeight="1">
      <c r="A1320" s="5">
        <v>1318</v>
      </c>
      <c r="B1320" s="5" t="str">
        <f>"35422021111822122514370"</f>
        <v>35422021111822122514370</v>
      </c>
      <c r="C1320" s="5" t="s">
        <v>16</v>
      </c>
      <c r="D1320" s="5" t="str">
        <f>"庞广灵"</f>
        <v>庞广灵</v>
      </c>
      <c r="E1320" s="5" t="str">
        <f t="shared" si="66"/>
        <v>女</v>
      </c>
    </row>
    <row r="1321" spans="1:5" ht="34.5" customHeight="1">
      <c r="A1321" s="5">
        <v>1319</v>
      </c>
      <c r="B1321" s="5" t="str">
        <f>"35422021111822461214404"</f>
        <v>35422021111822461214404</v>
      </c>
      <c r="C1321" s="5" t="s">
        <v>16</v>
      </c>
      <c r="D1321" s="5" t="str">
        <f>"梁小娟"</f>
        <v>梁小娟</v>
      </c>
      <c r="E1321" s="5" t="str">
        <f t="shared" si="66"/>
        <v>女</v>
      </c>
    </row>
    <row r="1322" spans="1:5" ht="34.5" customHeight="1">
      <c r="A1322" s="5">
        <v>1320</v>
      </c>
      <c r="B1322" s="5" t="str">
        <f>"35422021111822565814415"</f>
        <v>35422021111822565814415</v>
      </c>
      <c r="C1322" s="5" t="s">
        <v>16</v>
      </c>
      <c r="D1322" s="5" t="str">
        <f>"陈如微"</f>
        <v>陈如微</v>
      </c>
      <c r="E1322" s="5" t="str">
        <f t="shared" si="66"/>
        <v>女</v>
      </c>
    </row>
    <row r="1323" spans="1:5" ht="34.5" customHeight="1">
      <c r="A1323" s="5">
        <v>1321</v>
      </c>
      <c r="B1323" s="5" t="str">
        <f>"35422021111908254214494"</f>
        <v>35422021111908254214494</v>
      </c>
      <c r="C1323" s="5" t="s">
        <v>16</v>
      </c>
      <c r="D1323" s="5" t="str">
        <f>"陈汉玉"</f>
        <v>陈汉玉</v>
      </c>
      <c r="E1323" s="5" t="str">
        <f t="shared" si="66"/>
        <v>女</v>
      </c>
    </row>
    <row r="1324" spans="1:5" ht="34.5" customHeight="1">
      <c r="A1324" s="5">
        <v>1322</v>
      </c>
      <c r="B1324" s="5" t="str">
        <f>"35422021111910242114780"</f>
        <v>35422021111910242114780</v>
      </c>
      <c r="C1324" s="5" t="s">
        <v>16</v>
      </c>
      <c r="D1324" s="5" t="str">
        <f>"符尾女"</f>
        <v>符尾女</v>
      </c>
      <c r="E1324" s="5" t="str">
        <f t="shared" si="66"/>
        <v>女</v>
      </c>
    </row>
    <row r="1325" spans="1:5" ht="34.5" customHeight="1">
      <c r="A1325" s="5">
        <v>1323</v>
      </c>
      <c r="B1325" s="5" t="str">
        <f>"35422021111910264114787"</f>
        <v>35422021111910264114787</v>
      </c>
      <c r="C1325" s="5" t="s">
        <v>16</v>
      </c>
      <c r="D1325" s="5" t="str">
        <f>"许祥"</f>
        <v>许祥</v>
      </c>
      <c r="E1325" s="5" t="str">
        <f>"男"</f>
        <v>男</v>
      </c>
    </row>
    <row r="1326" spans="1:5" ht="34.5" customHeight="1">
      <c r="A1326" s="5">
        <v>1324</v>
      </c>
      <c r="B1326" s="5" t="str">
        <f>"35422021111910290114794"</f>
        <v>35422021111910290114794</v>
      </c>
      <c r="C1326" s="5" t="s">
        <v>16</v>
      </c>
      <c r="D1326" s="5" t="str">
        <f>"尹薪宇"</f>
        <v>尹薪宇</v>
      </c>
      <c r="E1326" s="5" t="str">
        <f aca="true" t="shared" si="67" ref="E1326:E1333">"女"</f>
        <v>女</v>
      </c>
    </row>
    <row r="1327" spans="1:5" ht="34.5" customHeight="1">
      <c r="A1327" s="5">
        <v>1325</v>
      </c>
      <c r="B1327" s="5" t="str">
        <f>"35422021111910335014809"</f>
        <v>35422021111910335014809</v>
      </c>
      <c r="C1327" s="5" t="s">
        <v>16</v>
      </c>
      <c r="D1327" s="5" t="str">
        <f>"李攀"</f>
        <v>李攀</v>
      </c>
      <c r="E1327" s="5" t="str">
        <f t="shared" si="67"/>
        <v>女</v>
      </c>
    </row>
    <row r="1328" spans="1:5" ht="34.5" customHeight="1">
      <c r="A1328" s="5">
        <v>1326</v>
      </c>
      <c r="B1328" s="5" t="str">
        <f>"35422021111914005015129"</f>
        <v>35422021111914005015129</v>
      </c>
      <c r="C1328" s="5" t="s">
        <v>16</v>
      </c>
      <c r="D1328" s="5" t="str">
        <f>"卓婷婷"</f>
        <v>卓婷婷</v>
      </c>
      <c r="E1328" s="5" t="str">
        <f t="shared" si="67"/>
        <v>女</v>
      </c>
    </row>
    <row r="1329" spans="1:5" ht="34.5" customHeight="1">
      <c r="A1329" s="5">
        <v>1327</v>
      </c>
      <c r="B1329" s="5" t="str">
        <f>"35422021111914590415214"</f>
        <v>35422021111914590415214</v>
      </c>
      <c r="C1329" s="5" t="s">
        <v>16</v>
      </c>
      <c r="D1329" s="5" t="str">
        <f>"刘显花"</f>
        <v>刘显花</v>
      </c>
      <c r="E1329" s="5" t="str">
        <f t="shared" si="67"/>
        <v>女</v>
      </c>
    </row>
    <row r="1330" spans="1:5" ht="34.5" customHeight="1">
      <c r="A1330" s="5">
        <v>1328</v>
      </c>
      <c r="B1330" s="5" t="str">
        <f>"35422021111920295215575"</f>
        <v>35422021111920295215575</v>
      </c>
      <c r="C1330" s="5" t="s">
        <v>16</v>
      </c>
      <c r="D1330" s="5" t="str">
        <f>"陈香池"</f>
        <v>陈香池</v>
      </c>
      <c r="E1330" s="5" t="str">
        <f t="shared" si="67"/>
        <v>女</v>
      </c>
    </row>
    <row r="1331" spans="1:5" ht="34.5" customHeight="1">
      <c r="A1331" s="5">
        <v>1329</v>
      </c>
      <c r="B1331" s="5" t="str">
        <f>"35422021111921135515621"</f>
        <v>35422021111921135515621</v>
      </c>
      <c r="C1331" s="5" t="s">
        <v>16</v>
      </c>
      <c r="D1331" s="5" t="str">
        <f>"陈冬迪"</f>
        <v>陈冬迪</v>
      </c>
      <c r="E1331" s="5" t="str">
        <f t="shared" si="67"/>
        <v>女</v>
      </c>
    </row>
    <row r="1332" spans="1:5" ht="34.5" customHeight="1">
      <c r="A1332" s="5">
        <v>1330</v>
      </c>
      <c r="B1332" s="5" t="str">
        <f>"35422021111922213815670"</f>
        <v>35422021111922213815670</v>
      </c>
      <c r="C1332" s="5" t="s">
        <v>16</v>
      </c>
      <c r="D1332" s="5" t="str">
        <f>"洪小月"</f>
        <v>洪小月</v>
      </c>
      <c r="E1332" s="5" t="str">
        <f t="shared" si="67"/>
        <v>女</v>
      </c>
    </row>
    <row r="1333" spans="1:5" ht="34.5" customHeight="1">
      <c r="A1333" s="5">
        <v>1331</v>
      </c>
      <c r="B1333" s="5" t="str">
        <f>"35422021111922542715690"</f>
        <v>35422021111922542715690</v>
      </c>
      <c r="C1333" s="5" t="s">
        <v>16</v>
      </c>
      <c r="D1333" s="5" t="str">
        <f>"王秀娟"</f>
        <v>王秀娟</v>
      </c>
      <c r="E1333" s="5" t="str">
        <f t="shared" si="67"/>
        <v>女</v>
      </c>
    </row>
    <row r="1334" spans="1:5" ht="34.5" customHeight="1">
      <c r="A1334" s="5">
        <v>1332</v>
      </c>
      <c r="B1334" s="5" t="str">
        <f>"35422021111923394115706"</f>
        <v>35422021111923394115706</v>
      </c>
      <c r="C1334" s="5" t="s">
        <v>16</v>
      </c>
      <c r="D1334" s="5" t="str">
        <f>"冯吉"</f>
        <v>冯吉</v>
      </c>
      <c r="E1334" s="5" t="str">
        <f>"男"</f>
        <v>男</v>
      </c>
    </row>
    <row r="1335" spans="1:5" ht="34.5" customHeight="1">
      <c r="A1335" s="5">
        <v>1333</v>
      </c>
      <c r="B1335" s="5" t="str">
        <f>"35422021112009152115850"</f>
        <v>35422021112009152115850</v>
      </c>
      <c r="C1335" s="5" t="s">
        <v>16</v>
      </c>
      <c r="D1335" s="5" t="str">
        <f>"吴多芳"</f>
        <v>吴多芳</v>
      </c>
      <c r="E1335" s="5" t="str">
        <f aca="true" t="shared" si="68" ref="E1335:E1350">"女"</f>
        <v>女</v>
      </c>
    </row>
    <row r="1336" spans="1:5" ht="34.5" customHeight="1">
      <c r="A1336" s="5">
        <v>1334</v>
      </c>
      <c r="B1336" s="5" t="str">
        <f>"35422021112009400415918"</f>
        <v>35422021112009400415918</v>
      </c>
      <c r="C1336" s="5" t="s">
        <v>16</v>
      </c>
      <c r="D1336" s="5" t="str">
        <f>"陈焕坤"</f>
        <v>陈焕坤</v>
      </c>
      <c r="E1336" s="5" t="str">
        <f t="shared" si="68"/>
        <v>女</v>
      </c>
    </row>
    <row r="1337" spans="1:5" ht="34.5" customHeight="1">
      <c r="A1337" s="5">
        <v>1335</v>
      </c>
      <c r="B1337" s="5" t="str">
        <f>"35422021112011595616268"</f>
        <v>35422021112011595616268</v>
      </c>
      <c r="C1337" s="5" t="s">
        <v>16</v>
      </c>
      <c r="D1337" s="5" t="str">
        <f>"赖秋云"</f>
        <v>赖秋云</v>
      </c>
      <c r="E1337" s="5" t="str">
        <f t="shared" si="68"/>
        <v>女</v>
      </c>
    </row>
    <row r="1338" spans="1:5" ht="34.5" customHeight="1">
      <c r="A1338" s="5">
        <v>1336</v>
      </c>
      <c r="B1338" s="5" t="str">
        <f>"35422021112111115117464"</f>
        <v>35422021112111115117464</v>
      </c>
      <c r="C1338" s="5" t="s">
        <v>16</v>
      </c>
      <c r="D1338" s="5" t="str">
        <f>"符少娜"</f>
        <v>符少娜</v>
      </c>
      <c r="E1338" s="5" t="str">
        <f t="shared" si="68"/>
        <v>女</v>
      </c>
    </row>
    <row r="1339" spans="1:5" ht="34.5" customHeight="1">
      <c r="A1339" s="5">
        <v>1337</v>
      </c>
      <c r="B1339" s="5" t="str">
        <f>"35422021112116411617921"</f>
        <v>35422021112116411617921</v>
      </c>
      <c r="C1339" s="5" t="s">
        <v>16</v>
      </c>
      <c r="D1339" s="5" t="str">
        <f>"麦名蕴"</f>
        <v>麦名蕴</v>
      </c>
      <c r="E1339" s="5" t="str">
        <f t="shared" si="68"/>
        <v>女</v>
      </c>
    </row>
    <row r="1340" spans="1:5" ht="34.5" customHeight="1">
      <c r="A1340" s="5">
        <v>1338</v>
      </c>
      <c r="B1340" s="5" t="str">
        <f>"35422021112119100718135"</f>
        <v>35422021112119100718135</v>
      </c>
      <c r="C1340" s="5" t="s">
        <v>16</v>
      </c>
      <c r="D1340" s="5" t="str">
        <f>"陈怡"</f>
        <v>陈怡</v>
      </c>
      <c r="E1340" s="5" t="str">
        <f t="shared" si="68"/>
        <v>女</v>
      </c>
    </row>
    <row r="1341" spans="1:5" ht="34.5" customHeight="1">
      <c r="A1341" s="5">
        <v>1339</v>
      </c>
      <c r="B1341" s="5" t="str">
        <f>"35422021112122381318412"</f>
        <v>35422021112122381318412</v>
      </c>
      <c r="C1341" s="5" t="s">
        <v>16</v>
      </c>
      <c r="D1341" s="5" t="str">
        <f>"薛桃秋"</f>
        <v>薛桃秋</v>
      </c>
      <c r="E1341" s="5" t="str">
        <f t="shared" si="68"/>
        <v>女</v>
      </c>
    </row>
    <row r="1342" spans="1:5" ht="34.5" customHeight="1">
      <c r="A1342" s="5">
        <v>1340</v>
      </c>
      <c r="B1342" s="5" t="str">
        <f>"35422021112208414318587"</f>
        <v>35422021112208414318587</v>
      </c>
      <c r="C1342" s="5" t="s">
        <v>16</v>
      </c>
      <c r="D1342" s="5" t="str">
        <f>"吕宜江"</f>
        <v>吕宜江</v>
      </c>
      <c r="E1342" s="5" t="str">
        <f t="shared" si="68"/>
        <v>女</v>
      </c>
    </row>
    <row r="1343" spans="1:5" ht="34.5" customHeight="1">
      <c r="A1343" s="5">
        <v>1341</v>
      </c>
      <c r="B1343" s="5" t="str">
        <f>"35422021112209452719029"</f>
        <v>35422021112209452719029</v>
      </c>
      <c r="C1343" s="5" t="s">
        <v>16</v>
      </c>
      <c r="D1343" s="5" t="str">
        <f>"温小英"</f>
        <v>温小英</v>
      </c>
      <c r="E1343" s="5" t="str">
        <f t="shared" si="68"/>
        <v>女</v>
      </c>
    </row>
    <row r="1344" spans="1:5" ht="34.5" customHeight="1">
      <c r="A1344" s="5">
        <v>1342</v>
      </c>
      <c r="B1344" s="5" t="str">
        <f>"35422021112210143819271"</f>
        <v>35422021112210143819271</v>
      </c>
      <c r="C1344" s="5" t="s">
        <v>16</v>
      </c>
      <c r="D1344" s="5" t="str">
        <f>"陈莉香"</f>
        <v>陈莉香</v>
      </c>
      <c r="E1344" s="5" t="str">
        <f t="shared" si="68"/>
        <v>女</v>
      </c>
    </row>
    <row r="1345" spans="1:5" ht="34.5" customHeight="1">
      <c r="A1345" s="5">
        <v>1343</v>
      </c>
      <c r="B1345" s="5" t="str">
        <f>"35422021112211322019706"</f>
        <v>35422021112211322019706</v>
      </c>
      <c r="C1345" s="5" t="s">
        <v>16</v>
      </c>
      <c r="D1345" s="5" t="str">
        <f>"柳雨霞"</f>
        <v>柳雨霞</v>
      </c>
      <c r="E1345" s="5" t="str">
        <f t="shared" si="68"/>
        <v>女</v>
      </c>
    </row>
    <row r="1346" spans="1:5" ht="34.5" customHeight="1">
      <c r="A1346" s="5">
        <v>1344</v>
      </c>
      <c r="B1346" s="5" t="str">
        <f>"35422021112211430219750"</f>
        <v>35422021112211430219750</v>
      </c>
      <c r="C1346" s="5" t="s">
        <v>16</v>
      </c>
      <c r="D1346" s="5" t="str">
        <f>"李嘉丽"</f>
        <v>李嘉丽</v>
      </c>
      <c r="E1346" s="5" t="str">
        <f t="shared" si="68"/>
        <v>女</v>
      </c>
    </row>
    <row r="1347" spans="1:5" ht="34.5" customHeight="1">
      <c r="A1347" s="5">
        <v>1345</v>
      </c>
      <c r="B1347" s="5" t="str">
        <f>"35422021112211472819776"</f>
        <v>35422021112211472819776</v>
      </c>
      <c r="C1347" s="5" t="s">
        <v>16</v>
      </c>
      <c r="D1347" s="5" t="str">
        <f>"陈亿娜"</f>
        <v>陈亿娜</v>
      </c>
      <c r="E1347" s="5" t="str">
        <f t="shared" si="68"/>
        <v>女</v>
      </c>
    </row>
    <row r="1348" spans="1:5" ht="34.5" customHeight="1">
      <c r="A1348" s="5">
        <v>1346</v>
      </c>
      <c r="B1348" s="5" t="str">
        <f>"35422021112215472820834"</f>
        <v>35422021112215472820834</v>
      </c>
      <c r="C1348" s="5" t="s">
        <v>16</v>
      </c>
      <c r="D1348" s="5" t="str">
        <f>"麦代乾"</f>
        <v>麦代乾</v>
      </c>
      <c r="E1348" s="5" t="str">
        <f t="shared" si="68"/>
        <v>女</v>
      </c>
    </row>
    <row r="1349" spans="1:5" ht="34.5" customHeight="1">
      <c r="A1349" s="5">
        <v>1347</v>
      </c>
      <c r="B1349" s="5" t="str">
        <f>"35422021112216102420942"</f>
        <v>35422021112216102420942</v>
      </c>
      <c r="C1349" s="5" t="s">
        <v>16</v>
      </c>
      <c r="D1349" s="5" t="str">
        <f>"王俊美"</f>
        <v>王俊美</v>
      </c>
      <c r="E1349" s="5" t="str">
        <f t="shared" si="68"/>
        <v>女</v>
      </c>
    </row>
    <row r="1350" spans="1:5" ht="34.5" customHeight="1">
      <c r="A1350" s="5">
        <v>1348</v>
      </c>
      <c r="B1350" s="5" t="str">
        <f>"35422021112216321921037"</f>
        <v>35422021112216321921037</v>
      </c>
      <c r="C1350" s="5" t="s">
        <v>16</v>
      </c>
      <c r="D1350" s="5" t="str">
        <f>"谭小梅"</f>
        <v>谭小梅</v>
      </c>
      <c r="E1350" s="5" t="str">
        <f t="shared" si="68"/>
        <v>女</v>
      </c>
    </row>
    <row r="1351" spans="1:5" ht="34.5" customHeight="1">
      <c r="A1351" s="5">
        <v>1349</v>
      </c>
      <c r="B1351" s="5" t="str">
        <f>"35422021112219041521553"</f>
        <v>35422021112219041521553</v>
      </c>
      <c r="C1351" s="5" t="s">
        <v>16</v>
      </c>
      <c r="D1351" s="5" t="str">
        <f>"徐伟强"</f>
        <v>徐伟强</v>
      </c>
      <c r="E1351" s="5" t="str">
        <f>"男"</f>
        <v>男</v>
      </c>
    </row>
    <row r="1352" spans="1:5" ht="34.5" customHeight="1">
      <c r="A1352" s="5">
        <v>1350</v>
      </c>
      <c r="B1352" s="5" t="str">
        <f>"35422021112223061522122"</f>
        <v>35422021112223061522122</v>
      </c>
      <c r="C1352" s="5" t="s">
        <v>16</v>
      </c>
      <c r="D1352" s="5" t="str">
        <f>"蔡亲贝"</f>
        <v>蔡亲贝</v>
      </c>
      <c r="E1352" s="5" t="str">
        <f aca="true" t="shared" si="69" ref="E1352:E1357">"女"</f>
        <v>女</v>
      </c>
    </row>
    <row r="1353" spans="1:5" ht="34.5" customHeight="1">
      <c r="A1353" s="5">
        <v>1351</v>
      </c>
      <c r="B1353" s="5" t="str">
        <f>"35422021112300280622168"</f>
        <v>35422021112300280622168</v>
      </c>
      <c r="C1353" s="5" t="s">
        <v>16</v>
      </c>
      <c r="D1353" s="5" t="str">
        <f>"刘红怡"</f>
        <v>刘红怡</v>
      </c>
      <c r="E1353" s="5" t="str">
        <f t="shared" si="69"/>
        <v>女</v>
      </c>
    </row>
    <row r="1354" spans="1:5" ht="34.5" customHeight="1">
      <c r="A1354" s="5">
        <v>1352</v>
      </c>
      <c r="B1354" s="5" t="str">
        <f>"35422021112309211822411"</f>
        <v>35422021112309211822411</v>
      </c>
      <c r="C1354" s="5" t="s">
        <v>16</v>
      </c>
      <c r="D1354" s="5" t="str">
        <f>"冯美"</f>
        <v>冯美</v>
      </c>
      <c r="E1354" s="5" t="str">
        <f t="shared" si="69"/>
        <v>女</v>
      </c>
    </row>
    <row r="1355" spans="1:5" ht="34.5" customHeight="1">
      <c r="A1355" s="5">
        <v>1353</v>
      </c>
      <c r="B1355" s="5" t="str">
        <f>"35422021112310213322627"</f>
        <v>35422021112310213322627</v>
      </c>
      <c r="C1355" s="5" t="s">
        <v>16</v>
      </c>
      <c r="D1355" s="5" t="str">
        <f>"陈怡"</f>
        <v>陈怡</v>
      </c>
      <c r="E1355" s="5" t="str">
        <f t="shared" si="69"/>
        <v>女</v>
      </c>
    </row>
    <row r="1356" spans="1:5" ht="34.5" customHeight="1">
      <c r="A1356" s="5">
        <v>1354</v>
      </c>
      <c r="B1356" s="5" t="str">
        <f>"35422021112319204833862"</f>
        <v>35422021112319204833862</v>
      </c>
      <c r="C1356" s="5" t="s">
        <v>16</v>
      </c>
      <c r="D1356" s="5" t="str">
        <f>"李亚菊"</f>
        <v>李亚菊</v>
      </c>
      <c r="E1356" s="5" t="str">
        <f t="shared" si="69"/>
        <v>女</v>
      </c>
    </row>
    <row r="1357" spans="1:5" ht="34.5" customHeight="1">
      <c r="A1357" s="5">
        <v>1355</v>
      </c>
      <c r="B1357" s="5" t="str">
        <f>"35422021112320175933996"</f>
        <v>35422021112320175933996</v>
      </c>
      <c r="C1357" s="5" t="s">
        <v>16</v>
      </c>
      <c r="D1357" s="5" t="str">
        <f>"黎昌柳"</f>
        <v>黎昌柳</v>
      </c>
      <c r="E1357" s="5" t="str">
        <f t="shared" si="69"/>
        <v>女</v>
      </c>
    </row>
    <row r="1358" spans="1:5" ht="34.5" customHeight="1">
      <c r="A1358" s="5">
        <v>1356</v>
      </c>
      <c r="B1358" s="5" t="str">
        <f>"35422021112410175334943"</f>
        <v>35422021112410175334943</v>
      </c>
      <c r="C1358" s="5" t="s">
        <v>16</v>
      </c>
      <c r="D1358" s="5" t="str">
        <f>"杨炳汉"</f>
        <v>杨炳汉</v>
      </c>
      <c r="E1358" s="5" t="str">
        <f>"男"</f>
        <v>男</v>
      </c>
    </row>
    <row r="1359" spans="1:5" ht="34.5" customHeight="1">
      <c r="A1359" s="5">
        <v>1357</v>
      </c>
      <c r="B1359" s="5" t="str">
        <f>"35422021112414374235643"</f>
        <v>35422021112414374235643</v>
      </c>
      <c r="C1359" s="5" t="s">
        <v>16</v>
      </c>
      <c r="D1359" s="5" t="str">
        <f>"陈方容"</f>
        <v>陈方容</v>
      </c>
      <c r="E1359" s="5" t="str">
        <f aca="true" t="shared" si="70" ref="E1359:E1376">"女"</f>
        <v>女</v>
      </c>
    </row>
    <row r="1360" spans="1:5" ht="34.5" customHeight="1">
      <c r="A1360" s="5">
        <v>1358</v>
      </c>
      <c r="B1360" s="5" t="str">
        <f>"35422021112417031636156"</f>
        <v>35422021112417031636156</v>
      </c>
      <c r="C1360" s="5" t="s">
        <v>16</v>
      </c>
      <c r="D1360" s="5" t="str">
        <f>"唐妮"</f>
        <v>唐妮</v>
      </c>
      <c r="E1360" s="5" t="str">
        <f t="shared" si="70"/>
        <v>女</v>
      </c>
    </row>
    <row r="1361" spans="1:5" ht="34.5" customHeight="1">
      <c r="A1361" s="5">
        <v>1359</v>
      </c>
      <c r="B1361" s="5" t="str">
        <f>"35422021112419542036336"</f>
        <v>35422021112419542036336</v>
      </c>
      <c r="C1361" s="5" t="s">
        <v>16</v>
      </c>
      <c r="D1361" s="5" t="str">
        <f>"杨少花"</f>
        <v>杨少花</v>
      </c>
      <c r="E1361" s="5" t="str">
        <f t="shared" si="70"/>
        <v>女</v>
      </c>
    </row>
    <row r="1362" spans="1:5" ht="34.5" customHeight="1">
      <c r="A1362" s="5">
        <v>1360</v>
      </c>
      <c r="B1362" s="5" t="str">
        <f>"35422021112514381646179"</f>
        <v>35422021112514381646179</v>
      </c>
      <c r="C1362" s="5" t="s">
        <v>16</v>
      </c>
      <c r="D1362" s="5" t="str">
        <f>"黎阿娇"</f>
        <v>黎阿娇</v>
      </c>
      <c r="E1362" s="5" t="str">
        <f t="shared" si="70"/>
        <v>女</v>
      </c>
    </row>
    <row r="1363" spans="1:5" ht="34.5" customHeight="1">
      <c r="A1363" s="5">
        <v>1361</v>
      </c>
      <c r="B1363" s="5" t="str">
        <f>"35422021112517022946596"</f>
        <v>35422021112517022946596</v>
      </c>
      <c r="C1363" s="5" t="s">
        <v>16</v>
      </c>
      <c r="D1363" s="5" t="str">
        <f>"陈小娟"</f>
        <v>陈小娟</v>
      </c>
      <c r="E1363" s="5" t="str">
        <f t="shared" si="70"/>
        <v>女</v>
      </c>
    </row>
    <row r="1364" spans="1:5" ht="34.5" customHeight="1">
      <c r="A1364" s="5">
        <v>1362</v>
      </c>
      <c r="B1364" s="5" t="str">
        <f>"35422021112611142447778"</f>
        <v>35422021112611142447778</v>
      </c>
      <c r="C1364" s="5" t="s">
        <v>16</v>
      </c>
      <c r="D1364" s="5" t="str">
        <f>"符克芳"</f>
        <v>符克芳</v>
      </c>
      <c r="E1364" s="5" t="str">
        <f t="shared" si="70"/>
        <v>女</v>
      </c>
    </row>
    <row r="1365" spans="1:5" ht="34.5" customHeight="1">
      <c r="A1365" s="5">
        <v>1363</v>
      </c>
      <c r="B1365" s="5" t="str">
        <f>"35422021112711100649186"</f>
        <v>35422021112711100649186</v>
      </c>
      <c r="C1365" s="5" t="s">
        <v>16</v>
      </c>
      <c r="D1365" s="5" t="str">
        <f>"唐淑桃"</f>
        <v>唐淑桃</v>
      </c>
      <c r="E1365" s="5" t="str">
        <f t="shared" si="70"/>
        <v>女</v>
      </c>
    </row>
    <row r="1366" spans="1:5" ht="34.5" customHeight="1">
      <c r="A1366" s="5">
        <v>1364</v>
      </c>
      <c r="B1366" s="5" t="str">
        <f>"35422021112811342450197"</f>
        <v>35422021112811342450197</v>
      </c>
      <c r="C1366" s="5" t="s">
        <v>16</v>
      </c>
      <c r="D1366" s="5" t="str">
        <f>"林小裕"</f>
        <v>林小裕</v>
      </c>
      <c r="E1366" s="5" t="str">
        <f t="shared" si="70"/>
        <v>女</v>
      </c>
    </row>
    <row r="1367" spans="1:5" ht="34.5" customHeight="1">
      <c r="A1367" s="5">
        <v>1365</v>
      </c>
      <c r="B1367" s="5" t="str">
        <f>"35422021112821532450794"</f>
        <v>35422021112821532450794</v>
      </c>
      <c r="C1367" s="5" t="s">
        <v>16</v>
      </c>
      <c r="D1367" s="5" t="str">
        <f>"郭露露"</f>
        <v>郭露露</v>
      </c>
      <c r="E1367" s="5" t="str">
        <f t="shared" si="70"/>
        <v>女</v>
      </c>
    </row>
    <row r="1368" spans="1:5" ht="34.5" customHeight="1">
      <c r="A1368" s="5">
        <v>1366</v>
      </c>
      <c r="B1368" s="5" t="str">
        <f>"35422021112920011152348"</f>
        <v>35422021112920011152348</v>
      </c>
      <c r="C1368" s="5" t="s">
        <v>16</v>
      </c>
      <c r="D1368" s="5" t="str">
        <f>"李慧玲"</f>
        <v>李慧玲</v>
      </c>
      <c r="E1368" s="5" t="str">
        <f t="shared" si="70"/>
        <v>女</v>
      </c>
    </row>
    <row r="1369" spans="1:5" ht="34.5" customHeight="1">
      <c r="A1369" s="5">
        <v>1367</v>
      </c>
      <c r="B1369" s="5" t="str">
        <f>"35422021113008540152743"</f>
        <v>35422021113008540152743</v>
      </c>
      <c r="C1369" s="5" t="s">
        <v>16</v>
      </c>
      <c r="D1369" s="5" t="str">
        <f>"陈玉丹"</f>
        <v>陈玉丹</v>
      </c>
      <c r="E1369" s="5" t="str">
        <f t="shared" si="70"/>
        <v>女</v>
      </c>
    </row>
    <row r="1370" spans="1:5" ht="34.5" customHeight="1">
      <c r="A1370" s="5">
        <v>1368</v>
      </c>
      <c r="B1370" s="5" t="str">
        <f>"35422021113015484953391"</f>
        <v>35422021113015484953391</v>
      </c>
      <c r="C1370" s="5" t="s">
        <v>16</v>
      </c>
      <c r="D1370" s="5" t="str">
        <f>"刘亚妹"</f>
        <v>刘亚妹</v>
      </c>
      <c r="E1370" s="5" t="str">
        <f t="shared" si="70"/>
        <v>女</v>
      </c>
    </row>
    <row r="1371" spans="1:5" ht="34.5" customHeight="1">
      <c r="A1371" s="5">
        <v>1369</v>
      </c>
      <c r="B1371" s="5" t="str">
        <f>"35422021113023192754023"</f>
        <v>35422021113023192754023</v>
      </c>
      <c r="C1371" s="5" t="s">
        <v>16</v>
      </c>
      <c r="D1371" s="5" t="str">
        <f>"谢福美"</f>
        <v>谢福美</v>
      </c>
      <c r="E1371" s="5" t="str">
        <f t="shared" si="70"/>
        <v>女</v>
      </c>
    </row>
    <row r="1372" spans="1:5" ht="34.5" customHeight="1">
      <c r="A1372" s="5">
        <v>1370</v>
      </c>
      <c r="B1372" s="5" t="str">
        <f>"35422021113023420354045"</f>
        <v>35422021113023420354045</v>
      </c>
      <c r="C1372" s="5" t="s">
        <v>16</v>
      </c>
      <c r="D1372" s="5" t="str">
        <f>"裴日巧"</f>
        <v>裴日巧</v>
      </c>
      <c r="E1372" s="5" t="str">
        <f t="shared" si="70"/>
        <v>女</v>
      </c>
    </row>
    <row r="1373" spans="1:5" ht="34.5" customHeight="1">
      <c r="A1373" s="5">
        <v>1371</v>
      </c>
      <c r="B1373" s="5" t="str">
        <f>"35422021120109495154331"</f>
        <v>35422021120109495154331</v>
      </c>
      <c r="C1373" s="5" t="s">
        <v>16</v>
      </c>
      <c r="D1373" s="5" t="str">
        <f>"许文雅"</f>
        <v>许文雅</v>
      </c>
      <c r="E1373" s="5" t="str">
        <f t="shared" si="70"/>
        <v>女</v>
      </c>
    </row>
    <row r="1374" spans="1:5" ht="34.5" customHeight="1">
      <c r="A1374" s="5">
        <v>1372</v>
      </c>
      <c r="B1374" s="5" t="str">
        <f>"35422021120110125154381"</f>
        <v>35422021120110125154381</v>
      </c>
      <c r="C1374" s="5" t="s">
        <v>16</v>
      </c>
      <c r="D1374" s="5" t="str">
        <f>"黄淑美"</f>
        <v>黄淑美</v>
      </c>
      <c r="E1374" s="5" t="str">
        <f t="shared" si="70"/>
        <v>女</v>
      </c>
    </row>
    <row r="1375" spans="1:5" ht="34.5" customHeight="1">
      <c r="A1375" s="5">
        <v>1373</v>
      </c>
      <c r="B1375" s="5" t="str">
        <f>"35422021120113222354747"</f>
        <v>35422021120113222354747</v>
      </c>
      <c r="C1375" s="5" t="s">
        <v>16</v>
      </c>
      <c r="D1375" s="5" t="str">
        <f>"汤昌琦"</f>
        <v>汤昌琦</v>
      </c>
      <c r="E1375" s="5" t="str">
        <f t="shared" si="70"/>
        <v>女</v>
      </c>
    </row>
    <row r="1376" spans="1:5" ht="34.5" customHeight="1">
      <c r="A1376" s="5">
        <v>1374</v>
      </c>
      <c r="B1376" s="5" t="str">
        <f>"35422021120116432155106"</f>
        <v>35422021120116432155106</v>
      </c>
      <c r="C1376" s="5" t="s">
        <v>16</v>
      </c>
      <c r="D1376" s="5" t="str">
        <f>"陈清月"</f>
        <v>陈清月</v>
      </c>
      <c r="E1376" s="5" t="str">
        <f t="shared" si="70"/>
        <v>女</v>
      </c>
    </row>
    <row r="1377" spans="1:5" ht="34.5" customHeight="1">
      <c r="A1377" s="5">
        <v>1375</v>
      </c>
      <c r="B1377" s="5" t="str">
        <f>"35422021120120040055381"</f>
        <v>35422021120120040055381</v>
      </c>
      <c r="C1377" s="5" t="s">
        <v>16</v>
      </c>
      <c r="D1377" s="5" t="str">
        <f>"廖忠基"</f>
        <v>廖忠基</v>
      </c>
      <c r="E1377" s="5" t="str">
        <f>"男"</f>
        <v>男</v>
      </c>
    </row>
    <row r="1378" spans="1:5" ht="34.5" customHeight="1">
      <c r="A1378" s="5">
        <v>1376</v>
      </c>
      <c r="B1378" s="5" t="str">
        <f>"35422021120209385955718"</f>
        <v>35422021120209385955718</v>
      </c>
      <c r="C1378" s="5" t="s">
        <v>16</v>
      </c>
      <c r="D1378" s="5" t="str">
        <f>"符淑婷"</f>
        <v>符淑婷</v>
      </c>
      <c r="E1378" s="5" t="str">
        <f aca="true" t="shared" si="71" ref="E1378:E1397">"女"</f>
        <v>女</v>
      </c>
    </row>
    <row r="1379" spans="1:5" ht="34.5" customHeight="1">
      <c r="A1379" s="5">
        <v>1377</v>
      </c>
      <c r="B1379" s="5" t="str">
        <f>"35422021120215243655989"</f>
        <v>35422021120215243655989</v>
      </c>
      <c r="C1379" s="5" t="s">
        <v>16</v>
      </c>
      <c r="D1379" s="5" t="str">
        <f>"王英怀"</f>
        <v>王英怀</v>
      </c>
      <c r="E1379" s="5" t="str">
        <f t="shared" si="71"/>
        <v>女</v>
      </c>
    </row>
    <row r="1380" spans="1:5" ht="34.5" customHeight="1">
      <c r="A1380" s="5">
        <v>1378</v>
      </c>
      <c r="B1380" s="5" t="str">
        <f>"35422021120216524556066"</f>
        <v>35422021120216524556066</v>
      </c>
      <c r="C1380" s="5" t="s">
        <v>16</v>
      </c>
      <c r="D1380" s="5" t="str">
        <f>"李海南"</f>
        <v>李海南</v>
      </c>
      <c r="E1380" s="5" t="str">
        <f t="shared" si="71"/>
        <v>女</v>
      </c>
    </row>
    <row r="1381" spans="1:5" ht="34.5" customHeight="1">
      <c r="A1381" s="5">
        <v>1379</v>
      </c>
      <c r="B1381" s="5" t="str">
        <f>"35422021120216545656070"</f>
        <v>35422021120216545656070</v>
      </c>
      <c r="C1381" s="5" t="s">
        <v>16</v>
      </c>
      <c r="D1381" s="5" t="str">
        <f>"张慧妹"</f>
        <v>张慧妹</v>
      </c>
      <c r="E1381" s="5" t="str">
        <f t="shared" si="71"/>
        <v>女</v>
      </c>
    </row>
    <row r="1382" spans="1:5" ht="34.5" customHeight="1">
      <c r="A1382" s="5">
        <v>1380</v>
      </c>
      <c r="B1382" s="5" t="str">
        <f>"35422021120221282756271"</f>
        <v>35422021120221282756271</v>
      </c>
      <c r="C1382" s="5" t="s">
        <v>16</v>
      </c>
      <c r="D1382" s="5" t="str">
        <f>"符坤梅"</f>
        <v>符坤梅</v>
      </c>
      <c r="E1382" s="5" t="str">
        <f t="shared" si="71"/>
        <v>女</v>
      </c>
    </row>
    <row r="1383" spans="1:5" ht="34.5" customHeight="1">
      <c r="A1383" s="5">
        <v>1381</v>
      </c>
      <c r="B1383" s="5" t="str">
        <f>"35422021120316255358743"</f>
        <v>35422021120316255358743</v>
      </c>
      <c r="C1383" s="5" t="s">
        <v>16</v>
      </c>
      <c r="D1383" s="5" t="str">
        <f>"吴春秀"</f>
        <v>吴春秀</v>
      </c>
      <c r="E1383" s="5" t="str">
        <f t="shared" si="71"/>
        <v>女</v>
      </c>
    </row>
    <row r="1384" spans="1:5" ht="34.5" customHeight="1">
      <c r="A1384" s="5">
        <v>1382</v>
      </c>
      <c r="B1384" s="5" t="str">
        <f>"35422021120409231259588"</f>
        <v>35422021120409231259588</v>
      </c>
      <c r="C1384" s="5" t="s">
        <v>16</v>
      </c>
      <c r="D1384" s="5" t="str">
        <f>"林如芳"</f>
        <v>林如芳</v>
      </c>
      <c r="E1384" s="5" t="str">
        <f t="shared" si="71"/>
        <v>女</v>
      </c>
    </row>
    <row r="1385" spans="1:5" ht="34.5" customHeight="1">
      <c r="A1385" s="5">
        <v>1383</v>
      </c>
      <c r="B1385" s="5" t="str">
        <f>"35422021120411215659817"</f>
        <v>35422021120411215659817</v>
      </c>
      <c r="C1385" s="5" t="s">
        <v>16</v>
      </c>
      <c r="D1385" s="5" t="str">
        <f>"林文青"</f>
        <v>林文青</v>
      </c>
      <c r="E1385" s="5" t="str">
        <f t="shared" si="71"/>
        <v>女</v>
      </c>
    </row>
    <row r="1386" spans="1:5" ht="34.5" customHeight="1">
      <c r="A1386" s="5">
        <v>1384</v>
      </c>
      <c r="B1386" s="5" t="str">
        <f>"35422021120413165559969"</f>
        <v>35422021120413165559969</v>
      </c>
      <c r="C1386" s="5" t="s">
        <v>16</v>
      </c>
      <c r="D1386" s="5" t="str">
        <f>"陈玉霞"</f>
        <v>陈玉霞</v>
      </c>
      <c r="E1386" s="5" t="str">
        <f t="shared" si="71"/>
        <v>女</v>
      </c>
    </row>
    <row r="1387" spans="1:5" ht="34.5" customHeight="1">
      <c r="A1387" s="5">
        <v>1385</v>
      </c>
      <c r="B1387" s="5" t="str">
        <f>"35422021120419043560488"</f>
        <v>35422021120419043560488</v>
      </c>
      <c r="C1387" s="5" t="s">
        <v>16</v>
      </c>
      <c r="D1387" s="5" t="str">
        <f>"杨中妹"</f>
        <v>杨中妹</v>
      </c>
      <c r="E1387" s="5" t="str">
        <f t="shared" si="71"/>
        <v>女</v>
      </c>
    </row>
    <row r="1388" spans="1:5" ht="34.5" customHeight="1">
      <c r="A1388" s="5">
        <v>1386</v>
      </c>
      <c r="B1388" s="5" t="str">
        <f>"35422021120510521561249"</f>
        <v>35422021120510521561249</v>
      </c>
      <c r="C1388" s="5" t="s">
        <v>16</v>
      </c>
      <c r="D1388" s="5" t="str">
        <f>"麦雪莹"</f>
        <v>麦雪莹</v>
      </c>
      <c r="E1388" s="5" t="str">
        <f t="shared" si="71"/>
        <v>女</v>
      </c>
    </row>
    <row r="1389" spans="1:5" ht="34.5" customHeight="1">
      <c r="A1389" s="5">
        <v>1387</v>
      </c>
      <c r="B1389" s="5" t="str">
        <f>"35422021120515574761850"</f>
        <v>35422021120515574761850</v>
      </c>
      <c r="C1389" s="5" t="s">
        <v>16</v>
      </c>
      <c r="D1389" s="5" t="str">
        <f>"许春玲"</f>
        <v>许春玲</v>
      </c>
      <c r="E1389" s="5" t="str">
        <f t="shared" si="71"/>
        <v>女</v>
      </c>
    </row>
    <row r="1390" spans="1:5" ht="34.5" customHeight="1">
      <c r="A1390" s="5">
        <v>1388</v>
      </c>
      <c r="B1390" s="5" t="str">
        <f>"35422021120520012162199"</f>
        <v>35422021120520012162199</v>
      </c>
      <c r="C1390" s="5" t="s">
        <v>16</v>
      </c>
      <c r="D1390" s="5" t="str">
        <f>"吴家妃"</f>
        <v>吴家妃</v>
      </c>
      <c r="E1390" s="5" t="str">
        <f t="shared" si="71"/>
        <v>女</v>
      </c>
    </row>
    <row r="1391" spans="1:5" ht="34.5" customHeight="1">
      <c r="A1391" s="5">
        <v>1389</v>
      </c>
      <c r="B1391" s="5" t="str">
        <f>"35422021120520433962253"</f>
        <v>35422021120520433962253</v>
      </c>
      <c r="C1391" s="5" t="s">
        <v>16</v>
      </c>
      <c r="D1391" s="5" t="str">
        <f>"陈娇丽"</f>
        <v>陈娇丽</v>
      </c>
      <c r="E1391" s="5" t="str">
        <f t="shared" si="71"/>
        <v>女</v>
      </c>
    </row>
    <row r="1392" spans="1:5" ht="34.5" customHeight="1">
      <c r="A1392" s="5">
        <v>1390</v>
      </c>
      <c r="B1392" s="5" t="str">
        <f>"35422021120522224662364"</f>
        <v>35422021120522224662364</v>
      </c>
      <c r="C1392" s="5" t="s">
        <v>16</v>
      </c>
      <c r="D1392" s="5" t="str">
        <f>"张晓椰"</f>
        <v>张晓椰</v>
      </c>
      <c r="E1392" s="5" t="str">
        <f t="shared" si="71"/>
        <v>女</v>
      </c>
    </row>
    <row r="1393" spans="1:5" ht="34.5" customHeight="1">
      <c r="A1393" s="5">
        <v>1391</v>
      </c>
      <c r="B1393" s="5" t="str">
        <f>"35422021120522443662386"</f>
        <v>35422021120522443662386</v>
      </c>
      <c r="C1393" s="5" t="s">
        <v>16</v>
      </c>
      <c r="D1393" s="5" t="str">
        <f>"王怡"</f>
        <v>王怡</v>
      </c>
      <c r="E1393" s="5" t="str">
        <f t="shared" si="71"/>
        <v>女</v>
      </c>
    </row>
    <row r="1394" spans="1:5" ht="34.5" customHeight="1">
      <c r="A1394" s="5">
        <v>1392</v>
      </c>
      <c r="B1394" s="5" t="str">
        <f>"35422021120609184362596"</f>
        <v>35422021120609184362596</v>
      </c>
      <c r="C1394" s="5" t="s">
        <v>16</v>
      </c>
      <c r="D1394" s="5" t="str">
        <f>"吴云"</f>
        <v>吴云</v>
      </c>
      <c r="E1394" s="5" t="str">
        <f t="shared" si="71"/>
        <v>女</v>
      </c>
    </row>
    <row r="1395" spans="1:5" ht="34.5" customHeight="1">
      <c r="A1395" s="5">
        <v>1393</v>
      </c>
      <c r="B1395" s="5" t="str">
        <f>"35422021120611115862999"</f>
        <v>35422021120611115862999</v>
      </c>
      <c r="C1395" s="5" t="s">
        <v>16</v>
      </c>
      <c r="D1395" s="5" t="str">
        <f>"林永教"</f>
        <v>林永教</v>
      </c>
      <c r="E1395" s="5" t="str">
        <f t="shared" si="71"/>
        <v>女</v>
      </c>
    </row>
    <row r="1396" spans="1:5" ht="34.5" customHeight="1">
      <c r="A1396" s="5">
        <v>1394</v>
      </c>
      <c r="B1396" s="5" t="str">
        <f>"35422021120611335763097"</f>
        <v>35422021120611335763097</v>
      </c>
      <c r="C1396" s="5" t="s">
        <v>16</v>
      </c>
      <c r="D1396" s="5" t="str">
        <f>"吴佳欣"</f>
        <v>吴佳欣</v>
      </c>
      <c r="E1396" s="5" t="str">
        <f t="shared" si="71"/>
        <v>女</v>
      </c>
    </row>
    <row r="1397" spans="1:5" ht="34.5" customHeight="1">
      <c r="A1397" s="5">
        <v>1395</v>
      </c>
      <c r="B1397" s="5" t="str">
        <f>"35422021120611355763102"</f>
        <v>35422021120611355763102</v>
      </c>
      <c r="C1397" s="5" t="s">
        <v>16</v>
      </c>
      <c r="D1397" s="5" t="str">
        <f>"庞海玉"</f>
        <v>庞海玉</v>
      </c>
      <c r="E1397" s="5" t="str">
        <f t="shared" si="71"/>
        <v>女</v>
      </c>
    </row>
    <row r="1398" spans="1:5" ht="34.5" customHeight="1">
      <c r="A1398" s="5">
        <v>1396</v>
      </c>
      <c r="B1398" s="5" t="str">
        <f>"35422021111811362112713"</f>
        <v>35422021111811362112713</v>
      </c>
      <c r="C1398" s="5" t="s">
        <v>17</v>
      </c>
      <c r="D1398" s="5" t="str">
        <f>"洪祥琪"</f>
        <v>洪祥琪</v>
      </c>
      <c r="E1398" s="5" t="str">
        <f>"男"</f>
        <v>男</v>
      </c>
    </row>
    <row r="1399" spans="1:5" ht="34.5" customHeight="1">
      <c r="A1399" s="5">
        <v>1397</v>
      </c>
      <c r="B1399" s="5" t="str">
        <f>"35422021111811551012796"</f>
        <v>35422021111811551012796</v>
      </c>
      <c r="C1399" s="5" t="s">
        <v>17</v>
      </c>
      <c r="D1399" s="5" t="str">
        <f>"韩梦妮"</f>
        <v>韩梦妮</v>
      </c>
      <c r="E1399" s="5" t="str">
        <f>"女"</f>
        <v>女</v>
      </c>
    </row>
    <row r="1400" spans="1:5" ht="34.5" customHeight="1">
      <c r="A1400" s="5">
        <v>1398</v>
      </c>
      <c r="B1400" s="5" t="str">
        <f>"35422021111815235113441"</f>
        <v>35422021111815235113441</v>
      </c>
      <c r="C1400" s="5" t="s">
        <v>17</v>
      </c>
      <c r="D1400" s="5" t="str">
        <f>"李智睿"</f>
        <v>李智睿</v>
      </c>
      <c r="E1400" s="5" t="str">
        <f>"女"</f>
        <v>女</v>
      </c>
    </row>
    <row r="1401" spans="1:5" ht="34.5" customHeight="1">
      <c r="A1401" s="5">
        <v>1399</v>
      </c>
      <c r="B1401" s="5" t="str">
        <f>"35422021111821314414317"</f>
        <v>35422021111821314414317</v>
      </c>
      <c r="C1401" s="5" t="s">
        <v>17</v>
      </c>
      <c r="D1401" s="5" t="str">
        <f>"黄晖"</f>
        <v>黄晖</v>
      </c>
      <c r="E1401" s="5" t="str">
        <f>"女"</f>
        <v>女</v>
      </c>
    </row>
    <row r="1402" spans="1:5" ht="34.5" customHeight="1">
      <c r="A1402" s="5">
        <v>1400</v>
      </c>
      <c r="B1402" s="5" t="str">
        <f>"35422021111909405714665"</f>
        <v>35422021111909405714665</v>
      </c>
      <c r="C1402" s="5" t="s">
        <v>17</v>
      </c>
      <c r="D1402" s="5" t="str">
        <f>"符奇玲"</f>
        <v>符奇玲</v>
      </c>
      <c r="E1402" s="5" t="str">
        <f>"女"</f>
        <v>女</v>
      </c>
    </row>
    <row r="1403" spans="1:5" ht="34.5" customHeight="1">
      <c r="A1403" s="5">
        <v>1401</v>
      </c>
      <c r="B1403" s="5" t="str">
        <f>"35422021111911065914885"</f>
        <v>35422021111911065914885</v>
      </c>
      <c r="C1403" s="5" t="s">
        <v>17</v>
      </c>
      <c r="D1403" s="5" t="str">
        <f>"吴全珍"</f>
        <v>吴全珍</v>
      </c>
      <c r="E1403" s="5" t="str">
        <f>"男"</f>
        <v>男</v>
      </c>
    </row>
    <row r="1404" spans="1:5" ht="34.5" customHeight="1">
      <c r="A1404" s="5">
        <v>1402</v>
      </c>
      <c r="B1404" s="5" t="str">
        <f>"35422021111914573115210"</f>
        <v>35422021111914573115210</v>
      </c>
      <c r="C1404" s="5" t="s">
        <v>17</v>
      </c>
      <c r="D1404" s="5" t="str">
        <f>"吴俊安"</f>
        <v>吴俊安</v>
      </c>
      <c r="E1404" s="5" t="str">
        <f>"男"</f>
        <v>男</v>
      </c>
    </row>
    <row r="1405" spans="1:5" ht="34.5" customHeight="1">
      <c r="A1405" s="5">
        <v>1403</v>
      </c>
      <c r="B1405" s="5" t="str">
        <f>"35422021111918110215450"</f>
        <v>35422021111918110215450</v>
      </c>
      <c r="C1405" s="5" t="s">
        <v>17</v>
      </c>
      <c r="D1405" s="5" t="str">
        <f>"邓传慧"</f>
        <v>邓传慧</v>
      </c>
      <c r="E1405" s="5" t="str">
        <f>"女"</f>
        <v>女</v>
      </c>
    </row>
    <row r="1406" spans="1:5" ht="34.5" customHeight="1">
      <c r="A1406" s="5">
        <v>1404</v>
      </c>
      <c r="B1406" s="5" t="str">
        <f>"35422021111922265715675"</f>
        <v>35422021111922265715675</v>
      </c>
      <c r="C1406" s="5" t="s">
        <v>17</v>
      </c>
      <c r="D1406" s="5" t="str">
        <f>"杨锦桦"</f>
        <v>杨锦桦</v>
      </c>
      <c r="E1406" s="5" t="str">
        <f>"男"</f>
        <v>男</v>
      </c>
    </row>
    <row r="1407" spans="1:5" ht="34.5" customHeight="1">
      <c r="A1407" s="5">
        <v>1405</v>
      </c>
      <c r="B1407" s="5" t="str">
        <f>"35422021112016065216644"</f>
        <v>35422021112016065216644</v>
      </c>
      <c r="C1407" s="5" t="s">
        <v>17</v>
      </c>
      <c r="D1407" s="5" t="str">
        <f>"曾曼曼"</f>
        <v>曾曼曼</v>
      </c>
      <c r="E1407" s="5" t="str">
        <f aca="true" t="shared" si="72" ref="E1407:E1412">"女"</f>
        <v>女</v>
      </c>
    </row>
    <row r="1408" spans="1:5" ht="34.5" customHeight="1">
      <c r="A1408" s="5">
        <v>1406</v>
      </c>
      <c r="B1408" s="5" t="str">
        <f>"35422021112112545317624"</f>
        <v>35422021112112545317624</v>
      </c>
      <c r="C1408" s="5" t="s">
        <v>17</v>
      </c>
      <c r="D1408" s="5" t="str">
        <f>"李敏"</f>
        <v>李敏</v>
      </c>
      <c r="E1408" s="5" t="str">
        <f t="shared" si="72"/>
        <v>女</v>
      </c>
    </row>
    <row r="1409" spans="1:5" ht="34.5" customHeight="1">
      <c r="A1409" s="5">
        <v>1407</v>
      </c>
      <c r="B1409" s="5" t="str">
        <f>"35422021112121084818312"</f>
        <v>35422021112121084818312</v>
      </c>
      <c r="C1409" s="5" t="s">
        <v>17</v>
      </c>
      <c r="D1409" s="5" t="str">
        <f>"苏泓"</f>
        <v>苏泓</v>
      </c>
      <c r="E1409" s="5" t="str">
        <f t="shared" si="72"/>
        <v>女</v>
      </c>
    </row>
    <row r="1410" spans="1:5" ht="34.5" customHeight="1">
      <c r="A1410" s="5">
        <v>1408</v>
      </c>
      <c r="B1410" s="5" t="str">
        <f>"35422021112220282521783"</f>
        <v>35422021112220282521783</v>
      </c>
      <c r="C1410" s="5" t="s">
        <v>17</v>
      </c>
      <c r="D1410" s="5" t="str">
        <f>"武彩"</f>
        <v>武彩</v>
      </c>
      <c r="E1410" s="5" t="str">
        <f t="shared" si="72"/>
        <v>女</v>
      </c>
    </row>
    <row r="1411" spans="1:5" ht="34.5" customHeight="1">
      <c r="A1411" s="5">
        <v>1409</v>
      </c>
      <c r="B1411" s="5" t="str">
        <f>"35422021112415565635925"</f>
        <v>35422021112415565635925</v>
      </c>
      <c r="C1411" s="5" t="s">
        <v>17</v>
      </c>
      <c r="D1411" s="5" t="str">
        <f>"苻海俊"</f>
        <v>苻海俊</v>
      </c>
      <c r="E1411" s="5" t="str">
        <f t="shared" si="72"/>
        <v>女</v>
      </c>
    </row>
    <row r="1412" spans="1:5" ht="34.5" customHeight="1">
      <c r="A1412" s="5">
        <v>1410</v>
      </c>
      <c r="B1412" s="5" t="str">
        <f>"35422021112422353536490"</f>
        <v>35422021112422353536490</v>
      </c>
      <c r="C1412" s="5" t="s">
        <v>17</v>
      </c>
      <c r="D1412" s="5" t="str">
        <f>"张芸"</f>
        <v>张芸</v>
      </c>
      <c r="E1412" s="5" t="str">
        <f t="shared" si="72"/>
        <v>女</v>
      </c>
    </row>
    <row r="1413" spans="1:5" ht="34.5" customHeight="1">
      <c r="A1413" s="5">
        <v>1411</v>
      </c>
      <c r="B1413" s="5" t="str">
        <f>"35422021112509412645180"</f>
        <v>35422021112509412645180</v>
      </c>
      <c r="C1413" s="5" t="s">
        <v>17</v>
      </c>
      <c r="D1413" s="5" t="str">
        <f>"丁远"</f>
        <v>丁远</v>
      </c>
      <c r="E1413" s="5" t="str">
        <f>"男"</f>
        <v>男</v>
      </c>
    </row>
    <row r="1414" spans="1:5" ht="34.5" customHeight="1">
      <c r="A1414" s="5">
        <v>1412</v>
      </c>
      <c r="B1414" s="5" t="str">
        <f>"35422021112523555247263"</f>
        <v>35422021112523555247263</v>
      </c>
      <c r="C1414" s="5" t="s">
        <v>17</v>
      </c>
      <c r="D1414" s="5" t="str">
        <f>"许樱潇"</f>
        <v>许樱潇</v>
      </c>
      <c r="E1414" s="5" t="str">
        <f>"女"</f>
        <v>女</v>
      </c>
    </row>
    <row r="1415" spans="1:5" ht="34.5" customHeight="1">
      <c r="A1415" s="5">
        <v>1413</v>
      </c>
      <c r="B1415" s="5" t="str">
        <f>"35422021112619010548648"</f>
        <v>35422021112619010548648</v>
      </c>
      <c r="C1415" s="5" t="s">
        <v>17</v>
      </c>
      <c r="D1415" s="5" t="str">
        <f>"乌力迪"</f>
        <v>乌力迪</v>
      </c>
      <c r="E1415" s="5" t="str">
        <f>"男"</f>
        <v>男</v>
      </c>
    </row>
    <row r="1416" spans="1:5" ht="34.5" customHeight="1">
      <c r="A1416" s="5">
        <v>1414</v>
      </c>
      <c r="B1416" s="5" t="str">
        <f>"35422021112719562849736"</f>
        <v>35422021112719562849736</v>
      </c>
      <c r="C1416" s="5" t="s">
        <v>17</v>
      </c>
      <c r="D1416" s="5" t="str">
        <f>"王旭"</f>
        <v>王旭</v>
      </c>
      <c r="E1416" s="5" t="str">
        <f>"男"</f>
        <v>男</v>
      </c>
    </row>
    <row r="1417" spans="1:5" ht="34.5" customHeight="1">
      <c r="A1417" s="5">
        <v>1415</v>
      </c>
      <c r="B1417" s="5" t="str">
        <f>"35422021112816351950508"</f>
        <v>35422021112816351950508</v>
      </c>
      <c r="C1417" s="5" t="s">
        <v>17</v>
      </c>
      <c r="D1417" s="5" t="str">
        <f>"柯利达"</f>
        <v>柯利达</v>
      </c>
      <c r="E1417" s="5" t="str">
        <f>"男"</f>
        <v>男</v>
      </c>
    </row>
    <row r="1418" spans="1:5" ht="34.5" customHeight="1">
      <c r="A1418" s="5">
        <v>1416</v>
      </c>
      <c r="B1418" s="5" t="str">
        <f>"35422021112915105551910"</f>
        <v>35422021112915105551910</v>
      </c>
      <c r="C1418" s="5" t="s">
        <v>17</v>
      </c>
      <c r="D1418" s="5" t="str">
        <f>"王秀妃"</f>
        <v>王秀妃</v>
      </c>
      <c r="E1418" s="5" t="str">
        <f>"女"</f>
        <v>女</v>
      </c>
    </row>
    <row r="1419" spans="1:5" ht="34.5" customHeight="1">
      <c r="A1419" s="5">
        <v>1417</v>
      </c>
      <c r="B1419" s="5" t="str">
        <f>"35422021112918091852207"</f>
        <v>35422021112918091852207</v>
      </c>
      <c r="C1419" s="5" t="s">
        <v>17</v>
      </c>
      <c r="D1419" s="5" t="str">
        <f>"王一棉"</f>
        <v>王一棉</v>
      </c>
      <c r="E1419" s="5" t="str">
        <f>"女"</f>
        <v>女</v>
      </c>
    </row>
    <row r="1420" spans="1:5" ht="34.5" customHeight="1">
      <c r="A1420" s="5">
        <v>1418</v>
      </c>
      <c r="B1420" s="5" t="str">
        <f>"35422021113021360453906"</f>
        <v>35422021113021360453906</v>
      </c>
      <c r="C1420" s="5" t="s">
        <v>17</v>
      </c>
      <c r="D1420" s="5" t="str">
        <f>"邱子银"</f>
        <v>邱子银</v>
      </c>
      <c r="E1420" s="5" t="str">
        <f>"女"</f>
        <v>女</v>
      </c>
    </row>
    <row r="1421" spans="1:5" ht="34.5" customHeight="1">
      <c r="A1421" s="5">
        <v>1419</v>
      </c>
      <c r="B1421" s="5" t="str">
        <f>"35422021120414202460038"</f>
        <v>35422021120414202460038</v>
      </c>
      <c r="C1421" s="5" t="s">
        <v>17</v>
      </c>
      <c r="D1421" s="5" t="str">
        <f>"李娇"</f>
        <v>李娇</v>
      </c>
      <c r="E1421" s="5" t="str">
        <f>"女"</f>
        <v>女</v>
      </c>
    </row>
    <row r="1422" spans="1:5" ht="34.5" customHeight="1">
      <c r="A1422" s="5">
        <v>1420</v>
      </c>
      <c r="B1422" s="5" t="str">
        <f>"35422021120517000462007"</f>
        <v>35422021120517000462007</v>
      </c>
      <c r="C1422" s="5" t="s">
        <v>17</v>
      </c>
      <c r="D1422" s="5" t="str">
        <f>"刘雪娟"</f>
        <v>刘雪娟</v>
      </c>
      <c r="E1422" s="5" t="str">
        <f>"女"</f>
        <v>女</v>
      </c>
    </row>
    <row r="1423" spans="1:5" ht="34.5" customHeight="1">
      <c r="A1423" s="5">
        <v>1421</v>
      </c>
      <c r="B1423" s="5" t="str">
        <f>"35422021111810380712387"</f>
        <v>35422021111810380712387</v>
      </c>
      <c r="C1423" s="5" t="s">
        <v>18</v>
      </c>
      <c r="D1423" s="5" t="str">
        <f>"王凯锋"</f>
        <v>王凯锋</v>
      </c>
      <c r="E1423" s="5" t="str">
        <f>"男"</f>
        <v>男</v>
      </c>
    </row>
    <row r="1424" spans="1:5" ht="34.5" customHeight="1">
      <c r="A1424" s="5">
        <v>1422</v>
      </c>
      <c r="B1424" s="5" t="str">
        <f>"35422021111810470312450"</f>
        <v>35422021111810470312450</v>
      </c>
      <c r="C1424" s="5" t="s">
        <v>18</v>
      </c>
      <c r="D1424" s="5" t="str">
        <f>"郑德荣"</f>
        <v>郑德荣</v>
      </c>
      <c r="E1424" s="5" t="str">
        <f>"男"</f>
        <v>男</v>
      </c>
    </row>
    <row r="1425" spans="1:5" ht="34.5" customHeight="1">
      <c r="A1425" s="5">
        <v>1423</v>
      </c>
      <c r="B1425" s="5" t="str">
        <f>"35422021111811051212574"</f>
        <v>35422021111811051212574</v>
      </c>
      <c r="C1425" s="5" t="s">
        <v>18</v>
      </c>
      <c r="D1425" s="5" t="str">
        <f>"王震"</f>
        <v>王震</v>
      </c>
      <c r="E1425" s="5" t="str">
        <f>"男"</f>
        <v>男</v>
      </c>
    </row>
    <row r="1426" spans="1:5" ht="34.5" customHeight="1">
      <c r="A1426" s="5">
        <v>1424</v>
      </c>
      <c r="B1426" s="5" t="str">
        <f>"35422021111812393412950"</f>
        <v>35422021111812393412950</v>
      </c>
      <c r="C1426" s="5" t="s">
        <v>18</v>
      </c>
      <c r="D1426" s="5" t="str">
        <f>"郭善兰"</f>
        <v>郭善兰</v>
      </c>
      <c r="E1426" s="5" t="str">
        <f>"女"</f>
        <v>女</v>
      </c>
    </row>
    <row r="1427" spans="1:5" ht="34.5" customHeight="1">
      <c r="A1427" s="5">
        <v>1425</v>
      </c>
      <c r="B1427" s="5" t="str">
        <f>"35422021111813002913024"</f>
        <v>35422021111813002913024</v>
      </c>
      <c r="C1427" s="5" t="s">
        <v>18</v>
      </c>
      <c r="D1427" s="5" t="str">
        <f>"张瑞传"</f>
        <v>张瑞传</v>
      </c>
      <c r="E1427" s="5" t="str">
        <f>"男"</f>
        <v>男</v>
      </c>
    </row>
    <row r="1428" spans="1:5" ht="34.5" customHeight="1">
      <c r="A1428" s="5">
        <v>1426</v>
      </c>
      <c r="B1428" s="5" t="str">
        <f>"35422021111815174213416"</f>
        <v>35422021111815174213416</v>
      </c>
      <c r="C1428" s="5" t="s">
        <v>18</v>
      </c>
      <c r="D1428" s="5" t="str">
        <f>"李凤永"</f>
        <v>李凤永</v>
      </c>
      <c r="E1428" s="5" t="str">
        <f>"女"</f>
        <v>女</v>
      </c>
    </row>
    <row r="1429" spans="1:5" ht="34.5" customHeight="1">
      <c r="A1429" s="5">
        <v>1427</v>
      </c>
      <c r="B1429" s="5" t="str">
        <f>"35422021111816230313664"</f>
        <v>35422021111816230313664</v>
      </c>
      <c r="C1429" s="5" t="s">
        <v>18</v>
      </c>
      <c r="D1429" s="5" t="str">
        <f>"周鸿祯"</f>
        <v>周鸿祯</v>
      </c>
      <c r="E1429" s="5" t="str">
        <f>"男"</f>
        <v>男</v>
      </c>
    </row>
    <row r="1430" spans="1:5" ht="34.5" customHeight="1">
      <c r="A1430" s="5">
        <v>1428</v>
      </c>
      <c r="B1430" s="5" t="str">
        <f>"35422021111816562213752"</f>
        <v>35422021111816562213752</v>
      </c>
      <c r="C1430" s="5" t="s">
        <v>18</v>
      </c>
      <c r="D1430" s="5" t="str">
        <f>"蔡雨昕"</f>
        <v>蔡雨昕</v>
      </c>
      <c r="E1430" s="5" t="str">
        <f>"女"</f>
        <v>女</v>
      </c>
    </row>
    <row r="1431" spans="1:5" ht="34.5" customHeight="1">
      <c r="A1431" s="5">
        <v>1429</v>
      </c>
      <c r="B1431" s="5" t="str">
        <f>"35422021111818133313905"</f>
        <v>35422021111818133313905</v>
      </c>
      <c r="C1431" s="5" t="s">
        <v>18</v>
      </c>
      <c r="D1431" s="5" t="str">
        <f>"吴丽美"</f>
        <v>吴丽美</v>
      </c>
      <c r="E1431" s="5" t="str">
        <f>"女"</f>
        <v>女</v>
      </c>
    </row>
    <row r="1432" spans="1:5" ht="34.5" customHeight="1">
      <c r="A1432" s="5">
        <v>1430</v>
      </c>
      <c r="B1432" s="5" t="str">
        <f>"35422021111819142114029"</f>
        <v>35422021111819142114029</v>
      </c>
      <c r="C1432" s="5" t="s">
        <v>18</v>
      </c>
      <c r="D1432" s="5" t="str">
        <f>"王麟江"</f>
        <v>王麟江</v>
      </c>
      <c r="E1432" s="5" t="str">
        <f>"男"</f>
        <v>男</v>
      </c>
    </row>
    <row r="1433" spans="1:5" ht="34.5" customHeight="1">
      <c r="A1433" s="5">
        <v>1431</v>
      </c>
      <c r="B1433" s="5" t="str">
        <f>"35422021111909145414587"</f>
        <v>35422021111909145414587</v>
      </c>
      <c r="C1433" s="5" t="s">
        <v>18</v>
      </c>
      <c r="D1433" s="5" t="str">
        <f>"王潇潇"</f>
        <v>王潇潇</v>
      </c>
      <c r="E1433" s="5" t="str">
        <f>"女"</f>
        <v>女</v>
      </c>
    </row>
    <row r="1434" spans="1:5" ht="34.5" customHeight="1">
      <c r="A1434" s="5">
        <v>1432</v>
      </c>
      <c r="B1434" s="5" t="str">
        <f>"35422021111914054515136"</f>
        <v>35422021111914054515136</v>
      </c>
      <c r="C1434" s="5" t="s">
        <v>18</v>
      </c>
      <c r="D1434" s="5" t="str">
        <f>"蒲美燕"</f>
        <v>蒲美燕</v>
      </c>
      <c r="E1434" s="5" t="str">
        <f>"女"</f>
        <v>女</v>
      </c>
    </row>
    <row r="1435" spans="1:5" ht="34.5" customHeight="1">
      <c r="A1435" s="5">
        <v>1433</v>
      </c>
      <c r="B1435" s="5" t="str">
        <f>"35422021111921505115652"</f>
        <v>35422021111921505115652</v>
      </c>
      <c r="C1435" s="5" t="s">
        <v>18</v>
      </c>
      <c r="D1435" s="5" t="str">
        <f>"曾祥凤"</f>
        <v>曾祥凤</v>
      </c>
      <c r="E1435" s="5" t="str">
        <f>"女"</f>
        <v>女</v>
      </c>
    </row>
    <row r="1436" spans="1:5" ht="34.5" customHeight="1">
      <c r="A1436" s="5">
        <v>1434</v>
      </c>
      <c r="B1436" s="5" t="str">
        <f>"35422021111923064615696"</f>
        <v>35422021111923064615696</v>
      </c>
      <c r="C1436" s="5" t="s">
        <v>18</v>
      </c>
      <c r="D1436" s="5" t="str">
        <f>"王俊闲"</f>
        <v>王俊闲</v>
      </c>
      <c r="E1436" s="5" t="str">
        <f>"女"</f>
        <v>女</v>
      </c>
    </row>
    <row r="1437" spans="1:5" ht="34.5" customHeight="1">
      <c r="A1437" s="5">
        <v>1435</v>
      </c>
      <c r="B1437" s="5" t="str">
        <f>"35422021112108590417257"</f>
        <v>35422021112108590417257</v>
      </c>
      <c r="C1437" s="5" t="s">
        <v>18</v>
      </c>
      <c r="D1437" s="5" t="str">
        <f>"黄庆民"</f>
        <v>黄庆民</v>
      </c>
      <c r="E1437" s="5" t="str">
        <f>"男"</f>
        <v>男</v>
      </c>
    </row>
    <row r="1438" spans="1:5" ht="34.5" customHeight="1">
      <c r="A1438" s="5">
        <v>1436</v>
      </c>
      <c r="B1438" s="5" t="str">
        <f>"35422021112109313217297"</f>
        <v>35422021112109313217297</v>
      </c>
      <c r="C1438" s="5" t="s">
        <v>18</v>
      </c>
      <c r="D1438" s="5" t="str">
        <f>"韦盛"</f>
        <v>韦盛</v>
      </c>
      <c r="E1438" s="5" t="str">
        <f>"女"</f>
        <v>女</v>
      </c>
    </row>
    <row r="1439" spans="1:5" ht="34.5" customHeight="1">
      <c r="A1439" s="5">
        <v>1437</v>
      </c>
      <c r="B1439" s="5" t="str">
        <f>"35422021112109552617338"</f>
        <v>35422021112109552617338</v>
      </c>
      <c r="C1439" s="5" t="s">
        <v>18</v>
      </c>
      <c r="D1439" s="5" t="str">
        <f>"黄雨霞"</f>
        <v>黄雨霞</v>
      </c>
      <c r="E1439" s="5" t="str">
        <f>"女"</f>
        <v>女</v>
      </c>
    </row>
    <row r="1440" spans="1:5" ht="34.5" customHeight="1">
      <c r="A1440" s="5">
        <v>1438</v>
      </c>
      <c r="B1440" s="5" t="str">
        <f>"35422021112112000117536"</f>
        <v>35422021112112000117536</v>
      </c>
      <c r="C1440" s="5" t="s">
        <v>18</v>
      </c>
      <c r="D1440" s="5" t="str">
        <f>"王绪月"</f>
        <v>王绪月</v>
      </c>
      <c r="E1440" s="5" t="str">
        <f>"女"</f>
        <v>女</v>
      </c>
    </row>
    <row r="1441" spans="1:5" ht="34.5" customHeight="1">
      <c r="A1441" s="5">
        <v>1439</v>
      </c>
      <c r="B1441" s="5" t="str">
        <f>"35422021112115005017791"</f>
        <v>35422021112115005017791</v>
      </c>
      <c r="C1441" s="5" t="s">
        <v>18</v>
      </c>
      <c r="D1441" s="5" t="str">
        <f>"杨晓敏"</f>
        <v>杨晓敏</v>
      </c>
      <c r="E1441" s="5" t="str">
        <f>"女"</f>
        <v>女</v>
      </c>
    </row>
    <row r="1442" spans="1:5" ht="34.5" customHeight="1">
      <c r="A1442" s="5">
        <v>1440</v>
      </c>
      <c r="B1442" s="5" t="str">
        <f>"35422021112207195518483"</f>
        <v>35422021112207195518483</v>
      </c>
      <c r="C1442" s="5" t="s">
        <v>18</v>
      </c>
      <c r="D1442" s="5" t="str">
        <f>"高伟"</f>
        <v>高伟</v>
      </c>
      <c r="E1442" s="5" t="str">
        <f>"男"</f>
        <v>男</v>
      </c>
    </row>
    <row r="1443" spans="1:5" ht="34.5" customHeight="1">
      <c r="A1443" s="5">
        <v>1441</v>
      </c>
      <c r="B1443" s="5" t="str">
        <f>"35422021112208593418664"</f>
        <v>35422021112208593418664</v>
      </c>
      <c r="C1443" s="5" t="s">
        <v>18</v>
      </c>
      <c r="D1443" s="5" t="str">
        <f>"周儒"</f>
        <v>周儒</v>
      </c>
      <c r="E1443" s="5" t="str">
        <f>"女"</f>
        <v>女</v>
      </c>
    </row>
    <row r="1444" spans="1:5" ht="34.5" customHeight="1">
      <c r="A1444" s="5">
        <v>1442</v>
      </c>
      <c r="B1444" s="5" t="str">
        <f>"35422021112211402619739"</f>
        <v>35422021112211402619739</v>
      </c>
      <c r="C1444" s="5" t="s">
        <v>18</v>
      </c>
      <c r="D1444" s="5" t="str">
        <f>"崔水珠"</f>
        <v>崔水珠</v>
      </c>
      <c r="E1444" s="5" t="str">
        <f>"女"</f>
        <v>女</v>
      </c>
    </row>
    <row r="1445" spans="1:5" ht="34.5" customHeight="1">
      <c r="A1445" s="5">
        <v>1443</v>
      </c>
      <c r="B1445" s="5" t="str">
        <f>"35422021112212073419870"</f>
        <v>35422021112212073419870</v>
      </c>
      <c r="C1445" s="5" t="s">
        <v>18</v>
      </c>
      <c r="D1445" s="5" t="str">
        <f>"李青丽"</f>
        <v>李青丽</v>
      </c>
      <c r="E1445" s="5" t="str">
        <f>"女"</f>
        <v>女</v>
      </c>
    </row>
    <row r="1446" spans="1:5" ht="34.5" customHeight="1">
      <c r="A1446" s="5">
        <v>1444</v>
      </c>
      <c r="B1446" s="5" t="str">
        <f>"35422021112215231920698"</f>
        <v>35422021112215231920698</v>
      </c>
      <c r="C1446" s="5" t="s">
        <v>18</v>
      </c>
      <c r="D1446" s="5" t="str">
        <f>"王世才"</f>
        <v>王世才</v>
      </c>
      <c r="E1446" s="5" t="str">
        <f>"男"</f>
        <v>男</v>
      </c>
    </row>
    <row r="1447" spans="1:5" ht="34.5" customHeight="1">
      <c r="A1447" s="5">
        <v>1445</v>
      </c>
      <c r="B1447" s="5" t="str">
        <f>"35422021112217443721322"</f>
        <v>35422021112217443721322</v>
      </c>
      <c r="C1447" s="5" t="s">
        <v>18</v>
      </c>
      <c r="D1447" s="5" t="str">
        <f>"文振科"</f>
        <v>文振科</v>
      </c>
      <c r="E1447" s="5" t="str">
        <f>"男"</f>
        <v>男</v>
      </c>
    </row>
    <row r="1448" spans="1:5" ht="34.5" customHeight="1">
      <c r="A1448" s="5">
        <v>1446</v>
      </c>
      <c r="B1448" s="5" t="str">
        <f>"35422021112220045921708"</f>
        <v>35422021112220045921708</v>
      </c>
      <c r="C1448" s="5" t="s">
        <v>18</v>
      </c>
      <c r="D1448" s="5" t="str">
        <f>"孙尔禧"</f>
        <v>孙尔禧</v>
      </c>
      <c r="E1448" s="5" t="str">
        <f>"女"</f>
        <v>女</v>
      </c>
    </row>
    <row r="1449" spans="1:5" ht="34.5" customHeight="1">
      <c r="A1449" s="5">
        <v>1447</v>
      </c>
      <c r="B1449" s="5" t="str">
        <f>"35422021112222103622036"</f>
        <v>35422021112222103622036</v>
      </c>
      <c r="C1449" s="5" t="s">
        <v>18</v>
      </c>
      <c r="D1449" s="5" t="str">
        <f>"符启芳"</f>
        <v>符启芳</v>
      </c>
      <c r="E1449" s="5" t="str">
        <f>"男"</f>
        <v>男</v>
      </c>
    </row>
    <row r="1450" spans="1:5" ht="34.5" customHeight="1">
      <c r="A1450" s="5">
        <v>1448</v>
      </c>
      <c r="B1450" s="5" t="str">
        <f>"35422021112308565322332"</f>
        <v>35422021112308565322332</v>
      </c>
      <c r="C1450" s="5" t="s">
        <v>18</v>
      </c>
      <c r="D1450" s="5" t="str">
        <f>"王子洁"</f>
        <v>王子洁</v>
      </c>
      <c r="E1450" s="5" t="str">
        <f>"女"</f>
        <v>女</v>
      </c>
    </row>
    <row r="1451" spans="1:5" ht="34.5" customHeight="1">
      <c r="A1451" s="5">
        <v>1449</v>
      </c>
      <c r="B1451" s="5" t="str">
        <f>"35422021112310423522728"</f>
        <v>35422021112310423522728</v>
      </c>
      <c r="C1451" s="5" t="s">
        <v>18</v>
      </c>
      <c r="D1451" s="5" t="str">
        <f>"黎木香"</f>
        <v>黎木香</v>
      </c>
      <c r="E1451" s="5" t="str">
        <f>"女"</f>
        <v>女</v>
      </c>
    </row>
    <row r="1452" spans="1:5" ht="34.5" customHeight="1">
      <c r="A1452" s="5">
        <v>1450</v>
      </c>
      <c r="B1452" s="5" t="str">
        <f>"35422021112312470423027"</f>
        <v>35422021112312470423027</v>
      </c>
      <c r="C1452" s="5" t="s">
        <v>18</v>
      </c>
      <c r="D1452" s="5" t="str">
        <f>"符桂秋"</f>
        <v>符桂秋</v>
      </c>
      <c r="E1452" s="5" t="str">
        <f>"女"</f>
        <v>女</v>
      </c>
    </row>
    <row r="1453" spans="1:5" ht="34.5" customHeight="1">
      <c r="A1453" s="5">
        <v>1451</v>
      </c>
      <c r="B1453" s="5" t="str">
        <f>"35422021112318091033666"</f>
        <v>35422021112318091033666</v>
      </c>
      <c r="C1453" s="5" t="s">
        <v>18</v>
      </c>
      <c r="D1453" s="5" t="str">
        <f>"王祚师"</f>
        <v>王祚师</v>
      </c>
      <c r="E1453" s="5" t="str">
        <f>"男"</f>
        <v>男</v>
      </c>
    </row>
    <row r="1454" spans="1:5" ht="34.5" customHeight="1">
      <c r="A1454" s="5">
        <v>1452</v>
      </c>
      <c r="B1454" s="5" t="str">
        <f>"35422021112320215034004"</f>
        <v>35422021112320215034004</v>
      </c>
      <c r="C1454" s="5" t="s">
        <v>18</v>
      </c>
      <c r="D1454" s="5" t="str">
        <f>"黄灵敏"</f>
        <v>黄灵敏</v>
      </c>
      <c r="E1454" s="5" t="str">
        <f>"女"</f>
        <v>女</v>
      </c>
    </row>
    <row r="1455" spans="1:5" ht="34.5" customHeight="1">
      <c r="A1455" s="5">
        <v>1453</v>
      </c>
      <c r="B1455" s="5" t="str">
        <f>"35422021112323080434386"</f>
        <v>35422021112323080434386</v>
      </c>
      <c r="C1455" s="5" t="s">
        <v>18</v>
      </c>
      <c r="D1455" s="5" t="str">
        <f>"杨全璋"</f>
        <v>杨全璋</v>
      </c>
      <c r="E1455" s="5" t="str">
        <f>"男"</f>
        <v>男</v>
      </c>
    </row>
    <row r="1456" spans="1:5" ht="34.5" customHeight="1">
      <c r="A1456" s="5">
        <v>1454</v>
      </c>
      <c r="B1456" s="5" t="str">
        <f>"35422021112411065735129"</f>
        <v>35422021112411065735129</v>
      </c>
      <c r="C1456" s="5" t="s">
        <v>18</v>
      </c>
      <c r="D1456" s="5" t="str">
        <f>"蔡仁智"</f>
        <v>蔡仁智</v>
      </c>
      <c r="E1456" s="5" t="str">
        <f>"男"</f>
        <v>男</v>
      </c>
    </row>
    <row r="1457" spans="1:5" ht="34.5" customHeight="1">
      <c r="A1457" s="5">
        <v>1455</v>
      </c>
      <c r="B1457" s="5" t="str">
        <f>"35422021112411281435209"</f>
        <v>35422021112411281435209</v>
      </c>
      <c r="C1457" s="5" t="s">
        <v>18</v>
      </c>
      <c r="D1457" s="5" t="str">
        <f>"李海蕊"</f>
        <v>李海蕊</v>
      </c>
      <c r="E1457" s="5" t="str">
        <f aca="true" t="shared" si="73" ref="E1457:E1465">"女"</f>
        <v>女</v>
      </c>
    </row>
    <row r="1458" spans="1:5" ht="34.5" customHeight="1">
      <c r="A1458" s="5">
        <v>1456</v>
      </c>
      <c r="B1458" s="5" t="str">
        <f>"35422021112417355236224"</f>
        <v>35422021112417355236224</v>
      </c>
      <c r="C1458" s="5" t="s">
        <v>18</v>
      </c>
      <c r="D1458" s="5" t="str">
        <f>"郭海婷"</f>
        <v>郭海婷</v>
      </c>
      <c r="E1458" s="5" t="str">
        <f t="shared" si="73"/>
        <v>女</v>
      </c>
    </row>
    <row r="1459" spans="1:5" ht="34.5" customHeight="1">
      <c r="A1459" s="5">
        <v>1457</v>
      </c>
      <c r="B1459" s="5" t="str">
        <f>"35422021112417543736237"</f>
        <v>35422021112417543736237</v>
      </c>
      <c r="C1459" s="5" t="s">
        <v>18</v>
      </c>
      <c r="D1459" s="5" t="str">
        <f>"符文慧"</f>
        <v>符文慧</v>
      </c>
      <c r="E1459" s="5" t="str">
        <f t="shared" si="73"/>
        <v>女</v>
      </c>
    </row>
    <row r="1460" spans="1:5" ht="34.5" customHeight="1">
      <c r="A1460" s="5">
        <v>1458</v>
      </c>
      <c r="B1460" s="5" t="str">
        <f>"35422021112419243636310"</f>
        <v>35422021112419243636310</v>
      </c>
      <c r="C1460" s="5" t="s">
        <v>18</v>
      </c>
      <c r="D1460" s="5" t="str">
        <f>"黎秋侬"</f>
        <v>黎秋侬</v>
      </c>
      <c r="E1460" s="5" t="str">
        <f t="shared" si="73"/>
        <v>女</v>
      </c>
    </row>
    <row r="1461" spans="1:5" ht="34.5" customHeight="1">
      <c r="A1461" s="5">
        <v>1459</v>
      </c>
      <c r="B1461" s="5" t="str">
        <f>"35422021112421175436416"</f>
        <v>35422021112421175436416</v>
      </c>
      <c r="C1461" s="5" t="s">
        <v>18</v>
      </c>
      <c r="D1461" s="5" t="str">
        <f>"蒙柳君"</f>
        <v>蒙柳君</v>
      </c>
      <c r="E1461" s="5" t="str">
        <f t="shared" si="73"/>
        <v>女</v>
      </c>
    </row>
    <row r="1462" spans="1:5" ht="34.5" customHeight="1">
      <c r="A1462" s="5">
        <v>1460</v>
      </c>
      <c r="B1462" s="5" t="str">
        <f>"35422021112515285146347"</f>
        <v>35422021112515285146347</v>
      </c>
      <c r="C1462" s="5" t="s">
        <v>18</v>
      </c>
      <c r="D1462" s="5" t="str">
        <f>"李小儒"</f>
        <v>李小儒</v>
      </c>
      <c r="E1462" s="5" t="str">
        <f t="shared" si="73"/>
        <v>女</v>
      </c>
    </row>
    <row r="1463" spans="1:5" ht="34.5" customHeight="1">
      <c r="A1463" s="5">
        <v>1461</v>
      </c>
      <c r="B1463" s="5" t="str">
        <f>"35422021112516544646578"</f>
        <v>35422021112516544646578</v>
      </c>
      <c r="C1463" s="5" t="s">
        <v>18</v>
      </c>
      <c r="D1463" s="5" t="str">
        <f>"林妮妮"</f>
        <v>林妮妮</v>
      </c>
      <c r="E1463" s="5" t="str">
        <f t="shared" si="73"/>
        <v>女</v>
      </c>
    </row>
    <row r="1464" spans="1:5" ht="34.5" customHeight="1">
      <c r="A1464" s="5">
        <v>1462</v>
      </c>
      <c r="B1464" s="5" t="str">
        <f>"35422021112618203348599"</f>
        <v>35422021112618203348599</v>
      </c>
      <c r="C1464" s="5" t="s">
        <v>18</v>
      </c>
      <c r="D1464" s="5" t="str">
        <f>"钟斯爱"</f>
        <v>钟斯爱</v>
      </c>
      <c r="E1464" s="5" t="str">
        <f t="shared" si="73"/>
        <v>女</v>
      </c>
    </row>
    <row r="1465" spans="1:5" ht="34.5" customHeight="1">
      <c r="A1465" s="5">
        <v>1463</v>
      </c>
      <c r="B1465" s="5" t="str">
        <f>"35422021112709520149092"</f>
        <v>35422021112709520149092</v>
      </c>
      <c r="C1465" s="5" t="s">
        <v>18</v>
      </c>
      <c r="D1465" s="5" t="str">
        <f>"吴桃坤"</f>
        <v>吴桃坤</v>
      </c>
      <c r="E1465" s="5" t="str">
        <f t="shared" si="73"/>
        <v>女</v>
      </c>
    </row>
    <row r="1466" spans="1:5" ht="34.5" customHeight="1">
      <c r="A1466" s="5">
        <v>1464</v>
      </c>
      <c r="B1466" s="5" t="str">
        <f>"35422021112717501849601"</f>
        <v>35422021112717501849601</v>
      </c>
      <c r="C1466" s="5" t="s">
        <v>18</v>
      </c>
      <c r="D1466" s="5" t="str">
        <f>"温在国"</f>
        <v>温在国</v>
      </c>
      <c r="E1466" s="5" t="str">
        <f>"男"</f>
        <v>男</v>
      </c>
    </row>
    <row r="1467" spans="1:5" ht="34.5" customHeight="1">
      <c r="A1467" s="5">
        <v>1465</v>
      </c>
      <c r="B1467" s="5" t="str">
        <f>"35422021112721200249835"</f>
        <v>35422021112721200249835</v>
      </c>
      <c r="C1467" s="5" t="s">
        <v>18</v>
      </c>
      <c r="D1467" s="5" t="str">
        <f>"陈慧敏"</f>
        <v>陈慧敏</v>
      </c>
      <c r="E1467" s="5" t="str">
        <f>"女"</f>
        <v>女</v>
      </c>
    </row>
    <row r="1468" spans="1:5" ht="34.5" customHeight="1">
      <c r="A1468" s="5">
        <v>1466</v>
      </c>
      <c r="B1468" s="5" t="str">
        <f>"35422021112815151650416"</f>
        <v>35422021112815151650416</v>
      </c>
      <c r="C1468" s="5" t="s">
        <v>18</v>
      </c>
      <c r="D1468" s="5" t="str">
        <f>"李灵"</f>
        <v>李灵</v>
      </c>
      <c r="E1468" s="5" t="str">
        <f>"女"</f>
        <v>女</v>
      </c>
    </row>
    <row r="1469" spans="1:5" ht="34.5" customHeight="1">
      <c r="A1469" s="5">
        <v>1467</v>
      </c>
      <c r="B1469" s="5" t="str">
        <f>"35422021112819004850624"</f>
        <v>35422021112819004850624</v>
      </c>
      <c r="C1469" s="5" t="s">
        <v>18</v>
      </c>
      <c r="D1469" s="5" t="str">
        <f>"林硕"</f>
        <v>林硕</v>
      </c>
      <c r="E1469" s="5" t="str">
        <f>"男"</f>
        <v>男</v>
      </c>
    </row>
    <row r="1470" spans="1:5" ht="34.5" customHeight="1">
      <c r="A1470" s="5">
        <v>1468</v>
      </c>
      <c r="B1470" s="5" t="str">
        <f>"35422021112916064052028"</f>
        <v>35422021112916064052028</v>
      </c>
      <c r="C1470" s="5" t="s">
        <v>18</v>
      </c>
      <c r="D1470" s="5" t="str">
        <f>"冼燕真"</f>
        <v>冼燕真</v>
      </c>
      <c r="E1470" s="5" t="str">
        <f>"女"</f>
        <v>女</v>
      </c>
    </row>
    <row r="1471" spans="1:5" ht="34.5" customHeight="1">
      <c r="A1471" s="5">
        <v>1469</v>
      </c>
      <c r="B1471" s="5" t="str">
        <f>"35422021113013153753185"</f>
        <v>35422021113013153753185</v>
      </c>
      <c r="C1471" s="5" t="s">
        <v>18</v>
      </c>
      <c r="D1471" s="5" t="str">
        <f>"王娟"</f>
        <v>王娟</v>
      </c>
      <c r="E1471" s="5" t="str">
        <f>"女"</f>
        <v>女</v>
      </c>
    </row>
    <row r="1472" spans="1:5" ht="34.5" customHeight="1">
      <c r="A1472" s="5">
        <v>1470</v>
      </c>
      <c r="B1472" s="5" t="str">
        <f>"35422021113019411153734"</f>
        <v>35422021113019411153734</v>
      </c>
      <c r="C1472" s="5" t="s">
        <v>18</v>
      </c>
      <c r="D1472" s="5" t="str">
        <f>"羊良松"</f>
        <v>羊良松</v>
      </c>
      <c r="E1472" s="5" t="str">
        <f>"男"</f>
        <v>男</v>
      </c>
    </row>
    <row r="1473" spans="1:5" ht="34.5" customHeight="1">
      <c r="A1473" s="5">
        <v>1471</v>
      </c>
      <c r="B1473" s="5" t="str">
        <f>"35422021120109300954278"</f>
        <v>35422021120109300954278</v>
      </c>
      <c r="C1473" s="5" t="s">
        <v>18</v>
      </c>
      <c r="D1473" s="5" t="str">
        <f>"曾德勇"</f>
        <v>曾德勇</v>
      </c>
      <c r="E1473" s="5" t="str">
        <f>"男"</f>
        <v>男</v>
      </c>
    </row>
    <row r="1474" spans="1:5" ht="34.5" customHeight="1">
      <c r="A1474" s="5">
        <v>1472</v>
      </c>
      <c r="B1474" s="5" t="str">
        <f>"35422021120118193755240"</f>
        <v>35422021120118193755240</v>
      </c>
      <c r="C1474" s="5" t="s">
        <v>18</v>
      </c>
      <c r="D1474" s="5" t="str">
        <f>"曾梅蓉"</f>
        <v>曾梅蓉</v>
      </c>
      <c r="E1474" s="5" t="str">
        <f>"女"</f>
        <v>女</v>
      </c>
    </row>
    <row r="1475" spans="1:5" ht="34.5" customHeight="1">
      <c r="A1475" s="5">
        <v>1473</v>
      </c>
      <c r="B1475" s="5" t="str">
        <f>"35422021120121464755547"</f>
        <v>35422021120121464755547</v>
      </c>
      <c r="C1475" s="5" t="s">
        <v>18</v>
      </c>
      <c r="D1475" s="5" t="str">
        <f>"张聪"</f>
        <v>张聪</v>
      </c>
      <c r="E1475" s="5" t="str">
        <f>"男"</f>
        <v>男</v>
      </c>
    </row>
    <row r="1476" spans="1:5" ht="34.5" customHeight="1">
      <c r="A1476" s="5">
        <v>1474</v>
      </c>
      <c r="B1476" s="5" t="str">
        <f>"35422021120311224557660"</f>
        <v>35422021120311224557660</v>
      </c>
      <c r="C1476" s="5" t="s">
        <v>18</v>
      </c>
      <c r="D1476" s="5" t="str">
        <f>"邓雅丹"</f>
        <v>邓雅丹</v>
      </c>
      <c r="E1476" s="5" t="str">
        <f>"女"</f>
        <v>女</v>
      </c>
    </row>
    <row r="1477" spans="1:5" ht="34.5" customHeight="1">
      <c r="A1477" s="5">
        <v>1475</v>
      </c>
      <c r="B1477" s="5" t="str">
        <f>"35422021120317470058976"</f>
        <v>35422021120317470058976</v>
      </c>
      <c r="C1477" s="5" t="s">
        <v>18</v>
      </c>
      <c r="D1477" s="5" t="str">
        <f>"吴和月"</f>
        <v>吴和月</v>
      </c>
      <c r="E1477" s="5" t="str">
        <f>"女"</f>
        <v>女</v>
      </c>
    </row>
    <row r="1478" spans="1:5" ht="34.5" customHeight="1">
      <c r="A1478" s="5">
        <v>1476</v>
      </c>
      <c r="B1478" s="5" t="str">
        <f>"35422021120318344459062"</f>
        <v>35422021120318344459062</v>
      </c>
      <c r="C1478" s="5" t="s">
        <v>18</v>
      </c>
      <c r="D1478" s="5" t="str">
        <f>"姚文锋"</f>
        <v>姚文锋</v>
      </c>
      <c r="E1478" s="5" t="str">
        <f>"男"</f>
        <v>男</v>
      </c>
    </row>
    <row r="1479" spans="1:5" ht="34.5" customHeight="1">
      <c r="A1479" s="5">
        <v>1477</v>
      </c>
      <c r="B1479" s="5" t="str">
        <f>"35422021120413191759971"</f>
        <v>35422021120413191759971</v>
      </c>
      <c r="C1479" s="5" t="s">
        <v>18</v>
      </c>
      <c r="D1479" s="5" t="str">
        <f>"冯晓静"</f>
        <v>冯晓静</v>
      </c>
      <c r="E1479" s="5" t="str">
        <f>"女"</f>
        <v>女</v>
      </c>
    </row>
    <row r="1480" spans="1:5" ht="34.5" customHeight="1">
      <c r="A1480" s="5">
        <v>1478</v>
      </c>
      <c r="B1480" s="5" t="str">
        <f>"35422021120418532160473"</f>
        <v>35422021120418532160473</v>
      </c>
      <c r="C1480" s="5" t="s">
        <v>18</v>
      </c>
      <c r="D1480" s="5" t="str">
        <f>"李君位"</f>
        <v>李君位</v>
      </c>
      <c r="E1480" s="5" t="str">
        <f>"男"</f>
        <v>男</v>
      </c>
    </row>
    <row r="1481" spans="1:5" ht="34.5" customHeight="1">
      <c r="A1481" s="5">
        <v>1479</v>
      </c>
      <c r="B1481" s="5" t="str">
        <f>"35422021120509390661067"</f>
        <v>35422021120509390661067</v>
      </c>
      <c r="C1481" s="5" t="s">
        <v>18</v>
      </c>
      <c r="D1481" s="5" t="str">
        <f>"卢修福"</f>
        <v>卢修福</v>
      </c>
      <c r="E1481" s="5" t="str">
        <f>"男"</f>
        <v>男</v>
      </c>
    </row>
    <row r="1482" spans="1:5" ht="34.5" customHeight="1">
      <c r="A1482" s="5">
        <v>1480</v>
      </c>
      <c r="B1482" s="5" t="str">
        <f>"35422021120512053861424"</f>
        <v>35422021120512053861424</v>
      </c>
      <c r="C1482" s="5" t="s">
        <v>18</v>
      </c>
      <c r="D1482" s="5" t="str">
        <f>"杨炳坚"</f>
        <v>杨炳坚</v>
      </c>
      <c r="E1482" s="5" t="str">
        <f>"男"</f>
        <v>男</v>
      </c>
    </row>
    <row r="1483" spans="1:5" ht="34.5" customHeight="1">
      <c r="A1483" s="5">
        <v>1481</v>
      </c>
      <c r="B1483" s="5" t="str">
        <f>"35422021120513363161580"</f>
        <v>35422021120513363161580</v>
      </c>
      <c r="C1483" s="5" t="s">
        <v>18</v>
      </c>
      <c r="D1483" s="5" t="str">
        <f>"曾学青"</f>
        <v>曾学青</v>
      </c>
      <c r="E1483" s="5" t="str">
        <f aca="true" t="shared" si="74" ref="E1483:E1490">"女"</f>
        <v>女</v>
      </c>
    </row>
    <row r="1484" spans="1:5" ht="34.5" customHeight="1">
      <c r="A1484" s="5">
        <v>1482</v>
      </c>
      <c r="B1484" s="5" t="str">
        <f>"35422021120515153061768"</f>
        <v>35422021120515153061768</v>
      </c>
      <c r="C1484" s="5" t="s">
        <v>18</v>
      </c>
      <c r="D1484" s="5" t="str">
        <f>"秦菁菁"</f>
        <v>秦菁菁</v>
      </c>
      <c r="E1484" s="5" t="str">
        <f t="shared" si="74"/>
        <v>女</v>
      </c>
    </row>
    <row r="1485" spans="1:5" ht="34.5" customHeight="1">
      <c r="A1485" s="5">
        <v>1483</v>
      </c>
      <c r="B1485" s="5" t="str">
        <f>"35422021120610443362911"</f>
        <v>35422021120610443362911</v>
      </c>
      <c r="C1485" s="5" t="s">
        <v>18</v>
      </c>
      <c r="D1485" s="5" t="str">
        <f>"蒙绪娜"</f>
        <v>蒙绪娜</v>
      </c>
      <c r="E1485" s="5" t="str">
        <f t="shared" si="74"/>
        <v>女</v>
      </c>
    </row>
    <row r="1486" spans="1:5" ht="34.5" customHeight="1">
      <c r="A1486" s="5">
        <v>1484</v>
      </c>
      <c r="B1486" s="5" t="str">
        <f>"35422021120611201163033"</f>
        <v>35422021120611201163033</v>
      </c>
      <c r="C1486" s="5" t="s">
        <v>18</v>
      </c>
      <c r="D1486" s="5" t="str">
        <f>"李美"</f>
        <v>李美</v>
      </c>
      <c r="E1486" s="5" t="str">
        <f t="shared" si="74"/>
        <v>女</v>
      </c>
    </row>
    <row r="1487" spans="1:5" ht="34.5" customHeight="1">
      <c r="A1487" s="5">
        <v>1485</v>
      </c>
      <c r="B1487" s="5" t="str">
        <f>"35422021111809214511812"</f>
        <v>35422021111809214511812</v>
      </c>
      <c r="C1487" s="5" t="s">
        <v>19</v>
      </c>
      <c r="D1487" s="5" t="str">
        <f>"赵彩伶"</f>
        <v>赵彩伶</v>
      </c>
      <c r="E1487" s="5" t="str">
        <f t="shared" si="74"/>
        <v>女</v>
      </c>
    </row>
    <row r="1488" spans="1:5" ht="34.5" customHeight="1">
      <c r="A1488" s="5">
        <v>1486</v>
      </c>
      <c r="B1488" s="5" t="str">
        <f>"35422021111811011112543"</f>
        <v>35422021111811011112543</v>
      </c>
      <c r="C1488" s="5" t="s">
        <v>19</v>
      </c>
      <c r="D1488" s="5" t="str">
        <f>"符海媚"</f>
        <v>符海媚</v>
      </c>
      <c r="E1488" s="5" t="str">
        <f t="shared" si="74"/>
        <v>女</v>
      </c>
    </row>
    <row r="1489" spans="1:5" ht="34.5" customHeight="1">
      <c r="A1489" s="5">
        <v>1487</v>
      </c>
      <c r="B1489" s="5" t="str">
        <f>"35422021111812481712981"</f>
        <v>35422021111812481712981</v>
      </c>
      <c r="C1489" s="5" t="s">
        <v>19</v>
      </c>
      <c r="D1489" s="5" t="str">
        <f>"曾海平"</f>
        <v>曾海平</v>
      </c>
      <c r="E1489" s="5" t="str">
        <f t="shared" si="74"/>
        <v>女</v>
      </c>
    </row>
    <row r="1490" spans="1:5" ht="34.5" customHeight="1">
      <c r="A1490" s="5">
        <v>1488</v>
      </c>
      <c r="B1490" s="5" t="str">
        <f>"35422021111813072013043"</f>
        <v>35422021111813072013043</v>
      </c>
      <c r="C1490" s="5" t="s">
        <v>19</v>
      </c>
      <c r="D1490" s="5" t="str">
        <f>"羊冬盖"</f>
        <v>羊冬盖</v>
      </c>
      <c r="E1490" s="5" t="str">
        <f t="shared" si="74"/>
        <v>女</v>
      </c>
    </row>
    <row r="1491" spans="1:5" ht="34.5" customHeight="1">
      <c r="A1491" s="5">
        <v>1489</v>
      </c>
      <c r="B1491" s="5" t="str">
        <f>"35422021111814571613334"</f>
        <v>35422021111814571613334</v>
      </c>
      <c r="C1491" s="5" t="s">
        <v>19</v>
      </c>
      <c r="D1491" s="5" t="str">
        <f>"苏明明"</f>
        <v>苏明明</v>
      </c>
      <c r="E1491" s="5" t="str">
        <f>"男"</f>
        <v>男</v>
      </c>
    </row>
    <row r="1492" spans="1:5" ht="34.5" customHeight="1">
      <c r="A1492" s="5">
        <v>1490</v>
      </c>
      <c r="B1492" s="5" t="str">
        <f>"35422021111815461713528"</f>
        <v>35422021111815461713528</v>
      </c>
      <c r="C1492" s="5" t="s">
        <v>19</v>
      </c>
      <c r="D1492" s="5" t="str">
        <f>"吴万桃"</f>
        <v>吴万桃</v>
      </c>
      <c r="E1492" s="5" t="str">
        <f>"女"</f>
        <v>女</v>
      </c>
    </row>
    <row r="1493" spans="1:5" ht="34.5" customHeight="1">
      <c r="A1493" s="5">
        <v>1491</v>
      </c>
      <c r="B1493" s="5" t="str">
        <f>"35422021111817351213844"</f>
        <v>35422021111817351213844</v>
      </c>
      <c r="C1493" s="5" t="s">
        <v>19</v>
      </c>
      <c r="D1493" s="5" t="str">
        <f>"吴朝正"</f>
        <v>吴朝正</v>
      </c>
      <c r="E1493" s="5" t="str">
        <f>"男"</f>
        <v>男</v>
      </c>
    </row>
    <row r="1494" spans="1:5" ht="34.5" customHeight="1">
      <c r="A1494" s="5">
        <v>1492</v>
      </c>
      <c r="B1494" s="5" t="str">
        <f>"35422021111817400713848"</f>
        <v>35422021111817400713848</v>
      </c>
      <c r="C1494" s="5" t="s">
        <v>19</v>
      </c>
      <c r="D1494" s="5" t="str">
        <f>"金罗诗"</f>
        <v>金罗诗</v>
      </c>
      <c r="E1494" s="5" t="str">
        <f>"女"</f>
        <v>女</v>
      </c>
    </row>
    <row r="1495" spans="1:5" ht="34.5" customHeight="1">
      <c r="A1495" s="5">
        <v>1493</v>
      </c>
      <c r="B1495" s="5" t="str">
        <f>"35422021111820260814184"</f>
        <v>35422021111820260814184</v>
      </c>
      <c r="C1495" s="5" t="s">
        <v>19</v>
      </c>
      <c r="D1495" s="5" t="str">
        <f>"朱娇"</f>
        <v>朱娇</v>
      </c>
      <c r="E1495" s="5" t="str">
        <f>"女"</f>
        <v>女</v>
      </c>
    </row>
    <row r="1496" spans="1:5" ht="34.5" customHeight="1">
      <c r="A1496" s="5">
        <v>1494</v>
      </c>
      <c r="B1496" s="5" t="str">
        <f>"35422021111821253414309"</f>
        <v>35422021111821253414309</v>
      </c>
      <c r="C1496" s="5" t="s">
        <v>19</v>
      </c>
      <c r="D1496" s="5" t="str">
        <f>"许明文"</f>
        <v>许明文</v>
      </c>
      <c r="E1496" s="5" t="str">
        <f>"男"</f>
        <v>男</v>
      </c>
    </row>
    <row r="1497" spans="1:5" ht="34.5" customHeight="1">
      <c r="A1497" s="5">
        <v>1495</v>
      </c>
      <c r="B1497" s="5" t="str">
        <f>"35422021111823452814442"</f>
        <v>35422021111823452814442</v>
      </c>
      <c r="C1497" s="5" t="s">
        <v>19</v>
      </c>
      <c r="D1497" s="5" t="str">
        <f>"吴贻照"</f>
        <v>吴贻照</v>
      </c>
      <c r="E1497" s="5" t="str">
        <f>"男"</f>
        <v>男</v>
      </c>
    </row>
    <row r="1498" spans="1:5" ht="34.5" customHeight="1">
      <c r="A1498" s="5">
        <v>1496</v>
      </c>
      <c r="B1498" s="5" t="str">
        <f>"35422021111823552714445"</f>
        <v>35422021111823552714445</v>
      </c>
      <c r="C1498" s="5" t="s">
        <v>19</v>
      </c>
      <c r="D1498" s="5" t="str">
        <f>"王江临"</f>
        <v>王江临</v>
      </c>
      <c r="E1498" s="5" t="str">
        <f>"男"</f>
        <v>男</v>
      </c>
    </row>
    <row r="1499" spans="1:5" ht="34.5" customHeight="1">
      <c r="A1499" s="5">
        <v>1497</v>
      </c>
      <c r="B1499" s="5" t="str">
        <f>"35422021111908543014547"</f>
        <v>35422021111908543014547</v>
      </c>
      <c r="C1499" s="5" t="s">
        <v>19</v>
      </c>
      <c r="D1499" s="5" t="str">
        <f>"唐慧"</f>
        <v>唐慧</v>
      </c>
      <c r="E1499" s="5" t="str">
        <f>"女"</f>
        <v>女</v>
      </c>
    </row>
    <row r="1500" spans="1:5" ht="34.5" customHeight="1">
      <c r="A1500" s="5">
        <v>1498</v>
      </c>
      <c r="B1500" s="5" t="str">
        <f>"35422021111910022414714"</f>
        <v>35422021111910022414714</v>
      </c>
      <c r="C1500" s="5" t="s">
        <v>19</v>
      </c>
      <c r="D1500" s="5" t="str">
        <f>"何林学"</f>
        <v>何林学</v>
      </c>
      <c r="E1500" s="5" t="str">
        <f>"男"</f>
        <v>男</v>
      </c>
    </row>
    <row r="1501" spans="1:5" ht="34.5" customHeight="1">
      <c r="A1501" s="5">
        <v>1499</v>
      </c>
      <c r="B1501" s="5" t="str">
        <f>"35422021111910200714765"</f>
        <v>35422021111910200714765</v>
      </c>
      <c r="C1501" s="5" t="s">
        <v>19</v>
      </c>
      <c r="D1501" s="5" t="str">
        <f>"符春蕾"</f>
        <v>符春蕾</v>
      </c>
      <c r="E1501" s="5" t="str">
        <f>"女"</f>
        <v>女</v>
      </c>
    </row>
    <row r="1502" spans="1:5" ht="34.5" customHeight="1">
      <c r="A1502" s="5">
        <v>1500</v>
      </c>
      <c r="B1502" s="5" t="str">
        <f>"35422021111911360414955"</f>
        <v>35422021111911360414955</v>
      </c>
      <c r="C1502" s="5" t="s">
        <v>19</v>
      </c>
      <c r="D1502" s="5" t="str">
        <f>"陈惠儿"</f>
        <v>陈惠儿</v>
      </c>
      <c r="E1502" s="5" t="str">
        <f>"女"</f>
        <v>女</v>
      </c>
    </row>
    <row r="1503" spans="1:5" ht="34.5" customHeight="1">
      <c r="A1503" s="5">
        <v>1501</v>
      </c>
      <c r="B1503" s="5" t="str">
        <f>"35422021111911554514988"</f>
        <v>35422021111911554514988</v>
      </c>
      <c r="C1503" s="5" t="s">
        <v>19</v>
      </c>
      <c r="D1503" s="5" t="str">
        <f>"黄慧环"</f>
        <v>黄慧环</v>
      </c>
      <c r="E1503" s="5" t="str">
        <f>"女"</f>
        <v>女</v>
      </c>
    </row>
    <row r="1504" spans="1:5" ht="34.5" customHeight="1">
      <c r="A1504" s="5">
        <v>1502</v>
      </c>
      <c r="B1504" s="5" t="str">
        <f>"35422021111917030415385"</f>
        <v>35422021111917030415385</v>
      </c>
      <c r="C1504" s="5" t="s">
        <v>19</v>
      </c>
      <c r="D1504" s="5" t="str">
        <f>"陈朝龙"</f>
        <v>陈朝龙</v>
      </c>
      <c r="E1504" s="5" t="str">
        <f>"男"</f>
        <v>男</v>
      </c>
    </row>
    <row r="1505" spans="1:5" ht="34.5" customHeight="1">
      <c r="A1505" s="5">
        <v>1503</v>
      </c>
      <c r="B1505" s="5" t="str">
        <f>"35422021111920105915553"</f>
        <v>35422021111920105915553</v>
      </c>
      <c r="C1505" s="5" t="s">
        <v>19</v>
      </c>
      <c r="D1505" s="5" t="str">
        <f>"陈江玲"</f>
        <v>陈江玲</v>
      </c>
      <c r="E1505" s="5" t="str">
        <f>"女"</f>
        <v>女</v>
      </c>
    </row>
    <row r="1506" spans="1:5" ht="34.5" customHeight="1">
      <c r="A1506" s="5">
        <v>1504</v>
      </c>
      <c r="B1506" s="5" t="str">
        <f>"35422021111920494315593"</f>
        <v>35422021111920494315593</v>
      </c>
      <c r="C1506" s="5" t="s">
        <v>19</v>
      </c>
      <c r="D1506" s="5" t="str">
        <f>"毛丹妮"</f>
        <v>毛丹妮</v>
      </c>
      <c r="E1506" s="5" t="str">
        <f>"女"</f>
        <v>女</v>
      </c>
    </row>
    <row r="1507" spans="1:5" ht="34.5" customHeight="1">
      <c r="A1507" s="5">
        <v>1505</v>
      </c>
      <c r="B1507" s="5" t="str">
        <f>"35422021112019203516898"</f>
        <v>35422021112019203516898</v>
      </c>
      <c r="C1507" s="5" t="s">
        <v>19</v>
      </c>
      <c r="D1507" s="5" t="str">
        <f>"黎学莉"</f>
        <v>黎学莉</v>
      </c>
      <c r="E1507" s="5" t="str">
        <f>"女"</f>
        <v>女</v>
      </c>
    </row>
    <row r="1508" spans="1:5" ht="34.5" customHeight="1">
      <c r="A1508" s="5">
        <v>1506</v>
      </c>
      <c r="B1508" s="5" t="str">
        <f>"35422021112020581517014"</f>
        <v>35422021112020581517014</v>
      </c>
      <c r="C1508" s="5" t="s">
        <v>19</v>
      </c>
      <c r="D1508" s="5" t="str">
        <f>"苏金秋"</f>
        <v>苏金秋</v>
      </c>
      <c r="E1508" s="5" t="str">
        <f>"女"</f>
        <v>女</v>
      </c>
    </row>
    <row r="1509" spans="1:5" ht="34.5" customHeight="1">
      <c r="A1509" s="5">
        <v>1507</v>
      </c>
      <c r="B1509" s="5" t="str">
        <f>"35422021112021193217047"</f>
        <v>35422021112021193217047</v>
      </c>
      <c r="C1509" s="5" t="s">
        <v>19</v>
      </c>
      <c r="D1509" s="5" t="str">
        <f>"杨虎林"</f>
        <v>杨虎林</v>
      </c>
      <c r="E1509" s="5" t="str">
        <f>"男"</f>
        <v>男</v>
      </c>
    </row>
    <row r="1510" spans="1:5" ht="34.5" customHeight="1">
      <c r="A1510" s="5">
        <v>1508</v>
      </c>
      <c r="B1510" s="5" t="str">
        <f>"35422021112110421917421"</f>
        <v>35422021112110421917421</v>
      </c>
      <c r="C1510" s="5" t="s">
        <v>19</v>
      </c>
      <c r="D1510" s="5" t="str">
        <f>"张昕"</f>
        <v>张昕</v>
      </c>
      <c r="E1510" s="5" t="str">
        <f>"女"</f>
        <v>女</v>
      </c>
    </row>
    <row r="1511" spans="1:5" ht="34.5" customHeight="1">
      <c r="A1511" s="5">
        <v>1509</v>
      </c>
      <c r="B1511" s="5" t="str">
        <f>"35422021112113182717655"</f>
        <v>35422021112113182717655</v>
      </c>
      <c r="C1511" s="5" t="s">
        <v>19</v>
      </c>
      <c r="D1511" s="5" t="str">
        <f>"郑丕华"</f>
        <v>郑丕华</v>
      </c>
      <c r="E1511" s="5" t="str">
        <f>"女"</f>
        <v>女</v>
      </c>
    </row>
    <row r="1512" spans="1:5" ht="34.5" customHeight="1">
      <c r="A1512" s="5">
        <v>1510</v>
      </c>
      <c r="B1512" s="5" t="str">
        <f>"35422021112118173418063"</f>
        <v>35422021112118173418063</v>
      </c>
      <c r="C1512" s="5" t="s">
        <v>19</v>
      </c>
      <c r="D1512" s="5" t="str">
        <f>"吕丹丹"</f>
        <v>吕丹丹</v>
      </c>
      <c r="E1512" s="5" t="str">
        <f>"女"</f>
        <v>女</v>
      </c>
    </row>
    <row r="1513" spans="1:5" ht="34.5" customHeight="1">
      <c r="A1513" s="5">
        <v>1511</v>
      </c>
      <c r="B1513" s="5" t="str">
        <f>"35422021112122290118404"</f>
        <v>35422021112122290118404</v>
      </c>
      <c r="C1513" s="5" t="s">
        <v>19</v>
      </c>
      <c r="D1513" s="5" t="str">
        <f>"陈俊"</f>
        <v>陈俊</v>
      </c>
      <c r="E1513" s="5" t="str">
        <f>"男"</f>
        <v>男</v>
      </c>
    </row>
    <row r="1514" spans="1:5" ht="34.5" customHeight="1">
      <c r="A1514" s="5">
        <v>1512</v>
      </c>
      <c r="B1514" s="5" t="str">
        <f>"35422021112211140519622"</f>
        <v>35422021112211140519622</v>
      </c>
      <c r="C1514" s="5" t="s">
        <v>19</v>
      </c>
      <c r="D1514" s="5" t="str">
        <f>"林子皓"</f>
        <v>林子皓</v>
      </c>
      <c r="E1514" s="5" t="str">
        <f>"男"</f>
        <v>男</v>
      </c>
    </row>
    <row r="1515" spans="1:5" ht="34.5" customHeight="1">
      <c r="A1515" s="5">
        <v>1513</v>
      </c>
      <c r="B1515" s="5" t="str">
        <f>"35422021112212053119862"</f>
        <v>35422021112212053119862</v>
      </c>
      <c r="C1515" s="5" t="s">
        <v>19</v>
      </c>
      <c r="D1515" s="5" t="str">
        <f>"曾雨晶"</f>
        <v>曾雨晶</v>
      </c>
      <c r="E1515" s="5" t="str">
        <f>"女"</f>
        <v>女</v>
      </c>
    </row>
    <row r="1516" spans="1:5" ht="34.5" customHeight="1">
      <c r="A1516" s="5">
        <v>1514</v>
      </c>
      <c r="B1516" s="5" t="str">
        <f>"35422021112220302221787"</f>
        <v>35422021112220302221787</v>
      </c>
      <c r="C1516" s="5" t="s">
        <v>19</v>
      </c>
      <c r="D1516" s="5" t="str">
        <f>"孙翠妹"</f>
        <v>孙翠妹</v>
      </c>
      <c r="E1516" s="5" t="str">
        <f>"女"</f>
        <v>女</v>
      </c>
    </row>
    <row r="1517" spans="1:5" ht="34.5" customHeight="1">
      <c r="A1517" s="5">
        <v>1515</v>
      </c>
      <c r="B1517" s="5" t="str">
        <f>"35422021112309562822540"</f>
        <v>35422021112309562822540</v>
      </c>
      <c r="C1517" s="5" t="s">
        <v>19</v>
      </c>
      <c r="D1517" s="5" t="str">
        <f>"李莉"</f>
        <v>李莉</v>
      </c>
      <c r="E1517" s="5" t="str">
        <f>"女"</f>
        <v>女</v>
      </c>
    </row>
    <row r="1518" spans="1:5" ht="34.5" customHeight="1">
      <c r="A1518" s="5">
        <v>1516</v>
      </c>
      <c r="B1518" s="5" t="str">
        <f>"35422021112310542722762"</f>
        <v>35422021112310542722762</v>
      </c>
      <c r="C1518" s="5" t="s">
        <v>19</v>
      </c>
      <c r="D1518" s="5" t="str">
        <f>"周美君"</f>
        <v>周美君</v>
      </c>
      <c r="E1518" s="5" t="str">
        <f>"女"</f>
        <v>女</v>
      </c>
    </row>
    <row r="1519" spans="1:5" ht="34.5" customHeight="1">
      <c r="A1519" s="5">
        <v>1517</v>
      </c>
      <c r="B1519" s="5" t="str">
        <f>"35422021112311331222860"</f>
        <v>35422021112311331222860</v>
      </c>
      <c r="C1519" s="5" t="s">
        <v>19</v>
      </c>
      <c r="D1519" s="5" t="str">
        <f>"符佳"</f>
        <v>符佳</v>
      </c>
      <c r="E1519" s="5" t="str">
        <f>"女"</f>
        <v>女</v>
      </c>
    </row>
    <row r="1520" spans="1:5" ht="34.5" customHeight="1">
      <c r="A1520" s="5">
        <v>1518</v>
      </c>
      <c r="B1520" s="5" t="str">
        <f>"35422021112311415222882"</f>
        <v>35422021112311415222882</v>
      </c>
      <c r="C1520" s="5" t="s">
        <v>19</v>
      </c>
      <c r="D1520" s="5" t="str">
        <f>"朱世伟"</f>
        <v>朱世伟</v>
      </c>
      <c r="E1520" s="5" t="str">
        <f>"男"</f>
        <v>男</v>
      </c>
    </row>
    <row r="1521" spans="1:5" ht="34.5" customHeight="1">
      <c r="A1521" s="5">
        <v>1519</v>
      </c>
      <c r="B1521" s="5" t="str">
        <f>"35422021112315031623283"</f>
        <v>35422021112315031623283</v>
      </c>
      <c r="C1521" s="5" t="s">
        <v>19</v>
      </c>
      <c r="D1521" s="5" t="str">
        <f>"陈海云"</f>
        <v>陈海云</v>
      </c>
      <c r="E1521" s="5" t="str">
        <f aca="true" t="shared" si="75" ref="E1521:E1533">"女"</f>
        <v>女</v>
      </c>
    </row>
    <row r="1522" spans="1:5" ht="34.5" customHeight="1">
      <c r="A1522" s="5">
        <v>1520</v>
      </c>
      <c r="B1522" s="5" t="str">
        <f>"35422021112315225923367"</f>
        <v>35422021112315225923367</v>
      </c>
      <c r="C1522" s="5" t="s">
        <v>19</v>
      </c>
      <c r="D1522" s="5" t="str">
        <f>"韦文娟"</f>
        <v>韦文娟</v>
      </c>
      <c r="E1522" s="5" t="str">
        <f t="shared" si="75"/>
        <v>女</v>
      </c>
    </row>
    <row r="1523" spans="1:5" ht="34.5" customHeight="1">
      <c r="A1523" s="5">
        <v>1521</v>
      </c>
      <c r="B1523" s="5" t="str">
        <f>"35422021112315504223455"</f>
        <v>35422021112315504223455</v>
      </c>
      <c r="C1523" s="5" t="s">
        <v>19</v>
      </c>
      <c r="D1523" s="5" t="str">
        <f>"邱巧俐"</f>
        <v>邱巧俐</v>
      </c>
      <c r="E1523" s="5" t="str">
        <f t="shared" si="75"/>
        <v>女</v>
      </c>
    </row>
    <row r="1524" spans="1:5" ht="34.5" customHeight="1">
      <c r="A1524" s="5">
        <v>1522</v>
      </c>
      <c r="B1524" s="5" t="str">
        <f>"35422021112318353233740"</f>
        <v>35422021112318353233740</v>
      </c>
      <c r="C1524" s="5" t="s">
        <v>19</v>
      </c>
      <c r="D1524" s="5" t="str">
        <f>"符永悄"</f>
        <v>符永悄</v>
      </c>
      <c r="E1524" s="5" t="str">
        <f t="shared" si="75"/>
        <v>女</v>
      </c>
    </row>
    <row r="1525" spans="1:5" ht="34.5" customHeight="1">
      <c r="A1525" s="5">
        <v>1523</v>
      </c>
      <c r="B1525" s="5" t="str">
        <f>"35422021112320415234066"</f>
        <v>35422021112320415234066</v>
      </c>
      <c r="C1525" s="5" t="s">
        <v>19</v>
      </c>
      <c r="D1525" s="5" t="str">
        <f>"黄小钊"</f>
        <v>黄小钊</v>
      </c>
      <c r="E1525" s="5" t="str">
        <f t="shared" si="75"/>
        <v>女</v>
      </c>
    </row>
    <row r="1526" spans="1:5" ht="34.5" customHeight="1">
      <c r="A1526" s="5">
        <v>1524</v>
      </c>
      <c r="B1526" s="5" t="str">
        <f>"35422021112322111234281"</f>
        <v>35422021112322111234281</v>
      </c>
      <c r="C1526" s="5" t="s">
        <v>19</v>
      </c>
      <c r="D1526" s="5" t="str">
        <f>"杨夏蕊"</f>
        <v>杨夏蕊</v>
      </c>
      <c r="E1526" s="5" t="str">
        <f t="shared" si="75"/>
        <v>女</v>
      </c>
    </row>
    <row r="1527" spans="1:5" ht="34.5" customHeight="1">
      <c r="A1527" s="5">
        <v>1525</v>
      </c>
      <c r="B1527" s="5" t="str">
        <f>"35422021112323360234417"</f>
        <v>35422021112323360234417</v>
      </c>
      <c r="C1527" s="5" t="s">
        <v>19</v>
      </c>
      <c r="D1527" s="5" t="str">
        <f>"曾曼群"</f>
        <v>曾曼群</v>
      </c>
      <c r="E1527" s="5" t="str">
        <f t="shared" si="75"/>
        <v>女</v>
      </c>
    </row>
    <row r="1528" spans="1:5" ht="34.5" customHeight="1">
      <c r="A1528" s="5">
        <v>1526</v>
      </c>
      <c r="B1528" s="5" t="str">
        <f>"35422021112509350445140"</f>
        <v>35422021112509350445140</v>
      </c>
      <c r="C1528" s="5" t="s">
        <v>19</v>
      </c>
      <c r="D1528" s="5" t="str">
        <f>"文秋娴"</f>
        <v>文秋娴</v>
      </c>
      <c r="E1528" s="5" t="str">
        <f t="shared" si="75"/>
        <v>女</v>
      </c>
    </row>
    <row r="1529" spans="1:5" ht="34.5" customHeight="1">
      <c r="A1529" s="5">
        <v>1527</v>
      </c>
      <c r="B1529" s="5" t="str">
        <f>"35422021112510545945576"</f>
        <v>35422021112510545945576</v>
      </c>
      <c r="C1529" s="5" t="s">
        <v>19</v>
      </c>
      <c r="D1529" s="5" t="str">
        <f>"曹杨琪"</f>
        <v>曹杨琪</v>
      </c>
      <c r="E1529" s="5" t="str">
        <f t="shared" si="75"/>
        <v>女</v>
      </c>
    </row>
    <row r="1530" spans="1:5" ht="34.5" customHeight="1">
      <c r="A1530" s="5">
        <v>1528</v>
      </c>
      <c r="B1530" s="5" t="str">
        <f>"35422021112516372346533"</f>
        <v>35422021112516372346533</v>
      </c>
      <c r="C1530" s="5" t="s">
        <v>19</v>
      </c>
      <c r="D1530" s="5" t="str">
        <f>"苏家露"</f>
        <v>苏家露</v>
      </c>
      <c r="E1530" s="5" t="str">
        <f t="shared" si="75"/>
        <v>女</v>
      </c>
    </row>
    <row r="1531" spans="1:5" ht="34.5" customHeight="1">
      <c r="A1531" s="5">
        <v>1529</v>
      </c>
      <c r="B1531" s="5" t="str">
        <f>"35422021112523330147250"</f>
        <v>35422021112523330147250</v>
      </c>
      <c r="C1531" s="5" t="s">
        <v>19</v>
      </c>
      <c r="D1531" s="5" t="str">
        <f>"王慧玲"</f>
        <v>王慧玲</v>
      </c>
      <c r="E1531" s="5" t="str">
        <f t="shared" si="75"/>
        <v>女</v>
      </c>
    </row>
    <row r="1532" spans="1:5" ht="34.5" customHeight="1">
      <c r="A1532" s="5">
        <v>1530</v>
      </c>
      <c r="B1532" s="5" t="str">
        <f>"35422021112711314049217"</f>
        <v>35422021112711314049217</v>
      </c>
      <c r="C1532" s="5" t="s">
        <v>19</v>
      </c>
      <c r="D1532" s="5" t="str">
        <f>"吴倩雯"</f>
        <v>吴倩雯</v>
      </c>
      <c r="E1532" s="5" t="str">
        <f t="shared" si="75"/>
        <v>女</v>
      </c>
    </row>
    <row r="1533" spans="1:5" ht="34.5" customHeight="1">
      <c r="A1533" s="5">
        <v>1531</v>
      </c>
      <c r="B1533" s="5" t="str">
        <f>"35422021112819524850669"</f>
        <v>35422021112819524850669</v>
      </c>
      <c r="C1533" s="5" t="s">
        <v>19</v>
      </c>
      <c r="D1533" s="5" t="str">
        <f>"任丽颖"</f>
        <v>任丽颖</v>
      </c>
      <c r="E1533" s="5" t="str">
        <f t="shared" si="75"/>
        <v>女</v>
      </c>
    </row>
    <row r="1534" spans="1:5" ht="34.5" customHeight="1">
      <c r="A1534" s="5">
        <v>1532</v>
      </c>
      <c r="B1534" s="5" t="str">
        <f>"35422021112909245751144"</f>
        <v>35422021112909245751144</v>
      </c>
      <c r="C1534" s="5" t="s">
        <v>19</v>
      </c>
      <c r="D1534" s="5" t="str">
        <f>"王国兴"</f>
        <v>王国兴</v>
      </c>
      <c r="E1534" s="5" t="str">
        <f>"男"</f>
        <v>男</v>
      </c>
    </row>
    <row r="1535" spans="1:5" ht="34.5" customHeight="1">
      <c r="A1535" s="5">
        <v>1533</v>
      </c>
      <c r="B1535" s="5" t="str">
        <f>"35422021112917173452154"</f>
        <v>35422021112917173452154</v>
      </c>
      <c r="C1535" s="5" t="s">
        <v>19</v>
      </c>
      <c r="D1535" s="5" t="str">
        <f>"杨燕"</f>
        <v>杨燕</v>
      </c>
      <c r="E1535" s="5" t="str">
        <f>"女"</f>
        <v>女</v>
      </c>
    </row>
    <row r="1536" spans="1:5" ht="34.5" customHeight="1">
      <c r="A1536" s="5">
        <v>1534</v>
      </c>
      <c r="B1536" s="5" t="str">
        <f>"35422021112918292452237"</f>
        <v>35422021112918292452237</v>
      </c>
      <c r="C1536" s="5" t="s">
        <v>19</v>
      </c>
      <c r="D1536" s="5" t="str">
        <f>"钟大贻"</f>
        <v>钟大贻</v>
      </c>
      <c r="E1536" s="5" t="str">
        <f>"男"</f>
        <v>男</v>
      </c>
    </row>
    <row r="1537" spans="1:5" ht="34.5" customHeight="1">
      <c r="A1537" s="5">
        <v>1535</v>
      </c>
      <c r="B1537" s="5" t="str">
        <f>"35422021112920224252379"</f>
        <v>35422021112920224252379</v>
      </c>
      <c r="C1537" s="5" t="s">
        <v>19</v>
      </c>
      <c r="D1537" s="5" t="str">
        <f>"蔡小娜"</f>
        <v>蔡小娜</v>
      </c>
      <c r="E1537" s="5" t="str">
        <f aca="true" t="shared" si="76" ref="E1537:E1544">"女"</f>
        <v>女</v>
      </c>
    </row>
    <row r="1538" spans="1:5" ht="34.5" customHeight="1">
      <c r="A1538" s="5">
        <v>1536</v>
      </c>
      <c r="B1538" s="5" t="str">
        <f>"35422021120112243654629"</f>
        <v>35422021120112243654629</v>
      </c>
      <c r="C1538" s="5" t="s">
        <v>19</v>
      </c>
      <c r="D1538" s="5" t="str">
        <f>"吴金香"</f>
        <v>吴金香</v>
      </c>
      <c r="E1538" s="5" t="str">
        <f t="shared" si="76"/>
        <v>女</v>
      </c>
    </row>
    <row r="1539" spans="1:5" ht="34.5" customHeight="1">
      <c r="A1539" s="5">
        <v>1537</v>
      </c>
      <c r="B1539" s="5" t="str">
        <f>"35422021120210413855775"</f>
        <v>35422021120210413855775</v>
      </c>
      <c r="C1539" s="5" t="s">
        <v>19</v>
      </c>
      <c r="D1539" s="5" t="str">
        <f>"曾小慧"</f>
        <v>曾小慧</v>
      </c>
      <c r="E1539" s="5" t="str">
        <f t="shared" si="76"/>
        <v>女</v>
      </c>
    </row>
    <row r="1540" spans="1:5" ht="34.5" customHeight="1">
      <c r="A1540" s="5">
        <v>1538</v>
      </c>
      <c r="B1540" s="5" t="str">
        <f>"35422021120216391556049"</f>
        <v>35422021120216391556049</v>
      </c>
      <c r="C1540" s="5" t="s">
        <v>19</v>
      </c>
      <c r="D1540" s="5" t="str">
        <f>"李彩花"</f>
        <v>李彩花</v>
      </c>
      <c r="E1540" s="5" t="str">
        <f t="shared" si="76"/>
        <v>女</v>
      </c>
    </row>
    <row r="1541" spans="1:5" ht="34.5" customHeight="1">
      <c r="A1541" s="5">
        <v>1539</v>
      </c>
      <c r="B1541" s="5" t="str">
        <f>"35422021120218160556125"</f>
        <v>35422021120218160556125</v>
      </c>
      <c r="C1541" s="5" t="s">
        <v>19</v>
      </c>
      <c r="D1541" s="5" t="str">
        <f>"黎爱霞"</f>
        <v>黎爱霞</v>
      </c>
      <c r="E1541" s="5" t="str">
        <f t="shared" si="76"/>
        <v>女</v>
      </c>
    </row>
    <row r="1542" spans="1:5" ht="34.5" customHeight="1">
      <c r="A1542" s="5">
        <v>1540</v>
      </c>
      <c r="B1542" s="5" t="str">
        <f>"35422021120219062156150"</f>
        <v>35422021120219062156150</v>
      </c>
      <c r="C1542" s="5" t="s">
        <v>19</v>
      </c>
      <c r="D1542" s="5" t="str">
        <f>"     王来银"</f>
        <v>     王来银</v>
      </c>
      <c r="E1542" s="5" t="str">
        <f t="shared" si="76"/>
        <v>女</v>
      </c>
    </row>
    <row r="1543" spans="1:5" ht="34.5" customHeight="1">
      <c r="A1543" s="5">
        <v>1541</v>
      </c>
      <c r="B1543" s="5" t="str">
        <f>"35422021120220220656216"</f>
        <v>35422021120220220656216</v>
      </c>
      <c r="C1543" s="5" t="s">
        <v>19</v>
      </c>
      <c r="D1543" s="5" t="str">
        <f>"杨玉秀"</f>
        <v>杨玉秀</v>
      </c>
      <c r="E1543" s="5" t="str">
        <f t="shared" si="76"/>
        <v>女</v>
      </c>
    </row>
    <row r="1544" spans="1:5" ht="34.5" customHeight="1">
      <c r="A1544" s="5">
        <v>1542</v>
      </c>
      <c r="B1544" s="5" t="str">
        <f>"35422021120222514056328"</f>
        <v>35422021120222514056328</v>
      </c>
      <c r="C1544" s="5" t="s">
        <v>19</v>
      </c>
      <c r="D1544" s="5" t="str">
        <f>"郭小花"</f>
        <v>郭小花</v>
      </c>
      <c r="E1544" s="5" t="str">
        <f t="shared" si="76"/>
        <v>女</v>
      </c>
    </row>
    <row r="1545" spans="1:5" ht="34.5" customHeight="1">
      <c r="A1545" s="5">
        <v>1543</v>
      </c>
      <c r="B1545" s="5" t="str">
        <f>"35422021120310181957094"</f>
        <v>35422021120310181957094</v>
      </c>
      <c r="C1545" s="5" t="s">
        <v>19</v>
      </c>
      <c r="D1545" s="5" t="str">
        <f>"林天雄"</f>
        <v>林天雄</v>
      </c>
      <c r="E1545" s="5" t="str">
        <f>"男"</f>
        <v>男</v>
      </c>
    </row>
    <row r="1546" spans="1:5" ht="34.5" customHeight="1">
      <c r="A1546" s="5">
        <v>1544</v>
      </c>
      <c r="B1546" s="5" t="str">
        <f>"35422021120316414058806"</f>
        <v>35422021120316414058806</v>
      </c>
      <c r="C1546" s="5" t="s">
        <v>19</v>
      </c>
      <c r="D1546" s="5" t="str">
        <f>"陈瑶瑶"</f>
        <v>陈瑶瑶</v>
      </c>
      <c r="E1546" s="5" t="str">
        <f>"女"</f>
        <v>女</v>
      </c>
    </row>
    <row r="1547" spans="1:5" ht="34.5" customHeight="1">
      <c r="A1547" s="5">
        <v>1545</v>
      </c>
      <c r="B1547" s="5" t="str">
        <f>"35422021120320591259304"</f>
        <v>35422021120320591259304</v>
      </c>
      <c r="C1547" s="5" t="s">
        <v>19</v>
      </c>
      <c r="D1547" s="5" t="str">
        <f>"周玲"</f>
        <v>周玲</v>
      </c>
      <c r="E1547" s="5" t="str">
        <f>"女"</f>
        <v>女</v>
      </c>
    </row>
    <row r="1548" spans="1:5" ht="34.5" customHeight="1">
      <c r="A1548" s="5">
        <v>1546</v>
      </c>
      <c r="B1548" s="5" t="str">
        <f>"35422021120411460059868"</f>
        <v>35422021120411460059868</v>
      </c>
      <c r="C1548" s="5" t="s">
        <v>19</v>
      </c>
      <c r="D1548" s="5" t="str">
        <f>"林飞转"</f>
        <v>林飞转</v>
      </c>
      <c r="E1548" s="5" t="str">
        <f>"女"</f>
        <v>女</v>
      </c>
    </row>
    <row r="1549" spans="1:5" ht="34.5" customHeight="1">
      <c r="A1549" s="5">
        <v>1547</v>
      </c>
      <c r="B1549" s="5" t="str">
        <f>"35422021120511231861329"</f>
        <v>35422021120511231861329</v>
      </c>
      <c r="C1549" s="5" t="s">
        <v>19</v>
      </c>
      <c r="D1549" s="5" t="str">
        <f>"钟杰智"</f>
        <v>钟杰智</v>
      </c>
      <c r="E1549" s="5" t="str">
        <f>"男"</f>
        <v>男</v>
      </c>
    </row>
    <row r="1550" spans="1:5" ht="34.5" customHeight="1">
      <c r="A1550" s="5">
        <v>1548</v>
      </c>
      <c r="B1550" s="5" t="str">
        <f>"35422021120521325062321"</f>
        <v>35422021120521325062321</v>
      </c>
      <c r="C1550" s="5" t="s">
        <v>19</v>
      </c>
      <c r="D1550" s="5" t="str">
        <f>"吴秋桂"</f>
        <v>吴秋桂</v>
      </c>
      <c r="E1550" s="5" t="str">
        <f>"女"</f>
        <v>女</v>
      </c>
    </row>
    <row r="1551" spans="1:5" ht="34.5" customHeight="1">
      <c r="A1551" s="5">
        <v>1549</v>
      </c>
      <c r="B1551" s="5" t="str">
        <f>"35422021111809351511927"</f>
        <v>35422021111809351511927</v>
      </c>
      <c r="C1551" s="5" t="s">
        <v>20</v>
      </c>
      <c r="D1551" s="5" t="str">
        <f>"王雪姣"</f>
        <v>王雪姣</v>
      </c>
      <c r="E1551" s="5" t="str">
        <f>"女"</f>
        <v>女</v>
      </c>
    </row>
    <row r="1552" spans="1:5" ht="34.5" customHeight="1">
      <c r="A1552" s="5">
        <v>1550</v>
      </c>
      <c r="B1552" s="5" t="str">
        <f>"35422021111810343412363"</f>
        <v>35422021111810343412363</v>
      </c>
      <c r="C1552" s="5" t="s">
        <v>20</v>
      </c>
      <c r="D1552" s="5" t="str">
        <f>"黄富"</f>
        <v>黄富</v>
      </c>
      <c r="E1552" s="5" t="str">
        <f>"男"</f>
        <v>男</v>
      </c>
    </row>
    <row r="1553" spans="1:5" ht="34.5" customHeight="1">
      <c r="A1553" s="5">
        <v>1551</v>
      </c>
      <c r="B1553" s="5" t="str">
        <f>"35422021111811121112599"</f>
        <v>35422021111811121112599</v>
      </c>
      <c r="C1553" s="5" t="s">
        <v>20</v>
      </c>
      <c r="D1553" s="5" t="str">
        <f>"孙伟男"</f>
        <v>孙伟男</v>
      </c>
      <c r="E1553" s="5" t="str">
        <f>"男"</f>
        <v>男</v>
      </c>
    </row>
    <row r="1554" spans="1:5" ht="34.5" customHeight="1">
      <c r="A1554" s="5">
        <v>1552</v>
      </c>
      <c r="B1554" s="5" t="str">
        <f>"35422021111912595115064"</f>
        <v>35422021111912595115064</v>
      </c>
      <c r="C1554" s="5" t="s">
        <v>20</v>
      </c>
      <c r="D1554" s="5" t="str">
        <f>"李舒"</f>
        <v>李舒</v>
      </c>
      <c r="E1554" s="5" t="str">
        <f>"女"</f>
        <v>女</v>
      </c>
    </row>
    <row r="1555" spans="1:5" ht="34.5" customHeight="1">
      <c r="A1555" s="5">
        <v>1553</v>
      </c>
      <c r="B1555" s="5" t="str">
        <f>"35422021111914503415195"</f>
        <v>35422021111914503415195</v>
      </c>
      <c r="C1555" s="5" t="s">
        <v>20</v>
      </c>
      <c r="D1555" s="5" t="str">
        <f>"胡海娟"</f>
        <v>胡海娟</v>
      </c>
      <c r="E1555" s="5" t="str">
        <f>"女"</f>
        <v>女</v>
      </c>
    </row>
    <row r="1556" spans="1:5" ht="34.5" customHeight="1">
      <c r="A1556" s="5">
        <v>1554</v>
      </c>
      <c r="B1556" s="5" t="str">
        <f>"35422021111916142915328"</f>
        <v>35422021111916142915328</v>
      </c>
      <c r="C1556" s="5" t="s">
        <v>20</v>
      </c>
      <c r="D1556" s="5" t="str">
        <f>"曾梦琴"</f>
        <v>曾梦琴</v>
      </c>
      <c r="E1556" s="5" t="str">
        <f>"女"</f>
        <v>女</v>
      </c>
    </row>
    <row r="1557" spans="1:5" ht="34.5" customHeight="1">
      <c r="A1557" s="5">
        <v>1555</v>
      </c>
      <c r="B1557" s="5" t="str">
        <f>"35422021111916211615338"</f>
        <v>35422021111916211615338</v>
      </c>
      <c r="C1557" s="5" t="s">
        <v>20</v>
      </c>
      <c r="D1557" s="5" t="str">
        <f>"李明益"</f>
        <v>李明益</v>
      </c>
      <c r="E1557" s="5" t="str">
        <f>"男"</f>
        <v>男</v>
      </c>
    </row>
    <row r="1558" spans="1:5" ht="34.5" customHeight="1">
      <c r="A1558" s="5">
        <v>1556</v>
      </c>
      <c r="B1558" s="5" t="str">
        <f>"35422021111917280115413"</f>
        <v>35422021111917280115413</v>
      </c>
      <c r="C1558" s="5" t="s">
        <v>20</v>
      </c>
      <c r="D1558" s="5" t="str">
        <f>"梅霖"</f>
        <v>梅霖</v>
      </c>
      <c r="E1558" s="5" t="str">
        <f>"女"</f>
        <v>女</v>
      </c>
    </row>
    <row r="1559" spans="1:5" ht="34.5" customHeight="1">
      <c r="A1559" s="5">
        <v>1557</v>
      </c>
      <c r="B1559" s="5" t="str">
        <f>"35422021112013551816455"</f>
        <v>35422021112013551816455</v>
      </c>
      <c r="C1559" s="5" t="s">
        <v>20</v>
      </c>
      <c r="D1559" s="5" t="str">
        <f>"卢丹玲"</f>
        <v>卢丹玲</v>
      </c>
      <c r="E1559" s="5" t="str">
        <f>"女"</f>
        <v>女</v>
      </c>
    </row>
    <row r="1560" spans="1:5" ht="34.5" customHeight="1">
      <c r="A1560" s="5">
        <v>1558</v>
      </c>
      <c r="B1560" s="5" t="str">
        <f>"35422021112017310716758"</f>
        <v>35422021112017310716758</v>
      </c>
      <c r="C1560" s="5" t="s">
        <v>20</v>
      </c>
      <c r="D1560" s="5" t="str">
        <f>"董佳琦"</f>
        <v>董佳琦</v>
      </c>
      <c r="E1560" s="5" t="str">
        <f>"女"</f>
        <v>女</v>
      </c>
    </row>
    <row r="1561" spans="1:5" ht="34.5" customHeight="1">
      <c r="A1561" s="5">
        <v>1559</v>
      </c>
      <c r="B1561" s="5" t="str">
        <f>"35422021112215420220806"</f>
        <v>35422021112215420220806</v>
      </c>
      <c r="C1561" s="5" t="s">
        <v>20</v>
      </c>
      <c r="D1561" s="5" t="str">
        <f>"韦明"</f>
        <v>韦明</v>
      </c>
      <c r="E1561" s="5" t="str">
        <f>"男"</f>
        <v>男</v>
      </c>
    </row>
    <row r="1562" spans="1:5" ht="34.5" customHeight="1">
      <c r="A1562" s="5">
        <v>1560</v>
      </c>
      <c r="B1562" s="5" t="str">
        <f>"35422021112215544420862"</f>
        <v>35422021112215544420862</v>
      </c>
      <c r="C1562" s="5" t="s">
        <v>20</v>
      </c>
      <c r="D1562" s="5" t="str">
        <f>"吴尚书"</f>
        <v>吴尚书</v>
      </c>
      <c r="E1562" s="5" t="str">
        <f aca="true" t="shared" si="77" ref="E1562:E1578">"女"</f>
        <v>女</v>
      </c>
    </row>
    <row r="1563" spans="1:5" ht="34.5" customHeight="1">
      <c r="A1563" s="5">
        <v>1561</v>
      </c>
      <c r="B1563" s="5" t="str">
        <f>"35422021112223515722154"</f>
        <v>35422021112223515722154</v>
      </c>
      <c r="C1563" s="5" t="s">
        <v>20</v>
      </c>
      <c r="D1563" s="5" t="str">
        <f>"顾梦怡"</f>
        <v>顾梦怡</v>
      </c>
      <c r="E1563" s="5" t="str">
        <f t="shared" si="77"/>
        <v>女</v>
      </c>
    </row>
    <row r="1564" spans="1:5" ht="34.5" customHeight="1">
      <c r="A1564" s="5">
        <v>1562</v>
      </c>
      <c r="B1564" s="5" t="str">
        <f>"35422021112614590448199"</f>
        <v>35422021112614590448199</v>
      </c>
      <c r="C1564" s="5" t="s">
        <v>20</v>
      </c>
      <c r="D1564" s="5" t="str">
        <f>"王迪"</f>
        <v>王迪</v>
      </c>
      <c r="E1564" s="5" t="str">
        <f t="shared" si="77"/>
        <v>女</v>
      </c>
    </row>
    <row r="1565" spans="1:5" ht="34.5" customHeight="1">
      <c r="A1565" s="5">
        <v>1563</v>
      </c>
      <c r="B1565" s="5" t="str">
        <f>"35422021113019483253749"</f>
        <v>35422021113019483253749</v>
      </c>
      <c r="C1565" s="5" t="s">
        <v>20</v>
      </c>
      <c r="D1565" s="5" t="str">
        <f>"易津"</f>
        <v>易津</v>
      </c>
      <c r="E1565" s="5" t="str">
        <f t="shared" si="77"/>
        <v>女</v>
      </c>
    </row>
    <row r="1566" spans="1:5" ht="34.5" customHeight="1">
      <c r="A1566" s="5">
        <v>1564</v>
      </c>
      <c r="B1566" s="5" t="str">
        <f>"35422021120113351654761"</f>
        <v>35422021120113351654761</v>
      </c>
      <c r="C1566" s="5" t="s">
        <v>20</v>
      </c>
      <c r="D1566" s="5" t="str">
        <f>"曹婕婷"</f>
        <v>曹婕婷</v>
      </c>
      <c r="E1566" s="5" t="str">
        <f t="shared" si="77"/>
        <v>女</v>
      </c>
    </row>
    <row r="1567" spans="1:5" ht="34.5" customHeight="1">
      <c r="A1567" s="5">
        <v>1565</v>
      </c>
      <c r="B1567" s="5" t="str">
        <f>"35422021111809063511652"</f>
        <v>35422021111809063511652</v>
      </c>
      <c r="C1567" s="5" t="s">
        <v>21</v>
      </c>
      <c r="D1567" s="5" t="str">
        <f>"吴关娇"</f>
        <v>吴关娇</v>
      </c>
      <c r="E1567" s="5" t="str">
        <f t="shared" si="77"/>
        <v>女</v>
      </c>
    </row>
    <row r="1568" spans="1:5" ht="34.5" customHeight="1">
      <c r="A1568" s="5">
        <v>1566</v>
      </c>
      <c r="B1568" s="5" t="str">
        <f>"35422021111809245511839"</f>
        <v>35422021111809245511839</v>
      </c>
      <c r="C1568" s="5" t="s">
        <v>21</v>
      </c>
      <c r="D1568" s="5" t="str">
        <f>"苟金姗"</f>
        <v>苟金姗</v>
      </c>
      <c r="E1568" s="5" t="str">
        <f t="shared" si="77"/>
        <v>女</v>
      </c>
    </row>
    <row r="1569" spans="1:5" ht="34.5" customHeight="1">
      <c r="A1569" s="5">
        <v>1567</v>
      </c>
      <c r="B1569" s="5" t="str">
        <f>"35422021111810063912151"</f>
        <v>35422021111810063912151</v>
      </c>
      <c r="C1569" s="5" t="s">
        <v>21</v>
      </c>
      <c r="D1569" s="5" t="str">
        <f>"高雪玉"</f>
        <v>高雪玉</v>
      </c>
      <c r="E1569" s="5" t="str">
        <f t="shared" si="77"/>
        <v>女</v>
      </c>
    </row>
    <row r="1570" spans="1:5" ht="34.5" customHeight="1">
      <c r="A1570" s="5">
        <v>1568</v>
      </c>
      <c r="B1570" s="5" t="str">
        <f>"35422021111810550812502"</f>
        <v>35422021111810550812502</v>
      </c>
      <c r="C1570" s="5" t="s">
        <v>21</v>
      </c>
      <c r="D1570" s="5" t="str">
        <f>"文子双"</f>
        <v>文子双</v>
      </c>
      <c r="E1570" s="5" t="str">
        <f t="shared" si="77"/>
        <v>女</v>
      </c>
    </row>
    <row r="1571" spans="1:5" ht="34.5" customHeight="1">
      <c r="A1571" s="5">
        <v>1569</v>
      </c>
      <c r="B1571" s="5" t="str">
        <f>"35422021111813323013112"</f>
        <v>35422021111813323013112</v>
      </c>
      <c r="C1571" s="5" t="s">
        <v>21</v>
      </c>
      <c r="D1571" s="5" t="str">
        <f>"张晶颖"</f>
        <v>张晶颖</v>
      </c>
      <c r="E1571" s="5" t="str">
        <f t="shared" si="77"/>
        <v>女</v>
      </c>
    </row>
    <row r="1572" spans="1:5" ht="34.5" customHeight="1">
      <c r="A1572" s="5">
        <v>1570</v>
      </c>
      <c r="B1572" s="5" t="str">
        <f>"35422021111814564313328"</f>
        <v>35422021111814564313328</v>
      </c>
      <c r="C1572" s="5" t="s">
        <v>21</v>
      </c>
      <c r="D1572" s="5" t="str">
        <f>"陈玉娟"</f>
        <v>陈玉娟</v>
      </c>
      <c r="E1572" s="5" t="str">
        <f t="shared" si="77"/>
        <v>女</v>
      </c>
    </row>
    <row r="1573" spans="1:5" ht="34.5" customHeight="1">
      <c r="A1573" s="5">
        <v>1571</v>
      </c>
      <c r="B1573" s="5" t="str">
        <f>"35422021111908401614515"</f>
        <v>35422021111908401614515</v>
      </c>
      <c r="C1573" s="5" t="s">
        <v>21</v>
      </c>
      <c r="D1573" s="5" t="str">
        <f>"符君挚"</f>
        <v>符君挚</v>
      </c>
      <c r="E1573" s="5" t="str">
        <f t="shared" si="77"/>
        <v>女</v>
      </c>
    </row>
    <row r="1574" spans="1:5" ht="34.5" customHeight="1">
      <c r="A1574" s="5">
        <v>1572</v>
      </c>
      <c r="B1574" s="5" t="str">
        <f>"35422021111910123214737"</f>
        <v>35422021111910123214737</v>
      </c>
      <c r="C1574" s="5" t="s">
        <v>21</v>
      </c>
      <c r="D1574" s="5" t="str">
        <f>"关亦姝"</f>
        <v>关亦姝</v>
      </c>
      <c r="E1574" s="5" t="str">
        <f t="shared" si="77"/>
        <v>女</v>
      </c>
    </row>
    <row r="1575" spans="1:5" ht="34.5" customHeight="1">
      <c r="A1575" s="5">
        <v>1573</v>
      </c>
      <c r="B1575" s="5" t="str">
        <f>"35422021111912445215047"</f>
        <v>35422021111912445215047</v>
      </c>
      <c r="C1575" s="5" t="s">
        <v>21</v>
      </c>
      <c r="D1575" s="5" t="str">
        <f>"周莹莹"</f>
        <v>周莹莹</v>
      </c>
      <c r="E1575" s="5" t="str">
        <f t="shared" si="77"/>
        <v>女</v>
      </c>
    </row>
    <row r="1576" spans="1:5" ht="34.5" customHeight="1">
      <c r="A1576" s="5">
        <v>1574</v>
      </c>
      <c r="B1576" s="5" t="str">
        <f>"35422021111915423915288"</f>
        <v>35422021111915423915288</v>
      </c>
      <c r="C1576" s="5" t="s">
        <v>21</v>
      </c>
      <c r="D1576" s="5" t="str">
        <f>"陈核"</f>
        <v>陈核</v>
      </c>
      <c r="E1576" s="5" t="str">
        <f t="shared" si="77"/>
        <v>女</v>
      </c>
    </row>
    <row r="1577" spans="1:5" ht="34.5" customHeight="1">
      <c r="A1577" s="5">
        <v>1575</v>
      </c>
      <c r="B1577" s="5" t="str">
        <f>"35422021111917015515384"</f>
        <v>35422021111917015515384</v>
      </c>
      <c r="C1577" s="5" t="s">
        <v>21</v>
      </c>
      <c r="D1577" s="5" t="str">
        <f>"黄虹丽"</f>
        <v>黄虹丽</v>
      </c>
      <c r="E1577" s="5" t="str">
        <f t="shared" si="77"/>
        <v>女</v>
      </c>
    </row>
    <row r="1578" spans="1:5" ht="34.5" customHeight="1">
      <c r="A1578" s="5">
        <v>1576</v>
      </c>
      <c r="B1578" s="5" t="str">
        <f>"35422021112021193817048"</f>
        <v>35422021112021193817048</v>
      </c>
      <c r="C1578" s="5" t="s">
        <v>21</v>
      </c>
      <c r="D1578" s="5" t="str">
        <f>"许青青"</f>
        <v>许青青</v>
      </c>
      <c r="E1578" s="5" t="str">
        <f t="shared" si="77"/>
        <v>女</v>
      </c>
    </row>
    <row r="1579" spans="1:5" ht="34.5" customHeight="1">
      <c r="A1579" s="5">
        <v>1577</v>
      </c>
      <c r="B1579" s="5" t="str">
        <f>"35422021112114483417778"</f>
        <v>35422021112114483417778</v>
      </c>
      <c r="C1579" s="5" t="s">
        <v>21</v>
      </c>
      <c r="D1579" s="5" t="str">
        <f>"陈盛"</f>
        <v>陈盛</v>
      </c>
      <c r="E1579" s="5" t="str">
        <f>"男"</f>
        <v>男</v>
      </c>
    </row>
    <row r="1580" spans="1:5" ht="34.5" customHeight="1">
      <c r="A1580" s="5">
        <v>1578</v>
      </c>
      <c r="B1580" s="5" t="str">
        <f>"35422021112119032318122"</f>
        <v>35422021112119032318122</v>
      </c>
      <c r="C1580" s="5" t="s">
        <v>21</v>
      </c>
      <c r="D1580" s="5" t="str">
        <f>"吴传曼"</f>
        <v>吴传曼</v>
      </c>
      <c r="E1580" s="5" t="str">
        <f aca="true" t="shared" si="78" ref="E1580:E1585">"女"</f>
        <v>女</v>
      </c>
    </row>
    <row r="1581" spans="1:5" ht="34.5" customHeight="1">
      <c r="A1581" s="5">
        <v>1579</v>
      </c>
      <c r="B1581" s="5" t="str">
        <f>"35422021112217163521216"</f>
        <v>35422021112217163521216</v>
      </c>
      <c r="C1581" s="5" t="s">
        <v>21</v>
      </c>
      <c r="D1581" s="5" t="str">
        <f>"符乃娟"</f>
        <v>符乃娟</v>
      </c>
      <c r="E1581" s="5" t="str">
        <f t="shared" si="78"/>
        <v>女</v>
      </c>
    </row>
    <row r="1582" spans="1:5" ht="34.5" customHeight="1">
      <c r="A1582" s="5">
        <v>1580</v>
      </c>
      <c r="B1582" s="5" t="str">
        <f>"35422021112223225822133"</f>
        <v>35422021112223225822133</v>
      </c>
      <c r="C1582" s="5" t="s">
        <v>21</v>
      </c>
      <c r="D1582" s="5" t="str">
        <f>"林家芬"</f>
        <v>林家芬</v>
      </c>
      <c r="E1582" s="5" t="str">
        <f t="shared" si="78"/>
        <v>女</v>
      </c>
    </row>
    <row r="1583" spans="1:5" ht="34.5" customHeight="1">
      <c r="A1583" s="5">
        <v>1581</v>
      </c>
      <c r="B1583" s="5" t="str">
        <f>"35422021112300050922164"</f>
        <v>35422021112300050922164</v>
      </c>
      <c r="C1583" s="5" t="s">
        <v>21</v>
      </c>
      <c r="D1583" s="5" t="str">
        <f>"周小练"</f>
        <v>周小练</v>
      </c>
      <c r="E1583" s="5" t="str">
        <f t="shared" si="78"/>
        <v>女</v>
      </c>
    </row>
    <row r="1584" spans="1:5" ht="34.5" customHeight="1">
      <c r="A1584" s="5">
        <v>1582</v>
      </c>
      <c r="B1584" s="5" t="str">
        <f>"35422021112315152123335"</f>
        <v>35422021112315152123335</v>
      </c>
      <c r="C1584" s="5" t="s">
        <v>21</v>
      </c>
      <c r="D1584" s="5" t="str">
        <f>"吴丹"</f>
        <v>吴丹</v>
      </c>
      <c r="E1584" s="5" t="str">
        <f t="shared" si="78"/>
        <v>女</v>
      </c>
    </row>
    <row r="1585" spans="1:5" ht="34.5" customHeight="1">
      <c r="A1585" s="5">
        <v>1583</v>
      </c>
      <c r="B1585" s="5" t="str">
        <f>"35422021112315292523395"</f>
        <v>35422021112315292523395</v>
      </c>
      <c r="C1585" s="5" t="s">
        <v>21</v>
      </c>
      <c r="D1585" s="5" t="str">
        <f>"李瑶"</f>
        <v>李瑶</v>
      </c>
      <c r="E1585" s="5" t="str">
        <f t="shared" si="78"/>
        <v>女</v>
      </c>
    </row>
    <row r="1586" spans="1:5" ht="34.5" customHeight="1">
      <c r="A1586" s="5">
        <v>1584</v>
      </c>
      <c r="B1586" s="5" t="str">
        <f>"35422021112323142234400"</f>
        <v>35422021112323142234400</v>
      </c>
      <c r="C1586" s="5" t="s">
        <v>21</v>
      </c>
      <c r="D1586" s="5" t="str">
        <f>"黎天合"</f>
        <v>黎天合</v>
      </c>
      <c r="E1586" s="5" t="str">
        <f>"男"</f>
        <v>男</v>
      </c>
    </row>
    <row r="1587" spans="1:5" ht="34.5" customHeight="1">
      <c r="A1587" s="5">
        <v>1585</v>
      </c>
      <c r="B1587" s="5" t="str">
        <f>"35422021112909435251222"</f>
        <v>35422021112909435251222</v>
      </c>
      <c r="C1587" s="5" t="s">
        <v>21</v>
      </c>
      <c r="D1587" s="5" t="str">
        <f>"陈泰珍"</f>
        <v>陈泰珍</v>
      </c>
      <c r="E1587" s="5" t="str">
        <f>"女"</f>
        <v>女</v>
      </c>
    </row>
    <row r="1588" spans="1:5" ht="34.5" customHeight="1">
      <c r="A1588" s="5">
        <v>1586</v>
      </c>
      <c r="B1588" s="5" t="str">
        <f>"35422021113018450153654"</f>
        <v>35422021113018450153654</v>
      </c>
      <c r="C1588" s="5" t="s">
        <v>21</v>
      </c>
      <c r="D1588" s="5" t="str">
        <f>"符秋虹"</f>
        <v>符秋虹</v>
      </c>
      <c r="E1588" s="5" t="str">
        <f>"女"</f>
        <v>女</v>
      </c>
    </row>
    <row r="1589" spans="1:5" ht="34.5" customHeight="1">
      <c r="A1589" s="5">
        <v>1587</v>
      </c>
      <c r="B1589" s="5" t="str">
        <f>"35422021120220152656206"</f>
        <v>35422021120220152656206</v>
      </c>
      <c r="C1589" s="5" t="s">
        <v>21</v>
      </c>
      <c r="D1589" s="5" t="str">
        <f>"黄喜祥"</f>
        <v>黄喜祥</v>
      </c>
      <c r="E1589" s="5" t="str">
        <f>"女"</f>
        <v>女</v>
      </c>
    </row>
    <row r="1590" spans="1:5" ht="34.5" customHeight="1">
      <c r="A1590" s="5">
        <v>1588</v>
      </c>
      <c r="B1590" s="5" t="str">
        <f>"35422021120311254557686"</f>
        <v>35422021120311254557686</v>
      </c>
      <c r="C1590" s="5" t="s">
        <v>21</v>
      </c>
      <c r="D1590" s="5" t="str">
        <f>"陈丽帆"</f>
        <v>陈丽帆</v>
      </c>
      <c r="E1590" s="5" t="str">
        <f>"女"</f>
        <v>女</v>
      </c>
    </row>
    <row r="1591" spans="1:5" ht="34.5" customHeight="1">
      <c r="A1591" s="5">
        <v>1589</v>
      </c>
      <c r="B1591" s="5" t="str">
        <f>"35422021120511263861340"</f>
        <v>35422021120511263861340</v>
      </c>
      <c r="C1591" s="5" t="s">
        <v>21</v>
      </c>
      <c r="D1591" s="5" t="str">
        <f>"陆晓英"</f>
        <v>陆晓英</v>
      </c>
      <c r="E1591" s="5" t="str">
        <f>"女"</f>
        <v>女</v>
      </c>
    </row>
    <row r="1592" spans="1:5" ht="34.5" customHeight="1">
      <c r="A1592" s="5">
        <v>1590</v>
      </c>
      <c r="B1592" s="5" t="str">
        <f>"35422021120511550761408"</f>
        <v>35422021120511550761408</v>
      </c>
      <c r="C1592" s="5" t="s">
        <v>21</v>
      </c>
      <c r="D1592" s="5" t="str">
        <f>"黄永伟"</f>
        <v>黄永伟</v>
      </c>
      <c r="E1592" s="5" t="str">
        <f>"男"</f>
        <v>男</v>
      </c>
    </row>
    <row r="1593" spans="1:5" ht="34.5" customHeight="1">
      <c r="A1593" s="5">
        <v>1591</v>
      </c>
      <c r="B1593" s="5" t="str">
        <f>"35422021120523191162413"</f>
        <v>35422021120523191162413</v>
      </c>
      <c r="C1593" s="5" t="s">
        <v>21</v>
      </c>
      <c r="D1593" s="5" t="str">
        <f>"林明兰"</f>
        <v>林明兰</v>
      </c>
      <c r="E1593" s="5" t="str">
        <f>"女"</f>
        <v>女</v>
      </c>
    </row>
    <row r="1594" spans="1:5" ht="34.5" customHeight="1">
      <c r="A1594" s="5">
        <v>1592</v>
      </c>
      <c r="B1594" s="5" t="str">
        <f>"35422021120418592960483"</f>
        <v>35422021120418592960483</v>
      </c>
      <c r="C1594" s="5" t="s">
        <v>22</v>
      </c>
      <c r="D1594" s="5" t="str">
        <f>"王含文"</f>
        <v>王含文</v>
      </c>
      <c r="E1594" s="5" t="str">
        <f>"男"</f>
        <v>男</v>
      </c>
    </row>
    <row r="1595" spans="1:5" ht="34.5" customHeight="1">
      <c r="A1595" s="5">
        <v>1593</v>
      </c>
      <c r="B1595" s="5" t="str">
        <f>"35422021111817390513847"</f>
        <v>35422021111817390513847</v>
      </c>
      <c r="C1595" s="5" t="s">
        <v>22</v>
      </c>
      <c r="D1595" s="5" t="str">
        <f>"钟世毅"</f>
        <v>钟世毅</v>
      </c>
      <c r="E1595" s="5" t="str">
        <f>"男"</f>
        <v>男</v>
      </c>
    </row>
    <row r="1596" spans="1:5" ht="34.5" customHeight="1">
      <c r="A1596" s="5">
        <v>1594</v>
      </c>
      <c r="B1596" s="5" t="str">
        <f>"35422021111821262414310"</f>
        <v>35422021111821262414310</v>
      </c>
      <c r="C1596" s="5" t="s">
        <v>22</v>
      </c>
      <c r="D1596" s="5" t="str">
        <f>"布东"</f>
        <v>布东</v>
      </c>
      <c r="E1596" s="5" t="str">
        <f>"男"</f>
        <v>男</v>
      </c>
    </row>
    <row r="1597" spans="1:5" ht="34.5" customHeight="1">
      <c r="A1597" s="5">
        <v>1595</v>
      </c>
      <c r="B1597" s="5" t="str">
        <f>"35422021113019504453752"</f>
        <v>35422021113019504453752</v>
      </c>
      <c r="C1597" s="5" t="s">
        <v>22</v>
      </c>
      <c r="D1597" s="5" t="str">
        <f>"唐寿葡"</f>
        <v>唐寿葡</v>
      </c>
      <c r="E1597" s="5" t="str">
        <f aca="true" t="shared" si="79" ref="E1597:E1603">"女"</f>
        <v>女</v>
      </c>
    </row>
    <row r="1598" spans="1:5" ht="34.5" customHeight="1">
      <c r="A1598" s="5">
        <v>1596</v>
      </c>
      <c r="B1598" s="5" t="str">
        <f>"35422021111809012211568"</f>
        <v>35422021111809012211568</v>
      </c>
      <c r="C1598" s="5" t="s">
        <v>23</v>
      </c>
      <c r="D1598" s="5" t="str">
        <f>"周凤"</f>
        <v>周凤</v>
      </c>
      <c r="E1598" s="5" t="str">
        <f t="shared" si="79"/>
        <v>女</v>
      </c>
    </row>
    <row r="1599" spans="1:5" ht="34.5" customHeight="1">
      <c r="A1599" s="5">
        <v>1597</v>
      </c>
      <c r="B1599" s="5" t="str">
        <f>"35422021111811553912798"</f>
        <v>35422021111811553912798</v>
      </c>
      <c r="C1599" s="5" t="s">
        <v>23</v>
      </c>
      <c r="D1599" s="5" t="str">
        <f>"苏云珍"</f>
        <v>苏云珍</v>
      </c>
      <c r="E1599" s="5" t="str">
        <f t="shared" si="79"/>
        <v>女</v>
      </c>
    </row>
    <row r="1600" spans="1:5" ht="34.5" customHeight="1">
      <c r="A1600" s="5">
        <v>1598</v>
      </c>
      <c r="B1600" s="5" t="str">
        <f>"35422021111815410413511"</f>
        <v>35422021111815410413511</v>
      </c>
      <c r="C1600" s="5" t="s">
        <v>23</v>
      </c>
      <c r="D1600" s="5" t="str">
        <f>"何锦凤"</f>
        <v>何锦凤</v>
      </c>
      <c r="E1600" s="5" t="str">
        <f t="shared" si="79"/>
        <v>女</v>
      </c>
    </row>
    <row r="1601" spans="1:5" ht="34.5" customHeight="1">
      <c r="A1601" s="5">
        <v>1599</v>
      </c>
      <c r="B1601" s="5" t="str">
        <f>"35422021111820185714166"</f>
        <v>35422021111820185714166</v>
      </c>
      <c r="C1601" s="5" t="s">
        <v>23</v>
      </c>
      <c r="D1601" s="5" t="str">
        <f>"潘可欣"</f>
        <v>潘可欣</v>
      </c>
      <c r="E1601" s="5" t="str">
        <f t="shared" si="79"/>
        <v>女</v>
      </c>
    </row>
    <row r="1602" spans="1:5" ht="34.5" customHeight="1">
      <c r="A1602" s="5">
        <v>1600</v>
      </c>
      <c r="B1602" s="5" t="str">
        <f>"35422021111908381814510"</f>
        <v>35422021111908381814510</v>
      </c>
      <c r="C1602" s="5" t="s">
        <v>23</v>
      </c>
      <c r="D1602" s="5" t="str">
        <f>"刘秋颖"</f>
        <v>刘秋颖</v>
      </c>
      <c r="E1602" s="5" t="str">
        <f t="shared" si="79"/>
        <v>女</v>
      </c>
    </row>
    <row r="1603" spans="1:5" ht="34.5" customHeight="1">
      <c r="A1603" s="5">
        <v>1601</v>
      </c>
      <c r="B1603" s="5" t="str">
        <f>"35422021111909370014652"</f>
        <v>35422021111909370014652</v>
      </c>
      <c r="C1603" s="5" t="s">
        <v>23</v>
      </c>
      <c r="D1603" s="5" t="str">
        <f>"陈德静"</f>
        <v>陈德静</v>
      </c>
      <c r="E1603" s="5" t="str">
        <f t="shared" si="79"/>
        <v>女</v>
      </c>
    </row>
    <row r="1604" spans="1:5" ht="34.5" customHeight="1">
      <c r="A1604" s="5">
        <v>1602</v>
      </c>
      <c r="B1604" s="5" t="str">
        <f>"35422021111910172014755"</f>
        <v>35422021111910172014755</v>
      </c>
      <c r="C1604" s="5" t="s">
        <v>23</v>
      </c>
      <c r="D1604" s="5" t="str">
        <f>"范旭"</f>
        <v>范旭</v>
      </c>
      <c r="E1604" s="5" t="str">
        <f>"男"</f>
        <v>男</v>
      </c>
    </row>
    <row r="1605" spans="1:5" ht="34.5" customHeight="1">
      <c r="A1605" s="5">
        <v>1603</v>
      </c>
      <c r="B1605" s="5" t="str">
        <f>"35422021111910311214805"</f>
        <v>35422021111910311214805</v>
      </c>
      <c r="C1605" s="5" t="s">
        <v>23</v>
      </c>
      <c r="D1605" s="5" t="str">
        <f>"黄向"</f>
        <v>黄向</v>
      </c>
      <c r="E1605" s="5" t="str">
        <f aca="true" t="shared" si="80" ref="E1605:E1639">"女"</f>
        <v>女</v>
      </c>
    </row>
    <row r="1606" spans="1:5" ht="34.5" customHeight="1">
      <c r="A1606" s="5">
        <v>1604</v>
      </c>
      <c r="B1606" s="5" t="str">
        <f>"35422021111912512515054"</f>
        <v>35422021111912512515054</v>
      </c>
      <c r="C1606" s="5" t="s">
        <v>23</v>
      </c>
      <c r="D1606" s="5" t="str">
        <f>"周莉"</f>
        <v>周莉</v>
      </c>
      <c r="E1606" s="5" t="str">
        <f t="shared" si="80"/>
        <v>女</v>
      </c>
    </row>
    <row r="1607" spans="1:5" ht="34.5" customHeight="1">
      <c r="A1607" s="5">
        <v>1605</v>
      </c>
      <c r="B1607" s="5" t="str">
        <f>"35422021111917002815382"</f>
        <v>35422021111917002815382</v>
      </c>
      <c r="C1607" s="5" t="s">
        <v>23</v>
      </c>
      <c r="D1607" s="5" t="str">
        <f>"符文玉"</f>
        <v>符文玉</v>
      </c>
      <c r="E1607" s="5" t="str">
        <f t="shared" si="80"/>
        <v>女</v>
      </c>
    </row>
    <row r="1608" spans="1:5" ht="34.5" customHeight="1">
      <c r="A1608" s="5">
        <v>1606</v>
      </c>
      <c r="B1608" s="5" t="str">
        <f>"35422021111917191715405"</f>
        <v>35422021111917191715405</v>
      </c>
      <c r="C1608" s="5" t="s">
        <v>23</v>
      </c>
      <c r="D1608" s="5" t="str">
        <f>"何娇"</f>
        <v>何娇</v>
      </c>
      <c r="E1608" s="5" t="str">
        <f t="shared" si="80"/>
        <v>女</v>
      </c>
    </row>
    <row r="1609" spans="1:5" ht="34.5" customHeight="1">
      <c r="A1609" s="5">
        <v>1607</v>
      </c>
      <c r="B1609" s="5" t="str">
        <f>"35422021112009113215842"</f>
        <v>35422021112009113215842</v>
      </c>
      <c r="C1609" s="5" t="s">
        <v>23</v>
      </c>
      <c r="D1609" s="5" t="str">
        <f>"郑洁"</f>
        <v>郑洁</v>
      </c>
      <c r="E1609" s="5" t="str">
        <f t="shared" si="80"/>
        <v>女</v>
      </c>
    </row>
    <row r="1610" spans="1:5" ht="34.5" customHeight="1">
      <c r="A1610" s="5">
        <v>1608</v>
      </c>
      <c r="B1610" s="5" t="str">
        <f>"35422021112022142917116"</f>
        <v>35422021112022142917116</v>
      </c>
      <c r="C1610" s="5" t="s">
        <v>23</v>
      </c>
      <c r="D1610" s="5" t="str">
        <f>"苏小妹"</f>
        <v>苏小妹</v>
      </c>
      <c r="E1610" s="5" t="str">
        <f t="shared" si="80"/>
        <v>女</v>
      </c>
    </row>
    <row r="1611" spans="1:5" ht="34.5" customHeight="1">
      <c r="A1611" s="5">
        <v>1609</v>
      </c>
      <c r="B1611" s="5" t="str">
        <f>"35422021112120082918210"</f>
        <v>35422021112120082918210</v>
      </c>
      <c r="C1611" s="5" t="s">
        <v>23</v>
      </c>
      <c r="D1611" s="5" t="str">
        <f>"卢兰珍"</f>
        <v>卢兰珍</v>
      </c>
      <c r="E1611" s="5" t="str">
        <f t="shared" si="80"/>
        <v>女</v>
      </c>
    </row>
    <row r="1612" spans="1:5" ht="34.5" customHeight="1">
      <c r="A1612" s="5">
        <v>1610</v>
      </c>
      <c r="B1612" s="5" t="str">
        <f>"35422021112120292918249"</f>
        <v>35422021112120292918249</v>
      </c>
      <c r="C1612" s="5" t="s">
        <v>23</v>
      </c>
      <c r="D1612" s="5" t="str">
        <f>"钟静珍"</f>
        <v>钟静珍</v>
      </c>
      <c r="E1612" s="5" t="str">
        <f t="shared" si="80"/>
        <v>女</v>
      </c>
    </row>
    <row r="1613" spans="1:5" ht="34.5" customHeight="1">
      <c r="A1613" s="5">
        <v>1611</v>
      </c>
      <c r="B1613" s="5" t="str">
        <f>"35422021112214492420493"</f>
        <v>35422021112214492420493</v>
      </c>
      <c r="C1613" s="5" t="s">
        <v>23</v>
      </c>
      <c r="D1613" s="5" t="str">
        <f>"张国香"</f>
        <v>张国香</v>
      </c>
      <c r="E1613" s="5" t="str">
        <f t="shared" si="80"/>
        <v>女</v>
      </c>
    </row>
    <row r="1614" spans="1:5" ht="34.5" customHeight="1">
      <c r="A1614" s="5">
        <v>1612</v>
      </c>
      <c r="B1614" s="5" t="str">
        <f>"35422021112220271721778"</f>
        <v>35422021112220271721778</v>
      </c>
      <c r="C1614" s="5" t="s">
        <v>23</v>
      </c>
      <c r="D1614" s="5" t="str">
        <f>"黄燕玉"</f>
        <v>黄燕玉</v>
      </c>
      <c r="E1614" s="5" t="str">
        <f t="shared" si="80"/>
        <v>女</v>
      </c>
    </row>
    <row r="1615" spans="1:5" ht="34.5" customHeight="1">
      <c r="A1615" s="5">
        <v>1613</v>
      </c>
      <c r="B1615" s="5" t="str">
        <f>"35422021112312091622945"</f>
        <v>35422021112312091622945</v>
      </c>
      <c r="C1615" s="5" t="s">
        <v>23</v>
      </c>
      <c r="D1615" s="5" t="str">
        <f>"林乙慢"</f>
        <v>林乙慢</v>
      </c>
      <c r="E1615" s="5" t="str">
        <f t="shared" si="80"/>
        <v>女</v>
      </c>
    </row>
    <row r="1616" spans="1:5" ht="34.5" customHeight="1">
      <c r="A1616" s="5">
        <v>1614</v>
      </c>
      <c r="B1616" s="5" t="str">
        <f>"35422021112411254735204"</f>
        <v>35422021112411254735204</v>
      </c>
      <c r="C1616" s="5" t="s">
        <v>23</v>
      </c>
      <c r="D1616" s="5" t="str">
        <f>"田丽娜"</f>
        <v>田丽娜</v>
      </c>
      <c r="E1616" s="5" t="str">
        <f t="shared" si="80"/>
        <v>女</v>
      </c>
    </row>
    <row r="1617" spans="1:5" ht="34.5" customHeight="1">
      <c r="A1617" s="5">
        <v>1615</v>
      </c>
      <c r="B1617" s="5" t="str">
        <f>"35422021112612442547969"</f>
        <v>35422021112612442547969</v>
      </c>
      <c r="C1617" s="5" t="s">
        <v>23</v>
      </c>
      <c r="D1617" s="5" t="str">
        <f>"陈德兰"</f>
        <v>陈德兰</v>
      </c>
      <c r="E1617" s="5" t="str">
        <f t="shared" si="80"/>
        <v>女</v>
      </c>
    </row>
    <row r="1618" spans="1:5" ht="34.5" customHeight="1">
      <c r="A1618" s="5">
        <v>1616</v>
      </c>
      <c r="B1618" s="5" t="str">
        <f>"35422021112614543848181"</f>
        <v>35422021112614543848181</v>
      </c>
      <c r="C1618" s="5" t="s">
        <v>23</v>
      </c>
      <c r="D1618" s="5" t="str">
        <f>"宋艳芳"</f>
        <v>宋艳芳</v>
      </c>
      <c r="E1618" s="5" t="str">
        <f t="shared" si="80"/>
        <v>女</v>
      </c>
    </row>
    <row r="1619" spans="1:5" ht="34.5" customHeight="1">
      <c r="A1619" s="5">
        <v>1617</v>
      </c>
      <c r="B1619" s="5" t="str">
        <f>"35422021112722332049912"</f>
        <v>35422021112722332049912</v>
      </c>
      <c r="C1619" s="5" t="s">
        <v>23</v>
      </c>
      <c r="D1619" s="5" t="str">
        <f>"吴健婵"</f>
        <v>吴健婵</v>
      </c>
      <c r="E1619" s="5" t="str">
        <f t="shared" si="80"/>
        <v>女</v>
      </c>
    </row>
    <row r="1620" spans="1:5" ht="34.5" customHeight="1">
      <c r="A1620" s="5">
        <v>1618</v>
      </c>
      <c r="B1620" s="5" t="str">
        <f>"35422021112818232450598"</f>
        <v>35422021112818232450598</v>
      </c>
      <c r="C1620" s="5" t="s">
        <v>23</v>
      </c>
      <c r="D1620" s="5" t="str">
        <f>"符小慧"</f>
        <v>符小慧</v>
      </c>
      <c r="E1620" s="5" t="str">
        <f t="shared" si="80"/>
        <v>女</v>
      </c>
    </row>
    <row r="1621" spans="1:5" ht="34.5" customHeight="1">
      <c r="A1621" s="5">
        <v>1619</v>
      </c>
      <c r="B1621" s="5" t="str">
        <f>"35422021112907365850924"</f>
        <v>35422021112907365850924</v>
      </c>
      <c r="C1621" s="5" t="s">
        <v>23</v>
      </c>
      <c r="D1621" s="5" t="str">
        <f>"杨珍"</f>
        <v>杨珍</v>
      </c>
      <c r="E1621" s="5" t="str">
        <f t="shared" si="80"/>
        <v>女</v>
      </c>
    </row>
    <row r="1622" spans="1:5" ht="34.5" customHeight="1">
      <c r="A1622" s="5">
        <v>1620</v>
      </c>
      <c r="B1622" s="5" t="str">
        <f>"35422021112921415952504"</f>
        <v>35422021112921415952504</v>
      </c>
      <c r="C1622" s="5" t="s">
        <v>23</v>
      </c>
      <c r="D1622" s="5" t="str">
        <f>"麦瑶"</f>
        <v>麦瑶</v>
      </c>
      <c r="E1622" s="5" t="str">
        <f t="shared" si="80"/>
        <v>女</v>
      </c>
    </row>
    <row r="1623" spans="1:5" ht="34.5" customHeight="1">
      <c r="A1623" s="5">
        <v>1621</v>
      </c>
      <c r="B1623" s="5" t="str">
        <f>"35422021113009151152781"</f>
        <v>35422021113009151152781</v>
      </c>
      <c r="C1623" s="5" t="s">
        <v>23</v>
      </c>
      <c r="D1623" s="5" t="str">
        <f>"何潮潮"</f>
        <v>何潮潮</v>
      </c>
      <c r="E1623" s="5" t="str">
        <f t="shared" si="80"/>
        <v>女</v>
      </c>
    </row>
    <row r="1624" spans="1:5" ht="34.5" customHeight="1">
      <c r="A1624" s="5">
        <v>1622</v>
      </c>
      <c r="B1624" s="5" t="str">
        <f>"35422021113011260653042"</f>
        <v>35422021113011260653042</v>
      </c>
      <c r="C1624" s="5" t="s">
        <v>23</v>
      </c>
      <c r="D1624" s="5" t="str">
        <f>"林超"</f>
        <v>林超</v>
      </c>
      <c r="E1624" s="5" t="str">
        <f t="shared" si="80"/>
        <v>女</v>
      </c>
    </row>
    <row r="1625" spans="1:5" ht="34.5" customHeight="1">
      <c r="A1625" s="5">
        <v>1623</v>
      </c>
      <c r="B1625" s="5" t="str">
        <f>"35422021113012453153151"</f>
        <v>35422021113012453153151</v>
      </c>
      <c r="C1625" s="5" t="s">
        <v>23</v>
      </c>
      <c r="D1625" s="5" t="str">
        <f>"许妍"</f>
        <v>许妍</v>
      </c>
      <c r="E1625" s="5" t="str">
        <f t="shared" si="80"/>
        <v>女</v>
      </c>
    </row>
    <row r="1626" spans="1:5" ht="34.5" customHeight="1">
      <c r="A1626" s="5">
        <v>1624</v>
      </c>
      <c r="B1626" s="5" t="str">
        <f>"35422021113021010953864"</f>
        <v>35422021113021010953864</v>
      </c>
      <c r="C1626" s="5" t="s">
        <v>23</v>
      </c>
      <c r="D1626" s="5" t="str">
        <f>"陈开顺"</f>
        <v>陈开顺</v>
      </c>
      <c r="E1626" s="5" t="str">
        <f t="shared" si="80"/>
        <v>女</v>
      </c>
    </row>
    <row r="1627" spans="1:5" ht="34.5" customHeight="1">
      <c r="A1627" s="5">
        <v>1625</v>
      </c>
      <c r="B1627" s="5" t="str">
        <f>"35422021120100421054068"</f>
        <v>35422021120100421054068</v>
      </c>
      <c r="C1627" s="5" t="s">
        <v>23</v>
      </c>
      <c r="D1627" s="5" t="str">
        <f>"王海玲"</f>
        <v>王海玲</v>
      </c>
      <c r="E1627" s="5" t="str">
        <f t="shared" si="80"/>
        <v>女</v>
      </c>
    </row>
    <row r="1628" spans="1:5" ht="34.5" customHeight="1">
      <c r="A1628" s="5">
        <v>1626</v>
      </c>
      <c r="B1628" s="5" t="str">
        <f>"35422021120110332154428"</f>
        <v>35422021120110332154428</v>
      </c>
      <c r="C1628" s="5" t="s">
        <v>23</v>
      </c>
      <c r="D1628" s="5" t="str">
        <f>"符英梅"</f>
        <v>符英梅</v>
      </c>
      <c r="E1628" s="5" t="str">
        <f t="shared" si="80"/>
        <v>女</v>
      </c>
    </row>
    <row r="1629" spans="1:5" ht="34.5" customHeight="1">
      <c r="A1629" s="5">
        <v>1627</v>
      </c>
      <c r="B1629" s="5" t="str">
        <f>"35422021120118105555227"</f>
        <v>35422021120118105555227</v>
      </c>
      <c r="C1629" s="5" t="s">
        <v>23</v>
      </c>
      <c r="D1629" s="5" t="str">
        <f>"詹达丽"</f>
        <v>詹达丽</v>
      </c>
      <c r="E1629" s="5" t="str">
        <f t="shared" si="80"/>
        <v>女</v>
      </c>
    </row>
    <row r="1630" spans="1:5" ht="34.5" customHeight="1">
      <c r="A1630" s="5">
        <v>1628</v>
      </c>
      <c r="B1630" s="5" t="str">
        <f>"35422021120119164855301"</f>
        <v>35422021120119164855301</v>
      </c>
      <c r="C1630" s="5" t="s">
        <v>23</v>
      </c>
      <c r="D1630" s="5" t="str">
        <f>"熊秋红"</f>
        <v>熊秋红</v>
      </c>
      <c r="E1630" s="5" t="str">
        <f t="shared" si="80"/>
        <v>女</v>
      </c>
    </row>
    <row r="1631" spans="1:5" ht="34.5" customHeight="1">
      <c r="A1631" s="5">
        <v>1629</v>
      </c>
      <c r="B1631" s="5" t="str">
        <f>"35422021120120150955396"</f>
        <v>35422021120120150955396</v>
      </c>
      <c r="C1631" s="5" t="s">
        <v>23</v>
      </c>
      <c r="D1631" s="5" t="str">
        <f>"简美娥"</f>
        <v>简美娥</v>
      </c>
      <c r="E1631" s="5" t="str">
        <f t="shared" si="80"/>
        <v>女</v>
      </c>
    </row>
    <row r="1632" spans="1:5" ht="34.5" customHeight="1">
      <c r="A1632" s="5">
        <v>1630</v>
      </c>
      <c r="B1632" s="5" t="str">
        <f>"35422021120222401856323"</f>
        <v>35422021120222401856323</v>
      </c>
      <c r="C1632" s="5" t="s">
        <v>23</v>
      </c>
      <c r="D1632" s="5" t="str">
        <f>"吕锡娜"</f>
        <v>吕锡娜</v>
      </c>
      <c r="E1632" s="5" t="str">
        <f t="shared" si="80"/>
        <v>女</v>
      </c>
    </row>
    <row r="1633" spans="1:5" ht="34.5" customHeight="1">
      <c r="A1633" s="5">
        <v>1631</v>
      </c>
      <c r="B1633" s="5" t="str">
        <f>"35422021120322214359420"</f>
        <v>35422021120322214359420</v>
      </c>
      <c r="C1633" s="5" t="s">
        <v>23</v>
      </c>
      <c r="D1633" s="5" t="str">
        <f>"张嘉芮"</f>
        <v>张嘉芮</v>
      </c>
      <c r="E1633" s="5" t="str">
        <f t="shared" si="80"/>
        <v>女</v>
      </c>
    </row>
    <row r="1634" spans="1:5" ht="34.5" customHeight="1">
      <c r="A1634" s="5">
        <v>1632</v>
      </c>
      <c r="B1634" s="5" t="str">
        <f>"35422021120323290859479"</f>
        <v>35422021120323290859479</v>
      </c>
      <c r="C1634" s="5" t="s">
        <v>23</v>
      </c>
      <c r="D1634" s="5" t="str">
        <f>"王小文"</f>
        <v>王小文</v>
      </c>
      <c r="E1634" s="5" t="str">
        <f t="shared" si="80"/>
        <v>女</v>
      </c>
    </row>
    <row r="1635" spans="1:5" ht="34.5" customHeight="1">
      <c r="A1635" s="5">
        <v>1633</v>
      </c>
      <c r="B1635" s="5" t="str">
        <f>"35422021120415390060159"</f>
        <v>35422021120415390060159</v>
      </c>
      <c r="C1635" s="5" t="s">
        <v>23</v>
      </c>
      <c r="D1635" s="5" t="str">
        <f>"黎韵如"</f>
        <v>黎韵如</v>
      </c>
      <c r="E1635" s="5" t="str">
        <f t="shared" si="80"/>
        <v>女</v>
      </c>
    </row>
    <row r="1636" spans="1:5" ht="34.5" customHeight="1">
      <c r="A1636" s="5">
        <v>1634</v>
      </c>
      <c r="B1636" s="5" t="str">
        <f>"35422021120506581560968"</f>
        <v>35422021120506581560968</v>
      </c>
      <c r="C1636" s="5" t="s">
        <v>23</v>
      </c>
      <c r="D1636" s="5" t="str">
        <f>"刘亚菲"</f>
        <v>刘亚菲</v>
      </c>
      <c r="E1636" s="5" t="str">
        <f t="shared" si="80"/>
        <v>女</v>
      </c>
    </row>
    <row r="1637" spans="1:5" ht="34.5" customHeight="1">
      <c r="A1637" s="5">
        <v>1635</v>
      </c>
      <c r="B1637" s="5" t="str">
        <f>"35422021120510281161189"</f>
        <v>35422021120510281161189</v>
      </c>
      <c r="C1637" s="5" t="s">
        <v>23</v>
      </c>
      <c r="D1637" s="5" t="str">
        <f>"吴园艳"</f>
        <v>吴园艳</v>
      </c>
      <c r="E1637" s="5" t="str">
        <f t="shared" si="80"/>
        <v>女</v>
      </c>
    </row>
    <row r="1638" spans="1:5" ht="34.5" customHeight="1">
      <c r="A1638" s="5">
        <v>1636</v>
      </c>
      <c r="B1638" s="5" t="str">
        <f>"35422021120510293961196"</f>
        <v>35422021120510293961196</v>
      </c>
      <c r="C1638" s="5" t="s">
        <v>23</v>
      </c>
      <c r="D1638" s="5" t="str">
        <f>"吴小婷"</f>
        <v>吴小婷</v>
      </c>
      <c r="E1638" s="5" t="str">
        <f t="shared" si="80"/>
        <v>女</v>
      </c>
    </row>
    <row r="1639" spans="1:5" ht="34.5" customHeight="1">
      <c r="A1639" s="5">
        <v>1637</v>
      </c>
      <c r="B1639" s="5" t="str">
        <f>"35422021111809203111799"</f>
        <v>35422021111809203111799</v>
      </c>
      <c r="C1639" s="5" t="s">
        <v>24</v>
      </c>
      <c r="D1639" s="5" t="str">
        <f>"陈秋萍"</f>
        <v>陈秋萍</v>
      </c>
      <c r="E1639" s="5" t="str">
        <f t="shared" si="80"/>
        <v>女</v>
      </c>
    </row>
    <row r="1640" spans="1:5" ht="34.5" customHeight="1">
      <c r="A1640" s="5">
        <v>1638</v>
      </c>
      <c r="B1640" s="5" t="str">
        <f>"35422021111809524812058"</f>
        <v>35422021111809524812058</v>
      </c>
      <c r="C1640" s="5" t="s">
        <v>24</v>
      </c>
      <c r="D1640" s="5" t="str">
        <f>"王超"</f>
        <v>王超</v>
      </c>
      <c r="E1640" s="5" t="str">
        <f>"男"</f>
        <v>男</v>
      </c>
    </row>
    <row r="1641" spans="1:5" ht="34.5" customHeight="1">
      <c r="A1641" s="5">
        <v>1639</v>
      </c>
      <c r="B1641" s="5" t="str">
        <f>"35422021111810363212374"</f>
        <v>35422021111810363212374</v>
      </c>
      <c r="C1641" s="5" t="s">
        <v>24</v>
      </c>
      <c r="D1641" s="5" t="str">
        <f>"符芮帆"</f>
        <v>符芮帆</v>
      </c>
      <c r="E1641" s="5" t="str">
        <f>"女"</f>
        <v>女</v>
      </c>
    </row>
    <row r="1642" spans="1:5" ht="34.5" customHeight="1">
      <c r="A1642" s="5">
        <v>1640</v>
      </c>
      <c r="B1642" s="5" t="str">
        <f>"35422021111811250412663"</f>
        <v>35422021111811250412663</v>
      </c>
      <c r="C1642" s="5" t="s">
        <v>24</v>
      </c>
      <c r="D1642" s="5" t="str">
        <f>"叶玉会"</f>
        <v>叶玉会</v>
      </c>
      <c r="E1642" s="5" t="str">
        <f>"女"</f>
        <v>女</v>
      </c>
    </row>
    <row r="1643" spans="1:5" ht="34.5" customHeight="1">
      <c r="A1643" s="5">
        <v>1641</v>
      </c>
      <c r="B1643" s="5" t="str">
        <f>"35422021111819225514054"</f>
        <v>35422021111819225514054</v>
      </c>
      <c r="C1643" s="5" t="s">
        <v>24</v>
      </c>
      <c r="D1643" s="5" t="str">
        <f>"刘亚银"</f>
        <v>刘亚银</v>
      </c>
      <c r="E1643" s="5" t="str">
        <f>"女"</f>
        <v>女</v>
      </c>
    </row>
    <row r="1644" spans="1:5" ht="34.5" customHeight="1">
      <c r="A1644" s="5">
        <v>1642</v>
      </c>
      <c r="B1644" s="5" t="str">
        <f>"35422021111821213214299"</f>
        <v>35422021111821213214299</v>
      </c>
      <c r="C1644" s="5" t="s">
        <v>24</v>
      </c>
      <c r="D1644" s="5" t="str">
        <f>"戴秀芬"</f>
        <v>戴秀芬</v>
      </c>
      <c r="E1644" s="5" t="str">
        <f>"女"</f>
        <v>女</v>
      </c>
    </row>
    <row r="1645" spans="1:5" ht="34.5" customHeight="1">
      <c r="A1645" s="5">
        <v>1643</v>
      </c>
      <c r="B1645" s="5" t="str">
        <f>"35422021111911490614977"</f>
        <v>35422021111911490614977</v>
      </c>
      <c r="C1645" s="5" t="s">
        <v>24</v>
      </c>
      <c r="D1645" s="5" t="str">
        <f>"李琳琳"</f>
        <v>李琳琳</v>
      </c>
      <c r="E1645" s="5" t="str">
        <f>"女"</f>
        <v>女</v>
      </c>
    </row>
    <row r="1646" spans="1:5" ht="34.5" customHeight="1">
      <c r="A1646" s="5">
        <v>1644</v>
      </c>
      <c r="B1646" s="5" t="str">
        <f>"35422021111911513614983"</f>
        <v>35422021111911513614983</v>
      </c>
      <c r="C1646" s="5" t="s">
        <v>24</v>
      </c>
      <c r="D1646" s="5" t="str">
        <f>"朱才潘"</f>
        <v>朱才潘</v>
      </c>
      <c r="E1646" s="5" t="str">
        <f>"男"</f>
        <v>男</v>
      </c>
    </row>
    <row r="1647" spans="1:5" ht="34.5" customHeight="1">
      <c r="A1647" s="5">
        <v>1645</v>
      </c>
      <c r="B1647" s="5" t="str">
        <f>"35422021112021412017075"</f>
        <v>35422021112021412017075</v>
      </c>
      <c r="C1647" s="5" t="s">
        <v>24</v>
      </c>
      <c r="D1647" s="5" t="str">
        <f>"陈梅"</f>
        <v>陈梅</v>
      </c>
      <c r="E1647" s="5" t="str">
        <f aca="true" t="shared" si="81" ref="E1647:E1659">"女"</f>
        <v>女</v>
      </c>
    </row>
    <row r="1648" spans="1:5" ht="34.5" customHeight="1">
      <c r="A1648" s="5">
        <v>1646</v>
      </c>
      <c r="B1648" s="5" t="str">
        <f>"35422021112112231917575"</f>
        <v>35422021112112231917575</v>
      </c>
      <c r="C1648" s="5" t="s">
        <v>24</v>
      </c>
      <c r="D1648" s="5" t="str">
        <f>"王玉英"</f>
        <v>王玉英</v>
      </c>
      <c r="E1648" s="5" t="str">
        <f t="shared" si="81"/>
        <v>女</v>
      </c>
    </row>
    <row r="1649" spans="1:5" ht="34.5" customHeight="1">
      <c r="A1649" s="5">
        <v>1647</v>
      </c>
      <c r="B1649" s="5" t="str">
        <f>"35422021112213574020276"</f>
        <v>35422021112213574020276</v>
      </c>
      <c r="C1649" s="5" t="s">
        <v>24</v>
      </c>
      <c r="D1649" s="5" t="str">
        <f>"陆彩云"</f>
        <v>陆彩云</v>
      </c>
      <c r="E1649" s="5" t="str">
        <f t="shared" si="81"/>
        <v>女</v>
      </c>
    </row>
    <row r="1650" spans="1:5" ht="34.5" customHeight="1">
      <c r="A1650" s="5">
        <v>1648</v>
      </c>
      <c r="B1650" s="5" t="str">
        <f>"35422021112220392221814"</f>
        <v>35422021112220392221814</v>
      </c>
      <c r="C1650" s="5" t="s">
        <v>24</v>
      </c>
      <c r="D1650" s="5" t="str">
        <f>"符艳影"</f>
        <v>符艳影</v>
      </c>
      <c r="E1650" s="5" t="str">
        <f t="shared" si="81"/>
        <v>女</v>
      </c>
    </row>
    <row r="1651" spans="1:5" ht="34.5" customHeight="1">
      <c r="A1651" s="5">
        <v>1649</v>
      </c>
      <c r="B1651" s="5" t="str">
        <f>"35422021112316332923574"</f>
        <v>35422021112316332923574</v>
      </c>
      <c r="C1651" s="5" t="s">
        <v>24</v>
      </c>
      <c r="D1651" s="5" t="str">
        <f>"王玉香"</f>
        <v>王玉香</v>
      </c>
      <c r="E1651" s="5" t="str">
        <f t="shared" si="81"/>
        <v>女</v>
      </c>
    </row>
    <row r="1652" spans="1:5" ht="34.5" customHeight="1">
      <c r="A1652" s="5">
        <v>1650</v>
      </c>
      <c r="B1652" s="5" t="str">
        <f>"35422021112421435236444"</f>
        <v>35422021112421435236444</v>
      </c>
      <c r="C1652" s="5" t="s">
        <v>24</v>
      </c>
      <c r="D1652" s="5" t="str">
        <f>"章玲"</f>
        <v>章玲</v>
      </c>
      <c r="E1652" s="5" t="str">
        <f t="shared" si="81"/>
        <v>女</v>
      </c>
    </row>
    <row r="1653" spans="1:5" ht="34.5" customHeight="1">
      <c r="A1653" s="5">
        <v>1651</v>
      </c>
      <c r="B1653" s="5" t="str">
        <f>"35422021112510332045479"</f>
        <v>35422021112510332045479</v>
      </c>
      <c r="C1653" s="5" t="s">
        <v>24</v>
      </c>
      <c r="D1653" s="5" t="str">
        <f>"孙学好"</f>
        <v>孙学好</v>
      </c>
      <c r="E1653" s="5" t="str">
        <f t="shared" si="81"/>
        <v>女</v>
      </c>
    </row>
    <row r="1654" spans="1:5" ht="34.5" customHeight="1">
      <c r="A1654" s="5">
        <v>1652</v>
      </c>
      <c r="B1654" s="5" t="str">
        <f>"35422021112714572049421"</f>
        <v>35422021112714572049421</v>
      </c>
      <c r="C1654" s="5" t="s">
        <v>24</v>
      </c>
      <c r="D1654" s="5" t="str">
        <f>"李小林"</f>
        <v>李小林</v>
      </c>
      <c r="E1654" s="5" t="str">
        <f t="shared" si="81"/>
        <v>女</v>
      </c>
    </row>
    <row r="1655" spans="1:5" ht="34.5" customHeight="1">
      <c r="A1655" s="5">
        <v>1653</v>
      </c>
      <c r="B1655" s="5" t="str">
        <f>"35422021112909362651197"</f>
        <v>35422021112909362651197</v>
      </c>
      <c r="C1655" s="5" t="s">
        <v>24</v>
      </c>
      <c r="D1655" s="5" t="str">
        <f>"林仙"</f>
        <v>林仙</v>
      </c>
      <c r="E1655" s="5" t="str">
        <f t="shared" si="81"/>
        <v>女</v>
      </c>
    </row>
    <row r="1656" spans="1:5" ht="34.5" customHeight="1">
      <c r="A1656" s="5">
        <v>1654</v>
      </c>
      <c r="B1656" s="5" t="str">
        <f>"35422021113012161053108"</f>
        <v>35422021113012161053108</v>
      </c>
      <c r="C1656" s="5" t="s">
        <v>24</v>
      </c>
      <c r="D1656" s="5" t="str">
        <f>"甘金婷"</f>
        <v>甘金婷</v>
      </c>
      <c r="E1656" s="5" t="str">
        <f t="shared" si="81"/>
        <v>女</v>
      </c>
    </row>
    <row r="1657" spans="1:5" ht="34.5" customHeight="1">
      <c r="A1657" s="5">
        <v>1655</v>
      </c>
      <c r="B1657" s="5" t="str">
        <f>"35422021113016250253468"</f>
        <v>35422021113016250253468</v>
      </c>
      <c r="C1657" s="5" t="s">
        <v>24</v>
      </c>
      <c r="D1657" s="5" t="str">
        <f>"王馨怡"</f>
        <v>王馨怡</v>
      </c>
      <c r="E1657" s="5" t="str">
        <f t="shared" si="81"/>
        <v>女</v>
      </c>
    </row>
    <row r="1658" spans="1:5" ht="34.5" customHeight="1">
      <c r="A1658" s="5">
        <v>1656</v>
      </c>
      <c r="B1658" s="5" t="str">
        <f>"35422021113023234554027"</f>
        <v>35422021113023234554027</v>
      </c>
      <c r="C1658" s="5" t="s">
        <v>24</v>
      </c>
      <c r="D1658" s="5" t="str">
        <f>"赵莎莎"</f>
        <v>赵莎莎</v>
      </c>
      <c r="E1658" s="5" t="str">
        <f t="shared" si="81"/>
        <v>女</v>
      </c>
    </row>
    <row r="1659" spans="1:5" ht="34.5" customHeight="1">
      <c r="A1659" s="5">
        <v>1657</v>
      </c>
      <c r="B1659" s="5" t="str">
        <f>"35422021120115075754922"</f>
        <v>35422021120115075754922</v>
      </c>
      <c r="C1659" s="5" t="s">
        <v>24</v>
      </c>
      <c r="D1659" s="5" t="str">
        <f>"王初乾"</f>
        <v>王初乾</v>
      </c>
      <c r="E1659" s="5" t="str">
        <f t="shared" si="81"/>
        <v>女</v>
      </c>
    </row>
    <row r="1660" spans="1:5" ht="34.5" customHeight="1">
      <c r="A1660" s="5">
        <v>1658</v>
      </c>
      <c r="B1660" s="5" t="str">
        <f>"35422021120221241756267"</f>
        <v>35422021120221241756267</v>
      </c>
      <c r="C1660" s="5" t="s">
        <v>24</v>
      </c>
      <c r="D1660" s="5" t="str">
        <f>"黄海州"</f>
        <v>黄海州</v>
      </c>
      <c r="E1660" s="5" t="s">
        <v>25</v>
      </c>
    </row>
    <row r="1661" spans="1:5" ht="34.5" customHeight="1">
      <c r="A1661" s="5">
        <v>1659</v>
      </c>
      <c r="B1661" s="5" t="str">
        <f>"35422021120517011462008"</f>
        <v>35422021120517011462008</v>
      </c>
      <c r="C1661" s="5" t="s">
        <v>24</v>
      </c>
      <c r="D1661" s="5" t="str">
        <f>"陈月炜"</f>
        <v>陈月炜</v>
      </c>
      <c r="E1661" s="5" t="str">
        <f aca="true" t="shared" si="82" ref="E1661:E1678">"女"</f>
        <v>女</v>
      </c>
    </row>
    <row r="1662" spans="1:5" ht="34.5" customHeight="1">
      <c r="A1662" s="5">
        <v>1660</v>
      </c>
      <c r="B1662" s="5" t="str">
        <f>"35422021120517382462062"</f>
        <v>35422021120517382462062</v>
      </c>
      <c r="C1662" s="5" t="s">
        <v>24</v>
      </c>
      <c r="D1662" s="5" t="str">
        <f>"符永秀"</f>
        <v>符永秀</v>
      </c>
      <c r="E1662" s="5" t="str">
        <f t="shared" si="82"/>
        <v>女</v>
      </c>
    </row>
    <row r="1663" spans="1:5" ht="34.5" customHeight="1">
      <c r="A1663" s="5">
        <v>1661</v>
      </c>
      <c r="B1663" s="5" t="str">
        <f>"35422021120611502463143"</f>
        <v>35422021120611502463143</v>
      </c>
      <c r="C1663" s="5" t="s">
        <v>24</v>
      </c>
      <c r="D1663" s="5" t="str">
        <f>"王美纺"</f>
        <v>王美纺</v>
      </c>
      <c r="E1663" s="5" t="str">
        <f t="shared" si="82"/>
        <v>女</v>
      </c>
    </row>
    <row r="1664" spans="1:5" ht="34.5" customHeight="1">
      <c r="A1664" s="5">
        <v>1662</v>
      </c>
      <c r="B1664" s="5" t="str">
        <f>"35422021111809411211976"</f>
        <v>35422021111809411211976</v>
      </c>
      <c r="C1664" s="5" t="s">
        <v>26</v>
      </c>
      <c r="D1664" s="5" t="str">
        <f>"冯小玉"</f>
        <v>冯小玉</v>
      </c>
      <c r="E1664" s="5" t="str">
        <f t="shared" si="82"/>
        <v>女</v>
      </c>
    </row>
    <row r="1665" spans="1:5" ht="34.5" customHeight="1">
      <c r="A1665" s="5">
        <v>1663</v>
      </c>
      <c r="B1665" s="5" t="str">
        <f>"35422021111817235613822"</f>
        <v>35422021111817235613822</v>
      </c>
      <c r="C1665" s="5" t="s">
        <v>26</v>
      </c>
      <c r="D1665" s="5" t="str">
        <f>"王梅华"</f>
        <v>王梅华</v>
      </c>
      <c r="E1665" s="5" t="str">
        <f t="shared" si="82"/>
        <v>女</v>
      </c>
    </row>
    <row r="1666" spans="1:5" ht="34.5" customHeight="1">
      <c r="A1666" s="5">
        <v>1664</v>
      </c>
      <c r="B1666" s="5" t="str">
        <f>"35422021111819084214017"</f>
        <v>35422021111819084214017</v>
      </c>
      <c r="C1666" s="5" t="s">
        <v>26</v>
      </c>
      <c r="D1666" s="5" t="str">
        <f>"谢婷"</f>
        <v>谢婷</v>
      </c>
      <c r="E1666" s="5" t="str">
        <f t="shared" si="82"/>
        <v>女</v>
      </c>
    </row>
    <row r="1667" spans="1:5" ht="34.5" customHeight="1">
      <c r="A1667" s="5">
        <v>1665</v>
      </c>
      <c r="B1667" s="5" t="str">
        <f>"35422021111819593014128"</f>
        <v>35422021111819593014128</v>
      </c>
      <c r="C1667" s="5" t="s">
        <v>26</v>
      </c>
      <c r="D1667" s="5" t="str">
        <f>"王捷"</f>
        <v>王捷</v>
      </c>
      <c r="E1667" s="5" t="str">
        <f t="shared" si="82"/>
        <v>女</v>
      </c>
    </row>
    <row r="1668" spans="1:5" ht="34.5" customHeight="1">
      <c r="A1668" s="5">
        <v>1666</v>
      </c>
      <c r="B1668" s="5" t="str">
        <f>"35422021112115315117830"</f>
        <v>35422021112115315117830</v>
      </c>
      <c r="C1668" s="5" t="s">
        <v>26</v>
      </c>
      <c r="D1668" s="5" t="str">
        <f>"苏滢源"</f>
        <v>苏滢源</v>
      </c>
      <c r="E1668" s="5" t="str">
        <f t="shared" si="82"/>
        <v>女</v>
      </c>
    </row>
    <row r="1669" spans="1:5" ht="34.5" customHeight="1">
      <c r="A1669" s="5">
        <v>1667</v>
      </c>
      <c r="B1669" s="5" t="str">
        <f>"35422021112213312520190"</f>
        <v>35422021112213312520190</v>
      </c>
      <c r="C1669" s="5" t="s">
        <v>26</v>
      </c>
      <c r="D1669" s="5" t="str">
        <f>"符冠蝶"</f>
        <v>符冠蝶</v>
      </c>
      <c r="E1669" s="5" t="str">
        <f t="shared" si="82"/>
        <v>女</v>
      </c>
    </row>
    <row r="1670" spans="1:5" ht="34.5" customHeight="1">
      <c r="A1670" s="5">
        <v>1668</v>
      </c>
      <c r="B1670" s="5" t="str">
        <f>"35422021112215561120869"</f>
        <v>35422021112215561120869</v>
      </c>
      <c r="C1670" s="5" t="s">
        <v>26</v>
      </c>
      <c r="D1670" s="5" t="str">
        <f>"云艳苗"</f>
        <v>云艳苗</v>
      </c>
      <c r="E1670" s="5" t="str">
        <f t="shared" si="82"/>
        <v>女</v>
      </c>
    </row>
    <row r="1671" spans="1:5" ht="34.5" customHeight="1">
      <c r="A1671" s="5">
        <v>1669</v>
      </c>
      <c r="B1671" s="5" t="str">
        <f>"35422021112316160923522"</f>
        <v>35422021112316160923522</v>
      </c>
      <c r="C1671" s="5" t="s">
        <v>26</v>
      </c>
      <c r="D1671" s="5" t="str">
        <f>"陈盛兰"</f>
        <v>陈盛兰</v>
      </c>
      <c r="E1671" s="5" t="str">
        <f t="shared" si="82"/>
        <v>女</v>
      </c>
    </row>
    <row r="1672" spans="1:5" ht="34.5" customHeight="1">
      <c r="A1672" s="5">
        <v>1670</v>
      </c>
      <c r="B1672" s="5" t="str">
        <f>"35422021112407571034498"</f>
        <v>35422021112407571034498</v>
      </c>
      <c r="C1672" s="5" t="s">
        <v>26</v>
      </c>
      <c r="D1672" s="5" t="str">
        <f>"郑再娜"</f>
        <v>郑再娜</v>
      </c>
      <c r="E1672" s="5" t="str">
        <f t="shared" si="82"/>
        <v>女</v>
      </c>
    </row>
    <row r="1673" spans="1:5" ht="34.5" customHeight="1">
      <c r="A1673" s="5">
        <v>1671</v>
      </c>
      <c r="B1673" s="5" t="str">
        <f>"35422021112415342535850"</f>
        <v>35422021112415342535850</v>
      </c>
      <c r="C1673" s="5" t="s">
        <v>26</v>
      </c>
      <c r="D1673" s="5" t="str">
        <f>"王芳"</f>
        <v>王芳</v>
      </c>
      <c r="E1673" s="5" t="str">
        <f t="shared" si="82"/>
        <v>女</v>
      </c>
    </row>
    <row r="1674" spans="1:5" ht="34.5" customHeight="1">
      <c r="A1674" s="5">
        <v>1672</v>
      </c>
      <c r="B1674" s="5" t="str">
        <f>"35422021112521034747048"</f>
        <v>35422021112521034747048</v>
      </c>
      <c r="C1674" s="5" t="s">
        <v>26</v>
      </c>
      <c r="D1674" s="5" t="str">
        <f>"何文文"</f>
        <v>何文文</v>
      </c>
      <c r="E1674" s="5" t="str">
        <f t="shared" si="82"/>
        <v>女</v>
      </c>
    </row>
    <row r="1675" spans="1:5" ht="34.5" customHeight="1">
      <c r="A1675" s="5">
        <v>1673</v>
      </c>
      <c r="B1675" s="5" t="str">
        <f>"35422021112822152050819"</f>
        <v>35422021112822152050819</v>
      </c>
      <c r="C1675" s="5" t="s">
        <v>26</v>
      </c>
      <c r="D1675" s="5" t="str">
        <f>"赵仙丽"</f>
        <v>赵仙丽</v>
      </c>
      <c r="E1675" s="5" t="str">
        <f t="shared" si="82"/>
        <v>女</v>
      </c>
    </row>
    <row r="1676" spans="1:5" ht="34.5" customHeight="1">
      <c r="A1676" s="5">
        <v>1674</v>
      </c>
      <c r="B1676" s="5" t="str">
        <f>"35422021120116130255059"</f>
        <v>35422021120116130255059</v>
      </c>
      <c r="C1676" s="5" t="s">
        <v>26</v>
      </c>
      <c r="D1676" s="5" t="str">
        <f>"王静"</f>
        <v>王静</v>
      </c>
      <c r="E1676" s="5" t="str">
        <f t="shared" si="82"/>
        <v>女</v>
      </c>
    </row>
    <row r="1677" spans="1:5" ht="34.5" customHeight="1">
      <c r="A1677" s="5">
        <v>1675</v>
      </c>
      <c r="B1677" s="5" t="str">
        <f>"35422021120216514156065"</f>
        <v>35422021120216514156065</v>
      </c>
      <c r="C1677" s="5" t="s">
        <v>26</v>
      </c>
      <c r="D1677" s="5" t="str">
        <f>"唐空 "</f>
        <v>唐空 </v>
      </c>
      <c r="E1677" s="5" t="str">
        <f t="shared" si="82"/>
        <v>女</v>
      </c>
    </row>
    <row r="1678" spans="1:5" ht="34.5" customHeight="1">
      <c r="A1678" s="5">
        <v>1676</v>
      </c>
      <c r="B1678" s="5" t="str">
        <f>"35422021120420443060659"</f>
        <v>35422021120420443060659</v>
      </c>
      <c r="C1678" s="5" t="s">
        <v>26</v>
      </c>
      <c r="D1678" s="5" t="str">
        <f>"温王萍"</f>
        <v>温王萍</v>
      </c>
      <c r="E1678" s="5" t="str">
        <f t="shared" si="82"/>
        <v>女</v>
      </c>
    </row>
    <row r="1679" spans="1:5" ht="34.5" customHeight="1">
      <c r="A1679" s="5">
        <v>1677</v>
      </c>
      <c r="B1679" s="5" t="str">
        <f>"35422021120520475662258"</f>
        <v>35422021120520475662258</v>
      </c>
      <c r="C1679" s="5" t="s">
        <v>26</v>
      </c>
      <c r="D1679" s="5" t="str">
        <f>"黎焕堂"</f>
        <v>黎焕堂</v>
      </c>
      <c r="E1679" s="5" t="str">
        <f>"男"</f>
        <v>男</v>
      </c>
    </row>
    <row r="1680" spans="1:5" ht="34.5" customHeight="1">
      <c r="A1680" s="5">
        <v>1678</v>
      </c>
      <c r="B1680" s="5" t="str">
        <f>"35422021120523520862427"</f>
        <v>35422021120523520862427</v>
      </c>
      <c r="C1680" s="5" t="s">
        <v>26</v>
      </c>
      <c r="D1680" s="5" t="str">
        <f>"朱晓红"</f>
        <v>朱晓红</v>
      </c>
      <c r="E1680" s="5" t="str">
        <f>"女"</f>
        <v>女</v>
      </c>
    </row>
    <row r="1681" spans="1:5" ht="34.5" customHeight="1">
      <c r="A1681" s="5">
        <v>1679</v>
      </c>
      <c r="B1681" s="5" t="str">
        <f>"35422021120608582362524"</f>
        <v>35422021120608582362524</v>
      </c>
      <c r="C1681" s="5" t="s">
        <v>26</v>
      </c>
      <c r="D1681" s="5" t="str">
        <f>"黎玉兰"</f>
        <v>黎玉兰</v>
      </c>
      <c r="E1681" s="5" t="str">
        <f>"女"</f>
        <v>女</v>
      </c>
    </row>
    <row r="1682" spans="1:5" ht="34.5" customHeight="1">
      <c r="A1682" s="5">
        <v>1680</v>
      </c>
      <c r="B1682" s="5" t="str">
        <f>"35422021111809411211977"</f>
        <v>35422021111809411211977</v>
      </c>
      <c r="C1682" s="5" t="s">
        <v>27</v>
      </c>
      <c r="D1682" s="5" t="str">
        <f>"刘桃桃"</f>
        <v>刘桃桃</v>
      </c>
      <c r="E1682" s="5" t="str">
        <f>"女"</f>
        <v>女</v>
      </c>
    </row>
    <row r="1683" spans="1:5" ht="34.5" customHeight="1">
      <c r="A1683" s="5">
        <v>1681</v>
      </c>
      <c r="B1683" s="5" t="str">
        <f>"35422021111809481312021"</f>
        <v>35422021111809481312021</v>
      </c>
      <c r="C1683" s="5" t="s">
        <v>27</v>
      </c>
      <c r="D1683" s="5" t="str">
        <f>"刘萍"</f>
        <v>刘萍</v>
      </c>
      <c r="E1683" s="5" t="str">
        <f>"女"</f>
        <v>女</v>
      </c>
    </row>
    <row r="1684" spans="1:5" ht="34.5" customHeight="1">
      <c r="A1684" s="5">
        <v>1682</v>
      </c>
      <c r="B1684" s="5" t="str">
        <f>"35422021111810013312118"</f>
        <v>35422021111810013312118</v>
      </c>
      <c r="C1684" s="5" t="s">
        <v>27</v>
      </c>
      <c r="D1684" s="5" t="str">
        <f>"曾麟"</f>
        <v>曾麟</v>
      </c>
      <c r="E1684" s="5" t="str">
        <f>"男"</f>
        <v>男</v>
      </c>
    </row>
    <row r="1685" spans="1:5" ht="34.5" customHeight="1">
      <c r="A1685" s="5">
        <v>1683</v>
      </c>
      <c r="B1685" s="5" t="str">
        <f>"35422021111814440113289"</f>
        <v>35422021111814440113289</v>
      </c>
      <c r="C1685" s="5" t="s">
        <v>27</v>
      </c>
      <c r="D1685" s="5" t="str">
        <f>"王春晓"</f>
        <v>王春晓</v>
      </c>
      <c r="E1685" s="5" t="str">
        <f>"女"</f>
        <v>女</v>
      </c>
    </row>
    <row r="1686" spans="1:5" ht="34.5" customHeight="1">
      <c r="A1686" s="5">
        <v>1684</v>
      </c>
      <c r="B1686" s="5" t="str">
        <f>"35422021111814482813304"</f>
        <v>35422021111814482813304</v>
      </c>
      <c r="C1686" s="5" t="s">
        <v>27</v>
      </c>
      <c r="D1686" s="5" t="str">
        <f>"钟晓明"</f>
        <v>钟晓明</v>
      </c>
      <c r="E1686" s="5" t="str">
        <f>"男"</f>
        <v>男</v>
      </c>
    </row>
    <row r="1687" spans="1:5" ht="34.5" customHeight="1">
      <c r="A1687" s="5">
        <v>1685</v>
      </c>
      <c r="B1687" s="5" t="str">
        <f>"35422021111816180213639"</f>
        <v>35422021111816180213639</v>
      </c>
      <c r="C1687" s="5" t="s">
        <v>27</v>
      </c>
      <c r="D1687" s="5" t="str">
        <f>"颜森莹"</f>
        <v>颜森莹</v>
      </c>
      <c r="E1687" s="5" t="str">
        <f aca="true" t="shared" si="83" ref="E1687:E1697">"女"</f>
        <v>女</v>
      </c>
    </row>
    <row r="1688" spans="1:5" ht="34.5" customHeight="1">
      <c r="A1688" s="5">
        <v>1686</v>
      </c>
      <c r="B1688" s="5" t="str">
        <f>"35422021111818095413898"</f>
        <v>35422021111818095413898</v>
      </c>
      <c r="C1688" s="5" t="s">
        <v>27</v>
      </c>
      <c r="D1688" s="5" t="str">
        <f>"张美虹"</f>
        <v>张美虹</v>
      </c>
      <c r="E1688" s="5" t="str">
        <f t="shared" si="83"/>
        <v>女</v>
      </c>
    </row>
    <row r="1689" spans="1:5" ht="34.5" customHeight="1">
      <c r="A1689" s="5">
        <v>1687</v>
      </c>
      <c r="B1689" s="5" t="str">
        <f>"35422021111819314614074"</f>
        <v>35422021111819314614074</v>
      </c>
      <c r="C1689" s="5" t="s">
        <v>27</v>
      </c>
      <c r="D1689" s="5" t="str">
        <f>"符丽颜"</f>
        <v>符丽颜</v>
      </c>
      <c r="E1689" s="5" t="str">
        <f t="shared" si="83"/>
        <v>女</v>
      </c>
    </row>
    <row r="1690" spans="1:5" ht="34.5" customHeight="1">
      <c r="A1690" s="5">
        <v>1688</v>
      </c>
      <c r="B1690" s="5" t="str">
        <f>"35422021111822041114363"</f>
        <v>35422021111822041114363</v>
      </c>
      <c r="C1690" s="5" t="s">
        <v>27</v>
      </c>
      <c r="D1690" s="5" t="str">
        <f>"李平丹"</f>
        <v>李平丹</v>
      </c>
      <c r="E1690" s="5" t="str">
        <f t="shared" si="83"/>
        <v>女</v>
      </c>
    </row>
    <row r="1691" spans="1:5" ht="34.5" customHeight="1">
      <c r="A1691" s="5">
        <v>1689</v>
      </c>
      <c r="B1691" s="5" t="str">
        <f>"35422021111822242114383"</f>
        <v>35422021111822242114383</v>
      </c>
      <c r="C1691" s="5" t="s">
        <v>27</v>
      </c>
      <c r="D1691" s="5" t="str">
        <f>"严曼莎"</f>
        <v>严曼莎</v>
      </c>
      <c r="E1691" s="5" t="str">
        <f t="shared" si="83"/>
        <v>女</v>
      </c>
    </row>
    <row r="1692" spans="1:5" ht="34.5" customHeight="1">
      <c r="A1692" s="5">
        <v>1690</v>
      </c>
      <c r="B1692" s="5" t="str">
        <f>"35422021111822370914394"</f>
        <v>35422021111822370914394</v>
      </c>
      <c r="C1692" s="5" t="s">
        <v>27</v>
      </c>
      <c r="D1692" s="5" t="str">
        <f>"麦小菊"</f>
        <v>麦小菊</v>
      </c>
      <c r="E1692" s="5" t="str">
        <f t="shared" si="83"/>
        <v>女</v>
      </c>
    </row>
    <row r="1693" spans="1:5" ht="34.5" customHeight="1">
      <c r="A1693" s="5">
        <v>1691</v>
      </c>
      <c r="B1693" s="5" t="str">
        <f>"35422021111910381214815"</f>
        <v>35422021111910381214815</v>
      </c>
      <c r="C1693" s="5" t="s">
        <v>27</v>
      </c>
      <c r="D1693" s="5" t="str">
        <f>"李潇潇"</f>
        <v>李潇潇</v>
      </c>
      <c r="E1693" s="5" t="str">
        <f t="shared" si="83"/>
        <v>女</v>
      </c>
    </row>
    <row r="1694" spans="1:5" ht="34.5" customHeight="1">
      <c r="A1694" s="5">
        <v>1692</v>
      </c>
      <c r="B1694" s="5" t="str">
        <f>"35422021111919312415521"</f>
        <v>35422021111919312415521</v>
      </c>
      <c r="C1694" s="5" t="s">
        <v>27</v>
      </c>
      <c r="D1694" s="5" t="str">
        <f>"王雅"</f>
        <v>王雅</v>
      </c>
      <c r="E1694" s="5" t="str">
        <f t="shared" si="83"/>
        <v>女</v>
      </c>
    </row>
    <row r="1695" spans="1:5" ht="34.5" customHeight="1">
      <c r="A1695" s="5">
        <v>1693</v>
      </c>
      <c r="B1695" s="5" t="str">
        <f>"35422021111920052215549"</f>
        <v>35422021111920052215549</v>
      </c>
      <c r="C1695" s="5" t="s">
        <v>27</v>
      </c>
      <c r="D1695" s="5" t="str">
        <f>"陈小卉"</f>
        <v>陈小卉</v>
      </c>
      <c r="E1695" s="5" t="str">
        <f t="shared" si="83"/>
        <v>女</v>
      </c>
    </row>
    <row r="1696" spans="1:5" ht="34.5" customHeight="1">
      <c r="A1696" s="5">
        <v>1694</v>
      </c>
      <c r="B1696" s="5" t="str">
        <f>"35422021112000371215718"</f>
        <v>35422021112000371215718</v>
      </c>
      <c r="C1696" s="5" t="s">
        <v>27</v>
      </c>
      <c r="D1696" s="5" t="str">
        <f>"钱俏君"</f>
        <v>钱俏君</v>
      </c>
      <c r="E1696" s="5" t="str">
        <f t="shared" si="83"/>
        <v>女</v>
      </c>
    </row>
    <row r="1697" spans="1:5" ht="34.5" customHeight="1">
      <c r="A1697" s="5">
        <v>1695</v>
      </c>
      <c r="B1697" s="5" t="str">
        <f>"35422021112010512516132"</f>
        <v>35422021112010512516132</v>
      </c>
      <c r="C1697" s="5" t="s">
        <v>27</v>
      </c>
      <c r="D1697" s="5" t="str">
        <f>"何秋兰"</f>
        <v>何秋兰</v>
      </c>
      <c r="E1697" s="5" t="str">
        <f t="shared" si="83"/>
        <v>女</v>
      </c>
    </row>
    <row r="1698" spans="1:5" ht="34.5" customHeight="1">
      <c r="A1698" s="5">
        <v>1696</v>
      </c>
      <c r="B1698" s="5" t="str">
        <f>"35422021112010593916150"</f>
        <v>35422021112010593916150</v>
      </c>
      <c r="C1698" s="5" t="s">
        <v>27</v>
      </c>
      <c r="D1698" s="5" t="str">
        <f>"赵新元"</f>
        <v>赵新元</v>
      </c>
      <c r="E1698" s="5" t="str">
        <f>"男"</f>
        <v>男</v>
      </c>
    </row>
    <row r="1699" spans="1:5" ht="34.5" customHeight="1">
      <c r="A1699" s="5">
        <v>1697</v>
      </c>
      <c r="B1699" s="5" t="str">
        <f>"35422021112014185416482"</f>
        <v>35422021112014185416482</v>
      </c>
      <c r="C1699" s="5" t="s">
        <v>27</v>
      </c>
      <c r="D1699" s="5" t="str">
        <f>"陈常娟"</f>
        <v>陈常娟</v>
      </c>
      <c r="E1699" s="5" t="str">
        <f>"女"</f>
        <v>女</v>
      </c>
    </row>
    <row r="1700" spans="1:5" ht="34.5" customHeight="1">
      <c r="A1700" s="5">
        <v>1698</v>
      </c>
      <c r="B1700" s="5" t="str">
        <f>"35422021112020594817015"</f>
        <v>35422021112020594817015</v>
      </c>
      <c r="C1700" s="5" t="s">
        <v>27</v>
      </c>
      <c r="D1700" s="5" t="str">
        <f>"邢高高"</f>
        <v>邢高高</v>
      </c>
      <c r="E1700" s="5" t="str">
        <f>"男"</f>
        <v>男</v>
      </c>
    </row>
    <row r="1701" spans="1:5" ht="34.5" customHeight="1">
      <c r="A1701" s="5">
        <v>1699</v>
      </c>
      <c r="B1701" s="5" t="str">
        <f>"35422021112110084717361"</f>
        <v>35422021112110084717361</v>
      </c>
      <c r="C1701" s="5" t="s">
        <v>27</v>
      </c>
      <c r="D1701" s="5" t="str">
        <f>"王祺定"</f>
        <v>王祺定</v>
      </c>
      <c r="E1701" s="5" t="str">
        <f>"男"</f>
        <v>男</v>
      </c>
    </row>
    <row r="1702" spans="1:5" ht="34.5" customHeight="1">
      <c r="A1702" s="5">
        <v>1700</v>
      </c>
      <c r="B1702" s="5" t="str">
        <f>"35422021112113145417648"</f>
        <v>35422021112113145417648</v>
      </c>
      <c r="C1702" s="5" t="s">
        <v>27</v>
      </c>
      <c r="D1702" s="5" t="str">
        <f>"温小宁"</f>
        <v>温小宁</v>
      </c>
      <c r="E1702" s="5" t="str">
        <f>"女"</f>
        <v>女</v>
      </c>
    </row>
    <row r="1703" spans="1:5" ht="34.5" customHeight="1">
      <c r="A1703" s="5">
        <v>1701</v>
      </c>
      <c r="B1703" s="5" t="str">
        <f>"35422021112121033318304"</f>
        <v>35422021112121033318304</v>
      </c>
      <c r="C1703" s="5" t="s">
        <v>27</v>
      </c>
      <c r="D1703" s="5" t="str">
        <f>"曾露"</f>
        <v>曾露</v>
      </c>
      <c r="E1703" s="5" t="str">
        <f>"女"</f>
        <v>女</v>
      </c>
    </row>
    <row r="1704" spans="1:5" ht="34.5" customHeight="1">
      <c r="A1704" s="5">
        <v>1702</v>
      </c>
      <c r="B1704" s="5" t="str">
        <f>"35422021112210041919187"</f>
        <v>35422021112210041919187</v>
      </c>
      <c r="C1704" s="5" t="s">
        <v>27</v>
      </c>
      <c r="D1704" s="5" t="str">
        <f>"冯海平"</f>
        <v>冯海平</v>
      </c>
      <c r="E1704" s="5" t="str">
        <f>"女"</f>
        <v>女</v>
      </c>
    </row>
    <row r="1705" spans="1:5" ht="34.5" customHeight="1">
      <c r="A1705" s="5">
        <v>1703</v>
      </c>
      <c r="B1705" s="5" t="str">
        <f>"35422021112211015019565"</f>
        <v>35422021112211015019565</v>
      </c>
      <c r="C1705" s="5" t="s">
        <v>27</v>
      </c>
      <c r="D1705" s="5" t="str">
        <f>"黄小燕"</f>
        <v>黄小燕</v>
      </c>
      <c r="E1705" s="5" t="str">
        <f>"女"</f>
        <v>女</v>
      </c>
    </row>
    <row r="1706" spans="1:5" ht="34.5" customHeight="1">
      <c r="A1706" s="5">
        <v>1704</v>
      </c>
      <c r="B1706" s="5" t="str">
        <f>"35422021112310450222732"</f>
        <v>35422021112310450222732</v>
      </c>
      <c r="C1706" s="5" t="s">
        <v>27</v>
      </c>
      <c r="D1706" s="5" t="str">
        <f>"许毅光"</f>
        <v>许毅光</v>
      </c>
      <c r="E1706" s="5" t="str">
        <f>"男"</f>
        <v>男</v>
      </c>
    </row>
    <row r="1707" spans="1:5" ht="34.5" customHeight="1">
      <c r="A1707" s="5">
        <v>1705</v>
      </c>
      <c r="B1707" s="5" t="str">
        <f>"35422021112312173322961"</f>
        <v>35422021112312173322961</v>
      </c>
      <c r="C1707" s="5" t="s">
        <v>27</v>
      </c>
      <c r="D1707" s="5" t="str">
        <f>"黎正花"</f>
        <v>黎正花</v>
      </c>
      <c r="E1707" s="5" t="str">
        <f aca="true" t="shared" si="84" ref="E1707:E1713">"女"</f>
        <v>女</v>
      </c>
    </row>
    <row r="1708" spans="1:5" ht="34.5" customHeight="1">
      <c r="A1708" s="5">
        <v>1706</v>
      </c>
      <c r="B1708" s="5" t="str">
        <f>"35422021112317073427715"</f>
        <v>35422021112317073427715</v>
      </c>
      <c r="C1708" s="5" t="s">
        <v>27</v>
      </c>
      <c r="D1708" s="5" t="str">
        <f>"符传丹"</f>
        <v>符传丹</v>
      </c>
      <c r="E1708" s="5" t="str">
        <f t="shared" si="84"/>
        <v>女</v>
      </c>
    </row>
    <row r="1709" spans="1:5" ht="34.5" customHeight="1">
      <c r="A1709" s="5">
        <v>1707</v>
      </c>
      <c r="B1709" s="5" t="str">
        <f>"35422021112411340535220"</f>
        <v>35422021112411340535220</v>
      </c>
      <c r="C1709" s="5" t="s">
        <v>27</v>
      </c>
      <c r="D1709" s="5" t="str">
        <f>"刘夏雨"</f>
        <v>刘夏雨</v>
      </c>
      <c r="E1709" s="5" t="str">
        <f t="shared" si="84"/>
        <v>女</v>
      </c>
    </row>
    <row r="1710" spans="1:5" ht="34.5" customHeight="1">
      <c r="A1710" s="5">
        <v>1708</v>
      </c>
      <c r="B1710" s="5" t="str">
        <f>"35422021112416441536102"</f>
        <v>35422021112416441536102</v>
      </c>
      <c r="C1710" s="5" t="s">
        <v>27</v>
      </c>
      <c r="D1710" s="5" t="str">
        <f>"郭宏霞"</f>
        <v>郭宏霞</v>
      </c>
      <c r="E1710" s="5" t="str">
        <f t="shared" si="84"/>
        <v>女</v>
      </c>
    </row>
    <row r="1711" spans="1:5" ht="34.5" customHeight="1">
      <c r="A1711" s="5">
        <v>1709</v>
      </c>
      <c r="B1711" s="5" t="str">
        <f>"35422021112419263636311"</f>
        <v>35422021112419263636311</v>
      </c>
      <c r="C1711" s="5" t="s">
        <v>27</v>
      </c>
      <c r="D1711" s="5" t="str">
        <f>"倪德霞"</f>
        <v>倪德霞</v>
      </c>
      <c r="E1711" s="5" t="str">
        <f t="shared" si="84"/>
        <v>女</v>
      </c>
    </row>
    <row r="1712" spans="1:5" ht="34.5" customHeight="1">
      <c r="A1712" s="5">
        <v>1710</v>
      </c>
      <c r="B1712" s="5" t="str">
        <f>"35422021112421072736407"</f>
        <v>35422021112421072736407</v>
      </c>
      <c r="C1712" s="5" t="s">
        <v>27</v>
      </c>
      <c r="D1712" s="5" t="str">
        <f>"陈海娜"</f>
        <v>陈海娜</v>
      </c>
      <c r="E1712" s="5" t="str">
        <f t="shared" si="84"/>
        <v>女</v>
      </c>
    </row>
    <row r="1713" spans="1:5" ht="34.5" customHeight="1">
      <c r="A1713" s="5">
        <v>1711</v>
      </c>
      <c r="B1713" s="5" t="str">
        <f>"35422021112422504336501"</f>
        <v>35422021112422504336501</v>
      </c>
      <c r="C1713" s="5" t="s">
        <v>27</v>
      </c>
      <c r="D1713" s="5" t="str">
        <f>"林晓燕"</f>
        <v>林晓燕</v>
      </c>
      <c r="E1713" s="5" t="str">
        <f t="shared" si="84"/>
        <v>女</v>
      </c>
    </row>
    <row r="1714" spans="1:5" ht="34.5" customHeight="1">
      <c r="A1714" s="5">
        <v>1712</v>
      </c>
      <c r="B1714" s="5" t="str">
        <f>"35422021112510353945493"</f>
        <v>35422021112510353945493</v>
      </c>
      <c r="C1714" s="5" t="s">
        <v>27</v>
      </c>
      <c r="D1714" s="5" t="str">
        <f>"黄祥奇"</f>
        <v>黄祥奇</v>
      </c>
      <c r="E1714" s="5" t="str">
        <f>"男"</f>
        <v>男</v>
      </c>
    </row>
    <row r="1715" spans="1:5" ht="34.5" customHeight="1">
      <c r="A1715" s="5">
        <v>1713</v>
      </c>
      <c r="B1715" s="5" t="str">
        <f>"35422021112516331146521"</f>
        <v>35422021112516331146521</v>
      </c>
      <c r="C1715" s="5" t="s">
        <v>27</v>
      </c>
      <c r="D1715" s="5" t="str">
        <f>"徐玉"</f>
        <v>徐玉</v>
      </c>
      <c r="E1715" s="5" t="str">
        <f aca="true" t="shared" si="85" ref="E1715:E1729">"女"</f>
        <v>女</v>
      </c>
    </row>
    <row r="1716" spans="1:5" ht="34.5" customHeight="1">
      <c r="A1716" s="5">
        <v>1714</v>
      </c>
      <c r="B1716" s="5" t="str">
        <f>"35422021112609174347420"</f>
        <v>35422021112609174347420</v>
      </c>
      <c r="C1716" s="5" t="s">
        <v>27</v>
      </c>
      <c r="D1716" s="5" t="str">
        <f>"吕晓珊"</f>
        <v>吕晓珊</v>
      </c>
      <c r="E1716" s="5" t="str">
        <f t="shared" si="85"/>
        <v>女</v>
      </c>
    </row>
    <row r="1717" spans="1:5" ht="34.5" customHeight="1">
      <c r="A1717" s="5">
        <v>1715</v>
      </c>
      <c r="B1717" s="5" t="str">
        <f>"35422021112612142247901"</f>
        <v>35422021112612142247901</v>
      </c>
      <c r="C1717" s="5" t="s">
        <v>27</v>
      </c>
      <c r="D1717" s="5" t="str">
        <f>"王才华"</f>
        <v>王才华</v>
      </c>
      <c r="E1717" s="5" t="str">
        <f t="shared" si="85"/>
        <v>女</v>
      </c>
    </row>
    <row r="1718" spans="1:5" ht="34.5" customHeight="1">
      <c r="A1718" s="5">
        <v>1716</v>
      </c>
      <c r="B1718" s="5" t="str">
        <f>"35422021112816384050512"</f>
        <v>35422021112816384050512</v>
      </c>
      <c r="C1718" s="5" t="s">
        <v>27</v>
      </c>
      <c r="D1718" s="5" t="str">
        <f>"王锡慧"</f>
        <v>王锡慧</v>
      </c>
      <c r="E1718" s="5" t="str">
        <f t="shared" si="85"/>
        <v>女</v>
      </c>
    </row>
    <row r="1719" spans="1:5" ht="34.5" customHeight="1">
      <c r="A1719" s="5">
        <v>1717</v>
      </c>
      <c r="B1719" s="5" t="str">
        <f>"35422021112818120350585"</f>
        <v>35422021112818120350585</v>
      </c>
      <c r="C1719" s="5" t="s">
        <v>27</v>
      </c>
      <c r="D1719" s="5" t="str">
        <f>"黄丽婉"</f>
        <v>黄丽婉</v>
      </c>
      <c r="E1719" s="5" t="str">
        <f t="shared" si="85"/>
        <v>女</v>
      </c>
    </row>
    <row r="1720" spans="1:5" ht="34.5" customHeight="1">
      <c r="A1720" s="5">
        <v>1718</v>
      </c>
      <c r="B1720" s="5" t="str">
        <f>"35422021112818215350595"</f>
        <v>35422021112818215350595</v>
      </c>
      <c r="C1720" s="5" t="s">
        <v>27</v>
      </c>
      <c r="D1720" s="5" t="str">
        <f>"唐琳玲"</f>
        <v>唐琳玲</v>
      </c>
      <c r="E1720" s="5" t="str">
        <f t="shared" si="85"/>
        <v>女</v>
      </c>
    </row>
    <row r="1721" spans="1:5" ht="34.5" customHeight="1">
      <c r="A1721" s="5">
        <v>1719</v>
      </c>
      <c r="B1721" s="5" t="str">
        <f>"35422021112823084150866"</f>
        <v>35422021112823084150866</v>
      </c>
      <c r="C1721" s="5" t="s">
        <v>27</v>
      </c>
      <c r="D1721" s="5" t="str">
        <f>"罗德翠"</f>
        <v>罗德翠</v>
      </c>
      <c r="E1721" s="5" t="str">
        <f t="shared" si="85"/>
        <v>女</v>
      </c>
    </row>
    <row r="1722" spans="1:5" ht="34.5" customHeight="1">
      <c r="A1722" s="5">
        <v>1720</v>
      </c>
      <c r="B1722" s="5" t="str">
        <f>"35422021112920231752381"</f>
        <v>35422021112920231752381</v>
      </c>
      <c r="C1722" s="5" t="s">
        <v>27</v>
      </c>
      <c r="D1722" s="5" t="str">
        <f>"陈金丹"</f>
        <v>陈金丹</v>
      </c>
      <c r="E1722" s="5" t="str">
        <f t="shared" si="85"/>
        <v>女</v>
      </c>
    </row>
    <row r="1723" spans="1:5" ht="34.5" customHeight="1">
      <c r="A1723" s="5">
        <v>1721</v>
      </c>
      <c r="B1723" s="5" t="str">
        <f>"35422021112923073452608"</f>
        <v>35422021112923073452608</v>
      </c>
      <c r="C1723" s="5" t="s">
        <v>27</v>
      </c>
      <c r="D1723" s="5" t="str">
        <f>"朱智美"</f>
        <v>朱智美</v>
      </c>
      <c r="E1723" s="5" t="str">
        <f t="shared" si="85"/>
        <v>女</v>
      </c>
    </row>
    <row r="1724" spans="1:5" ht="34.5" customHeight="1">
      <c r="A1724" s="5">
        <v>1722</v>
      </c>
      <c r="B1724" s="5" t="str">
        <f>"35422021113010020852859"</f>
        <v>35422021113010020852859</v>
      </c>
      <c r="C1724" s="5" t="s">
        <v>27</v>
      </c>
      <c r="D1724" s="5" t="str">
        <f>"王慧丽"</f>
        <v>王慧丽</v>
      </c>
      <c r="E1724" s="5" t="str">
        <f t="shared" si="85"/>
        <v>女</v>
      </c>
    </row>
    <row r="1725" spans="1:5" ht="34.5" customHeight="1">
      <c r="A1725" s="5">
        <v>1723</v>
      </c>
      <c r="B1725" s="5" t="str">
        <f>"35422021113015273553354"</f>
        <v>35422021113015273553354</v>
      </c>
      <c r="C1725" s="5" t="s">
        <v>27</v>
      </c>
      <c r="D1725" s="5" t="str">
        <f>"李雅楠"</f>
        <v>李雅楠</v>
      </c>
      <c r="E1725" s="5" t="str">
        <f t="shared" si="85"/>
        <v>女</v>
      </c>
    </row>
    <row r="1726" spans="1:5" ht="34.5" customHeight="1">
      <c r="A1726" s="5">
        <v>1724</v>
      </c>
      <c r="B1726" s="5" t="str">
        <f>"35422021120120102555391"</f>
        <v>35422021120120102555391</v>
      </c>
      <c r="C1726" s="5" t="s">
        <v>27</v>
      </c>
      <c r="D1726" s="5" t="str">
        <f>"符菊梅"</f>
        <v>符菊梅</v>
      </c>
      <c r="E1726" s="5" t="str">
        <f t="shared" si="85"/>
        <v>女</v>
      </c>
    </row>
    <row r="1727" spans="1:5" ht="34.5" customHeight="1">
      <c r="A1727" s="5">
        <v>1725</v>
      </c>
      <c r="B1727" s="5" t="str">
        <f>"35422021120208495755673"</f>
        <v>35422021120208495755673</v>
      </c>
      <c r="C1727" s="5" t="s">
        <v>27</v>
      </c>
      <c r="D1727" s="5" t="str">
        <f>"莫新欠"</f>
        <v>莫新欠</v>
      </c>
      <c r="E1727" s="5" t="str">
        <f t="shared" si="85"/>
        <v>女</v>
      </c>
    </row>
    <row r="1728" spans="1:5" ht="34.5" customHeight="1">
      <c r="A1728" s="5">
        <v>1726</v>
      </c>
      <c r="B1728" s="5" t="str">
        <f>"35422021120210190355756"</f>
        <v>35422021120210190355756</v>
      </c>
      <c r="C1728" s="5" t="s">
        <v>27</v>
      </c>
      <c r="D1728" s="5" t="str">
        <f>"薛伟积"</f>
        <v>薛伟积</v>
      </c>
      <c r="E1728" s="5" t="str">
        <f t="shared" si="85"/>
        <v>女</v>
      </c>
    </row>
    <row r="1729" spans="1:5" ht="34.5" customHeight="1">
      <c r="A1729" s="5">
        <v>1727</v>
      </c>
      <c r="B1729" s="5" t="str">
        <f>"35422021120222171256306"</f>
        <v>35422021120222171256306</v>
      </c>
      <c r="C1729" s="5" t="s">
        <v>27</v>
      </c>
      <c r="D1729" s="5" t="str">
        <f>"陈菊"</f>
        <v>陈菊</v>
      </c>
      <c r="E1729" s="5" t="str">
        <f t="shared" si="85"/>
        <v>女</v>
      </c>
    </row>
    <row r="1730" spans="1:5" ht="34.5" customHeight="1">
      <c r="A1730" s="5">
        <v>1728</v>
      </c>
      <c r="B1730" s="5" t="str">
        <f>"35422021120222393956322"</f>
        <v>35422021120222393956322</v>
      </c>
      <c r="C1730" s="5" t="s">
        <v>27</v>
      </c>
      <c r="D1730" s="5" t="str">
        <f>"何家鹏"</f>
        <v>何家鹏</v>
      </c>
      <c r="E1730" s="5" t="str">
        <f>"男"</f>
        <v>男</v>
      </c>
    </row>
    <row r="1731" spans="1:5" ht="34.5" customHeight="1">
      <c r="A1731" s="5">
        <v>1729</v>
      </c>
      <c r="B1731" s="5" t="str">
        <f>"35422021120409033359565"</f>
        <v>35422021120409033359565</v>
      </c>
      <c r="C1731" s="5" t="s">
        <v>27</v>
      </c>
      <c r="D1731" s="5" t="str">
        <f>"唐梦菊"</f>
        <v>唐梦菊</v>
      </c>
      <c r="E1731" s="5" t="str">
        <f>"女"</f>
        <v>女</v>
      </c>
    </row>
    <row r="1732" spans="1:5" ht="34.5" customHeight="1">
      <c r="A1732" s="5">
        <v>1730</v>
      </c>
      <c r="B1732" s="5" t="str">
        <f>"35422021120414570360089"</f>
        <v>35422021120414570360089</v>
      </c>
      <c r="C1732" s="5" t="s">
        <v>27</v>
      </c>
      <c r="D1732" s="5" t="str">
        <f>"龙存"</f>
        <v>龙存</v>
      </c>
      <c r="E1732" s="5" t="str">
        <f>"男"</f>
        <v>男</v>
      </c>
    </row>
    <row r="1733" spans="1:5" ht="34.5" customHeight="1">
      <c r="A1733" s="5">
        <v>1731</v>
      </c>
      <c r="B1733" s="5" t="str">
        <f>"35422021120421293960744"</f>
        <v>35422021120421293960744</v>
      </c>
      <c r="C1733" s="5" t="s">
        <v>27</v>
      </c>
      <c r="D1733" s="5" t="str">
        <f>"文日婷"</f>
        <v>文日婷</v>
      </c>
      <c r="E1733" s="5" t="str">
        <f aca="true" t="shared" si="86" ref="E1733:E1739">"女"</f>
        <v>女</v>
      </c>
    </row>
    <row r="1734" spans="1:5" ht="34.5" customHeight="1">
      <c r="A1734" s="5">
        <v>1732</v>
      </c>
      <c r="B1734" s="5" t="str">
        <f>"35422021120422324460841"</f>
        <v>35422021120422324460841</v>
      </c>
      <c r="C1734" s="5" t="s">
        <v>27</v>
      </c>
      <c r="D1734" s="5" t="str">
        <f>"陈茹猛"</f>
        <v>陈茹猛</v>
      </c>
      <c r="E1734" s="5" t="str">
        <f t="shared" si="86"/>
        <v>女</v>
      </c>
    </row>
    <row r="1735" spans="1:5" ht="34.5" customHeight="1">
      <c r="A1735" s="5">
        <v>1733</v>
      </c>
      <c r="B1735" s="5" t="str">
        <f>"35422021120515513461839"</f>
        <v>35422021120515513461839</v>
      </c>
      <c r="C1735" s="5" t="s">
        <v>27</v>
      </c>
      <c r="D1735" s="5" t="str">
        <f>"王诗晶"</f>
        <v>王诗晶</v>
      </c>
      <c r="E1735" s="5" t="str">
        <f t="shared" si="86"/>
        <v>女</v>
      </c>
    </row>
    <row r="1736" spans="1:5" ht="34.5" customHeight="1">
      <c r="A1736" s="5">
        <v>1734</v>
      </c>
      <c r="B1736" s="5" t="str">
        <f>"35422021120517581762084"</f>
        <v>35422021120517581762084</v>
      </c>
      <c r="C1736" s="5" t="s">
        <v>27</v>
      </c>
      <c r="D1736" s="5" t="str">
        <f>"张名娟"</f>
        <v>张名娟</v>
      </c>
      <c r="E1736" s="5" t="str">
        <f t="shared" si="86"/>
        <v>女</v>
      </c>
    </row>
    <row r="1737" spans="1:5" ht="34.5" customHeight="1">
      <c r="A1737" s="5">
        <v>1735</v>
      </c>
      <c r="B1737" s="5" t="str">
        <f>"35422021120519125362155"</f>
        <v>35422021120519125362155</v>
      </c>
      <c r="C1737" s="5" t="s">
        <v>27</v>
      </c>
      <c r="D1737" s="5" t="str">
        <f>"陈银"</f>
        <v>陈银</v>
      </c>
      <c r="E1737" s="5" t="str">
        <f t="shared" si="86"/>
        <v>女</v>
      </c>
    </row>
    <row r="1738" spans="1:5" ht="34.5" customHeight="1">
      <c r="A1738" s="5">
        <v>1736</v>
      </c>
      <c r="B1738" s="5" t="str">
        <f>"35422021120608503762502"</f>
        <v>35422021120608503762502</v>
      </c>
      <c r="C1738" s="5" t="s">
        <v>27</v>
      </c>
      <c r="D1738" s="5" t="str">
        <f>"张春婵"</f>
        <v>张春婵</v>
      </c>
      <c r="E1738" s="5" t="str">
        <f t="shared" si="86"/>
        <v>女</v>
      </c>
    </row>
    <row r="1739" spans="1:5" ht="34.5" customHeight="1">
      <c r="A1739" s="5">
        <v>1737</v>
      </c>
      <c r="B1739" s="5" t="str">
        <f>"35422021120610240162839"</f>
        <v>35422021120610240162839</v>
      </c>
      <c r="C1739" s="5" t="s">
        <v>27</v>
      </c>
      <c r="D1739" s="5" t="str">
        <f>"张万晶"</f>
        <v>张万晶</v>
      </c>
      <c r="E1739" s="5" t="str">
        <f t="shared" si="86"/>
        <v>女</v>
      </c>
    </row>
    <row r="1740" spans="1:5" ht="34.5" customHeight="1">
      <c r="A1740" s="5">
        <v>1738</v>
      </c>
      <c r="B1740" s="5" t="str">
        <f>"35422021111809035811613"</f>
        <v>35422021111809035811613</v>
      </c>
      <c r="C1740" s="5" t="s">
        <v>28</v>
      </c>
      <c r="D1740" s="5" t="str">
        <f>"陆元深"</f>
        <v>陆元深</v>
      </c>
      <c r="E1740" s="5" t="str">
        <f aca="true" t="shared" si="87" ref="E1740:E1745">"男"</f>
        <v>男</v>
      </c>
    </row>
    <row r="1741" spans="1:5" ht="34.5" customHeight="1">
      <c r="A1741" s="5">
        <v>1739</v>
      </c>
      <c r="B1741" s="5" t="str">
        <f>"35422021111811431412746"</f>
        <v>35422021111811431412746</v>
      </c>
      <c r="C1741" s="5" t="s">
        <v>28</v>
      </c>
      <c r="D1741" s="5" t="str">
        <f>"张志中"</f>
        <v>张志中</v>
      </c>
      <c r="E1741" s="5" t="str">
        <f t="shared" si="87"/>
        <v>男</v>
      </c>
    </row>
    <row r="1742" spans="1:5" ht="34.5" customHeight="1">
      <c r="A1742" s="5">
        <v>1740</v>
      </c>
      <c r="B1742" s="5" t="str">
        <f>"35422021111815562213567"</f>
        <v>35422021111815562213567</v>
      </c>
      <c r="C1742" s="5" t="s">
        <v>28</v>
      </c>
      <c r="D1742" s="5" t="str">
        <f>"杨令捷"</f>
        <v>杨令捷</v>
      </c>
      <c r="E1742" s="5" t="str">
        <f t="shared" si="87"/>
        <v>男</v>
      </c>
    </row>
    <row r="1743" spans="1:5" ht="34.5" customHeight="1">
      <c r="A1743" s="5">
        <v>1741</v>
      </c>
      <c r="B1743" s="5" t="str">
        <f>"35422021111819224914053"</f>
        <v>35422021111819224914053</v>
      </c>
      <c r="C1743" s="5" t="s">
        <v>28</v>
      </c>
      <c r="D1743" s="5" t="str">
        <f>"何世安"</f>
        <v>何世安</v>
      </c>
      <c r="E1743" s="5" t="str">
        <f t="shared" si="87"/>
        <v>男</v>
      </c>
    </row>
    <row r="1744" spans="1:5" ht="34.5" customHeight="1">
      <c r="A1744" s="5">
        <v>1742</v>
      </c>
      <c r="B1744" s="5" t="str">
        <f>"35422021111820553814251"</f>
        <v>35422021111820553814251</v>
      </c>
      <c r="C1744" s="5" t="s">
        <v>28</v>
      </c>
      <c r="D1744" s="5" t="str">
        <f>"符作衍"</f>
        <v>符作衍</v>
      </c>
      <c r="E1744" s="5" t="str">
        <f t="shared" si="87"/>
        <v>男</v>
      </c>
    </row>
    <row r="1745" spans="1:5" ht="34.5" customHeight="1">
      <c r="A1745" s="5">
        <v>1743</v>
      </c>
      <c r="B1745" s="5" t="str">
        <f>"35422021111919073615501"</f>
        <v>35422021111919073615501</v>
      </c>
      <c r="C1745" s="5" t="s">
        <v>28</v>
      </c>
      <c r="D1745" s="5" t="str">
        <f>"郑宁宇"</f>
        <v>郑宁宇</v>
      </c>
      <c r="E1745" s="5" t="str">
        <f t="shared" si="87"/>
        <v>男</v>
      </c>
    </row>
    <row r="1746" spans="1:5" ht="34.5" customHeight="1">
      <c r="A1746" s="5">
        <v>1744</v>
      </c>
      <c r="B1746" s="5" t="str">
        <f>"35422021112111305317491"</f>
        <v>35422021112111305317491</v>
      </c>
      <c r="C1746" s="5" t="s">
        <v>28</v>
      </c>
      <c r="D1746" s="5" t="str">
        <f>"梁朝娜"</f>
        <v>梁朝娜</v>
      </c>
      <c r="E1746" s="5" t="str">
        <f>"女"</f>
        <v>女</v>
      </c>
    </row>
    <row r="1747" spans="1:5" ht="34.5" customHeight="1">
      <c r="A1747" s="5">
        <v>1745</v>
      </c>
      <c r="B1747" s="5" t="str">
        <f>"35422021112115030217793"</f>
        <v>35422021112115030217793</v>
      </c>
      <c r="C1747" s="5" t="s">
        <v>28</v>
      </c>
      <c r="D1747" s="5" t="str">
        <f>"汪艳将"</f>
        <v>汪艳将</v>
      </c>
      <c r="E1747" s="5" t="str">
        <f>"男"</f>
        <v>男</v>
      </c>
    </row>
    <row r="1748" spans="1:5" ht="34.5" customHeight="1">
      <c r="A1748" s="5">
        <v>1746</v>
      </c>
      <c r="B1748" s="5" t="str">
        <f>"35422021112215364620777"</f>
        <v>35422021112215364620777</v>
      </c>
      <c r="C1748" s="5" t="s">
        <v>28</v>
      </c>
      <c r="D1748" s="5" t="str">
        <f>"朱德浩"</f>
        <v>朱德浩</v>
      </c>
      <c r="E1748" s="5" t="str">
        <f>"男"</f>
        <v>男</v>
      </c>
    </row>
    <row r="1749" spans="1:5" ht="34.5" customHeight="1">
      <c r="A1749" s="5">
        <v>1747</v>
      </c>
      <c r="B1749" s="5" t="str">
        <f>"35422021112310363522689"</f>
        <v>35422021112310363522689</v>
      </c>
      <c r="C1749" s="5" t="s">
        <v>28</v>
      </c>
      <c r="D1749" s="5" t="str">
        <f>"刘海鹏"</f>
        <v>刘海鹏</v>
      </c>
      <c r="E1749" s="5" t="str">
        <f>"女"</f>
        <v>女</v>
      </c>
    </row>
    <row r="1750" spans="1:5" ht="34.5" customHeight="1">
      <c r="A1750" s="5">
        <v>1748</v>
      </c>
      <c r="B1750" s="5" t="str">
        <f>"35422021112616283748407"</f>
        <v>35422021112616283748407</v>
      </c>
      <c r="C1750" s="5" t="s">
        <v>28</v>
      </c>
      <c r="D1750" s="5" t="str">
        <f>"杜盛"</f>
        <v>杜盛</v>
      </c>
      <c r="E1750" s="5" t="str">
        <f aca="true" t="shared" si="88" ref="E1750:E1756">"男"</f>
        <v>男</v>
      </c>
    </row>
    <row r="1751" spans="1:5" ht="34.5" customHeight="1">
      <c r="A1751" s="5">
        <v>1749</v>
      </c>
      <c r="B1751" s="5" t="str">
        <f>"35422021112817355450561"</f>
        <v>35422021112817355450561</v>
      </c>
      <c r="C1751" s="5" t="s">
        <v>28</v>
      </c>
      <c r="D1751" s="5" t="str">
        <f>"符敦旭"</f>
        <v>符敦旭</v>
      </c>
      <c r="E1751" s="5" t="str">
        <f t="shared" si="88"/>
        <v>男</v>
      </c>
    </row>
    <row r="1752" spans="1:5" ht="34.5" customHeight="1">
      <c r="A1752" s="5">
        <v>1750</v>
      </c>
      <c r="B1752" s="5" t="str">
        <f>"35422021112909201151127"</f>
        <v>35422021112909201151127</v>
      </c>
      <c r="C1752" s="5" t="s">
        <v>28</v>
      </c>
      <c r="D1752" s="5" t="str">
        <f>"李德徐"</f>
        <v>李德徐</v>
      </c>
      <c r="E1752" s="5" t="str">
        <f t="shared" si="88"/>
        <v>男</v>
      </c>
    </row>
    <row r="1753" spans="1:5" ht="34.5" customHeight="1">
      <c r="A1753" s="5">
        <v>1751</v>
      </c>
      <c r="B1753" s="5" t="str">
        <f>"35422021112911364551581"</f>
        <v>35422021112911364551581</v>
      </c>
      <c r="C1753" s="5" t="s">
        <v>28</v>
      </c>
      <c r="D1753" s="5" t="str">
        <f>"张天庆"</f>
        <v>张天庆</v>
      </c>
      <c r="E1753" s="5" t="str">
        <f t="shared" si="88"/>
        <v>男</v>
      </c>
    </row>
    <row r="1754" spans="1:5" ht="34.5" customHeight="1">
      <c r="A1754" s="5">
        <v>1752</v>
      </c>
      <c r="B1754" s="5" t="str">
        <f>"35422021113011092353011"</f>
        <v>35422021113011092353011</v>
      </c>
      <c r="C1754" s="5" t="s">
        <v>28</v>
      </c>
      <c r="D1754" s="5" t="str">
        <f>"符义和"</f>
        <v>符义和</v>
      </c>
      <c r="E1754" s="5" t="str">
        <f t="shared" si="88"/>
        <v>男</v>
      </c>
    </row>
    <row r="1755" spans="1:5" ht="34.5" customHeight="1">
      <c r="A1755" s="5">
        <v>1753</v>
      </c>
      <c r="B1755" s="5" t="str">
        <f>"35422021120219502956183"</f>
        <v>35422021120219502956183</v>
      </c>
      <c r="C1755" s="5" t="s">
        <v>28</v>
      </c>
      <c r="D1755" s="5" t="str">
        <f>"符文善"</f>
        <v>符文善</v>
      </c>
      <c r="E1755" s="5" t="str">
        <f t="shared" si="88"/>
        <v>男</v>
      </c>
    </row>
    <row r="1756" spans="1:5" ht="34.5" customHeight="1">
      <c r="A1756" s="5">
        <v>1754</v>
      </c>
      <c r="B1756" s="5" t="str">
        <f>"35422021120315425958575"</f>
        <v>35422021120315425958575</v>
      </c>
      <c r="C1756" s="5" t="s">
        <v>28</v>
      </c>
      <c r="D1756" s="5" t="str">
        <f>"符仕颖"</f>
        <v>符仕颖</v>
      </c>
      <c r="E1756" s="5" t="str">
        <f t="shared" si="88"/>
        <v>男</v>
      </c>
    </row>
    <row r="1757" spans="1:5" ht="34.5" customHeight="1">
      <c r="A1757" s="5">
        <v>1755</v>
      </c>
      <c r="B1757" s="5" t="str">
        <f>"35422021120412555159953"</f>
        <v>35422021120412555159953</v>
      </c>
      <c r="C1757" s="5" t="s">
        <v>28</v>
      </c>
      <c r="D1757" s="5" t="str">
        <f>"薛庆娥"</f>
        <v>薛庆娥</v>
      </c>
      <c r="E1757" s="5" t="str">
        <f>"女"</f>
        <v>女</v>
      </c>
    </row>
    <row r="1758" spans="1:5" ht="34.5" customHeight="1">
      <c r="A1758" s="5">
        <v>1756</v>
      </c>
      <c r="B1758" s="5" t="str">
        <f>"35422021120511033061279"</f>
        <v>35422021120511033061279</v>
      </c>
      <c r="C1758" s="5" t="s">
        <v>28</v>
      </c>
      <c r="D1758" s="5" t="str">
        <f>"潘在望"</f>
        <v>潘在望</v>
      </c>
      <c r="E1758" s="5" t="str">
        <f>"男"</f>
        <v>男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少年的中国没有学校</cp:lastModifiedBy>
  <dcterms:created xsi:type="dcterms:W3CDTF">2021-12-07T09:19:43Z</dcterms:created>
  <dcterms:modified xsi:type="dcterms:W3CDTF">2021-12-09T07:03:16Z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CD060572E5454C4BB0C023306A952EEE</vt:lpwstr>
  </property>
  <property fmtid="{D5CDD505-2E9C-101B-9397-08002B2CF9AE}" pid="4" name="KSOProductBuildV">
    <vt:lpwstr>2052-11.1.0.11115</vt:lpwstr>
  </property>
</Properties>
</file>