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<sst xmlns="http://schemas.openxmlformats.org/spreadsheetml/2006/main" count="77" uniqueCount="66">
  <si>
    <t>附件：</t>
  </si>
  <si>
    <t>祁东县2021年卫健系统公开招聘专业技术人员综合成绩花名册</t>
  </si>
  <si>
    <t>序号</t>
  </si>
  <si>
    <t>准考证号</t>
  </si>
  <si>
    <t>招聘
单位</t>
  </si>
  <si>
    <t>岗位</t>
  </si>
  <si>
    <t>姓名</t>
  </si>
  <si>
    <t>性
别</t>
  </si>
  <si>
    <t>笔试
成绩</t>
  </si>
  <si>
    <t>笔试折算（60%）</t>
  </si>
  <si>
    <t>面试
成绩</t>
  </si>
  <si>
    <t>面试
折算(40%)</t>
  </si>
  <si>
    <t>综合
成绩</t>
  </si>
  <si>
    <t>综合成绩排名</t>
  </si>
  <si>
    <t>备注</t>
  </si>
  <si>
    <t>M202101</t>
  </si>
  <si>
    <t>祁东县中医医院</t>
  </si>
  <si>
    <t>A1_中医脾胃科医师</t>
  </si>
  <si>
    <t>面试缺考</t>
  </si>
  <si>
    <t>M202102</t>
  </si>
  <si>
    <t>A6_中医骨科医师</t>
  </si>
  <si>
    <t>M202103</t>
  </si>
  <si>
    <t>A8_心血管内科医师</t>
  </si>
  <si>
    <t>M202104</t>
  </si>
  <si>
    <t>M202105</t>
  </si>
  <si>
    <t>A9_心血管内科医师(面向高校毕业生)</t>
  </si>
  <si>
    <t>M202106</t>
  </si>
  <si>
    <t>M202107</t>
  </si>
  <si>
    <t>A10_ICU重症室医师</t>
  </si>
  <si>
    <t>M202108</t>
  </si>
  <si>
    <t>M202109</t>
  </si>
  <si>
    <t>A11_ICU重症室医师(面向高校毕业生)</t>
  </si>
  <si>
    <t>M202111</t>
  </si>
  <si>
    <t>A12_呼吸内科医师</t>
  </si>
  <si>
    <t>M202110</t>
  </si>
  <si>
    <t>M202112</t>
  </si>
  <si>
    <t>A13_呼吸内科医师(面向高校毕业生)</t>
  </si>
  <si>
    <t>M202113</t>
  </si>
  <si>
    <t>M202115</t>
  </si>
  <si>
    <t>A14_儿科医师</t>
  </si>
  <si>
    <t>M202114</t>
  </si>
  <si>
    <t>M202116</t>
  </si>
  <si>
    <t>A15_普通外科学医师</t>
  </si>
  <si>
    <t>M202117</t>
  </si>
  <si>
    <t>A16_泌尿外科医师</t>
  </si>
  <si>
    <t>M202118</t>
  </si>
  <si>
    <t>A17_口腔科医师</t>
  </si>
  <si>
    <t>M202119</t>
  </si>
  <si>
    <t>M202120</t>
  </si>
  <si>
    <t>A18_中药学</t>
  </si>
  <si>
    <t>M202121</t>
  </si>
  <si>
    <t>M202122</t>
  </si>
  <si>
    <t>A19_中药学(面向高校毕业生)</t>
  </si>
  <si>
    <t>M202123</t>
  </si>
  <si>
    <t>M202124</t>
  </si>
  <si>
    <t>祁东县人民医院</t>
  </si>
  <si>
    <t>A21_医学影像医师</t>
  </si>
  <si>
    <t>M202125</t>
  </si>
  <si>
    <t>B2_心血管内科医师</t>
  </si>
  <si>
    <t>M202126</t>
  </si>
  <si>
    <t>B6_乳甲外科医师</t>
  </si>
  <si>
    <t>M202127</t>
  </si>
  <si>
    <t>B7_肛肠外科医师</t>
  </si>
  <si>
    <t>M202129</t>
  </si>
  <si>
    <t>B11_关节外科医师</t>
  </si>
  <si>
    <t>M202128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</si>
</sst>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0" fontId="0" fillId="33" borderId="9" xfId="63" applyFont="1" applyFill="1" applyBorder="1" applyAlignment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0" fillId="0" borderId="9" xfId="63" applyFont="1" applyFill="1" applyBorder="1" applyAlignment="1">
      <alignment horizontal="center" vertical="center" wrapText="1"/>
      <protection/>
    </xf>
    <xf numFmtId="49" fontId="24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138" zoomScaleNormal="138" zoomScaleSheetLayoutView="100" workbookViewId="0" topLeftCell="A1">
      <selection activeCell="L26" sqref="L26"/>
    </sheetView>
  </sheetViews>
  <sheetFormatPr defaultColWidth="9.00390625" defaultRowHeight="14.25"/>
  <cols>
    <col min="1" max="1" width="3.875" style="0" customWidth="1"/>
    <col min="2" max="2" width="9.50390625" style="0" customWidth="1"/>
    <col min="3" max="3" width="6.625" style="1" customWidth="1"/>
    <col min="4" max="4" width="28.75390625" style="1" customWidth="1"/>
    <col min="5" max="5" width="7.625" style="2" customWidth="1"/>
    <col min="6" max="6" width="3.50390625" style="2" customWidth="1"/>
    <col min="7" max="7" width="7.375" style="0" customWidth="1"/>
    <col min="8" max="8" width="5.625" style="0" customWidth="1"/>
    <col min="9" max="9" width="6.75390625" style="2" customWidth="1"/>
    <col min="10" max="10" width="7.50390625" style="2" customWidth="1"/>
    <col min="11" max="11" width="8.50390625" style="0" customWidth="1"/>
    <col min="12" max="12" width="7.00390625" style="0" customWidth="1"/>
    <col min="13" max="13" width="8.00390625" style="3" customWidth="1"/>
  </cols>
  <sheetData>
    <row r="1" spans="1:2" ht="14.25">
      <c r="A1" s="4" t="s">
        <v>0</v>
      </c>
      <c r="B1" s="4"/>
    </row>
    <row r="2" spans="1:13" ht="39" customHeight="1">
      <c r="A2" s="5" t="s">
        <v>1</v>
      </c>
      <c r="B2" s="6"/>
      <c r="C2" s="7"/>
      <c r="D2" s="8"/>
      <c r="E2" s="5"/>
      <c r="F2" s="5"/>
      <c r="G2" s="5"/>
      <c r="H2" s="5"/>
      <c r="I2" s="5"/>
      <c r="J2" s="5"/>
      <c r="K2" s="5"/>
      <c r="L2" s="6"/>
      <c r="M2" s="18"/>
    </row>
    <row r="3" spans="1:13" ht="45" customHeight="1">
      <c r="A3" s="9" t="s">
        <v>2</v>
      </c>
      <c r="B3" s="9" t="s">
        <v>3</v>
      </c>
      <c r="C3" s="10" t="s">
        <v>4</v>
      </c>
      <c r="D3" s="10" t="s">
        <v>5</v>
      </c>
      <c r="E3" s="9" t="s">
        <v>6</v>
      </c>
      <c r="F3" s="10" t="s">
        <v>7</v>
      </c>
      <c r="G3" s="11" t="s">
        <v>8</v>
      </c>
      <c r="H3" s="11" t="s">
        <v>9</v>
      </c>
      <c r="I3" s="19" t="s">
        <v>10</v>
      </c>
      <c r="J3" s="19" t="s">
        <v>11</v>
      </c>
      <c r="K3" s="10" t="s">
        <v>12</v>
      </c>
      <c r="L3" s="10" t="s">
        <v>13</v>
      </c>
      <c r="M3" s="20" t="s">
        <v>14</v>
      </c>
    </row>
    <row r="4" spans="1:13" ht="24.75" customHeight="1">
      <c r="A4" s="12">
        <v>1</v>
      </c>
      <c r="B4" s="12" t="s">
        <v>15</v>
      </c>
      <c r="C4" s="13" t="s">
        <v>16</v>
      </c>
      <c r="D4" s="14" t="s">
        <v>17</v>
      </c>
      <c r="E4" s="15" t="str">
        <f>"李星"</f>
        <v>李星</v>
      </c>
      <c r="F4" s="14" t="str">
        <f aca="true" t="shared" si="0" ref="F4:F9">"男"</f>
        <v>男</v>
      </c>
      <c r="G4" s="16">
        <v>79.4</v>
      </c>
      <c r="H4" s="14">
        <f>G4*0.6</f>
        <v>47.64</v>
      </c>
      <c r="I4" s="14">
        <v>0</v>
      </c>
      <c r="J4" s="14">
        <f>I4*0.4</f>
        <v>0</v>
      </c>
      <c r="K4" s="21">
        <f>H4+J4</f>
        <v>47.64</v>
      </c>
      <c r="L4" s="22"/>
      <c r="M4" s="14" t="s">
        <v>18</v>
      </c>
    </row>
    <row r="5" spans="1:13" ht="24.75" customHeight="1">
      <c r="A5" s="12">
        <v>2</v>
      </c>
      <c r="B5" s="12" t="s">
        <v>19</v>
      </c>
      <c r="C5" s="13"/>
      <c r="D5" s="14" t="s">
        <v>20</v>
      </c>
      <c r="E5" s="15" t="str">
        <f>"肖浩"</f>
        <v>肖浩</v>
      </c>
      <c r="F5" s="14" t="str">
        <f t="shared" si="0"/>
        <v>男</v>
      </c>
      <c r="G5" s="16">
        <v>60.9</v>
      </c>
      <c r="H5" s="14">
        <f aca="true" t="shared" si="1" ref="H5:H27">G5*0.6</f>
        <v>36.54</v>
      </c>
      <c r="I5" s="14">
        <v>75.18</v>
      </c>
      <c r="J5" s="21">
        <f>I5*0.4</f>
        <v>30.072000000000003</v>
      </c>
      <c r="K5" s="21">
        <f aca="true" t="shared" si="2" ref="K5:K27">H5+J5</f>
        <v>66.612</v>
      </c>
      <c r="L5" s="22">
        <v>1</v>
      </c>
      <c r="M5" s="17"/>
    </row>
    <row r="6" spans="1:13" ht="24.75" customHeight="1">
      <c r="A6" s="12">
        <v>3</v>
      </c>
      <c r="B6" s="12" t="s">
        <v>21</v>
      </c>
      <c r="C6" s="13"/>
      <c r="D6" s="14" t="s">
        <v>22</v>
      </c>
      <c r="E6" s="15" t="str">
        <f>"张通"</f>
        <v>张通</v>
      </c>
      <c r="F6" s="14" t="str">
        <f t="shared" si="0"/>
        <v>男</v>
      </c>
      <c r="G6" s="16">
        <v>70.65</v>
      </c>
      <c r="H6" s="14">
        <f t="shared" si="1"/>
        <v>42.39</v>
      </c>
      <c r="I6" s="14">
        <v>86.82</v>
      </c>
      <c r="J6" s="21">
        <f aca="true" t="shared" si="3" ref="J6:J27">I6*0.4</f>
        <v>34.728</v>
      </c>
      <c r="K6" s="21">
        <f t="shared" si="2"/>
        <v>77.118</v>
      </c>
      <c r="L6" s="22">
        <v>1</v>
      </c>
      <c r="M6" s="17"/>
    </row>
    <row r="7" spans="1:13" ht="24.75" customHeight="1">
      <c r="A7" s="12">
        <v>4</v>
      </c>
      <c r="B7" s="12" t="s">
        <v>23</v>
      </c>
      <c r="C7" s="13"/>
      <c r="D7" s="14" t="s">
        <v>22</v>
      </c>
      <c r="E7" s="15" t="str">
        <f>"刘建平"</f>
        <v>刘建平</v>
      </c>
      <c r="F7" s="14" t="str">
        <f t="shared" si="0"/>
        <v>男</v>
      </c>
      <c r="G7" s="16">
        <v>64.6</v>
      </c>
      <c r="H7" s="14">
        <f t="shared" si="1"/>
        <v>38.76</v>
      </c>
      <c r="I7" s="14">
        <v>81.77</v>
      </c>
      <c r="J7" s="21">
        <f t="shared" si="3"/>
        <v>32.708</v>
      </c>
      <c r="K7" s="21">
        <f t="shared" si="2"/>
        <v>71.46799999999999</v>
      </c>
      <c r="L7" s="22">
        <v>2</v>
      </c>
      <c r="M7" s="17"/>
    </row>
    <row r="8" spans="1:13" ht="24.75" customHeight="1">
      <c r="A8" s="12">
        <v>5</v>
      </c>
      <c r="B8" s="12" t="s">
        <v>24</v>
      </c>
      <c r="C8" s="13"/>
      <c r="D8" s="14" t="s">
        <v>25</v>
      </c>
      <c r="E8" s="15" t="str">
        <f>"龙潋"</f>
        <v>龙潋</v>
      </c>
      <c r="F8" s="14" t="str">
        <f t="shared" si="0"/>
        <v>男</v>
      </c>
      <c r="G8" s="16">
        <v>71.75</v>
      </c>
      <c r="H8" s="14">
        <f t="shared" si="1"/>
        <v>43.05</v>
      </c>
      <c r="I8" s="14">
        <v>92.85</v>
      </c>
      <c r="J8" s="21">
        <f t="shared" si="3"/>
        <v>37.14</v>
      </c>
      <c r="K8" s="21">
        <f t="shared" si="2"/>
        <v>80.19</v>
      </c>
      <c r="L8" s="22">
        <v>1</v>
      </c>
      <c r="M8" s="17"/>
    </row>
    <row r="9" spans="1:13" ht="24.75" customHeight="1">
      <c r="A9" s="12">
        <v>6</v>
      </c>
      <c r="B9" s="12" t="s">
        <v>26</v>
      </c>
      <c r="C9" s="13"/>
      <c r="D9" s="14" t="s">
        <v>25</v>
      </c>
      <c r="E9" s="15" t="str">
        <f>"唐生海"</f>
        <v>唐生海</v>
      </c>
      <c r="F9" s="14" t="str">
        <f t="shared" si="0"/>
        <v>男</v>
      </c>
      <c r="G9" s="16">
        <v>69.95</v>
      </c>
      <c r="H9" s="14">
        <f t="shared" si="1"/>
        <v>41.97</v>
      </c>
      <c r="I9" s="21">
        <v>91.4</v>
      </c>
      <c r="J9" s="21">
        <f t="shared" si="3"/>
        <v>36.56</v>
      </c>
      <c r="K9" s="21">
        <f t="shared" si="2"/>
        <v>78.53</v>
      </c>
      <c r="L9" s="22">
        <v>2</v>
      </c>
      <c r="M9" s="17"/>
    </row>
    <row r="10" spans="1:13" ht="24.75" customHeight="1">
      <c r="A10" s="12">
        <v>7</v>
      </c>
      <c r="B10" s="12" t="s">
        <v>27</v>
      </c>
      <c r="C10" s="13"/>
      <c r="D10" s="14" t="s">
        <v>28</v>
      </c>
      <c r="E10" s="15" t="str">
        <f>"刘思"</f>
        <v>刘思</v>
      </c>
      <c r="F10" s="14" t="str">
        <f>"女"</f>
        <v>女</v>
      </c>
      <c r="G10" s="16">
        <v>76.15</v>
      </c>
      <c r="H10" s="14">
        <f t="shared" si="1"/>
        <v>45.690000000000005</v>
      </c>
      <c r="I10" s="14">
        <v>82.04</v>
      </c>
      <c r="J10" s="21">
        <f t="shared" si="3"/>
        <v>32.816</v>
      </c>
      <c r="K10" s="21">
        <f t="shared" si="2"/>
        <v>78.506</v>
      </c>
      <c r="L10" s="22">
        <v>1</v>
      </c>
      <c r="M10" s="17"/>
    </row>
    <row r="11" spans="1:13" ht="24.75" customHeight="1">
      <c r="A11" s="12">
        <v>8</v>
      </c>
      <c r="B11" s="12" t="s">
        <v>29</v>
      </c>
      <c r="C11" s="13"/>
      <c r="D11" s="14" t="s">
        <v>28</v>
      </c>
      <c r="E11" s="15" t="str">
        <f>"李翔"</f>
        <v>李翔</v>
      </c>
      <c r="F11" s="14" t="str">
        <f>"男"</f>
        <v>男</v>
      </c>
      <c r="G11" s="16">
        <v>62.75</v>
      </c>
      <c r="H11" s="14">
        <f t="shared" si="1"/>
        <v>37.65</v>
      </c>
      <c r="I11" s="14">
        <v>87.39</v>
      </c>
      <c r="J11" s="21">
        <f t="shared" si="3"/>
        <v>34.956</v>
      </c>
      <c r="K11" s="21">
        <f t="shared" si="2"/>
        <v>72.606</v>
      </c>
      <c r="L11" s="22">
        <v>2</v>
      </c>
      <c r="M11" s="17"/>
    </row>
    <row r="12" spans="1:13" ht="24.75" customHeight="1">
      <c r="A12" s="12">
        <v>9</v>
      </c>
      <c r="B12" s="12" t="s">
        <v>30</v>
      </c>
      <c r="C12" s="13"/>
      <c r="D12" s="14" t="s">
        <v>31</v>
      </c>
      <c r="E12" s="15" t="str">
        <f>"邹娅祁"</f>
        <v>邹娅祁</v>
      </c>
      <c r="F12" s="14" t="str">
        <f>"女"</f>
        <v>女</v>
      </c>
      <c r="G12" s="16">
        <v>70.95</v>
      </c>
      <c r="H12" s="14">
        <f t="shared" si="1"/>
        <v>42.57</v>
      </c>
      <c r="I12" s="14">
        <v>91.07</v>
      </c>
      <c r="J12" s="21">
        <f t="shared" si="3"/>
        <v>36.428</v>
      </c>
      <c r="K12" s="21">
        <f t="shared" si="2"/>
        <v>78.99799999999999</v>
      </c>
      <c r="L12" s="22">
        <v>1</v>
      </c>
      <c r="M12" s="17"/>
    </row>
    <row r="13" spans="1:13" ht="24.75" customHeight="1">
      <c r="A13" s="12">
        <v>11</v>
      </c>
      <c r="B13" s="12" t="s">
        <v>32</v>
      </c>
      <c r="C13" s="13"/>
      <c r="D13" s="14" t="s">
        <v>33</v>
      </c>
      <c r="E13" s="15" t="str">
        <f>"方凡"</f>
        <v>方凡</v>
      </c>
      <c r="F13" s="14" t="str">
        <f>"男"</f>
        <v>男</v>
      </c>
      <c r="G13" s="16">
        <v>76.55</v>
      </c>
      <c r="H13" s="14">
        <f>G13*0.6</f>
        <v>45.93</v>
      </c>
      <c r="I13" s="14">
        <v>90.02</v>
      </c>
      <c r="J13" s="21">
        <f>I13*0.4</f>
        <v>36.008</v>
      </c>
      <c r="K13" s="21">
        <f>H13+J13</f>
        <v>81.938</v>
      </c>
      <c r="L13" s="22">
        <v>1</v>
      </c>
      <c r="M13" s="17"/>
    </row>
    <row r="14" spans="1:13" ht="24.75" customHeight="1">
      <c r="A14" s="12">
        <v>10</v>
      </c>
      <c r="B14" s="12" t="s">
        <v>34</v>
      </c>
      <c r="C14" s="13"/>
      <c r="D14" s="14" t="s">
        <v>33</v>
      </c>
      <c r="E14" s="15" t="str">
        <f>"陈小菲"</f>
        <v>陈小菲</v>
      </c>
      <c r="F14" s="14" t="str">
        <f>"女"</f>
        <v>女</v>
      </c>
      <c r="G14" s="16">
        <v>78.6</v>
      </c>
      <c r="H14" s="14">
        <f>G14*0.6</f>
        <v>47.16</v>
      </c>
      <c r="I14" s="14">
        <v>85.21</v>
      </c>
      <c r="J14" s="21">
        <f>I14*0.4</f>
        <v>34.083999999999996</v>
      </c>
      <c r="K14" s="21">
        <f>H14+J14</f>
        <v>81.244</v>
      </c>
      <c r="L14" s="22">
        <v>2</v>
      </c>
      <c r="M14" s="17"/>
    </row>
    <row r="15" spans="1:13" ht="24.75" customHeight="1">
      <c r="A15" s="12">
        <v>12</v>
      </c>
      <c r="B15" s="12" t="s">
        <v>35</v>
      </c>
      <c r="C15" s="13"/>
      <c r="D15" s="14" t="s">
        <v>36</v>
      </c>
      <c r="E15" s="15" t="str">
        <f>"陈力康"</f>
        <v>陈力康</v>
      </c>
      <c r="F15" s="14" t="str">
        <f>"男"</f>
        <v>男</v>
      </c>
      <c r="G15" s="16">
        <v>66.05</v>
      </c>
      <c r="H15" s="14">
        <f t="shared" si="1"/>
        <v>39.629999999999995</v>
      </c>
      <c r="I15" s="14">
        <v>77.63</v>
      </c>
      <c r="J15" s="21">
        <f t="shared" si="3"/>
        <v>31.052</v>
      </c>
      <c r="K15" s="21">
        <f t="shared" si="2"/>
        <v>70.68199999999999</v>
      </c>
      <c r="L15" s="22">
        <v>1</v>
      </c>
      <c r="M15" s="17"/>
    </row>
    <row r="16" spans="1:13" ht="24.75" customHeight="1">
      <c r="A16" s="12">
        <v>13</v>
      </c>
      <c r="B16" s="12" t="s">
        <v>37</v>
      </c>
      <c r="C16" s="13"/>
      <c r="D16" s="14" t="s">
        <v>36</v>
      </c>
      <c r="E16" s="15" t="str">
        <f>"滕鹏"</f>
        <v>滕鹏</v>
      </c>
      <c r="F16" s="14" t="str">
        <f>"男"</f>
        <v>男</v>
      </c>
      <c r="G16" s="16">
        <v>61.75</v>
      </c>
      <c r="H16" s="14">
        <f t="shared" si="1"/>
        <v>37.05</v>
      </c>
      <c r="I16" s="14">
        <v>79.49</v>
      </c>
      <c r="J16" s="21">
        <f t="shared" si="3"/>
        <v>31.796</v>
      </c>
      <c r="K16" s="21">
        <f t="shared" si="2"/>
        <v>68.846</v>
      </c>
      <c r="L16" s="22">
        <v>2</v>
      </c>
      <c r="M16" s="17"/>
    </row>
    <row r="17" spans="1:13" ht="24.75" customHeight="1">
      <c r="A17" s="12">
        <v>15</v>
      </c>
      <c r="B17" s="12" t="s">
        <v>38</v>
      </c>
      <c r="C17" s="13"/>
      <c r="D17" s="14" t="s">
        <v>39</v>
      </c>
      <c r="E17" s="15" t="str">
        <f>"江飞鸽"</f>
        <v>江飞鸽</v>
      </c>
      <c r="F17" s="14" t="str">
        <f>"女"</f>
        <v>女</v>
      </c>
      <c r="G17" s="16">
        <v>70.45</v>
      </c>
      <c r="H17" s="14">
        <f>G17*0.6</f>
        <v>42.27</v>
      </c>
      <c r="I17" s="21">
        <v>93</v>
      </c>
      <c r="J17" s="21">
        <f>I17*0.4</f>
        <v>37.2</v>
      </c>
      <c r="K17" s="21">
        <f>H17+J17</f>
        <v>79.47</v>
      </c>
      <c r="L17" s="22">
        <v>1</v>
      </c>
      <c r="M17" s="17"/>
    </row>
    <row r="18" spans="1:13" ht="24.75" customHeight="1">
      <c r="A18" s="12">
        <v>14</v>
      </c>
      <c r="B18" s="12" t="s">
        <v>40</v>
      </c>
      <c r="C18" s="13"/>
      <c r="D18" s="14" t="s">
        <v>39</v>
      </c>
      <c r="E18" s="15" t="str">
        <f>"唐带弟"</f>
        <v>唐带弟</v>
      </c>
      <c r="F18" s="14" t="str">
        <f>"女"</f>
        <v>女</v>
      </c>
      <c r="G18" s="16">
        <v>70.45</v>
      </c>
      <c r="H18" s="14">
        <f>G18*0.6</f>
        <v>42.27</v>
      </c>
      <c r="I18" s="14">
        <v>84.84</v>
      </c>
      <c r="J18" s="21">
        <f>I18*0.4</f>
        <v>33.936</v>
      </c>
      <c r="K18" s="21">
        <f>H18+J18</f>
        <v>76.206</v>
      </c>
      <c r="L18" s="22">
        <v>2</v>
      </c>
      <c r="M18" s="17"/>
    </row>
    <row r="19" spans="1:13" ht="24.75" customHeight="1">
      <c r="A19" s="12">
        <v>16</v>
      </c>
      <c r="B19" s="12" t="s">
        <v>41</v>
      </c>
      <c r="C19" s="13" t="s">
        <v>16</v>
      </c>
      <c r="D19" s="14" t="s">
        <v>42</v>
      </c>
      <c r="E19" s="15" t="str">
        <f>"陈泽政"</f>
        <v>陈泽政</v>
      </c>
      <c r="F19" s="14" t="str">
        <f>"男"</f>
        <v>男</v>
      </c>
      <c r="G19" s="16">
        <v>65.1</v>
      </c>
      <c r="H19" s="14">
        <f t="shared" si="1"/>
        <v>39.059999999999995</v>
      </c>
      <c r="I19" s="14">
        <v>85.39</v>
      </c>
      <c r="J19" s="21">
        <f t="shared" si="3"/>
        <v>34.156</v>
      </c>
      <c r="K19" s="21">
        <f t="shared" si="2"/>
        <v>73.216</v>
      </c>
      <c r="L19" s="22">
        <v>1</v>
      </c>
      <c r="M19" s="17"/>
    </row>
    <row r="20" spans="1:13" ht="24.75" customHeight="1">
      <c r="A20" s="12">
        <v>17</v>
      </c>
      <c r="B20" s="12" t="s">
        <v>43</v>
      </c>
      <c r="C20" s="13"/>
      <c r="D20" s="14" t="s">
        <v>44</v>
      </c>
      <c r="E20" s="15" t="str">
        <f>"张攀"</f>
        <v>张攀</v>
      </c>
      <c r="F20" s="14" t="str">
        <f>"男"</f>
        <v>男</v>
      </c>
      <c r="G20" s="16">
        <v>60.2</v>
      </c>
      <c r="H20" s="14">
        <f t="shared" si="1"/>
        <v>36.12</v>
      </c>
      <c r="I20" s="14">
        <v>75.27</v>
      </c>
      <c r="J20" s="21">
        <f t="shared" si="3"/>
        <v>30.108</v>
      </c>
      <c r="K20" s="21">
        <f t="shared" si="2"/>
        <v>66.228</v>
      </c>
      <c r="L20" s="22">
        <v>1</v>
      </c>
      <c r="M20" s="17"/>
    </row>
    <row r="21" spans="1:13" ht="24.75" customHeight="1">
      <c r="A21" s="12">
        <v>18</v>
      </c>
      <c r="B21" s="12" t="s">
        <v>45</v>
      </c>
      <c r="C21" s="13"/>
      <c r="D21" s="14" t="s">
        <v>46</v>
      </c>
      <c r="E21" s="15" t="str">
        <f>"雷菁"</f>
        <v>雷菁</v>
      </c>
      <c r="F21" s="14" t="str">
        <f>"女"</f>
        <v>女</v>
      </c>
      <c r="G21" s="16">
        <v>82.6</v>
      </c>
      <c r="H21" s="14">
        <f t="shared" si="1"/>
        <v>49.559999999999995</v>
      </c>
      <c r="I21" s="14">
        <v>86.85</v>
      </c>
      <c r="J21" s="21">
        <f t="shared" si="3"/>
        <v>34.74</v>
      </c>
      <c r="K21" s="21">
        <f t="shared" si="2"/>
        <v>84.3</v>
      </c>
      <c r="L21" s="22">
        <v>1</v>
      </c>
      <c r="M21" s="17"/>
    </row>
    <row r="22" spans="1:13" ht="24.75" customHeight="1">
      <c r="A22" s="12">
        <v>19</v>
      </c>
      <c r="B22" s="12" t="s">
        <v>47</v>
      </c>
      <c r="C22" s="13"/>
      <c r="D22" s="14" t="s">
        <v>46</v>
      </c>
      <c r="E22" s="15" t="str">
        <f>"段恬"</f>
        <v>段恬</v>
      </c>
      <c r="F22" s="14" t="str">
        <f>"女"</f>
        <v>女</v>
      </c>
      <c r="G22" s="16">
        <v>81.85</v>
      </c>
      <c r="H22" s="14">
        <f t="shared" si="1"/>
        <v>49.10999999999999</v>
      </c>
      <c r="I22" s="14">
        <v>87.25</v>
      </c>
      <c r="J22" s="21">
        <f t="shared" si="3"/>
        <v>34.9</v>
      </c>
      <c r="K22" s="21">
        <f t="shared" si="2"/>
        <v>84.00999999999999</v>
      </c>
      <c r="L22" s="22">
        <v>2</v>
      </c>
      <c r="M22" s="17"/>
    </row>
    <row r="23" spans="1:13" ht="24.75" customHeight="1">
      <c r="A23" s="12">
        <v>20</v>
      </c>
      <c r="B23" s="12" t="s">
        <v>48</v>
      </c>
      <c r="C23" s="13"/>
      <c r="D23" s="14" t="s">
        <v>49</v>
      </c>
      <c r="E23" s="15" t="str">
        <f>"张英才"</f>
        <v>张英才</v>
      </c>
      <c r="F23" s="14" t="str">
        <f>"男"</f>
        <v>男</v>
      </c>
      <c r="G23" s="16">
        <v>75.05</v>
      </c>
      <c r="H23" s="14">
        <f t="shared" si="1"/>
        <v>45.029999999999994</v>
      </c>
      <c r="I23" s="14">
        <v>84.08</v>
      </c>
      <c r="J23" s="21">
        <f t="shared" si="3"/>
        <v>33.632</v>
      </c>
      <c r="K23" s="21">
        <f t="shared" si="2"/>
        <v>78.66199999999999</v>
      </c>
      <c r="L23" s="22">
        <v>1</v>
      </c>
      <c r="M23" s="17"/>
    </row>
    <row r="24" spans="1:13" ht="24.75" customHeight="1">
      <c r="A24" s="12">
        <v>21</v>
      </c>
      <c r="B24" s="12" t="s">
        <v>50</v>
      </c>
      <c r="C24" s="13"/>
      <c r="D24" s="14" t="s">
        <v>49</v>
      </c>
      <c r="E24" s="15" t="str">
        <f>"周雪青"</f>
        <v>周雪青</v>
      </c>
      <c r="F24" s="14" t="str">
        <f>"女"</f>
        <v>女</v>
      </c>
      <c r="G24" s="16">
        <v>61.05</v>
      </c>
      <c r="H24" s="14">
        <f t="shared" si="1"/>
        <v>36.629999999999995</v>
      </c>
      <c r="I24" s="14">
        <v>78.23</v>
      </c>
      <c r="J24" s="21">
        <f t="shared" si="3"/>
        <v>31.292</v>
      </c>
      <c r="K24" s="21">
        <f t="shared" si="2"/>
        <v>67.922</v>
      </c>
      <c r="L24" s="22">
        <v>2</v>
      </c>
      <c r="M24" s="17"/>
    </row>
    <row r="25" spans="1:13" ht="24.75" customHeight="1">
      <c r="A25" s="12">
        <v>22</v>
      </c>
      <c r="B25" s="12" t="s">
        <v>51</v>
      </c>
      <c r="C25" s="13"/>
      <c r="D25" s="14" t="s">
        <v>52</v>
      </c>
      <c r="E25" s="15" t="str">
        <f>"陈思源"</f>
        <v>陈思源</v>
      </c>
      <c r="F25" s="14" t="str">
        <f>"女"</f>
        <v>女</v>
      </c>
      <c r="G25" s="16">
        <v>64.5</v>
      </c>
      <c r="H25" s="14">
        <f t="shared" si="1"/>
        <v>38.699999999999996</v>
      </c>
      <c r="I25" s="14">
        <v>88.82</v>
      </c>
      <c r="J25" s="21">
        <f t="shared" si="3"/>
        <v>35.528</v>
      </c>
      <c r="K25" s="21">
        <f t="shared" si="2"/>
        <v>74.228</v>
      </c>
      <c r="L25" s="22">
        <v>1</v>
      </c>
      <c r="M25" s="17"/>
    </row>
    <row r="26" spans="1:13" ht="24.75" customHeight="1">
      <c r="A26" s="12">
        <v>23</v>
      </c>
      <c r="B26" s="12" t="s">
        <v>53</v>
      </c>
      <c r="C26" s="13"/>
      <c r="D26" s="14" t="s">
        <v>52</v>
      </c>
      <c r="E26" s="15" t="str">
        <f>"陈乐平"</f>
        <v>陈乐平</v>
      </c>
      <c r="F26" s="14" t="str">
        <f>"男"</f>
        <v>男</v>
      </c>
      <c r="G26" s="16">
        <v>60.95</v>
      </c>
      <c r="H26" s="14">
        <f t="shared" si="1"/>
        <v>36.57</v>
      </c>
      <c r="I26" s="14">
        <v>77.35</v>
      </c>
      <c r="J26" s="21">
        <f t="shared" si="3"/>
        <v>30.939999999999998</v>
      </c>
      <c r="K26" s="21">
        <f t="shared" si="2"/>
        <v>67.50999999999999</v>
      </c>
      <c r="L26" s="22">
        <v>2</v>
      </c>
      <c r="M26" s="17"/>
    </row>
    <row r="27" spans="1:13" ht="24.75" customHeight="1">
      <c r="A27" s="12">
        <v>24</v>
      </c>
      <c r="B27" s="12" t="s">
        <v>54</v>
      </c>
      <c r="C27" s="13" t="s">
        <v>55</v>
      </c>
      <c r="D27" s="14" t="s">
        <v>56</v>
      </c>
      <c r="E27" s="14" t="str">
        <f>"周志林"</f>
        <v>周志林</v>
      </c>
      <c r="F27" s="14" t="str">
        <f>"男"</f>
        <v>男</v>
      </c>
      <c r="G27" s="16">
        <v>62.65</v>
      </c>
      <c r="H27" s="14">
        <f t="shared" si="1"/>
        <v>37.589999999999996</v>
      </c>
      <c r="I27" s="14">
        <v>82.19</v>
      </c>
      <c r="J27" s="21">
        <f t="shared" si="3"/>
        <v>32.876</v>
      </c>
      <c r="K27" s="21">
        <f t="shared" si="2"/>
        <v>70.466</v>
      </c>
      <c r="L27" s="22">
        <v>1</v>
      </c>
      <c r="M27" s="17"/>
    </row>
    <row r="28" spans="1:13" ht="24.75" customHeight="1">
      <c r="A28" s="12">
        <v>25</v>
      </c>
      <c r="B28" s="12" t="s">
        <v>57</v>
      </c>
      <c r="C28" s="13"/>
      <c r="D28" s="14" t="s">
        <v>58</v>
      </c>
      <c r="E28" s="14" t="str">
        <f>"黄也"</f>
        <v>黄也</v>
      </c>
      <c r="F28" s="14" t="str">
        <f>"女"</f>
        <v>女</v>
      </c>
      <c r="G28" s="17"/>
      <c r="H28" s="17"/>
      <c r="I28" s="14">
        <v>86.21</v>
      </c>
      <c r="J28" s="14"/>
      <c r="K28" s="14">
        <v>86.21</v>
      </c>
      <c r="L28" s="22">
        <v>1</v>
      </c>
      <c r="M28" s="17"/>
    </row>
    <row r="29" spans="1:13" ht="24.75" customHeight="1">
      <c r="A29" s="12">
        <v>26</v>
      </c>
      <c r="B29" s="12" t="s">
        <v>59</v>
      </c>
      <c r="C29" s="13"/>
      <c r="D29" s="14" t="s">
        <v>60</v>
      </c>
      <c r="E29" s="14" t="str">
        <f>"袁盛"</f>
        <v>袁盛</v>
      </c>
      <c r="F29" s="14" t="str">
        <f>"男"</f>
        <v>男</v>
      </c>
      <c r="G29" s="17"/>
      <c r="H29" s="17"/>
      <c r="I29" s="14">
        <v>86.92</v>
      </c>
      <c r="J29" s="14"/>
      <c r="K29" s="14">
        <v>86.92</v>
      </c>
      <c r="L29" s="22">
        <v>1</v>
      </c>
      <c r="M29" s="17"/>
    </row>
    <row r="30" spans="1:13" ht="24.75" customHeight="1">
      <c r="A30" s="12">
        <v>27</v>
      </c>
      <c r="B30" s="12" t="s">
        <v>61</v>
      </c>
      <c r="C30" s="13"/>
      <c r="D30" s="14" t="s">
        <v>62</v>
      </c>
      <c r="E30" s="14" t="str">
        <f>"李嘉辉"</f>
        <v>李嘉辉</v>
      </c>
      <c r="F30" s="14" t="str">
        <f>"男"</f>
        <v>男</v>
      </c>
      <c r="G30" s="17"/>
      <c r="H30" s="17"/>
      <c r="I30" s="14">
        <v>84.42</v>
      </c>
      <c r="J30" s="14"/>
      <c r="K30" s="14">
        <v>84.42</v>
      </c>
      <c r="L30" s="22">
        <v>1</v>
      </c>
      <c r="M30" s="17"/>
    </row>
    <row r="31" spans="1:13" ht="24.75" customHeight="1">
      <c r="A31" s="12">
        <v>29</v>
      </c>
      <c r="B31" s="12" t="s">
        <v>63</v>
      </c>
      <c r="C31" s="13"/>
      <c r="D31" s="14" t="s">
        <v>64</v>
      </c>
      <c r="E31" s="14" t="str">
        <f>"刘宇"</f>
        <v>刘宇</v>
      </c>
      <c r="F31" s="14" t="str">
        <f>"男"</f>
        <v>男</v>
      </c>
      <c r="G31" s="17"/>
      <c r="H31" s="17"/>
      <c r="I31" s="14">
        <v>90.91</v>
      </c>
      <c r="J31" s="14"/>
      <c r="K31" s="14">
        <v>90.91</v>
      </c>
      <c r="L31" s="22">
        <v>1</v>
      </c>
      <c r="M31" s="17"/>
    </row>
    <row r="32" spans="1:13" ht="24.75" customHeight="1">
      <c r="A32" s="12">
        <v>28</v>
      </c>
      <c r="B32" s="12" t="s">
        <v>65</v>
      </c>
      <c r="C32" s="13"/>
      <c r="D32" s="14" t="s">
        <v>64</v>
      </c>
      <c r="E32" s="14" t="str">
        <f>"李书毅"</f>
        <v>李书毅</v>
      </c>
      <c r="F32" s="14" t="str">
        <f>"男"</f>
        <v>男</v>
      </c>
      <c r="G32" s="17"/>
      <c r="H32" s="17"/>
      <c r="I32" s="21">
        <v>81.2</v>
      </c>
      <c r="J32" s="14"/>
      <c r="K32" s="21">
        <v>81.2</v>
      </c>
      <c r="L32" s="22">
        <v>2</v>
      </c>
      <c r="M32" s="17"/>
    </row>
  </sheetData>
  <sheetProtection/>
  <mergeCells count="5">
    <mergeCell ref="A1:B1"/>
    <mergeCell ref="A2:M2"/>
    <mergeCell ref="C4:C18"/>
    <mergeCell ref="C19:C26"/>
    <mergeCell ref="C27:C32"/>
  </mergeCells>
  <printOptions horizontalCentered="1"/>
  <pageMargins left="0.2361111111111111" right="0.2361111111111111" top="0.7479166666666667" bottom="0.7479166666666667" header="0.5118055555555555" footer="0.511805555555555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bg</cp:lastModifiedBy>
  <dcterms:created xsi:type="dcterms:W3CDTF">2020-10-19T08:37:18Z</dcterms:created>
  <dcterms:modified xsi:type="dcterms:W3CDTF">2021-11-01T02:19:37Z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EDE655BA0B4045029CE95B4D7902958A</vt:lpwstr>
  </property>
</Properties>
</file>