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（合格）定安县2021年公开招聘卫生系统事业单位工作人员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<sst xmlns="http://schemas.openxmlformats.org/spreadsheetml/2006/main" count="5" uniqueCount="5">
  <si>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通过资格初审人员名单</t>
  </si>
  <si>
    <t>序号</t>
  </si>
  <si>
    <t>报考号</t>
  </si>
  <si>
    <t>姓名</t>
  </si>
  <si>
    <t>性别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</si>
</sst>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66"/>
  <sheetViews>
    <sheetView tabSelected="1" workbookViewId="0" topLeftCell="A1">
      <selection activeCell="C8" sqref="C8"/>
    </sheetView>
  </sheetViews>
  <sheetFormatPr defaultColWidth="9.00390625" defaultRowHeight="30" customHeight="1"/>
  <cols>
    <col min="1" max="1" width="9.00390625" style="2" customWidth="1"/>
    <col min="2" max="2" width="27.28125" style="2" customWidth="1"/>
    <col min="3" max="3" width="20.421875" style="2" customWidth="1"/>
    <col min="4" max="4" width="18.421875" style="2" customWidth="1"/>
    <col min="5" max="16384" width="9.00390625" style="2" customWidth="1"/>
  </cols>
  <sheetData>
    <row r="1" spans="1:4" ht="81.75" customHeight="1">
      <c r="A1" s="3" t="s">
        <v>0</v>
      </c>
      <c r="B1" s="4"/>
      <c r="C1" s="4"/>
      <c r="D1" s="4"/>
    </row>
    <row r="2" spans="1:4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30" customHeight="1">
      <c r="A3" s="6">
        <v>1</v>
      </c>
      <c r="B3" s="6" t="str">
        <f>"3435202110111629231218"</f>
        <v>3435202110111629231218</v>
      </c>
      <c r="C3" s="6" t="str">
        <f>"何彪"</f>
        <v>何彪</v>
      </c>
      <c r="D3" s="6" t="str">
        <f>"男"</f>
        <v>男</v>
      </c>
    </row>
    <row r="4" spans="1:4" ht="30" customHeight="1">
      <c r="A4" s="6">
        <v>2</v>
      </c>
      <c r="B4" s="6" t="str">
        <f>"3435202110122009141823"</f>
        <v>3435202110122009141823</v>
      </c>
      <c r="C4" s="6" t="str">
        <f>"薛木丹"</f>
        <v>薛木丹</v>
      </c>
      <c r="D4" s="6" t="str">
        <f>"女"</f>
        <v>女</v>
      </c>
    </row>
    <row r="5" spans="1:4" ht="30" customHeight="1">
      <c r="A5" s="6">
        <v>3</v>
      </c>
      <c r="B5" s="6" t="str">
        <f>"3435202110161937204490"</f>
        <v>3435202110161937204490</v>
      </c>
      <c r="C5" s="6" t="str">
        <f>"吴崇谷"</f>
        <v>吴崇谷</v>
      </c>
      <c r="D5" s="6" t="str">
        <f>"男"</f>
        <v>男</v>
      </c>
    </row>
    <row r="6" spans="1:4" ht="30" customHeight="1">
      <c r="A6" s="6">
        <v>4</v>
      </c>
      <c r="B6" s="6" t="str">
        <f>"343520211011101817919"</f>
        <v>343520211011101817919</v>
      </c>
      <c r="C6" s="6" t="str">
        <f>"吕俊"</f>
        <v>吕俊</v>
      </c>
      <c r="D6" s="6" t="str">
        <f>"男"</f>
        <v>男</v>
      </c>
    </row>
    <row r="7" spans="1:4" ht="30" customHeight="1">
      <c r="A7" s="6">
        <v>5</v>
      </c>
      <c r="B7" s="6" t="str">
        <f>"343520211011111137987"</f>
        <v>343520211011111137987</v>
      </c>
      <c r="C7" s="6" t="str">
        <f>"许国云"</f>
        <v>许国云</v>
      </c>
      <c r="D7" s="6" t="str">
        <f>"男"</f>
        <v>男</v>
      </c>
    </row>
    <row r="8" spans="1:4" ht="30" customHeight="1">
      <c r="A8" s="6">
        <v>6</v>
      </c>
      <c r="B8" s="6" t="str">
        <f>"3435202110111132161020"</f>
        <v>3435202110111132161020</v>
      </c>
      <c r="C8" s="6" t="str">
        <f>"敖日格乐"</f>
        <v>敖日格乐</v>
      </c>
      <c r="D8" s="6" t="str">
        <f>"男"</f>
        <v>男</v>
      </c>
    </row>
    <row r="9" spans="1:4" ht="30" customHeight="1">
      <c r="A9" s="6">
        <v>7</v>
      </c>
      <c r="B9" s="6" t="str">
        <f>"3435202110111223231060"</f>
        <v>3435202110111223231060</v>
      </c>
      <c r="C9" s="6" t="str">
        <f>"纪新岁"</f>
        <v>纪新岁</v>
      </c>
      <c r="D9" s="6" t="str">
        <f>"男"</f>
        <v>男</v>
      </c>
    </row>
    <row r="10" spans="1:4" ht="30" customHeight="1">
      <c r="A10" s="6">
        <v>8</v>
      </c>
      <c r="B10" s="6" t="str">
        <f>"3435202110111753251292"</f>
        <v>3435202110111753251292</v>
      </c>
      <c r="C10" s="6" t="str">
        <f>"钟华月"</f>
        <v>钟华月</v>
      </c>
      <c r="D10" s="6" t="str">
        <f>"女"</f>
        <v>女</v>
      </c>
    </row>
    <row r="11" spans="1:4" ht="30" customHeight="1">
      <c r="A11" s="6">
        <v>9</v>
      </c>
      <c r="B11" s="6" t="str">
        <f>"3435202110111840141317"</f>
        <v>3435202110111840141317</v>
      </c>
      <c r="C11" s="6" t="str">
        <f>"吴静蕾"</f>
        <v>吴静蕾</v>
      </c>
      <c r="D11" s="6" t="str">
        <f>"女"</f>
        <v>女</v>
      </c>
    </row>
    <row r="12" spans="1:4" ht="30" customHeight="1">
      <c r="A12" s="6">
        <v>10</v>
      </c>
      <c r="B12" s="6" t="str">
        <f>"3435202110112133551418"</f>
        <v>3435202110112133551418</v>
      </c>
      <c r="C12" s="6" t="str">
        <f>"周硕"</f>
        <v>周硕</v>
      </c>
      <c r="D12" s="6" t="str">
        <f>"女"</f>
        <v>女</v>
      </c>
    </row>
    <row r="13" spans="1:4" ht="30" customHeight="1">
      <c r="A13" s="6">
        <v>11</v>
      </c>
      <c r="B13" s="6" t="str">
        <f>"3435202110112138311421"</f>
        <v>3435202110112138311421</v>
      </c>
      <c r="C13" s="6" t="str">
        <f>"王堂俏"</f>
        <v>王堂俏</v>
      </c>
      <c r="D13" s="6" t="str">
        <f>"女"</f>
        <v>女</v>
      </c>
    </row>
    <row r="14" spans="1:4" ht="30" customHeight="1">
      <c r="A14" s="6">
        <v>12</v>
      </c>
      <c r="B14" s="6" t="str">
        <f>"3435202110121039121578"</f>
        <v>3435202110121039121578</v>
      </c>
      <c r="C14" s="6" t="str">
        <f>"梁禄维"</f>
        <v>梁禄维</v>
      </c>
      <c r="D14" s="6" t="str">
        <f>"男"</f>
        <v>男</v>
      </c>
    </row>
    <row r="15" spans="1:4" ht="30" customHeight="1">
      <c r="A15" s="6">
        <v>13</v>
      </c>
      <c r="B15" s="6" t="str">
        <f>"3435202110122102121841"</f>
        <v>3435202110122102121841</v>
      </c>
      <c r="C15" s="6" t="str">
        <f>"陈远飞"</f>
        <v>陈远飞</v>
      </c>
      <c r="D15" s="6" t="str">
        <f>"男"</f>
        <v>男</v>
      </c>
    </row>
    <row r="16" spans="1:4" ht="30" customHeight="1">
      <c r="A16" s="6">
        <v>14</v>
      </c>
      <c r="B16" s="6" t="str">
        <f>"3435202110122131491853"</f>
        <v>3435202110122131491853</v>
      </c>
      <c r="C16" s="6" t="str">
        <f>"周瑞玉"</f>
        <v>周瑞玉</v>
      </c>
      <c r="D16" s="6" t="str">
        <f>"女"</f>
        <v>女</v>
      </c>
    </row>
    <row r="17" spans="1:4" ht="30" customHeight="1">
      <c r="A17" s="6">
        <v>15</v>
      </c>
      <c r="B17" s="6" t="str">
        <f>"3435202110130903321928"</f>
        <v>3435202110130903321928</v>
      </c>
      <c r="C17" s="6" t="str">
        <f>"王子铭"</f>
        <v>王子铭</v>
      </c>
      <c r="D17" s="6" t="str">
        <f>"男"</f>
        <v>男</v>
      </c>
    </row>
    <row r="18" spans="1:4" ht="30" customHeight="1">
      <c r="A18" s="6">
        <v>16</v>
      </c>
      <c r="B18" s="6" t="str">
        <f>"3435202110161027384173"</f>
        <v>3435202110161027384173</v>
      </c>
      <c r="C18" s="6" t="str">
        <f>"莫德波"</f>
        <v>莫德波</v>
      </c>
      <c r="D18" s="6" t="str">
        <f>"男"</f>
        <v>男</v>
      </c>
    </row>
    <row r="19" spans="1:4" ht="30" customHeight="1">
      <c r="A19" s="6">
        <v>17</v>
      </c>
      <c r="B19" s="6" t="str">
        <f>"3435202110161521264339"</f>
        <v>3435202110161521264339</v>
      </c>
      <c r="C19" s="6" t="str">
        <f>"黄红"</f>
        <v>黄红</v>
      </c>
      <c r="D19" s="6" t="str">
        <f>"女"</f>
        <v>女</v>
      </c>
    </row>
    <row r="20" spans="1:4" ht="30" customHeight="1">
      <c r="A20" s="6">
        <v>18</v>
      </c>
      <c r="B20" s="6" t="str">
        <f>"3435202110162113404572"</f>
        <v>3435202110162113404572</v>
      </c>
      <c r="C20" s="6" t="str">
        <f>"周海燕"</f>
        <v>周海燕</v>
      </c>
      <c r="D20" s="6" t="str">
        <f>"女"</f>
        <v>女</v>
      </c>
    </row>
    <row r="21" spans="1:4" ht="30" customHeight="1">
      <c r="A21" s="6">
        <v>19</v>
      </c>
      <c r="B21" s="6" t="str">
        <f>"3435202110120913401515"</f>
        <v>3435202110120913401515</v>
      </c>
      <c r="C21" s="6" t="str">
        <f>"王定根"</f>
        <v>王定根</v>
      </c>
      <c r="D21" s="6" t="str">
        <f>"男"</f>
        <v>男</v>
      </c>
    </row>
    <row r="22" spans="1:4" ht="30" customHeight="1">
      <c r="A22" s="6">
        <v>20</v>
      </c>
      <c r="B22" s="6" t="str">
        <f>"3435202110151138033634"</f>
        <v>3435202110151138033634</v>
      </c>
      <c r="C22" s="6" t="str">
        <f>"林传轩"</f>
        <v>林传轩</v>
      </c>
      <c r="D22" s="6" t="str">
        <f>"男"</f>
        <v>男</v>
      </c>
    </row>
    <row r="23" spans="1:4" ht="30" customHeight="1">
      <c r="A23" s="6">
        <v>21</v>
      </c>
      <c r="B23" s="6" t="str">
        <f>"3435202110151740273898"</f>
        <v>3435202110151740273898</v>
      </c>
      <c r="C23" s="6" t="str">
        <f>"黄和强"</f>
        <v>黄和强</v>
      </c>
      <c r="D23" s="6" t="str">
        <f>"女"</f>
        <v>女</v>
      </c>
    </row>
    <row r="24" spans="1:4" ht="30" customHeight="1">
      <c r="A24" s="6">
        <v>22</v>
      </c>
      <c r="B24" s="6" t="str">
        <f>"3435202110161641544392"</f>
        <v>3435202110161641544392</v>
      </c>
      <c r="C24" s="6" t="str">
        <f>"吴鹏"</f>
        <v>吴鹏</v>
      </c>
      <c r="D24" s="6" t="str">
        <f>"男"</f>
        <v>男</v>
      </c>
    </row>
    <row r="25" spans="1:4" ht="30" customHeight="1">
      <c r="A25" s="6">
        <v>23</v>
      </c>
      <c r="B25" s="6" t="str">
        <f>"3435202110121938111815"</f>
        <v>3435202110121938111815</v>
      </c>
      <c r="C25" s="6" t="str">
        <f>"符方虹"</f>
        <v>符方虹</v>
      </c>
      <c r="D25" s="6" t="str">
        <f>"女"</f>
        <v>女</v>
      </c>
    </row>
    <row r="26" spans="1:4" ht="30" customHeight="1">
      <c r="A26" s="6">
        <v>24</v>
      </c>
      <c r="B26" s="6" t="str">
        <f>"3435202110141426152852"</f>
        <v>3435202110141426152852</v>
      </c>
      <c r="C26" s="6" t="str">
        <f>"陈奕钰"</f>
        <v>陈奕钰</v>
      </c>
      <c r="D26" s="6" t="str">
        <f>"男"</f>
        <v>男</v>
      </c>
    </row>
    <row r="27" spans="1:4" ht="30" customHeight="1">
      <c r="A27" s="6">
        <v>25</v>
      </c>
      <c r="B27" s="6" t="str">
        <f>"3435202110141450582884"</f>
        <v>3435202110141450582884</v>
      </c>
      <c r="C27" s="6" t="str">
        <f>"周小玲"</f>
        <v>周小玲</v>
      </c>
      <c r="D27" s="6" t="str">
        <f>"女"</f>
        <v>女</v>
      </c>
    </row>
    <row r="28" spans="1:4" ht="30" customHeight="1">
      <c r="A28" s="6">
        <v>26</v>
      </c>
      <c r="B28" s="6" t="str">
        <f>"3435202110142023393209"</f>
        <v>3435202110142023393209</v>
      </c>
      <c r="C28" s="6" t="str">
        <f>"陈颖豪"</f>
        <v>陈颖豪</v>
      </c>
      <c r="D28" s="6" t="str">
        <f>"男"</f>
        <v>男</v>
      </c>
    </row>
    <row r="29" spans="1:4" ht="30" customHeight="1">
      <c r="A29" s="6">
        <v>27</v>
      </c>
      <c r="B29" s="6" t="str">
        <f>"3435202110161550424357"</f>
        <v>3435202110161550424357</v>
      </c>
      <c r="C29" s="6" t="str">
        <f>"李国干"</f>
        <v>李国干</v>
      </c>
      <c r="D29" s="6" t="str">
        <f>"男"</f>
        <v>男</v>
      </c>
    </row>
    <row r="30" spans="1:4" ht="30" customHeight="1">
      <c r="A30" s="6">
        <v>28</v>
      </c>
      <c r="B30" s="6" t="str">
        <f>"3435202110161750424432"</f>
        <v>3435202110161750424432</v>
      </c>
      <c r="C30" s="6" t="str">
        <f>"李月柳"</f>
        <v>李月柳</v>
      </c>
      <c r="D30" s="6" t="str">
        <f>"女"</f>
        <v>女</v>
      </c>
    </row>
    <row r="31" spans="1:4" ht="30" customHeight="1">
      <c r="A31" s="6">
        <v>29</v>
      </c>
      <c r="B31" s="6" t="str">
        <f>"3435202110161836594465"</f>
        <v>3435202110161836594465</v>
      </c>
      <c r="C31" s="6" t="str">
        <f>"孙梵"</f>
        <v>孙梵</v>
      </c>
      <c r="D31" s="6" t="str">
        <f>"男"</f>
        <v>男</v>
      </c>
    </row>
    <row r="32" spans="1:4" ht="30" customHeight="1">
      <c r="A32" s="6">
        <v>30</v>
      </c>
      <c r="B32" s="6" t="str">
        <f>"3435202110162342564649"</f>
        <v>3435202110162342564649</v>
      </c>
      <c r="C32" s="6" t="str">
        <f>"吴造方"</f>
        <v>吴造方</v>
      </c>
      <c r="D32" s="6" t="str">
        <f>"男"</f>
        <v>男</v>
      </c>
    </row>
    <row r="33" spans="1:4" ht="30" customHeight="1">
      <c r="A33" s="6">
        <v>31</v>
      </c>
      <c r="B33" s="6" t="str">
        <f>"3435202110111739281281"</f>
        <v>3435202110111739281281</v>
      </c>
      <c r="C33" s="6" t="str">
        <f>"王启能"</f>
        <v>王启能</v>
      </c>
      <c r="D33" s="6" t="str">
        <f>"男"</f>
        <v>男</v>
      </c>
    </row>
    <row r="34" spans="1:4" ht="30" customHeight="1">
      <c r="A34" s="6">
        <v>32</v>
      </c>
      <c r="B34" s="6" t="str">
        <f>"3435202110161409094296"</f>
        <v>3435202110161409094296</v>
      </c>
      <c r="C34" s="6" t="str">
        <f>"林萌雪"</f>
        <v>林萌雪</v>
      </c>
      <c r="D34" s="6" t="str">
        <f>"女"</f>
        <v>女</v>
      </c>
    </row>
    <row r="35" spans="1:4" ht="30" customHeight="1">
      <c r="A35" s="6">
        <v>33</v>
      </c>
      <c r="B35" s="6" t="str">
        <f>"3435202110170847564697"</f>
        <v>3435202110170847564697</v>
      </c>
      <c r="C35" s="6" t="str">
        <f>"林家达"</f>
        <v>林家达</v>
      </c>
      <c r="D35" s="6" t="str">
        <f>"男"</f>
        <v>男</v>
      </c>
    </row>
    <row r="36" spans="1:4" ht="30" customHeight="1">
      <c r="A36" s="6">
        <v>34</v>
      </c>
      <c r="B36" s="6" t="str">
        <f>"3435202110111403181114"</f>
        <v>3435202110111403181114</v>
      </c>
      <c r="C36" s="6" t="str">
        <f>"何天祺"</f>
        <v>何天祺</v>
      </c>
      <c r="D36" s="6" t="str">
        <f>"男"</f>
        <v>男</v>
      </c>
    </row>
    <row r="37" spans="1:4" ht="30" customHeight="1">
      <c r="A37" s="6">
        <v>35</v>
      </c>
      <c r="B37" s="6" t="str">
        <f>"3435202110111558351189"</f>
        <v>3435202110111558351189</v>
      </c>
      <c r="C37" s="6" t="str">
        <f>"邱相儒"</f>
        <v>邱相儒</v>
      </c>
      <c r="D37" s="6" t="str">
        <f>"男"</f>
        <v>男</v>
      </c>
    </row>
    <row r="38" spans="1:4" ht="30" customHeight="1">
      <c r="A38" s="6">
        <v>36</v>
      </c>
      <c r="B38" s="6" t="str">
        <f>"3435202110112203341432"</f>
        <v>3435202110112203341432</v>
      </c>
      <c r="C38" s="6" t="str">
        <f>"黄梦笛"</f>
        <v>黄梦笛</v>
      </c>
      <c r="D38" s="6" t="str">
        <f aca="true" t="shared" si="0" ref="D38:D44">"女"</f>
        <v>女</v>
      </c>
    </row>
    <row r="39" spans="1:4" ht="30" customHeight="1">
      <c r="A39" s="6">
        <v>37</v>
      </c>
      <c r="B39" s="6" t="str">
        <f>"3435202110112251391451"</f>
        <v>3435202110112251391451</v>
      </c>
      <c r="C39" s="6" t="str">
        <f>"王凌霄"</f>
        <v>王凌霄</v>
      </c>
      <c r="D39" s="6" t="str">
        <f t="shared" si="0"/>
        <v>女</v>
      </c>
    </row>
    <row r="40" spans="1:4" ht="30" customHeight="1">
      <c r="A40" s="6">
        <v>38</v>
      </c>
      <c r="B40" s="6" t="str">
        <f>"3435202110120855331500"</f>
        <v>3435202110120855331500</v>
      </c>
      <c r="C40" s="6" t="str">
        <f>"王敏"</f>
        <v>王敏</v>
      </c>
      <c r="D40" s="6" t="str">
        <f t="shared" si="0"/>
        <v>女</v>
      </c>
    </row>
    <row r="41" spans="1:4" ht="30" customHeight="1">
      <c r="A41" s="6">
        <v>39</v>
      </c>
      <c r="B41" s="6" t="str">
        <f>"3435202110120943191538"</f>
        <v>3435202110120943191538</v>
      </c>
      <c r="C41" s="6" t="str">
        <f>"孙雨"</f>
        <v>孙雨</v>
      </c>
      <c r="D41" s="6" t="str">
        <f t="shared" si="0"/>
        <v>女</v>
      </c>
    </row>
    <row r="42" spans="1:4" ht="30" customHeight="1">
      <c r="A42" s="6">
        <v>40</v>
      </c>
      <c r="B42" s="6" t="str">
        <f>"3435202110121120271599"</f>
        <v>3435202110121120271599</v>
      </c>
      <c r="C42" s="6" t="str">
        <f>"洪荣蔚"</f>
        <v>洪荣蔚</v>
      </c>
      <c r="D42" s="6" t="str">
        <f t="shared" si="0"/>
        <v>女</v>
      </c>
    </row>
    <row r="43" spans="1:4" ht="30" customHeight="1">
      <c r="A43" s="6">
        <v>41</v>
      </c>
      <c r="B43" s="6" t="str">
        <f>"3435202110131708212097"</f>
        <v>3435202110131708212097</v>
      </c>
      <c r="C43" s="6" t="str">
        <f>"崔芸英"</f>
        <v>崔芸英</v>
      </c>
      <c r="D43" s="6" t="str">
        <f t="shared" si="0"/>
        <v>女</v>
      </c>
    </row>
    <row r="44" spans="1:4" ht="30" customHeight="1">
      <c r="A44" s="6">
        <v>42</v>
      </c>
      <c r="B44" s="6" t="str">
        <f>"3435202110132215552165"</f>
        <v>3435202110132215552165</v>
      </c>
      <c r="C44" s="6" t="str">
        <f>"吴玉芳"</f>
        <v>吴玉芳</v>
      </c>
      <c r="D44" s="6" t="str">
        <f t="shared" si="0"/>
        <v>女</v>
      </c>
    </row>
    <row r="45" spans="1:4" ht="30" customHeight="1">
      <c r="A45" s="6">
        <v>43</v>
      </c>
      <c r="B45" s="6" t="str">
        <f>"3435202110170950344734"</f>
        <v>3435202110170950344734</v>
      </c>
      <c r="C45" s="6" t="str">
        <f>"符致远"</f>
        <v>符致远</v>
      </c>
      <c r="D45" s="6" t="str">
        <f>"男"</f>
        <v>男</v>
      </c>
    </row>
    <row r="46" spans="1:4" ht="30" customHeight="1">
      <c r="A46" s="6">
        <v>44</v>
      </c>
      <c r="B46" s="6" t="str">
        <f>"343520211011092141826"</f>
        <v>343520211011092141826</v>
      </c>
      <c r="C46" s="6" t="str">
        <f>"高彬"</f>
        <v>高彬</v>
      </c>
      <c r="D46" s="6" t="str">
        <f>"女"</f>
        <v>女</v>
      </c>
    </row>
    <row r="47" spans="1:4" ht="30" customHeight="1">
      <c r="A47" s="6">
        <v>45</v>
      </c>
      <c r="B47" s="6" t="str">
        <f>"3435202110111849301323"</f>
        <v>3435202110111849301323</v>
      </c>
      <c r="C47" s="6" t="str">
        <f>"刘晓芳"</f>
        <v>刘晓芳</v>
      </c>
      <c r="D47" s="6" t="str">
        <f>"女"</f>
        <v>女</v>
      </c>
    </row>
    <row r="48" spans="1:4" ht="30" customHeight="1">
      <c r="A48" s="6">
        <v>46</v>
      </c>
      <c r="B48" s="6" t="str">
        <f>"3435202110151048133568"</f>
        <v>3435202110151048133568</v>
      </c>
      <c r="C48" s="6" t="str">
        <f>"朱丽娜"</f>
        <v>朱丽娜</v>
      </c>
      <c r="D48" s="6" t="str">
        <f>"女"</f>
        <v>女</v>
      </c>
    </row>
    <row r="49" spans="1:4" ht="30" customHeight="1">
      <c r="A49" s="6">
        <v>47</v>
      </c>
      <c r="B49" s="6" t="str">
        <f>"3435202110152006233990"</f>
        <v>3435202110152006233990</v>
      </c>
      <c r="C49" s="6" t="str">
        <f>"王琪"</f>
        <v>王琪</v>
      </c>
      <c r="D49" s="6" t="str">
        <f>"女"</f>
        <v>女</v>
      </c>
    </row>
    <row r="50" spans="1:4" ht="30" customHeight="1">
      <c r="A50" s="6">
        <v>48</v>
      </c>
      <c r="B50" s="6" t="str">
        <f>"3435202110161802184440"</f>
        <v>3435202110161802184440</v>
      </c>
      <c r="C50" s="6" t="str">
        <f>"吴铁珠"</f>
        <v>吴铁珠</v>
      </c>
      <c r="D50" s="6" t="str">
        <f>"女"</f>
        <v>女</v>
      </c>
    </row>
    <row r="51" spans="1:4" ht="30" customHeight="1">
      <c r="A51" s="6">
        <v>49</v>
      </c>
      <c r="B51" s="6" t="str">
        <f>"343520211011091524816"</f>
        <v>343520211011091524816</v>
      </c>
      <c r="C51" s="6" t="str">
        <f>"莫定辉"</f>
        <v>莫定辉</v>
      </c>
      <c r="D51" s="6" t="str">
        <f aca="true" t="shared" si="1" ref="D51:D61">"男"</f>
        <v>男</v>
      </c>
    </row>
    <row r="52" spans="1:4" ht="30" customHeight="1">
      <c r="A52" s="6">
        <v>50</v>
      </c>
      <c r="B52" s="6" t="str">
        <f>"343520211011101113909"</f>
        <v>343520211011101113909</v>
      </c>
      <c r="C52" s="6" t="str">
        <f>"钟教壮"</f>
        <v>钟教壮</v>
      </c>
      <c r="D52" s="6" t="str">
        <f t="shared" si="1"/>
        <v>男</v>
      </c>
    </row>
    <row r="53" spans="1:4" ht="30" customHeight="1">
      <c r="A53" s="6">
        <v>51</v>
      </c>
      <c r="B53" s="6" t="str">
        <f>"3435202110130853351922"</f>
        <v>3435202110130853351922</v>
      </c>
      <c r="C53" s="6" t="str">
        <f>"莫国英"</f>
        <v>莫国英</v>
      </c>
      <c r="D53" s="6" t="str">
        <f t="shared" si="1"/>
        <v>男</v>
      </c>
    </row>
    <row r="54" spans="1:4" ht="30" customHeight="1">
      <c r="A54" s="6">
        <v>52</v>
      </c>
      <c r="B54" s="6" t="str">
        <f>"3435202110131252502033"</f>
        <v>3435202110131252502033</v>
      </c>
      <c r="C54" s="6" t="str">
        <f>"侯孟奇"</f>
        <v>侯孟奇</v>
      </c>
      <c r="D54" s="6" t="str">
        <f t="shared" si="1"/>
        <v>男</v>
      </c>
    </row>
    <row r="55" spans="1:4" ht="30" customHeight="1">
      <c r="A55" s="6">
        <v>53</v>
      </c>
      <c r="B55" s="6" t="str">
        <f>"3435202110132231342171"</f>
        <v>3435202110132231342171</v>
      </c>
      <c r="C55" s="6" t="str">
        <f>"吴琼峰"</f>
        <v>吴琼峰</v>
      </c>
      <c r="D55" s="6" t="str">
        <f t="shared" si="1"/>
        <v>男</v>
      </c>
    </row>
    <row r="56" spans="1:4" ht="30" customHeight="1">
      <c r="A56" s="6">
        <v>54</v>
      </c>
      <c r="B56" s="6" t="str">
        <f>"3435202110141535342945"</f>
        <v>3435202110141535342945</v>
      </c>
      <c r="C56" s="6" t="str">
        <f>"黄涛"</f>
        <v>黄涛</v>
      </c>
      <c r="D56" s="6" t="str">
        <f t="shared" si="1"/>
        <v>男</v>
      </c>
    </row>
    <row r="57" spans="1:4" ht="30" customHeight="1">
      <c r="A57" s="6">
        <v>55</v>
      </c>
      <c r="B57" s="6" t="str">
        <f>"3435202110142036063220"</f>
        <v>3435202110142036063220</v>
      </c>
      <c r="C57" s="6" t="str">
        <f>"黎永乐"</f>
        <v>黎永乐</v>
      </c>
      <c r="D57" s="6" t="str">
        <f t="shared" si="1"/>
        <v>男</v>
      </c>
    </row>
    <row r="58" spans="1:4" ht="30" customHeight="1">
      <c r="A58" s="6">
        <v>56</v>
      </c>
      <c r="B58" s="6" t="str">
        <f>"3435202110142042183225"</f>
        <v>3435202110142042183225</v>
      </c>
      <c r="C58" s="6" t="str">
        <f>"符理俊"</f>
        <v>符理俊</v>
      </c>
      <c r="D58" s="6" t="str">
        <f t="shared" si="1"/>
        <v>男</v>
      </c>
    </row>
    <row r="59" spans="1:4" ht="30" customHeight="1">
      <c r="A59" s="6">
        <v>57</v>
      </c>
      <c r="B59" s="6" t="str">
        <f>"3435202110151017103531"</f>
        <v>3435202110151017103531</v>
      </c>
      <c r="C59" s="6" t="str">
        <f>"陈俊潼"</f>
        <v>陈俊潼</v>
      </c>
      <c r="D59" s="6" t="str">
        <f t="shared" si="1"/>
        <v>男</v>
      </c>
    </row>
    <row r="60" spans="1:4" ht="30" customHeight="1">
      <c r="A60" s="6">
        <v>58</v>
      </c>
      <c r="B60" s="6" t="str">
        <f>"3435202110161454394326"</f>
        <v>3435202110161454394326</v>
      </c>
      <c r="C60" s="6" t="str">
        <f>"黄国钊"</f>
        <v>黄国钊</v>
      </c>
      <c r="D60" s="6" t="str">
        <f t="shared" si="1"/>
        <v>男</v>
      </c>
    </row>
    <row r="61" spans="1:4" ht="30" customHeight="1">
      <c r="A61" s="6">
        <v>59</v>
      </c>
      <c r="B61" s="6" t="str">
        <f>"3435202110161636444389"</f>
        <v>3435202110161636444389</v>
      </c>
      <c r="C61" s="6" t="str">
        <f>"许声开"</f>
        <v>许声开</v>
      </c>
      <c r="D61" s="6" t="str">
        <f t="shared" si="1"/>
        <v>男</v>
      </c>
    </row>
    <row r="62" spans="1:4" ht="30" customHeight="1">
      <c r="A62" s="6">
        <v>60</v>
      </c>
      <c r="B62" s="6" t="str">
        <f>"3435202110111450481131"</f>
        <v>3435202110111450481131</v>
      </c>
      <c r="C62" s="6" t="str">
        <f>"符小玲"</f>
        <v>符小玲</v>
      </c>
      <c r="D62" s="6" t="str">
        <f>"女"</f>
        <v>女</v>
      </c>
    </row>
    <row r="63" spans="1:4" ht="30" customHeight="1">
      <c r="A63" s="6">
        <v>61</v>
      </c>
      <c r="B63" s="6" t="str">
        <f>"3435202110112012211369"</f>
        <v>3435202110112012211369</v>
      </c>
      <c r="C63" s="6" t="str">
        <f>"吴柳柳"</f>
        <v>吴柳柳</v>
      </c>
      <c r="D63" s="6" t="str">
        <f>"女"</f>
        <v>女</v>
      </c>
    </row>
    <row r="64" spans="1:4" ht="30" customHeight="1">
      <c r="A64" s="6">
        <v>62</v>
      </c>
      <c r="B64" s="6" t="str">
        <f>"3435202110121518221699"</f>
        <v>3435202110121518221699</v>
      </c>
      <c r="C64" s="6" t="str">
        <f>"骆俊成"</f>
        <v>骆俊成</v>
      </c>
      <c r="D64" s="6" t="str">
        <f>"男"</f>
        <v>男</v>
      </c>
    </row>
    <row r="65" spans="1:4" ht="30" customHeight="1">
      <c r="A65" s="6">
        <v>63</v>
      </c>
      <c r="B65" s="6" t="str">
        <f>"3435202110122021381827"</f>
        <v>3435202110122021381827</v>
      </c>
      <c r="C65" s="6" t="str">
        <f>"黎梦竹"</f>
        <v>黎梦竹</v>
      </c>
      <c r="D65" s="6" t="str">
        <f>"女"</f>
        <v>女</v>
      </c>
    </row>
    <row r="66" spans="1:4" ht="30" customHeight="1">
      <c r="A66" s="6">
        <v>64</v>
      </c>
      <c r="B66" s="6" t="str">
        <f>"3435202110141747393098"</f>
        <v>3435202110141747393098</v>
      </c>
      <c r="C66" s="6" t="str">
        <f>"王业荣"</f>
        <v>王业荣</v>
      </c>
      <c r="D66" s="6" t="str">
        <f>"男"</f>
        <v>男</v>
      </c>
    </row>
    <row r="67" spans="1:4" ht="30" customHeight="1">
      <c r="A67" s="6">
        <v>65</v>
      </c>
      <c r="B67" s="6" t="str">
        <f>"3435202110141932533174"</f>
        <v>3435202110141932533174</v>
      </c>
      <c r="C67" s="6" t="str">
        <f>"云雅"</f>
        <v>云雅</v>
      </c>
      <c r="D67" s="6" t="str">
        <f>"女"</f>
        <v>女</v>
      </c>
    </row>
    <row r="68" spans="1:4" ht="30" customHeight="1">
      <c r="A68" s="6">
        <v>66</v>
      </c>
      <c r="B68" s="6" t="str">
        <f>"3435202110151323393705"</f>
        <v>3435202110151323393705</v>
      </c>
      <c r="C68" s="6" t="str">
        <f>"黎贞贞"</f>
        <v>黎贞贞</v>
      </c>
      <c r="D68" s="6" t="str">
        <f>"女"</f>
        <v>女</v>
      </c>
    </row>
    <row r="69" spans="1:4" ht="30" customHeight="1">
      <c r="A69" s="6">
        <v>67</v>
      </c>
      <c r="B69" s="6" t="str">
        <f>"3435202110151554523809"</f>
        <v>3435202110151554523809</v>
      </c>
      <c r="C69" s="6" t="str">
        <f>"余艳芳"</f>
        <v>余艳芳</v>
      </c>
      <c r="D69" s="6" t="str">
        <f>"女"</f>
        <v>女</v>
      </c>
    </row>
    <row r="70" spans="1:4" ht="30" customHeight="1">
      <c r="A70" s="6">
        <v>68</v>
      </c>
      <c r="B70" s="6" t="str">
        <f>"3435202110161832524463"</f>
        <v>3435202110161832524463</v>
      </c>
      <c r="C70" s="6" t="str">
        <f>"刘天晓"</f>
        <v>刘天晓</v>
      </c>
      <c r="D70" s="6" t="str">
        <f>"男"</f>
        <v>男</v>
      </c>
    </row>
    <row r="71" spans="1:4" ht="30" customHeight="1">
      <c r="A71" s="6">
        <v>69</v>
      </c>
      <c r="B71" s="6" t="str">
        <f>"3435202110162128094582"</f>
        <v>3435202110162128094582</v>
      </c>
      <c r="C71" s="6" t="str">
        <f>"程阳"</f>
        <v>程阳</v>
      </c>
      <c r="D71" s="6" t="str">
        <f aca="true" t="shared" si="2" ref="D71:D76">"女"</f>
        <v>女</v>
      </c>
    </row>
    <row r="72" spans="1:4" ht="30" customHeight="1">
      <c r="A72" s="6">
        <v>70</v>
      </c>
      <c r="B72" s="6" t="str">
        <f>"3435202110171018254759"</f>
        <v>3435202110171018254759</v>
      </c>
      <c r="C72" s="6" t="str">
        <f>"符田容"</f>
        <v>符田容</v>
      </c>
      <c r="D72" s="6" t="str">
        <f t="shared" si="2"/>
        <v>女</v>
      </c>
    </row>
    <row r="73" spans="1:4" ht="30" customHeight="1">
      <c r="A73" s="6">
        <v>71</v>
      </c>
      <c r="B73" s="6" t="str">
        <f>"343520211011093134843"</f>
        <v>343520211011093134843</v>
      </c>
      <c r="C73" s="6" t="str">
        <f>"钱文虹"</f>
        <v>钱文虹</v>
      </c>
      <c r="D73" s="6" t="str">
        <f t="shared" si="2"/>
        <v>女</v>
      </c>
    </row>
    <row r="74" spans="1:4" ht="30" customHeight="1">
      <c r="A74" s="6">
        <v>72</v>
      </c>
      <c r="B74" s="6" t="str">
        <f>"343520211011095054874"</f>
        <v>343520211011095054874</v>
      </c>
      <c r="C74" s="6" t="str">
        <f>"李雪"</f>
        <v>李雪</v>
      </c>
      <c r="D74" s="6" t="str">
        <f t="shared" si="2"/>
        <v>女</v>
      </c>
    </row>
    <row r="75" spans="1:4" ht="30" customHeight="1">
      <c r="A75" s="6">
        <v>73</v>
      </c>
      <c r="B75" s="6" t="str">
        <f>"343520211011100935904"</f>
        <v>343520211011100935904</v>
      </c>
      <c r="C75" s="6" t="str">
        <f>"王清滢"</f>
        <v>王清滢</v>
      </c>
      <c r="D75" s="6" t="str">
        <f t="shared" si="2"/>
        <v>女</v>
      </c>
    </row>
    <row r="76" spans="1:4" ht="30" customHeight="1">
      <c r="A76" s="6">
        <v>74</v>
      </c>
      <c r="B76" s="6" t="str">
        <f>"343520211011101701918"</f>
        <v>343520211011101701918</v>
      </c>
      <c r="C76" s="6" t="str">
        <f>"许多玲"</f>
        <v>许多玲</v>
      </c>
      <c r="D76" s="6" t="str">
        <f t="shared" si="2"/>
        <v>女</v>
      </c>
    </row>
    <row r="77" spans="1:4" ht="30" customHeight="1">
      <c r="A77" s="6">
        <v>75</v>
      </c>
      <c r="B77" s="6" t="str">
        <f>"343520211011102036921"</f>
        <v>343520211011102036921</v>
      </c>
      <c r="C77" s="6" t="str">
        <f>"吴俊杰"</f>
        <v>吴俊杰</v>
      </c>
      <c r="D77" s="6" t="str">
        <f>"男"</f>
        <v>男</v>
      </c>
    </row>
    <row r="78" spans="1:4" ht="30" customHeight="1">
      <c r="A78" s="6">
        <v>76</v>
      </c>
      <c r="B78" s="6" t="str">
        <f>"343520211011103938946"</f>
        <v>343520211011103938946</v>
      </c>
      <c r="C78" s="6" t="str">
        <f>"黎明明"</f>
        <v>黎明明</v>
      </c>
      <c r="D78" s="6" t="str">
        <f>"男"</f>
        <v>男</v>
      </c>
    </row>
    <row r="79" spans="1:4" ht="30" customHeight="1">
      <c r="A79" s="6">
        <v>77</v>
      </c>
      <c r="B79" s="6" t="str">
        <f>"3435202110111138461025"</f>
        <v>3435202110111138461025</v>
      </c>
      <c r="C79" s="6" t="str">
        <f>"翁超伦"</f>
        <v>翁超伦</v>
      </c>
      <c r="D79" s="6" t="str">
        <f>"男"</f>
        <v>男</v>
      </c>
    </row>
    <row r="80" spans="1:4" ht="30" customHeight="1">
      <c r="A80" s="6">
        <v>78</v>
      </c>
      <c r="B80" s="6" t="str">
        <f>"3435202110111154191041"</f>
        <v>3435202110111154191041</v>
      </c>
      <c r="C80" s="6" t="str">
        <f>"吴挺欧"</f>
        <v>吴挺欧</v>
      </c>
      <c r="D80" s="6" t="str">
        <f>"男"</f>
        <v>男</v>
      </c>
    </row>
    <row r="81" spans="1:4" ht="30" customHeight="1">
      <c r="A81" s="6">
        <v>79</v>
      </c>
      <c r="B81" s="6" t="str">
        <f>"3435202110111210111048"</f>
        <v>3435202110111210111048</v>
      </c>
      <c r="C81" s="6" t="str">
        <f>"陈小佳"</f>
        <v>陈小佳</v>
      </c>
      <c r="D81" s="6" t="str">
        <f>"女"</f>
        <v>女</v>
      </c>
    </row>
    <row r="82" spans="1:4" ht="30" customHeight="1">
      <c r="A82" s="6">
        <v>80</v>
      </c>
      <c r="B82" s="6" t="str">
        <f>"3435202110111332421100"</f>
        <v>3435202110111332421100</v>
      </c>
      <c r="C82" s="6" t="str">
        <f>"卢素丽"</f>
        <v>卢素丽</v>
      </c>
      <c r="D82" s="6" t="str">
        <f>"女"</f>
        <v>女</v>
      </c>
    </row>
    <row r="83" spans="1:4" ht="30" customHeight="1">
      <c r="A83" s="6">
        <v>81</v>
      </c>
      <c r="B83" s="6" t="str">
        <f>"3435202110111454501134"</f>
        <v>3435202110111454501134</v>
      </c>
      <c r="C83" s="6" t="str">
        <f>"云金玉"</f>
        <v>云金玉</v>
      </c>
      <c r="D83" s="6" t="str">
        <f>"女"</f>
        <v>女</v>
      </c>
    </row>
    <row r="84" spans="1:4" ht="30" customHeight="1">
      <c r="A84" s="6">
        <v>82</v>
      </c>
      <c r="B84" s="6" t="str">
        <f>"3435202110111553181180"</f>
        <v>3435202110111553181180</v>
      </c>
      <c r="C84" s="6" t="str">
        <f>"陈孟桃"</f>
        <v>陈孟桃</v>
      </c>
      <c r="D84" s="6" t="str">
        <f>"女"</f>
        <v>女</v>
      </c>
    </row>
    <row r="85" spans="1:4" ht="30" customHeight="1">
      <c r="A85" s="6">
        <v>83</v>
      </c>
      <c r="B85" s="6" t="str">
        <f>"3435202110111650521243"</f>
        <v>3435202110111650521243</v>
      </c>
      <c r="C85" s="6" t="str">
        <f>"符史忠"</f>
        <v>符史忠</v>
      </c>
      <c r="D85" s="6" t="str">
        <f>"男"</f>
        <v>男</v>
      </c>
    </row>
    <row r="86" spans="1:4" ht="30" customHeight="1">
      <c r="A86" s="6">
        <v>84</v>
      </c>
      <c r="B86" s="6" t="str">
        <f>"3435202110111723041267"</f>
        <v>3435202110111723041267</v>
      </c>
      <c r="C86" s="6" t="str">
        <f>"吴苗"</f>
        <v>吴苗</v>
      </c>
      <c r="D86" s="6" t="str">
        <f aca="true" t="shared" si="3" ref="D86:D93">"女"</f>
        <v>女</v>
      </c>
    </row>
    <row r="87" spans="1:4" ht="30" customHeight="1">
      <c r="A87" s="6">
        <v>85</v>
      </c>
      <c r="B87" s="6" t="str">
        <f>"3435202110111923101342"</f>
        <v>3435202110111923101342</v>
      </c>
      <c r="C87" s="6" t="str">
        <f>"单丹"</f>
        <v>单丹</v>
      </c>
      <c r="D87" s="6" t="str">
        <f t="shared" si="3"/>
        <v>女</v>
      </c>
    </row>
    <row r="88" spans="1:4" ht="30" customHeight="1">
      <c r="A88" s="6">
        <v>86</v>
      </c>
      <c r="B88" s="6" t="str">
        <f>"3435202110120858101501"</f>
        <v>3435202110120858101501</v>
      </c>
      <c r="C88" s="6" t="str">
        <f>"谢绶阳"</f>
        <v>谢绶阳</v>
      </c>
      <c r="D88" s="6" t="str">
        <f t="shared" si="3"/>
        <v>女</v>
      </c>
    </row>
    <row r="89" spans="1:4" ht="30" customHeight="1">
      <c r="A89" s="6">
        <v>87</v>
      </c>
      <c r="B89" s="6" t="str">
        <f>"3435202110120956371548"</f>
        <v>3435202110120956371548</v>
      </c>
      <c r="C89" s="6" t="str">
        <f>"何红欣"</f>
        <v>何红欣</v>
      </c>
      <c r="D89" s="6" t="str">
        <f t="shared" si="3"/>
        <v>女</v>
      </c>
    </row>
    <row r="90" spans="1:4" ht="30" customHeight="1">
      <c r="A90" s="6">
        <v>88</v>
      </c>
      <c r="B90" s="6" t="str">
        <f>"3435202110121524131704"</f>
        <v>3435202110121524131704</v>
      </c>
      <c r="C90" s="6" t="str">
        <f>"李惠梅"</f>
        <v>李惠梅</v>
      </c>
      <c r="D90" s="6" t="str">
        <f t="shared" si="3"/>
        <v>女</v>
      </c>
    </row>
    <row r="91" spans="1:4" ht="30" customHeight="1">
      <c r="A91" s="6">
        <v>89</v>
      </c>
      <c r="B91" s="6" t="str">
        <f>"3435202110121907281807"</f>
        <v>3435202110121907281807</v>
      </c>
      <c r="C91" s="6" t="str">
        <f>"许露水"</f>
        <v>许露水</v>
      </c>
      <c r="D91" s="6" t="str">
        <f t="shared" si="3"/>
        <v>女</v>
      </c>
    </row>
    <row r="92" spans="1:4" ht="30" customHeight="1">
      <c r="A92" s="6">
        <v>90</v>
      </c>
      <c r="B92" s="6" t="str">
        <f>"3435202110130856371924"</f>
        <v>3435202110130856371924</v>
      </c>
      <c r="C92" s="6" t="str">
        <f>"吴金玲"</f>
        <v>吴金玲</v>
      </c>
      <c r="D92" s="6" t="str">
        <f t="shared" si="3"/>
        <v>女</v>
      </c>
    </row>
    <row r="93" spans="1:4" ht="30" customHeight="1">
      <c r="A93" s="6">
        <v>91</v>
      </c>
      <c r="B93" s="6" t="str">
        <f>"3435202110130928371945"</f>
        <v>3435202110130928371945</v>
      </c>
      <c r="C93" s="6" t="str">
        <f>"张春秋"</f>
        <v>张春秋</v>
      </c>
      <c r="D93" s="6" t="str">
        <f t="shared" si="3"/>
        <v>女</v>
      </c>
    </row>
    <row r="94" spans="1:4" ht="30" customHeight="1">
      <c r="A94" s="6">
        <v>92</v>
      </c>
      <c r="B94" s="6" t="str">
        <f>"3435202110130945431960"</f>
        <v>3435202110130945431960</v>
      </c>
      <c r="C94" s="6" t="str">
        <f>"李祝天"</f>
        <v>李祝天</v>
      </c>
      <c r="D94" s="6" t="str">
        <f>"男"</f>
        <v>男</v>
      </c>
    </row>
    <row r="95" spans="1:4" ht="30" customHeight="1">
      <c r="A95" s="6">
        <v>93</v>
      </c>
      <c r="B95" s="6" t="str">
        <f>"3435202110131034351984"</f>
        <v>3435202110131034351984</v>
      </c>
      <c r="C95" s="6" t="str">
        <f>"黄春元"</f>
        <v>黄春元</v>
      </c>
      <c r="D95" s="6" t="str">
        <f>"女"</f>
        <v>女</v>
      </c>
    </row>
    <row r="96" spans="1:4" ht="30" customHeight="1">
      <c r="A96" s="6">
        <v>94</v>
      </c>
      <c r="B96" s="6" t="str">
        <f>"3435202110131507182052"</f>
        <v>3435202110131507182052</v>
      </c>
      <c r="C96" s="6" t="str">
        <f>"马晶莹"</f>
        <v>马晶莹</v>
      </c>
      <c r="D96" s="6" t="str">
        <f>"女"</f>
        <v>女</v>
      </c>
    </row>
    <row r="97" spans="1:4" ht="30" customHeight="1">
      <c r="A97" s="6">
        <v>95</v>
      </c>
      <c r="B97" s="6" t="str">
        <f>"3435202110131621272077"</f>
        <v>3435202110131621272077</v>
      </c>
      <c r="C97" s="6" t="str">
        <f>"王伯淋"</f>
        <v>王伯淋</v>
      </c>
      <c r="D97" s="6" t="str">
        <f>"女"</f>
        <v>女</v>
      </c>
    </row>
    <row r="98" spans="1:4" ht="30" customHeight="1">
      <c r="A98" s="6">
        <v>96</v>
      </c>
      <c r="B98" s="6" t="str">
        <f>"3435202110131836512120"</f>
        <v>3435202110131836512120</v>
      </c>
      <c r="C98" s="6" t="str">
        <f>"林妮蓉"</f>
        <v>林妮蓉</v>
      </c>
      <c r="D98" s="6" t="str">
        <f>"女"</f>
        <v>女</v>
      </c>
    </row>
    <row r="99" spans="1:4" ht="30" customHeight="1">
      <c r="A99" s="6">
        <v>97</v>
      </c>
      <c r="B99" s="6" t="str">
        <f>"3435202110132117552156"</f>
        <v>3435202110132117552156</v>
      </c>
      <c r="C99" s="6" t="str">
        <f>"吴丽榕"</f>
        <v>吴丽榕</v>
      </c>
      <c r="D99" s="6" t="str">
        <f>"女"</f>
        <v>女</v>
      </c>
    </row>
    <row r="100" spans="1:4" ht="30" customHeight="1">
      <c r="A100" s="6">
        <v>98</v>
      </c>
      <c r="B100" s="6" t="str">
        <f>"3435202110141031072480"</f>
        <v>3435202110141031072480</v>
      </c>
      <c r="C100" s="6" t="str">
        <f>"包宝晖"</f>
        <v>包宝晖</v>
      </c>
      <c r="D100" s="6" t="str">
        <f>"男"</f>
        <v>男</v>
      </c>
    </row>
    <row r="101" spans="1:4" ht="30" customHeight="1">
      <c r="A101" s="6">
        <v>99</v>
      </c>
      <c r="B101" s="6" t="str">
        <f>"3435202110141124092589"</f>
        <v>3435202110141124092589</v>
      </c>
      <c r="C101" s="6" t="str">
        <f>"孙菀"</f>
        <v>孙菀</v>
      </c>
      <c r="D101" s="6" t="str">
        <f>"女"</f>
        <v>女</v>
      </c>
    </row>
    <row r="102" spans="1:4" ht="30" customHeight="1">
      <c r="A102" s="6">
        <v>100</v>
      </c>
      <c r="B102" s="6" t="str">
        <f>"3435202110141432132860"</f>
        <v>3435202110141432132860</v>
      </c>
      <c r="C102" s="6" t="str">
        <f>"陈皇妤"</f>
        <v>陈皇妤</v>
      </c>
      <c r="D102" s="6" t="str">
        <f>"女"</f>
        <v>女</v>
      </c>
    </row>
    <row r="103" spans="1:4" ht="30" customHeight="1">
      <c r="A103" s="6">
        <v>101</v>
      </c>
      <c r="B103" s="6" t="str">
        <f>"3435202110141654363053"</f>
        <v>3435202110141654363053</v>
      </c>
      <c r="C103" s="6" t="str">
        <f>"程春香"</f>
        <v>程春香</v>
      </c>
      <c r="D103" s="6" t="str">
        <f>"女"</f>
        <v>女</v>
      </c>
    </row>
    <row r="104" spans="1:4" ht="30" customHeight="1">
      <c r="A104" s="6">
        <v>102</v>
      </c>
      <c r="B104" s="6" t="str">
        <f>"3435202110141754583108"</f>
        <v>3435202110141754583108</v>
      </c>
      <c r="C104" s="6" t="str">
        <f>"叶明钰"</f>
        <v>叶明钰</v>
      </c>
      <c r="D104" s="6" t="str">
        <f>"男"</f>
        <v>男</v>
      </c>
    </row>
    <row r="105" spans="1:4" ht="30" customHeight="1">
      <c r="A105" s="6">
        <v>103</v>
      </c>
      <c r="B105" s="6" t="str">
        <f>"3435202110150858473421"</f>
        <v>3435202110150858473421</v>
      </c>
      <c r="C105" s="6" t="str">
        <f>"邓玉霞"</f>
        <v>邓玉霞</v>
      </c>
      <c r="D105" s="6" t="str">
        <f>"女"</f>
        <v>女</v>
      </c>
    </row>
    <row r="106" spans="1:4" ht="30" customHeight="1">
      <c r="A106" s="6">
        <v>104</v>
      </c>
      <c r="B106" s="6" t="str">
        <f>"3435202110151022443535"</f>
        <v>3435202110151022443535</v>
      </c>
      <c r="C106" s="6" t="str">
        <f>"谭樱花"</f>
        <v>谭樱花</v>
      </c>
      <c r="D106" s="6" t="str">
        <f>"女"</f>
        <v>女</v>
      </c>
    </row>
    <row r="107" spans="1:4" ht="30" customHeight="1">
      <c r="A107" s="6">
        <v>105</v>
      </c>
      <c r="B107" s="6" t="str">
        <f>"3435202110151129263623"</f>
        <v>3435202110151129263623</v>
      </c>
      <c r="C107" s="6" t="str">
        <f>"陆以培"</f>
        <v>陆以培</v>
      </c>
      <c r="D107" s="6" t="str">
        <f>"男"</f>
        <v>男</v>
      </c>
    </row>
    <row r="108" spans="1:4" ht="30" customHeight="1">
      <c r="A108" s="6">
        <v>106</v>
      </c>
      <c r="B108" s="6" t="str">
        <f>"3435202110151327263708"</f>
        <v>3435202110151327263708</v>
      </c>
      <c r="C108" s="6" t="str">
        <f>"叶晓慧"</f>
        <v>叶晓慧</v>
      </c>
      <c r="D108" s="6" t="str">
        <f aca="true" t="shared" si="4" ref="D108:D114">"女"</f>
        <v>女</v>
      </c>
    </row>
    <row r="109" spans="1:4" ht="30" customHeight="1">
      <c r="A109" s="6">
        <v>107</v>
      </c>
      <c r="B109" s="6" t="str">
        <f>"3435202110151637523846"</f>
        <v>3435202110151637523846</v>
      </c>
      <c r="C109" s="6" t="str">
        <f>"谢锡庆"</f>
        <v>谢锡庆</v>
      </c>
      <c r="D109" s="6" t="str">
        <f t="shared" si="4"/>
        <v>女</v>
      </c>
    </row>
    <row r="110" spans="1:4" ht="30" customHeight="1">
      <c r="A110" s="6">
        <v>108</v>
      </c>
      <c r="B110" s="6" t="str">
        <f>"3435202110152046194014"</f>
        <v>3435202110152046194014</v>
      </c>
      <c r="C110" s="6" t="str">
        <f>"黄秋敏"</f>
        <v>黄秋敏</v>
      </c>
      <c r="D110" s="6" t="str">
        <f t="shared" si="4"/>
        <v>女</v>
      </c>
    </row>
    <row r="111" spans="1:4" ht="30" customHeight="1">
      <c r="A111" s="6">
        <v>109</v>
      </c>
      <c r="B111" s="6" t="str">
        <f>"3435202110160839324130"</f>
        <v>3435202110160839324130</v>
      </c>
      <c r="C111" s="6" t="str">
        <f>"李甜甜"</f>
        <v>李甜甜</v>
      </c>
      <c r="D111" s="6" t="str">
        <f t="shared" si="4"/>
        <v>女</v>
      </c>
    </row>
    <row r="112" spans="1:4" ht="30" customHeight="1">
      <c r="A112" s="6">
        <v>110</v>
      </c>
      <c r="B112" s="6" t="str">
        <f>"3435202110161654444404"</f>
        <v>3435202110161654444404</v>
      </c>
      <c r="C112" s="6" t="str">
        <f>"李旭艳"</f>
        <v>李旭艳</v>
      </c>
      <c r="D112" s="6" t="str">
        <f t="shared" si="4"/>
        <v>女</v>
      </c>
    </row>
    <row r="113" spans="1:4" ht="30" customHeight="1">
      <c r="A113" s="6">
        <v>111</v>
      </c>
      <c r="B113" s="6" t="str">
        <f>"3435202110161753524434"</f>
        <v>3435202110161753524434</v>
      </c>
      <c r="C113" s="6" t="str">
        <f>"温慈"</f>
        <v>温慈</v>
      </c>
      <c r="D113" s="6" t="str">
        <f t="shared" si="4"/>
        <v>女</v>
      </c>
    </row>
    <row r="114" spans="1:4" ht="30" customHeight="1">
      <c r="A114" s="6">
        <v>112</v>
      </c>
      <c r="B114" s="6" t="str">
        <f>"3435202110171102254792"</f>
        <v>3435202110171102254792</v>
      </c>
      <c r="C114" s="6" t="str">
        <f>"吴小波"</f>
        <v>吴小波</v>
      </c>
      <c r="D114" s="6" t="str">
        <f t="shared" si="4"/>
        <v>女</v>
      </c>
    </row>
    <row r="115" spans="1:4" ht="30" customHeight="1">
      <c r="A115" s="6">
        <v>113</v>
      </c>
      <c r="B115" s="6" t="str">
        <f>"343520211011092848837"</f>
        <v>343520211011092848837</v>
      </c>
      <c r="C115" s="6" t="str">
        <f>"吴淑佳"</f>
        <v>吴淑佳</v>
      </c>
      <c r="D115" s="6" t="str">
        <f>"男"</f>
        <v>男</v>
      </c>
    </row>
    <row r="116" spans="1:4" ht="30" customHeight="1">
      <c r="A116" s="6">
        <v>114</v>
      </c>
      <c r="B116" s="6" t="str">
        <f>"343520211011110740985"</f>
        <v>343520211011110740985</v>
      </c>
      <c r="C116" s="6" t="str">
        <f>"唐宾"</f>
        <v>唐宾</v>
      </c>
      <c r="D116" s="6" t="str">
        <f>"男"</f>
        <v>男</v>
      </c>
    </row>
    <row r="117" spans="1:4" ht="30" customHeight="1">
      <c r="A117" s="6">
        <v>115</v>
      </c>
      <c r="B117" s="6" t="str">
        <f>"3435202110111510451147"</f>
        <v>3435202110111510451147</v>
      </c>
      <c r="C117" s="6" t="str">
        <f>"吴秀玲"</f>
        <v>吴秀玲</v>
      </c>
      <c r="D117" s="6" t="str">
        <f>"女"</f>
        <v>女</v>
      </c>
    </row>
    <row r="118" spans="1:4" ht="30" customHeight="1">
      <c r="A118" s="6">
        <v>116</v>
      </c>
      <c r="B118" s="6" t="str">
        <f>"3435202110111528531162"</f>
        <v>3435202110111528531162</v>
      </c>
      <c r="C118" s="6" t="str">
        <f>"叶秀木"</f>
        <v>叶秀木</v>
      </c>
      <c r="D118" s="6" t="str">
        <f>"男"</f>
        <v>男</v>
      </c>
    </row>
    <row r="119" spans="1:4" ht="30" customHeight="1">
      <c r="A119" s="6">
        <v>117</v>
      </c>
      <c r="B119" s="6" t="str">
        <f>"3435202110111551501179"</f>
        <v>3435202110111551501179</v>
      </c>
      <c r="C119" s="6" t="str">
        <f>"徐晶婷"</f>
        <v>徐晶婷</v>
      </c>
      <c r="D119" s="6" t="str">
        <f>"女"</f>
        <v>女</v>
      </c>
    </row>
    <row r="120" spans="1:4" ht="30" customHeight="1">
      <c r="A120" s="6">
        <v>118</v>
      </c>
      <c r="B120" s="6" t="str">
        <f>"3435202110111834511311"</f>
        <v>3435202110111834511311</v>
      </c>
      <c r="C120" s="6" t="str">
        <f>"王毓江"</f>
        <v>王毓江</v>
      </c>
      <c r="D120" s="6" t="str">
        <f aca="true" t="shared" si="5" ref="D120:D126">"男"</f>
        <v>男</v>
      </c>
    </row>
    <row r="121" spans="1:4" ht="30" customHeight="1">
      <c r="A121" s="6">
        <v>119</v>
      </c>
      <c r="B121" s="6" t="str">
        <f>"3435202110112153041427"</f>
        <v>3435202110112153041427</v>
      </c>
      <c r="C121" s="6" t="str">
        <f>"郑德福"</f>
        <v>郑德福</v>
      </c>
      <c r="D121" s="6" t="str">
        <f t="shared" si="5"/>
        <v>男</v>
      </c>
    </row>
    <row r="122" spans="1:4" ht="30" customHeight="1">
      <c r="A122" s="6">
        <v>120</v>
      </c>
      <c r="B122" s="6" t="str">
        <f>"3435202110120859151502"</f>
        <v>3435202110120859151502</v>
      </c>
      <c r="C122" s="6" t="str">
        <f>"唐望庆"</f>
        <v>唐望庆</v>
      </c>
      <c r="D122" s="6" t="str">
        <f t="shared" si="5"/>
        <v>男</v>
      </c>
    </row>
    <row r="123" spans="1:4" ht="30" customHeight="1">
      <c r="A123" s="6">
        <v>121</v>
      </c>
      <c r="B123" s="6" t="str">
        <f>"3435202110121625501742"</f>
        <v>3435202110121625501742</v>
      </c>
      <c r="C123" s="6" t="str">
        <f>"刘挺"</f>
        <v>刘挺</v>
      </c>
      <c r="D123" s="6" t="str">
        <f t="shared" si="5"/>
        <v>男</v>
      </c>
    </row>
    <row r="124" spans="1:4" ht="30" customHeight="1">
      <c r="A124" s="6">
        <v>122</v>
      </c>
      <c r="B124" s="6" t="str">
        <f>"3435202110121638211749"</f>
        <v>3435202110121638211749</v>
      </c>
      <c r="C124" s="6" t="str">
        <f>"曾吉"</f>
        <v>曾吉</v>
      </c>
      <c r="D124" s="6" t="str">
        <f t="shared" si="5"/>
        <v>男</v>
      </c>
    </row>
    <row r="125" spans="1:4" ht="30" customHeight="1">
      <c r="A125" s="6">
        <v>123</v>
      </c>
      <c r="B125" s="6" t="str">
        <f>"3435202110122107211844"</f>
        <v>3435202110122107211844</v>
      </c>
      <c r="C125" s="6" t="str">
        <f>"王飞"</f>
        <v>王飞</v>
      </c>
      <c r="D125" s="6" t="str">
        <f t="shared" si="5"/>
        <v>男</v>
      </c>
    </row>
    <row r="126" spans="1:4" ht="30" customHeight="1">
      <c r="A126" s="6">
        <v>124</v>
      </c>
      <c r="B126" s="6" t="str">
        <f>"3435202110131503372051"</f>
        <v>3435202110131503372051</v>
      </c>
      <c r="C126" s="6" t="str">
        <f>"莫海笙"</f>
        <v>莫海笙</v>
      </c>
      <c r="D126" s="6" t="str">
        <f t="shared" si="5"/>
        <v>男</v>
      </c>
    </row>
    <row r="127" spans="1:4" ht="30" customHeight="1">
      <c r="A127" s="6">
        <v>125</v>
      </c>
      <c r="B127" s="6" t="str">
        <f>"3435202110141641013028"</f>
        <v>3435202110141641013028</v>
      </c>
      <c r="C127" s="6" t="str">
        <f>"冯婉"</f>
        <v>冯婉</v>
      </c>
      <c r="D127" s="6" t="str">
        <f>"女"</f>
        <v>女</v>
      </c>
    </row>
    <row r="128" spans="1:4" ht="30" customHeight="1">
      <c r="A128" s="6">
        <v>126</v>
      </c>
      <c r="B128" s="6" t="str">
        <f>"3435202110151836113934"</f>
        <v>3435202110151836113934</v>
      </c>
      <c r="C128" s="6" t="str">
        <f>"郑光耀"</f>
        <v>郑光耀</v>
      </c>
      <c r="D128" s="6" t="str">
        <f>"男"</f>
        <v>男</v>
      </c>
    </row>
    <row r="129" spans="1:4" ht="30" customHeight="1">
      <c r="A129" s="6">
        <v>127</v>
      </c>
      <c r="B129" s="6" t="str">
        <f>"3435202110152035464009"</f>
        <v>3435202110152035464009</v>
      </c>
      <c r="C129" s="6" t="str">
        <f>"周盈"</f>
        <v>周盈</v>
      </c>
      <c r="D129" s="6" t="str">
        <f>"女"</f>
        <v>女</v>
      </c>
    </row>
    <row r="130" spans="1:4" ht="30" customHeight="1">
      <c r="A130" s="6">
        <v>128</v>
      </c>
      <c r="B130" s="6" t="str">
        <f>"3435202110162106194564"</f>
        <v>3435202110162106194564</v>
      </c>
      <c r="C130" s="6" t="str">
        <f>"黎长妹"</f>
        <v>黎长妹</v>
      </c>
      <c r="D130" s="6" t="str">
        <f>"女"</f>
        <v>女</v>
      </c>
    </row>
    <row r="131" spans="1:4" ht="30" customHeight="1">
      <c r="A131" s="6">
        <v>129</v>
      </c>
      <c r="B131" s="6" t="str">
        <f>"3435202110162202214602"</f>
        <v>3435202110162202214602</v>
      </c>
      <c r="C131" s="6" t="str">
        <f>"吴多钟"</f>
        <v>吴多钟</v>
      </c>
      <c r="D131" s="6" t="str">
        <f>"男"</f>
        <v>男</v>
      </c>
    </row>
    <row r="132" spans="1:4" ht="30" customHeight="1">
      <c r="A132" s="6">
        <v>130</v>
      </c>
      <c r="B132" s="6" t="str">
        <f>"3435202110171039554777"</f>
        <v>3435202110171039554777</v>
      </c>
      <c r="C132" s="6" t="str">
        <f>"蒙飞"</f>
        <v>蒙飞</v>
      </c>
      <c r="D132" s="6" t="str">
        <f>"男"</f>
        <v>男</v>
      </c>
    </row>
    <row r="133" spans="1:4" ht="30" customHeight="1">
      <c r="A133" s="6">
        <v>131</v>
      </c>
      <c r="B133" s="6" t="str">
        <f>"343520211011090905798"</f>
        <v>343520211011090905798</v>
      </c>
      <c r="C133" s="6" t="str">
        <f>"周宗海"</f>
        <v>周宗海</v>
      </c>
      <c r="D133" s="6" t="str">
        <f>"男"</f>
        <v>男</v>
      </c>
    </row>
    <row r="134" spans="1:4" ht="30" customHeight="1">
      <c r="A134" s="6">
        <v>132</v>
      </c>
      <c r="B134" s="6" t="str">
        <f>"343520211011091908823"</f>
        <v>343520211011091908823</v>
      </c>
      <c r="C134" s="6" t="str">
        <f>"王晓怡"</f>
        <v>王晓怡</v>
      </c>
      <c r="D134" s="6" t="str">
        <f>"女"</f>
        <v>女</v>
      </c>
    </row>
    <row r="135" spans="1:4" ht="30" customHeight="1">
      <c r="A135" s="6">
        <v>133</v>
      </c>
      <c r="B135" s="6" t="str">
        <f>"343520211011093851853"</f>
        <v>343520211011093851853</v>
      </c>
      <c r="C135" s="6" t="str">
        <f>"王玲玲"</f>
        <v>王玲玲</v>
      </c>
      <c r="D135" s="6" t="str">
        <f>"女"</f>
        <v>女</v>
      </c>
    </row>
    <row r="136" spans="1:4" ht="30" customHeight="1">
      <c r="A136" s="6">
        <v>134</v>
      </c>
      <c r="B136" s="6" t="str">
        <f>"343520211011100357895"</f>
        <v>343520211011100357895</v>
      </c>
      <c r="C136" s="6" t="str">
        <f>"洪后余"</f>
        <v>洪后余</v>
      </c>
      <c r="D136" s="6" t="str">
        <f>"女"</f>
        <v>女</v>
      </c>
    </row>
    <row r="137" spans="1:4" ht="30" customHeight="1">
      <c r="A137" s="6">
        <v>135</v>
      </c>
      <c r="B137" s="6" t="str">
        <f>"343520211011100851901"</f>
        <v>343520211011100851901</v>
      </c>
      <c r="C137" s="6" t="str">
        <f>"文随方"</f>
        <v>文随方</v>
      </c>
      <c r="D137" s="6" t="str">
        <f>"男"</f>
        <v>男</v>
      </c>
    </row>
    <row r="138" spans="1:4" ht="30" customHeight="1">
      <c r="A138" s="6">
        <v>136</v>
      </c>
      <c r="B138" s="6" t="str">
        <f>"343520211011101619917"</f>
        <v>343520211011101619917</v>
      </c>
      <c r="C138" s="6" t="str">
        <f>"林雨洁"</f>
        <v>林雨洁</v>
      </c>
      <c r="D138" s="6" t="str">
        <f>"女"</f>
        <v>女</v>
      </c>
    </row>
    <row r="139" spans="1:4" ht="30" customHeight="1">
      <c r="A139" s="6">
        <v>137</v>
      </c>
      <c r="B139" s="6" t="str">
        <f>"343520211011104810963"</f>
        <v>343520211011104810963</v>
      </c>
      <c r="C139" s="6" t="str">
        <f>"曾蕊"</f>
        <v>曾蕊</v>
      </c>
      <c r="D139" s="6" t="str">
        <f>"女"</f>
        <v>女</v>
      </c>
    </row>
    <row r="140" spans="1:4" ht="30" customHeight="1">
      <c r="A140" s="6">
        <v>138</v>
      </c>
      <c r="B140" s="6" t="str">
        <f>"343520211011111142988"</f>
        <v>343520211011111142988</v>
      </c>
      <c r="C140" s="6" t="str">
        <f>"符书达"</f>
        <v>符书达</v>
      </c>
      <c r="D140" s="6" t="str">
        <f>"男"</f>
        <v>男</v>
      </c>
    </row>
    <row r="141" spans="1:4" ht="30" customHeight="1">
      <c r="A141" s="6">
        <v>139</v>
      </c>
      <c r="B141" s="6" t="str">
        <f>"343520211011111323989"</f>
        <v>343520211011111323989</v>
      </c>
      <c r="C141" s="6" t="str">
        <f>"吴华玉"</f>
        <v>吴华玉</v>
      </c>
      <c r="D141" s="6" t="str">
        <f>"女"</f>
        <v>女</v>
      </c>
    </row>
    <row r="142" spans="1:4" ht="30" customHeight="1">
      <c r="A142" s="6">
        <v>140</v>
      </c>
      <c r="B142" s="6" t="str">
        <f>"3435202110111121261005"</f>
        <v>3435202110111121261005</v>
      </c>
      <c r="C142" s="6" t="str">
        <f>"莫丽莉"</f>
        <v>莫丽莉</v>
      </c>
      <c r="D142" s="6" t="str">
        <f>"女"</f>
        <v>女</v>
      </c>
    </row>
    <row r="143" spans="1:4" ht="30" customHeight="1">
      <c r="A143" s="6">
        <v>141</v>
      </c>
      <c r="B143" s="6" t="str">
        <f>"3435202110111122191007"</f>
        <v>3435202110111122191007</v>
      </c>
      <c r="C143" s="6" t="str">
        <f>"吴玉叶"</f>
        <v>吴玉叶</v>
      </c>
      <c r="D143" s="6" t="str">
        <f>"女"</f>
        <v>女</v>
      </c>
    </row>
    <row r="144" spans="1:4" ht="30" customHeight="1">
      <c r="A144" s="6">
        <v>142</v>
      </c>
      <c r="B144" s="6" t="str">
        <f>"3435202110111126041011"</f>
        <v>3435202110111126041011</v>
      </c>
      <c r="C144" s="6" t="str">
        <f>"梁子艺"</f>
        <v>梁子艺</v>
      </c>
      <c r="D144" s="6" t="str">
        <f>"女"</f>
        <v>女</v>
      </c>
    </row>
    <row r="145" spans="1:4" ht="30" customHeight="1">
      <c r="A145" s="6">
        <v>143</v>
      </c>
      <c r="B145" s="6" t="str">
        <f>"3435202110111233091063"</f>
        <v>3435202110111233091063</v>
      </c>
      <c r="C145" s="6" t="str">
        <f>"袁翔宇"</f>
        <v>袁翔宇</v>
      </c>
      <c r="D145" s="6" t="str">
        <f>"男"</f>
        <v>男</v>
      </c>
    </row>
    <row r="146" spans="1:4" ht="30" customHeight="1">
      <c r="A146" s="6">
        <v>144</v>
      </c>
      <c r="B146" s="6" t="str">
        <f>"3435202110111303401087"</f>
        <v>3435202110111303401087</v>
      </c>
      <c r="C146" s="6" t="str">
        <f>"吴芊"</f>
        <v>吴芊</v>
      </c>
      <c r="D146" s="6" t="str">
        <f>"女"</f>
        <v>女</v>
      </c>
    </row>
    <row r="147" spans="1:4" ht="30" customHeight="1">
      <c r="A147" s="6">
        <v>145</v>
      </c>
      <c r="B147" s="6" t="str">
        <f>"3435202110111413011118"</f>
        <v>3435202110111413011118</v>
      </c>
      <c r="C147" s="6" t="str">
        <f>"张陵江"</f>
        <v>张陵江</v>
      </c>
      <c r="D147" s="6" t="str">
        <f>"男"</f>
        <v>男</v>
      </c>
    </row>
    <row r="148" spans="1:4" ht="30" customHeight="1">
      <c r="A148" s="6">
        <v>146</v>
      </c>
      <c r="B148" s="6" t="str">
        <f>"3435202110111443141127"</f>
        <v>3435202110111443141127</v>
      </c>
      <c r="C148" s="6" t="str">
        <f>"李丹莉"</f>
        <v>李丹莉</v>
      </c>
      <c r="D148" s="6" t="str">
        <f>"女"</f>
        <v>女</v>
      </c>
    </row>
    <row r="149" spans="1:4" ht="30" customHeight="1">
      <c r="A149" s="6">
        <v>147</v>
      </c>
      <c r="B149" s="6" t="str">
        <f>"3435202110111527301160"</f>
        <v>3435202110111527301160</v>
      </c>
      <c r="C149" s="6" t="str">
        <f>"朱凤妹"</f>
        <v>朱凤妹</v>
      </c>
      <c r="D149" s="6" t="str">
        <f>"女"</f>
        <v>女</v>
      </c>
    </row>
    <row r="150" spans="1:4" ht="30" customHeight="1">
      <c r="A150" s="6">
        <v>148</v>
      </c>
      <c r="B150" s="6" t="str">
        <f>"3435202110111640291232"</f>
        <v>3435202110111640291232</v>
      </c>
      <c r="C150" s="6" t="str">
        <f>"石柱栋"</f>
        <v>石柱栋</v>
      </c>
      <c r="D150" s="6" t="str">
        <f>"男"</f>
        <v>男</v>
      </c>
    </row>
    <row r="151" spans="1:4" ht="30" customHeight="1">
      <c r="A151" s="6">
        <v>149</v>
      </c>
      <c r="B151" s="6" t="str">
        <f>"3435202110111915291334"</f>
        <v>3435202110111915291334</v>
      </c>
      <c r="C151" s="6" t="str">
        <f>"洪颜"</f>
        <v>洪颜</v>
      </c>
      <c r="D151" s="6" t="str">
        <f>"女"</f>
        <v>女</v>
      </c>
    </row>
    <row r="152" spans="1:4" ht="30" customHeight="1">
      <c r="A152" s="6">
        <v>150</v>
      </c>
      <c r="B152" s="6" t="str">
        <f>"3435202110111917481337"</f>
        <v>3435202110111917481337</v>
      </c>
      <c r="C152" s="6" t="str">
        <f>"郑发炜"</f>
        <v>郑发炜</v>
      </c>
      <c r="D152" s="6" t="str">
        <f>"男"</f>
        <v>男</v>
      </c>
    </row>
    <row r="153" spans="1:4" ht="30" customHeight="1">
      <c r="A153" s="6">
        <v>151</v>
      </c>
      <c r="B153" s="6" t="str">
        <f>"3435202110111920091340"</f>
        <v>3435202110111920091340</v>
      </c>
      <c r="C153" s="6" t="str">
        <f>"黄克诚"</f>
        <v>黄克诚</v>
      </c>
      <c r="D153" s="6" t="str">
        <f>"男"</f>
        <v>男</v>
      </c>
    </row>
    <row r="154" spans="1:4" ht="30" customHeight="1">
      <c r="A154" s="6">
        <v>152</v>
      </c>
      <c r="B154" s="6" t="str">
        <f>"3435202110112020001374"</f>
        <v>3435202110112020001374</v>
      </c>
      <c r="C154" s="6" t="str">
        <f>"陈开科"</f>
        <v>陈开科</v>
      </c>
      <c r="D154" s="6" t="str">
        <f>"女"</f>
        <v>女</v>
      </c>
    </row>
    <row r="155" spans="1:4" ht="30" customHeight="1">
      <c r="A155" s="6">
        <v>153</v>
      </c>
      <c r="B155" s="6" t="str">
        <f>"3435202110112310101460"</f>
        <v>3435202110112310101460</v>
      </c>
      <c r="C155" s="6" t="str">
        <f>"黄振斌"</f>
        <v>黄振斌</v>
      </c>
      <c r="D155" s="6" t="str">
        <f>"男"</f>
        <v>男</v>
      </c>
    </row>
    <row r="156" spans="1:4" ht="30" customHeight="1">
      <c r="A156" s="6">
        <v>154</v>
      </c>
      <c r="B156" s="6" t="str">
        <f>"3435202110120811541483"</f>
        <v>3435202110120811541483</v>
      </c>
      <c r="C156" s="6" t="str">
        <f>"庞燕"</f>
        <v>庞燕</v>
      </c>
      <c r="D156" s="6" t="str">
        <f>"女"</f>
        <v>女</v>
      </c>
    </row>
    <row r="157" spans="1:4" ht="30" customHeight="1">
      <c r="A157" s="6">
        <v>155</v>
      </c>
      <c r="B157" s="6" t="str">
        <f>"3435202110120832491492"</f>
        <v>3435202110120832491492</v>
      </c>
      <c r="C157" s="6" t="str">
        <f>"王其创"</f>
        <v>王其创</v>
      </c>
      <c r="D157" s="6" t="str">
        <f>"男"</f>
        <v>男</v>
      </c>
    </row>
    <row r="158" spans="1:4" ht="30" customHeight="1">
      <c r="A158" s="6">
        <v>156</v>
      </c>
      <c r="B158" s="6" t="str">
        <f>"3435202110120915141517"</f>
        <v>3435202110120915141517</v>
      </c>
      <c r="C158" s="6" t="str">
        <f>"程钰乔"</f>
        <v>程钰乔</v>
      </c>
      <c r="D158" s="6" t="str">
        <f>"女"</f>
        <v>女</v>
      </c>
    </row>
    <row r="159" spans="1:4" ht="30" customHeight="1">
      <c r="A159" s="6">
        <v>157</v>
      </c>
      <c r="B159" s="6" t="str">
        <f>"3435202110120931441526"</f>
        <v>3435202110120931441526</v>
      </c>
      <c r="C159" s="6" t="str">
        <f>"陈娆"</f>
        <v>陈娆</v>
      </c>
      <c r="D159" s="6" t="str">
        <f>"女"</f>
        <v>女</v>
      </c>
    </row>
    <row r="160" spans="1:4" ht="30" customHeight="1">
      <c r="A160" s="6">
        <v>158</v>
      </c>
      <c r="B160" s="6" t="str">
        <f>"3435202110120947101540"</f>
        <v>3435202110120947101540</v>
      </c>
      <c r="C160" s="6" t="str">
        <f>"邓靖欣"</f>
        <v>邓靖欣</v>
      </c>
      <c r="D160" s="6" t="str">
        <f>"女"</f>
        <v>女</v>
      </c>
    </row>
    <row r="161" spans="1:4" ht="30" customHeight="1">
      <c r="A161" s="6">
        <v>159</v>
      </c>
      <c r="B161" s="6" t="str">
        <f>"3435202110120948401541"</f>
        <v>3435202110120948401541</v>
      </c>
      <c r="C161" s="6" t="str">
        <f>"王茜茜"</f>
        <v>王茜茜</v>
      </c>
      <c r="D161" s="6" t="str">
        <f>"女"</f>
        <v>女</v>
      </c>
    </row>
    <row r="162" spans="1:4" ht="30" customHeight="1">
      <c r="A162" s="6">
        <v>160</v>
      </c>
      <c r="B162" s="6" t="str">
        <f>"3435202110121013381562"</f>
        <v>3435202110121013381562</v>
      </c>
      <c r="C162" s="6" t="str">
        <f>"陈琼林"</f>
        <v>陈琼林</v>
      </c>
      <c r="D162" s="6" t="str">
        <f>"女"</f>
        <v>女</v>
      </c>
    </row>
    <row r="163" spans="1:4" ht="30" customHeight="1">
      <c r="A163" s="6">
        <v>161</v>
      </c>
      <c r="B163" s="6" t="str">
        <f>"3435202110121111161595"</f>
        <v>3435202110121111161595</v>
      </c>
      <c r="C163" s="6" t="str">
        <f>"岑运楠"</f>
        <v>岑运楠</v>
      </c>
      <c r="D163" s="6" t="str">
        <f>"男"</f>
        <v>男</v>
      </c>
    </row>
    <row r="164" spans="1:4" ht="30" customHeight="1">
      <c r="A164" s="6">
        <v>162</v>
      </c>
      <c r="B164" s="6" t="str">
        <f>"3435202110121149531621"</f>
        <v>3435202110121149531621</v>
      </c>
      <c r="C164" s="6" t="str">
        <f>"吴雪娜"</f>
        <v>吴雪娜</v>
      </c>
      <c r="D164" s="6" t="str">
        <f aca="true" t="shared" si="6" ref="D164:D170">"女"</f>
        <v>女</v>
      </c>
    </row>
    <row r="165" spans="1:4" ht="30" customHeight="1">
      <c r="A165" s="6">
        <v>163</v>
      </c>
      <c r="B165" s="6" t="str">
        <f>"3435202110121420171670"</f>
        <v>3435202110121420171670</v>
      </c>
      <c r="C165" s="6" t="str">
        <f>"蔡苏姗"</f>
        <v>蔡苏姗</v>
      </c>
      <c r="D165" s="6" t="str">
        <f t="shared" si="6"/>
        <v>女</v>
      </c>
    </row>
    <row r="166" spans="1:4" ht="30" customHeight="1">
      <c r="A166" s="6">
        <v>164</v>
      </c>
      <c r="B166" s="6" t="str">
        <f>"3435202110121502511685"</f>
        <v>3435202110121502511685</v>
      </c>
      <c r="C166" s="6" t="str">
        <f>"冼四玉"</f>
        <v>冼四玉</v>
      </c>
      <c r="D166" s="6" t="str">
        <f t="shared" si="6"/>
        <v>女</v>
      </c>
    </row>
    <row r="167" spans="1:4" ht="30" customHeight="1">
      <c r="A167" s="6">
        <v>165</v>
      </c>
      <c r="B167" s="6" t="str">
        <f>"3435202110121519071700"</f>
        <v>3435202110121519071700</v>
      </c>
      <c r="C167" s="6" t="str">
        <f>"陈虹"</f>
        <v>陈虹</v>
      </c>
      <c r="D167" s="6" t="str">
        <f t="shared" si="6"/>
        <v>女</v>
      </c>
    </row>
    <row r="168" spans="1:4" ht="30" customHeight="1">
      <c r="A168" s="6">
        <v>166</v>
      </c>
      <c r="B168" s="6" t="str">
        <f>"3435202110121537241718"</f>
        <v>3435202110121537241718</v>
      </c>
      <c r="C168" s="6" t="str">
        <f>"莫金丽"</f>
        <v>莫金丽</v>
      </c>
      <c r="D168" s="6" t="str">
        <f t="shared" si="6"/>
        <v>女</v>
      </c>
    </row>
    <row r="169" spans="1:4" ht="30" customHeight="1">
      <c r="A169" s="6">
        <v>167</v>
      </c>
      <c r="B169" s="6" t="str">
        <f>"3435202110121622091738"</f>
        <v>3435202110121622091738</v>
      </c>
      <c r="C169" s="6" t="str">
        <f>"蒙丽艳"</f>
        <v>蒙丽艳</v>
      </c>
      <c r="D169" s="6" t="str">
        <f t="shared" si="6"/>
        <v>女</v>
      </c>
    </row>
    <row r="170" spans="1:4" ht="30" customHeight="1">
      <c r="A170" s="6">
        <v>168</v>
      </c>
      <c r="B170" s="6" t="str">
        <f>"3435202110121659141759"</f>
        <v>3435202110121659141759</v>
      </c>
      <c r="C170" s="6" t="str">
        <f>"邓秋慧"</f>
        <v>邓秋慧</v>
      </c>
      <c r="D170" s="6" t="str">
        <f t="shared" si="6"/>
        <v>女</v>
      </c>
    </row>
    <row r="171" spans="1:4" ht="30" customHeight="1">
      <c r="A171" s="6">
        <v>169</v>
      </c>
      <c r="B171" s="6" t="str">
        <f>"3435202110121717021771"</f>
        <v>3435202110121717021771</v>
      </c>
      <c r="C171" s="6" t="str">
        <f>"梁瀚文"</f>
        <v>梁瀚文</v>
      </c>
      <c r="D171" s="6" t="str">
        <f>"男"</f>
        <v>男</v>
      </c>
    </row>
    <row r="172" spans="1:4" ht="30" customHeight="1">
      <c r="A172" s="6">
        <v>170</v>
      </c>
      <c r="B172" s="6" t="str">
        <f>"3435202110121744501782"</f>
        <v>3435202110121744501782</v>
      </c>
      <c r="C172" s="6" t="str">
        <f>"符基伟"</f>
        <v>符基伟</v>
      </c>
      <c r="D172" s="6" t="str">
        <f>"男"</f>
        <v>男</v>
      </c>
    </row>
    <row r="173" spans="1:4" ht="30" customHeight="1">
      <c r="A173" s="6">
        <v>171</v>
      </c>
      <c r="B173" s="6" t="str">
        <f>"3435202110121749471784"</f>
        <v>3435202110121749471784</v>
      </c>
      <c r="C173" s="6" t="str">
        <f>"陈善鹭"</f>
        <v>陈善鹭</v>
      </c>
      <c r="D173" s="6" t="str">
        <f>"男"</f>
        <v>男</v>
      </c>
    </row>
    <row r="174" spans="1:4" ht="30" customHeight="1">
      <c r="A174" s="6">
        <v>172</v>
      </c>
      <c r="B174" s="6" t="str">
        <f>"3435202110122029321831"</f>
        <v>3435202110122029321831</v>
      </c>
      <c r="C174" s="6" t="str">
        <f>"梁燕"</f>
        <v>梁燕</v>
      </c>
      <c r="D174" s="6" t="str">
        <f>"女"</f>
        <v>女</v>
      </c>
    </row>
    <row r="175" spans="1:4" ht="30" customHeight="1">
      <c r="A175" s="6">
        <v>173</v>
      </c>
      <c r="B175" s="6" t="str">
        <f>"3435202110122045021837"</f>
        <v>3435202110122045021837</v>
      </c>
      <c r="C175" s="6" t="str">
        <f>"许青霞"</f>
        <v>许青霞</v>
      </c>
      <c r="D175" s="6" t="str">
        <f>"女"</f>
        <v>女</v>
      </c>
    </row>
    <row r="176" spans="1:4" ht="30" customHeight="1">
      <c r="A176" s="6">
        <v>174</v>
      </c>
      <c r="B176" s="6" t="str">
        <f>"3435202110122111271845"</f>
        <v>3435202110122111271845</v>
      </c>
      <c r="C176" s="6" t="str">
        <f>"陈照"</f>
        <v>陈照</v>
      </c>
      <c r="D176" s="6" t="str">
        <f>"男"</f>
        <v>男</v>
      </c>
    </row>
    <row r="177" spans="1:4" ht="30" customHeight="1">
      <c r="A177" s="6">
        <v>175</v>
      </c>
      <c r="B177" s="6" t="str">
        <f>"3435202110122126541851"</f>
        <v>3435202110122126541851</v>
      </c>
      <c r="C177" s="6" t="str">
        <f>"周丹荣"</f>
        <v>周丹荣</v>
      </c>
      <c r="D177" s="6" t="str">
        <f>"女"</f>
        <v>女</v>
      </c>
    </row>
    <row r="178" spans="1:4" ht="30" customHeight="1">
      <c r="A178" s="6">
        <v>176</v>
      </c>
      <c r="B178" s="6" t="str">
        <f>"3435202110122158111862"</f>
        <v>3435202110122158111862</v>
      </c>
      <c r="C178" s="6" t="str">
        <f>"吴花菊"</f>
        <v>吴花菊</v>
      </c>
      <c r="D178" s="6" t="str">
        <f>"女"</f>
        <v>女</v>
      </c>
    </row>
    <row r="179" spans="1:4" ht="30" customHeight="1">
      <c r="A179" s="6">
        <v>177</v>
      </c>
      <c r="B179" s="6" t="str">
        <f>"3435202110122203241864"</f>
        <v>3435202110122203241864</v>
      </c>
      <c r="C179" s="6" t="str">
        <f>"王小娟"</f>
        <v>王小娟</v>
      </c>
      <c r="D179" s="6" t="str">
        <f>"女"</f>
        <v>女</v>
      </c>
    </row>
    <row r="180" spans="1:4" ht="30" customHeight="1">
      <c r="A180" s="6">
        <v>178</v>
      </c>
      <c r="B180" s="6" t="str">
        <f>"3435202110122310051882"</f>
        <v>3435202110122310051882</v>
      </c>
      <c r="C180" s="6" t="str">
        <f>"吴晓莹"</f>
        <v>吴晓莹</v>
      </c>
      <c r="D180" s="6" t="str">
        <f>"女"</f>
        <v>女</v>
      </c>
    </row>
    <row r="181" spans="1:4" ht="30" customHeight="1">
      <c r="A181" s="6">
        <v>179</v>
      </c>
      <c r="B181" s="6" t="str">
        <f>"3435202110130852381921"</f>
        <v>3435202110130852381921</v>
      </c>
      <c r="C181" s="6" t="str">
        <f>"莫寒雪"</f>
        <v>莫寒雪</v>
      </c>
      <c r="D181" s="6" t="str">
        <f>"女"</f>
        <v>女</v>
      </c>
    </row>
    <row r="182" spans="1:4" ht="30" customHeight="1">
      <c r="A182" s="6">
        <v>180</v>
      </c>
      <c r="B182" s="6" t="str">
        <f>"3435202110130917551936"</f>
        <v>3435202110130917551936</v>
      </c>
      <c r="C182" s="6" t="str">
        <f>"陈汶寿"</f>
        <v>陈汶寿</v>
      </c>
      <c r="D182" s="6" t="str">
        <f>"男"</f>
        <v>男</v>
      </c>
    </row>
    <row r="183" spans="1:4" ht="30" customHeight="1">
      <c r="A183" s="6">
        <v>181</v>
      </c>
      <c r="B183" s="6" t="str">
        <f>"3435202110131123242008"</f>
        <v>3435202110131123242008</v>
      </c>
      <c r="C183" s="6" t="str">
        <f>"吴小妹"</f>
        <v>吴小妹</v>
      </c>
      <c r="D183" s="6" t="str">
        <f aca="true" t="shared" si="7" ref="D183:D188">"女"</f>
        <v>女</v>
      </c>
    </row>
    <row r="184" spans="1:4" ht="30" customHeight="1">
      <c r="A184" s="6">
        <v>182</v>
      </c>
      <c r="B184" s="6" t="str">
        <f>"3435202110131139392014"</f>
        <v>3435202110131139392014</v>
      </c>
      <c r="C184" s="6" t="str">
        <f>"李英菊"</f>
        <v>李英菊</v>
      </c>
      <c r="D184" s="6" t="str">
        <f t="shared" si="7"/>
        <v>女</v>
      </c>
    </row>
    <row r="185" spans="1:4" ht="30" customHeight="1">
      <c r="A185" s="6">
        <v>183</v>
      </c>
      <c r="B185" s="6" t="str">
        <f>"3435202110131149422017"</f>
        <v>3435202110131149422017</v>
      </c>
      <c r="C185" s="6" t="str">
        <f>"陈静"</f>
        <v>陈静</v>
      </c>
      <c r="D185" s="6" t="str">
        <f t="shared" si="7"/>
        <v>女</v>
      </c>
    </row>
    <row r="186" spans="1:4" ht="30" customHeight="1">
      <c r="A186" s="6">
        <v>184</v>
      </c>
      <c r="B186" s="6" t="str">
        <f>"3435202110131611172074"</f>
        <v>3435202110131611172074</v>
      </c>
      <c r="C186" s="6" t="str">
        <f>"何小珺"</f>
        <v>何小珺</v>
      </c>
      <c r="D186" s="6" t="str">
        <f t="shared" si="7"/>
        <v>女</v>
      </c>
    </row>
    <row r="187" spans="1:4" ht="30" customHeight="1">
      <c r="A187" s="6">
        <v>185</v>
      </c>
      <c r="B187" s="6" t="str">
        <f>"3435202110131631482081"</f>
        <v>3435202110131631482081</v>
      </c>
      <c r="C187" s="6" t="str">
        <f>"符少文"</f>
        <v>符少文</v>
      </c>
      <c r="D187" s="6" t="str">
        <f t="shared" si="7"/>
        <v>女</v>
      </c>
    </row>
    <row r="188" spans="1:4" ht="30" customHeight="1">
      <c r="A188" s="6">
        <v>186</v>
      </c>
      <c r="B188" s="6" t="str">
        <f>"3435202110131701112096"</f>
        <v>3435202110131701112096</v>
      </c>
      <c r="C188" s="6" t="str">
        <f>"林凤 "</f>
        <v>林凤 </v>
      </c>
      <c r="D188" s="6" t="str">
        <f t="shared" si="7"/>
        <v>女</v>
      </c>
    </row>
    <row r="189" spans="1:4" ht="30" customHeight="1">
      <c r="A189" s="6">
        <v>187</v>
      </c>
      <c r="B189" s="6" t="str">
        <f>"3435202110131709302098"</f>
        <v>3435202110131709302098</v>
      </c>
      <c r="C189" s="6" t="str">
        <f>"陈诗笛"</f>
        <v>陈诗笛</v>
      </c>
      <c r="D189" s="6" t="str">
        <f>"男"</f>
        <v>男</v>
      </c>
    </row>
    <row r="190" spans="1:4" ht="30" customHeight="1">
      <c r="A190" s="6">
        <v>188</v>
      </c>
      <c r="B190" s="6" t="str">
        <f>"3435202110132002232136"</f>
        <v>3435202110132002232136</v>
      </c>
      <c r="C190" s="6" t="str">
        <f>"王芙蓉"</f>
        <v>王芙蓉</v>
      </c>
      <c r="D190" s="6" t="str">
        <f>"女"</f>
        <v>女</v>
      </c>
    </row>
    <row r="191" spans="1:4" ht="30" customHeight="1">
      <c r="A191" s="6">
        <v>189</v>
      </c>
      <c r="B191" s="6" t="str">
        <f>"3435202110132229102169"</f>
        <v>3435202110132229102169</v>
      </c>
      <c r="C191" s="6" t="str">
        <f>"张雪连"</f>
        <v>张雪连</v>
      </c>
      <c r="D191" s="6" t="str">
        <f>"女"</f>
        <v>女</v>
      </c>
    </row>
    <row r="192" spans="1:4" ht="30" customHeight="1">
      <c r="A192" s="6">
        <v>190</v>
      </c>
      <c r="B192" s="6" t="str">
        <f>"3435202110132239332175"</f>
        <v>3435202110132239332175</v>
      </c>
      <c r="C192" s="6" t="str">
        <f>"王义财"</f>
        <v>王义财</v>
      </c>
      <c r="D192" s="6" t="str">
        <f>"男"</f>
        <v>男</v>
      </c>
    </row>
    <row r="193" spans="1:4" ht="30" customHeight="1">
      <c r="A193" s="6">
        <v>191</v>
      </c>
      <c r="B193" s="6" t="str">
        <f>"3435202110140024252182"</f>
        <v>3435202110140024252182</v>
      </c>
      <c r="C193" s="6" t="str">
        <f>"曾令巧"</f>
        <v>曾令巧</v>
      </c>
      <c r="D193" s="6" t="str">
        <f>"女"</f>
        <v>女</v>
      </c>
    </row>
    <row r="194" spans="1:4" ht="30" customHeight="1">
      <c r="A194" s="6">
        <v>192</v>
      </c>
      <c r="B194" s="6" t="str">
        <f>"3435202110140846512263"</f>
        <v>3435202110140846512263</v>
      </c>
      <c r="C194" s="6" t="str">
        <f>"吉恒山"</f>
        <v>吉恒山</v>
      </c>
      <c r="D194" s="6" t="str">
        <f>"男"</f>
        <v>男</v>
      </c>
    </row>
    <row r="195" spans="1:4" ht="30" customHeight="1">
      <c r="A195" s="6">
        <v>193</v>
      </c>
      <c r="B195" s="6" t="str">
        <f>"3435202110140929232359"</f>
        <v>3435202110140929232359</v>
      </c>
      <c r="C195" s="6" t="str">
        <f>"李德康"</f>
        <v>李德康</v>
      </c>
      <c r="D195" s="6" t="str">
        <f>"男"</f>
        <v>男</v>
      </c>
    </row>
    <row r="196" spans="1:4" ht="30" customHeight="1">
      <c r="A196" s="6">
        <v>194</v>
      </c>
      <c r="B196" s="6" t="str">
        <f>"3435202110140952082400"</f>
        <v>3435202110140952082400</v>
      </c>
      <c r="C196" s="6" t="str">
        <f>"林星竹"</f>
        <v>林星竹</v>
      </c>
      <c r="D196" s="6" t="str">
        <f>"女"</f>
        <v>女</v>
      </c>
    </row>
    <row r="197" spans="1:4" ht="30" customHeight="1">
      <c r="A197" s="6">
        <v>195</v>
      </c>
      <c r="B197" s="6" t="str">
        <f>"3435202110141007372430"</f>
        <v>3435202110141007372430</v>
      </c>
      <c r="C197" s="6" t="str">
        <f>"曾垂玉"</f>
        <v>曾垂玉</v>
      </c>
      <c r="D197" s="6" t="str">
        <f>"女"</f>
        <v>女</v>
      </c>
    </row>
    <row r="198" spans="1:4" ht="30" customHeight="1">
      <c r="A198" s="6">
        <v>196</v>
      </c>
      <c r="B198" s="6" t="str">
        <f>"3435202110141009592433"</f>
        <v>3435202110141009592433</v>
      </c>
      <c r="C198" s="6" t="str">
        <f>"段文菲"</f>
        <v>段文菲</v>
      </c>
      <c r="D198" s="6" t="str">
        <f>"女"</f>
        <v>女</v>
      </c>
    </row>
    <row r="199" spans="1:4" ht="30" customHeight="1">
      <c r="A199" s="6">
        <v>197</v>
      </c>
      <c r="B199" s="6" t="str">
        <f>"3435202110141210372689"</f>
        <v>3435202110141210372689</v>
      </c>
      <c r="C199" s="6" t="str">
        <f>"林有李"</f>
        <v>林有李</v>
      </c>
      <c r="D199" s="6" t="str">
        <f>"女"</f>
        <v>女</v>
      </c>
    </row>
    <row r="200" spans="1:4" ht="30" customHeight="1">
      <c r="A200" s="6">
        <v>198</v>
      </c>
      <c r="B200" s="6" t="str">
        <f>"3435202110141450162881"</f>
        <v>3435202110141450162881</v>
      </c>
      <c r="C200" s="6" t="str">
        <f>"周未影"</f>
        <v>周未影</v>
      </c>
      <c r="D200" s="6" t="str">
        <f>"女"</f>
        <v>女</v>
      </c>
    </row>
    <row r="201" spans="1:4" ht="30" customHeight="1">
      <c r="A201" s="6">
        <v>199</v>
      </c>
      <c r="B201" s="6" t="str">
        <f>"3435202110141645533038"</f>
        <v>3435202110141645533038</v>
      </c>
      <c r="C201" s="6" t="str">
        <f>"苏礼锋"</f>
        <v>苏礼锋</v>
      </c>
      <c r="D201" s="6" t="str">
        <f>"男"</f>
        <v>男</v>
      </c>
    </row>
    <row r="202" spans="1:4" ht="30" customHeight="1">
      <c r="A202" s="6">
        <v>200</v>
      </c>
      <c r="B202" s="6" t="str">
        <f>"3435202110141718003074"</f>
        <v>3435202110141718003074</v>
      </c>
      <c r="C202" s="6" t="str">
        <f>"李坤朋"</f>
        <v>李坤朋</v>
      </c>
      <c r="D202" s="6" t="str">
        <f>"男"</f>
        <v>男</v>
      </c>
    </row>
    <row r="203" spans="1:4" ht="30" customHeight="1">
      <c r="A203" s="6">
        <v>201</v>
      </c>
      <c r="B203" s="6" t="str">
        <f>"3435202110141742173093"</f>
        <v>3435202110141742173093</v>
      </c>
      <c r="C203" s="6" t="str">
        <f>"李雯敏"</f>
        <v>李雯敏</v>
      </c>
      <c r="D203" s="6" t="str">
        <f>"女"</f>
        <v>女</v>
      </c>
    </row>
    <row r="204" spans="1:4" ht="30" customHeight="1">
      <c r="A204" s="6">
        <v>202</v>
      </c>
      <c r="B204" s="6" t="str">
        <f>"3435202110141811053125"</f>
        <v>3435202110141811053125</v>
      </c>
      <c r="C204" s="6" t="str">
        <f>"王小娜"</f>
        <v>王小娜</v>
      </c>
      <c r="D204" s="6" t="str">
        <f>"女"</f>
        <v>女</v>
      </c>
    </row>
    <row r="205" spans="1:4" ht="30" customHeight="1">
      <c r="A205" s="6">
        <v>203</v>
      </c>
      <c r="B205" s="6" t="str">
        <f>"3435202110141901453155"</f>
        <v>3435202110141901453155</v>
      </c>
      <c r="C205" s="6" t="str">
        <f>"曾嵘"</f>
        <v>曾嵘</v>
      </c>
      <c r="D205" s="6" t="str">
        <f>"男"</f>
        <v>男</v>
      </c>
    </row>
    <row r="206" spans="1:4" ht="30" customHeight="1">
      <c r="A206" s="6">
        <v>204</v>
      </c>
      <c r="B206" s="6" t="str">
        <f>"3435202110141910353160"</f>
        <v>3435202110141910353160</v>
      </c>
      <c r="C206" s="6" t="str">
        <f>"谢必丽"</f>
        <v>谢必丽</v>
      </c>
      <c r="D206" s="6" t="str">
        <f>"女"</f>
        <v>女</v>
      </c>
    </row>
    <row r="207" spans="1:4" ht="30" customHeight="1">
      <c r="A207" s="6">
        <v>205</v>
      </c>
      <c r="B207" s="6" t="str">
        <f>"3435202110142005043196"</f>
        <v>3435202110142005043196</v>
      </c>
      <c r="C207" s="6" t="str">
        <f>"林志婷"</f>
        <v>林志婷</v>
      </c>
      <c r="D207" s="6" t="str">
        <f>"女"</f>
        <v>女</v>
      </c>
    </row>
    <row r="208" spans="1:4" ht="30" customHeight="1">
      <c r="A208" s="6">
        <v>206</v>
      </c>
      <c r="B208" s="6" t="str">
        <f>"3435202110150006303355"</f>
        <v>3435202110150006303355</v>
      </c>
      <c r="C208" s="6" t="str">
        <f>"吴季春"</f>
        <v>吴季春</v>
      </c>
      <c r="D208" s="6" t="str">
        <f>"女"</f>
        <v>女</v>
      </c>
    </row>
    <row r="209" spans="1:4" ht="30" customHeight="1">
      <c r="A209" s="6">
        <v>207</v>
      </c>
      <c r="B209" s="6" t="str">
        <f>"3435202110150017233360"</f>
        <v>3435202110150017233360</v>
      </c>
      <c r="C209" s="6" t="str">
        <f>"王文招"</f>
        <v>王文招</v>
      </c>
      <c r="D209" s="6" t="str">
        <f>"男"</f>
        <v>男</v>
      </c>
    </row>
    <row r="210" spans="1:4" ht="30" customHeight="1">
      <c r="A210" s="6">
        <v>208</v>
      </c>
      <c r="B210" s="6" t="str">
        <f>"3435202110150950323488"</f>
        <v>3435202110150950323488</v>
      </c>
      <c r="C210" s="6" t="str">
        <f>"马旭"</f>
        <v>马旭</v>
      </c>
      <c r="D210" s="6" t="str">
        <f>"男"</f>
        <v>男</v>
      </c>
    </row>
    <row r="211" spans="1:4" ht="30" customHeight="1">
      <c r="A211" s="6">
        <v>209</v>
      </c>
      <c r="B211" s="6" t="str">
        <f>"3435202110151102593594"</f>
        <v>3435202110151102593594</v>
      </c>
      <c r="C211" s="6" t="str">
        <f>"孙勇康"</f>
        <v>孙勇康</v>
      </c>
      <c r="D211" s="6" t="str">
        <f>"男"</f>
        <v>男</v>
      </c>
    </row>
    <row r="212" spans="1:4" ht="30" customHeight="1">
      <c r="A212" s="6">
        <v>210</v>
      </c>
      <c r="B212" s="6" t="str">
        <f>"3435202110151123123613"</f>
        <v>3435202110151123123613</v>
      </c>
      <c r="C212" s="6" t="str">
        <f>"吴晓雪"</f>
        <v>吴晓雪</v>
      </c>
      <c r="D212" s="6" t="str">
        <f>"女"</f>
        <v>女</v>
      </c>
    </row>
    <row r="213" spans="1:4" ht="30" customHeight="1">
      <c r="A213" s="6">
        <v>211</v>
      </c>
      <c r="B213" s="6" t="str">
        <f>"3435202110151205553658"</f>
        <v>3435202110151205553658</v>
      </c>
      <c r="C213" s="6" t="str">
        <f>"卢运芳"</f>
        <v>卢运芳</v>
      </c>
      <c r="D213" s="6" t="str">
        <f>"女"</f>
        <v>女</v>
      </c>
    </row>
    <row r="214" spans="1:4" ht="30" customHeight="1">
      <c r="A214" s="6">
        <v>212</v>
      </c>
      <c r="B214" s="6" t="str">
        <f>"3435202110151256473686"</f>
        <v>3435202110151256473686</v>
      </c>
      <c r="C214" s="6" t="str">
        <f>"孙才德"</f>
        <v>孙才德</v>
      </c>
      <c r="D214" s="6" t="str">
        <f>"男"</f>
        <v>男</v>
      </c>
    </row>
    <row r="215" spans="1:4" ht="30" customHeight="1">
      <c r="A215" s="6">
        <v>213</v>
      </c>
      <c r="B215" s="6" t="str">
        <f>"3435202110151313293697"</f>
        <v>3435202110151313293697</v>
      </c>
      <c r="C215" s="6" t="str">
        <f>"冯行志"</f>
        <v>冯行志</v>
      </c>
      <c r="D215" s="6" t="str">
        <f>"男"</f>
        <v>男</v>
      </c>
    </row>
    <row r="216" spans="1:4" ht="30" customHeight="1">
      <c r="A216" s="6">
        <v>214</v>
      </c>
      <c r="B216" s="6" t="str">
        <f>"3435202110151632113842"</f>
        <v>3435202110151632113842</v>
      </c>
      <c r="C216" s="6" t="str">
        <f>"廖学晶"</f>
        <v>廖学晶</v>
      </c>
      <c r="D216" s="6" t="str">
        <f>"女"</f>
        <v>女</v>
      </c>
    </row>
    <row r="217" spans="1:4" ht="30" customHeight="1">
      <c r="A217" s="6">
        <v>215</v>
      </c>
      <c r="B217" s="6" t="str">
        <f>"3435202110151711513879"</f>
        <v>3435202110151711513879</v>
      </c>
      <c r="C217" s="6" t="str">
        <f>"王冬利"</f>
        <v>王冬利</v>
      </c>
      <c r="D217" s="6" t="str">
        <f>"女"</f>
        <v>女</v>
      </c>
    </row>
    <row r="218" spans="1:4" ht="30" customHeight="1">
      <c r="A218" s="6">
        <v>216</v>
      </c>
      <c r="B218" s="6" t="str">
        <f>"3435202110151856273949"</f>
        <v>3435202110151856273949</v>
      </c>
      <c r="C218" s="6" t="str">
        <f>"庄秋香"</f>
        <v>庄秋香</v>
      </c>
      <c r="D218" s="6" t="str">
        <f>"女"</f>
        <v>女</v>
      </c>
    </row>
    <row r="219" spans="1:4" ht="30" customHeight="1">
      <c r="A219" s="6">
        <v>217</v>
      </c>
      <c r="B219" s="6" t="str">
        <f>"3435202110151947003976"</f>
        <v>3435202110151947003976</v>
      </c>
      <c r="C219" s="6" t="str">
        <f>"莫少华"</f>
        <v>莫少华</v>
      </c>
      <c r="D219" s="6" t="str">
        <f>"男"</f>
        <v>男</v>
      </c>
    </row>
    <row r="220" spans="1:4" ht="30" customHeight="1">
      <c r="A220" s="6">
        <v>218</v>
      </c>
      <c r="B220" s="6" t="str">
        <f>"3435202110152018074002"</f>
        <v>3435202110152018074002</v>
      </c>
      <c r="C220" s="6" t="str">
        <f>"李有娜"</f>
        <v>李有娜</v>
      </c>
      <c r="D220" s="6" t="str">
        <f>"女"</f>
        <v>女</v>
      </c>
    </row>
    <row r="221" spans="1:4" ht="30" customHeight="1">
      <c r="A221" s="6">
        <v>219</v>
      </c>
      <c r="B221" s="6" t="str">
        <f>"3435202110152237084082"</f>
        <v>3435202110152237084082</v>
      </c>
      <c r="C221" s="6" t="str">
        <f>"苏雅"</f>
        <v>苏雅</v>
      </c>
      <c r="D221" s="6" t="str">
        <f>"女"</f>
        <v>女</v>
      </c>
    </row>
    <row r="222" spans="1:4" ht="30" customHeight="1">
      <c r="A222" s="6">
        <v>220</v>
      </c>
      <c r="B222" s="6" t="str">
        <f>"3435202110161057004186"</f>
        <v>3435202110161057004186</v>
      </c>
      <c r="C222" s="6" t="str">
        <f>"徐文政"</f>
        <v>徐文政</v>
      </c>
      <c r="D222" s="6" t="str">
        <f>"男"</f>
        <v>男</v>
      </c>
    </row>
    <row r="223" spans="1:4" ht="30" customHeight="1">
      <c r="A223" s="6">
        <v>221</v>
      </c>
      <c r="B223" s="6" t="str">
        <f>"3435202110161156234225"</f>
        <v>3435202110161156234225</v>
      </c>
      <c r="C223" s="6" t="str">
        <f>"王鑫洋"</f>
        <v>王鑫洋</v>
      </c>
      <c r="D223" s="6" t="str">
        <f>"男"</f>
        <v>男</v>
      </c>
    </row>
    <row r="224" spans="1:4" ht="30" customHeight="1">
      <c r="A224" s="6">
        <v>222</v>
      </c>
      <c r="B224" s="6" t="str">
        <f>"3435202110161244374253"</f>
        <v>3435202110161244374253</v>
      </c>
      <c r="C224" s="6" t="str">
        <f>"陈晓珍"</f>
        <v>陈晓珍</v>
      </c>
      <c r="D224" s="6" t="str">
        <f>"女"</f>
        <v>女</v>
      </c>
    </row>
    <row r="225" spans="1:4" ht="30" customHeight="1">
      <c r="A225" s="6">
        <v>223</v>
      </c>
      <c r="B225" s="6" t="str">
        <f>"3435202110161421554306"</f>
        <v>3435202110161421554306</v>
      </c>
      <c r="C225" s="6" t="str">
        <f>"罗小花"</f>
        <v>罗小花</v>
      </c>
      <c r="D225" s="6" t="str">
        <f>"女"</f>
        <v>女</v>
      </c>
    </row>
    <row r="226" spans="1:4" ht="30" customHeight="1">
      <c r="A226" s="6">
        <v>224</v>
      </c>
      <c r="B226" s="6" t="str">
        <f>"3435202110161428594308"</f>
        <v>3435202110161428594308</v>
      </c>
      <c r="C226" s="6" t="str">
        <f>"李汝元"</f>
        <v>李汝元</v>
      </c>
      <c r="D226" s="6" t="str">
        <f>"女"</f>
        <v>女</v>
      </c>
    </row>
    <row r="227" spans="1:4" ht="30" customHeight="1">
      <c r="A227" s="6">
        <v>225</v>
      </c>
      <c r="B227" s="6" t="str">
        <f>"3435202110161616314377"</f>
        <v>3435202110161616314377</v>
      </c>
      <c r="C227" s="6" t="str">
        <f>"李春爱"</f>
        <v>李春爱</v>
      </c>
      <c r="D227" s="6" t="str">
        <f>"女"</f>
        <v>女</v>
      </c>
    </row>
    <row r="228" spans="1:4" ht="30" customHeight="1">
      <c r="A228" s="6">
        <v>226</v>
      </c>
      <c r="B228" s="6" t="str">
        <f>"3435202110161916114478"</f>
        <v>3435202110161916114478</v>
      </c>
      <c r="C228" s="6" t="str">
        <f>"徐键"</f>
        <v>徐键</v>
      </c>
      <c r="D228" s="6" t="str">
        <f>"男"</f>
        <v>男</v>
      </c>
    </row>
    <row r="229" spans="1:4" ht="30" customHeight="1">
      <c r="A229" s="6">
        <v>227</v>
      </c>
      <c r="B229" s="6" t="str">
        <f>"3435202110161955204503"</f>
        <v>3435202110161955204503</v>
      </c>
      <c r="C229" s="6" t="str">
        <f>"陈云雁"</f>
        <v>陈云雁</v>
      </c>
      <c r="D229" s="6" t="str">
        <f aca="true" t="shared" si="8" ref="D229:D234">"女"</f>
        <v>女</v>
      </c>
    </row>
    <row r="230" spans="1:4" ht="30" customHeight="1">
      <c r="A230" s="6">
        <v>228</v>
      </c>
      <c r="B230" s="6" t="str">
        <f>"3435202110162027464532"</f>
        <v>3435202110162027464532</v>
      </c>
      <c r="C230" s="6" t="str">
        <f>"王美妹"</f>
        <v>王美妹</v>
      </c>
      <c r="D230" s="6" t="str">
        <f t="shared" si="8"/>
        <v>女</v>
      </c>
    </row>
    <row r="231" spans="1:4" ht="30" customHeight="1">
      <c r="A231" s="6">
        <v>229</v>
      </c>
      <c r="B231" s="6" t="str">
        <f>"3435202110162109174567"</f>
        <v>3435202110162109174567</v>
      </c>
      <c r="C231" s="6" t="str">
        <f>"陈叶妹"</f>
        <v>陈叶妹</v>
      </c>
      <c r="D231" s="6" t="str">
        <f t="shared" si="8"/>
        <v>女</v>
      </c>
    </row>
    <row r="232" spans="1:4" ht="30" customHeight="1">
      <c r="A232" s="6">
        <v>230</v>
      </c>
      <c r="B232" s="6" t="str">
        <f>"3435202110162120314576"</f>
        <v>3435202110162120314576</v>
      </c>
      <c r="C232" s="6" t="str">
        <f>"陈云怡"</f>
        <v>陈云怡</v>
      </c>
      <c r="D232" s="6" t="str">
        <f t="shared" si="8"/>
        <v>女</v>
      </c>
    </row>
    <row r="233" spans="1:4" ht="30" customHeight="1">
      <c r="A233" s="6">
        <v>231</v>
      </c>
      <c r="B233" s="6" t="str">
        <f>"3435202110162126254580"</f>
        <v>3435202110162126254580</v>
      </c>
      <c r="C233" s="6" t="str">
        <f>"符佳茜"</f>
        <v>符佳茜</v>
      </c>
      <c r="D233" s="6" t="str">
        <f t="shared" si="8"/>
        <v>女</v>
      </c>
    </row>
    <row r="234" spans="1:4" ht="30" customHeight="1">
      <c r="A234" s="6">
        <v>232</v>
      </c>
      <c r="B234" s="6" t="str">
        <f>"3435202110162229464623"</f>
        <v>3435202110162229464623</v>
      </c>
      <c r="C234" s="6" t="str">
        <f>"梁春汝"</f>
        <v>梁春汝</v>
      </c>
      <c r="D234" s="6" t="str">
        <f t="shared" si="8"/>
        <v>女</v>
      </c>
    </row>
    <row r="235" spans="1:4" ht="30" customHeight="1">
      <c r="A235" s="6">
        <v>233</v>
      </c>
      <c r="B235" s="6" t="str">
        <f>"3435202110162234124624"</f>
        <v>3435202110162234124624</v>
      </c>
      <c r="C235" s="6" t="str">
        <f>"姜垂联"</f>
        <v>姜垂联</v>
      </c>
      <c r="D235" s="6" t="str">
        <f>"男"</f>
        <v>男</v>
      </c>
    </row>
    <row r="236" spans="1:4" ht="30" customHeight="1">
      <c r="A236" s="6">
        <v>234</v>
      </c>
      <c r="B236" s="6" t="str">
        <f>"3435202110162312154637"</f>
        <v>3435202110162312154637</v>
      </c>
      <c r="C236" s="6" t="str">
        <f>"符珍祥"</f>
        <v>符珍祥</v>
      </c>
      <c r="D236" s="6" t="str">
        <f>"女"</f>
        <v>女</v>
      </c>
    </row>
    <row r="237" spans="1:4" ht="30" customHeight="1">
      <c r="A237" s="6">
        <v>235</v>
      </c>
      <c r="B237" s="6" t="str">
        <f>"3435202110162314174639"</f>
        <v>3435202110162314174639</v>
      </c>
      <c r="C237" s="6" t="str">
        <f>"麦精慧"</f>
        <v>麦精慧</v>
      </c>
      <c r="D237" s="6" t="str">
        <f>"男"</f>
        <v>男</v>
      </c>
    </row>
    <row r="238" spans="1:4" ht="30" customHeight="1">
      <c r="A238" s="6">
        <v>236</v>
      </c>
      <c r="B238" s="6" t="str">
        <f>"3435202110162352554655"</f>
        <v>3435202110162352554655</v>
      </c>
      <c r="C238" s="6" t="str">
        <f>"王友宽"</f>
        <v>王友宽</v>
      </c>
      <c r="D238" s="6" t="str">
        <f>"男"</f>
        <v>男</v>
      </c>
    </row>
    <row r="239" spans="1:4" ht="30" customHeight="1">
      <c r="A239" s="6">
        <v>237</v>
      </c>
      <c r="B239" s="6" t="str">
        <f>"3435202110170053114663"</f>
        <v>3435202110170053114663</v>
      </c>
      <c r="C239" s="6" t="str">
        <f>"王玲转"</f>
        <v>王玲转</v>
      </c>
      <c r="D239" s="6" t="str">
        <f>"女"</f>
        <v>女</v>
      </c>
    </row>
    <row r="240" spans="1:4" ht="30" customHeight="1">
      <c r="A240" s="6">
        <v>238</v>
      </c>
      <c r="B240" s="6" t="str">
        <f>"3435202110170218324673"</f>
        <v>3435202110170218324673</v>
      </c>
      <c r="C240" s="6" t="str">
        <f>"陈奕成"</f>
        <v>陈奕成</v>
      </c>
      <c r="D240" s="6" t="str">
        <f>"男"</f>
        <v>男</v>
      </c>
    </row>
    <row r="241" spans="1:4" ht="30" customHeight="1">
      <c r="A241" s="6">
        <v>239</v>
      </c>
      <c r="B241" s="6" t="str">
        <f>"3435202110170924224711"</f>
        <v>3435202110170924224711</v>
      </c>
      <c r="C241" s="6" t="str">
        <f>"张俊郁"</f>
        <v>张俊郁</v>
      </c>
      <c r="D241" s="6" t="str">
        <f>"男"</f>
        <v>男</v>
      </c>
    </row>
    <row r="242" spans="1:4" ht="30" customHeight="1">
      <c r="A242" s="6">
        <v>240</v>
      </c>
      <c r="B242" s="6" t="str">
        <f>"3435202110170942274725"</f>
        <v>3435202110170942274725</v>
      </c>
      <c r="C242" s="6" t="str">
        <f>"林仕尧"</f>
        <v>林仕尧</v>
      </c>
      <c r="D242" s="6" t="str">
        <f>"男"</f>
        <v>男</v>
      </c>
    </row>
    <row r="243" spans="1:4" ht="30" customHeight="1">
      <c r="A243" s="6">
        <v>241</v>
      </c>
      <c r="B243" s="6" t="str">
        <f>"3435202110170956324738"</f>
        <v>3435202110170956324738</v>
      </c>
      <c r="C243" s="6" t="str">
        <f>"曾祥雅"</f>
        <v>曾祥雅</v>
      </c>
      <c r="D243" s="6" t="str">
        <f>"女"</f>
        <v>女</v>
      </c>
    </row>
    <row r="244" spans="1:4" ht="30" customHeight="1">
      <c r="A244" s="6">
        <v>242</v>
      </c>
      <c r="B244" s="6" t="str">
        <f>"3435202110171009144751"</f>
        <v>3435202110171009144751</v>
      </c>
      <c r="C244" s="6" t="str">
        <f>"曾桂钰"</f>
        <v>曾桂钰</v>
      </c>
      <c r="D244" s="6" t="str">
        <f>"女"</f>
        <v>女</v>
      </c>
    </row>
    <row r="245" spans="1:4" ht="30" customHeight="1">
      <c r="A245" s="6">
        <v>243</v>
      </c>
      <c r="B245" s="6" t="str">
        <f>"343520211011091233809"</f>
        <v>343520211011091233809</v>
      </c>
      <c r="C245" s="6" t="str">
        <f>"聂建强"</f>
        <v>聂建强</v>
      </c>
      <c r="D245" s="6" t="str">
        <f>"男"</f>
        <v>男</v>
      </c>
    </row>
    <row r="246" spans="1:4" ht="30" customHeight="1">
      <c r="A246" s="6">
        <v>244</v>
      </c>
      <c r="B246" s="6" t="str">
        <f>"343520211011093819852"</f>
        <v>343520211011093819852</v>
      </c>
      <c r="C246" s="6" t="str">
        <f>"吴明"</f>
        <v>吴明</v>
      </c>
      <c r="D246" s="6" t="str">
        <f>"女"</f>
        <v>女</v>
      </c>
    </row>
    <row r="247" spans="1:4" ht="30" customHeight="1">
      <c r="A247" s="6">
        <v>245</v>
      </c>
      <c r="B247" s="6" t="str">
        <f>"343520211011100918903"</f>
        <v>343520211011100918903</v>
      </c>
      <c r="C247" s="6" t="str">
        <f>"吴秀川"</f>
        <v>吴秀川</v>
      </c>
      <c r="D247" s="6" t="str">
        <f>"女"</f>
        <v>女</v>
      </c>
    </row>
    <row r="248" spans="1:4" ht="30" customHeight="1">
      <c r="A248" s="6">
        <v>246</v>
      </c>
      <c r="B248" s="6" t="str">
        <f>"343520211011100944905"</f>
        <v>343520211011100944905</v>
      </c>
      <c r="C248" s="6" t="str">
        <f>"肖智中"</f>
        <v>肖智中</v>
      </c>
      <c r="D248" s="6" t="str">
        <f>"男"</f>
        <v>男</v>
      </c>
    </row>
    <row r="249" spans="1:4" ht="30" customHeight="1">
      <c r="A249" s="6">
        <v>247</v>
      </c>
      <c r="B249" s="6" t="str">
        <f>"343520211011104053948"</f>
        <v>343520211011104053948</v>
      </c>
      <c r="C249" s="6" t="str">
        <f>"王鹏珠"</f>
        <v>王鹏珠</v>
      </c>
      <c r="D249" s="6" t="str">
        <f>"女"</f>
        <v>女</v>
      </c>
    </row>
    <row r="250" spans="1:4" ht="30" customHeight="1">
      <c r="A250" s="6">
        <v>248</v>
      </c>
      <c r="B250" s="6" t="str">
        <f>"343520211011105011966"</f>
        <v>343520211011105011966</v>
      </c>
      <c r="C250" s="6" t="str">
        <f>"王琪"</f>
        <v>王琪</v>
      </c>
      <c r="D250" s="6" t="str">
        <f>"女"</f>
        <v>女</v>
      </c>
    </row>
    <row r="251" spans="1:4" ht="30" customHeight="1">
      <c r="A251" s="6">
        <v>249</v>
      </c>
      <c r="B251" s="6" t="str">
        <f>"343520211011110903986"</f>
        <v>343520211011110903986</v>
      </c>
      <c r="C251" s="6" t="str">
        <f>"王宏谊"</f>
        <v>王宏谊</v>
      </c>
      <c r="D251" s="6" t="str">
        <f>"男"</f>
        <v>男</v>
      </c>
    </row>
    <row r="252" spans="1:4" ht="30" customHeight="1">
      <c r="A252" s="6">
        <v>250</v>
      </c>
      <c r="B252" s="6" t="str">
        <f>"343520211011111646997"</f>
        <v>343520211011111646997</v>
      </c>
      <c r="C252" s="6" t="str">
        <f>"陈小琴"</f>
        <v>陈小琴</v>
      </c>
      <c r="D252" s="6" t="str">
        <f aca="true" t="shared" si="9" ref="D252:D261">"女"</f>
        <v>女</v>
      </c>
    </row>
    <row r="253" spans="1:4" ht="30" customHeight="1">
      <c r="A253" s="6">
        <v>251</v>
      </c>
      <c r="B253" s="6" t="str">
        <f>"3435202110111123171010"</f>
        <v>3435202110111123171010</v>
      </c>
      <c r="C253" s="6" t="str">
        <f>"杜林青"</f>
        <v>杜林青</v>
      </c>
      <c r="D253" s="6" t="str">
        <f t="shared" si="9"/>
        <v>女</v>
      </c>
    </row>
    <row r="254" spans="1:4" ht="30" customHeight="1">
      <c r="A254" s="6">
        <v>252</v>
      </c>
      <c r="B254" s="6" t="str">
        <f>"3435202110111151151036"</f>
        <v>3435202110111151151036</v>
      </c>
      <c r="C254" s="6" t="str">
        <f>"张杏"</f>
        <v>张杏</v>
      </c>
      <c r="D254" s="6" t="str">
        <f t="shared" si="9"/>
        <v>女</v>
      </c>
    </row>
    <row r="255" spans="1:4" ht="30" customHeight="1">
      <c r="A255" s="6">
        <v>253</v>
      </c>
      <c r="B255" s="6" t="str">
        <f>"3435202110112042491387"</f>
        <v>3435202110112042491387</v>
      </c>
      <c r="C255" s="6" t="str">
        <f>"陈冰"</f>
        <v>陈冰</v>
      </c>
      <c r="D255" s="6" t="str">
        <f t="shared" si="9"/>
        <v>女</v>
      </c>
    </row>
    <row r="256" spans="1:4" ht="30" customHeight="1">
      <c r="A256" s="6">
        <v>254</v>
      </c>
      <c r="B256" s="6" t="str">
        <f>"3435202110121009161557"</f>
        <v>3435202110121009161557</v>
      </c>
      <c r="C256" s="6" t="str">
        <f>"王芹"</f>
        <v>王芹</v>
      </c>
      <c r="D256" s="6" t="str">
        <f t="shared" si="9"/>
        <v>女</v>
      </c>
    </row>
    <row r="257" spans="1:4" ht="30" customHeight="1">
      <c r="A257" s="6">
        <v>255</v>
      </c>
      <c r="B257" s="6" t="str">
        <f>"3435202110121043111580"</f>
        <v>3435202110121043111580</v>
      </c>
      <c r="C257" s="6" t="str">
        <f>"贺怡然"</f>
        <v>贺怡然</v>
      </c>
      <c r="D257" s="6" t="str">
        <f t="shared" si="9"/>
        <v>女</v>
      </c>
    </row>
    <row r="258" spans="1:4" ht="30" customHeight="1">
      <c r="A258" s="6">
        <v>256</v>
      </c>
      <c r="B258" s="6" t="str">
        <f>"3435202110121300141649"</f>
        <v>3435202110121300141649</v>
      </c>
      <c r="C258" s="6" t="str">
        <f>"林珍"</f>
        <v>林珍</v>
      </c>
      <c r="D258" s="6" t="str">
        <f t="shared" si="9"/>
        <v>女</v>
      </c>
    </row>
    <row r="259" spans="1:4" ht="30" customHeight="1">
      <c r="A259" s="6">
        <v>257</v>
      </c>
      <c r="B259" s="6" t="str">
        <f>"3435202110121344531659"</f>
        <v>3435202110121344531659</v>
      </c>
      <c r="C259" s="6" t="str">
        <f>"李娟"</f>
        <v>李娟</v>
      </c>
      <c r="D259" s="6" t="str">
        <f t="shared" si="9"/>
        <v>女</v>
      </c>
    </row>
    <row r="260" spans="1:4" ht="30" customHeight="1">
      <c r="A260" s="6">
        <v>258</v>
      </c>
      <c r="B260" s="6" t="str">
        <f>"3435202110121702351762"</f>
        <v>3435202110121702351762</v>
      </c>
      <c r="C260" s="6" t="str">
        <f>"陈美琼"</f>
        <v>陈美琼</v>
      </c>
      <c r="D260" s="6" t="str">
        <f t="shared" si="9"/>
        <v>女</v>
      </c>
    </row>
    <row r="261" spans="1:4" ht="30" customHeight="1">
      <c r="A261" s="6">
        <v>259</v>
      </c>
      <c r="B261" s="6" t="str">
        <f>"3435202110121827051800"</f>
        <v>3435202110121827051800</v>
      </c>
      <c r="C261" s="6" t="str">
        <f>"薛欧妃"</f>
        <v>薛欧妃</v>
      </c>
      <c r="D261" s="6" t="str">
        <f t="shared" si="9"/>
        <v>女</v>
      </c>
    </row>
    <row r="262" spans="1:4" ht="30" customHeight="1">
      <c r="A262" s="6">
        <v>260</v>
      </c>
      <c r="B262" s="6" t="str">
        <f>"3435202110121832471801"</f>
        <v>3435202110121832471801</v>
      </c>
      <c r="C262" s="6" t="str">
        <f>"孙学新"</f>
        <v>孙学新</v>
      </c>
      <c r="D262" s="6" t="str">
        <f>"男"</f>
        <v>男</v>
      </c>
    </row>
    <row r="263" spans="1:4" ht="30" customHeight="1">
      <c r="A263" s="6">
        <v>261</v>
      </c>
      <c r="B263" s="6" t="str">
        <f>"3435202110122117121847"</f>
        <v>3435202110122117121847</v>
      </c>
      <c r="C263" s="6" t="str">
        <f>"麦豪强"</f>
        <v>麦豪强</v>
      </c>
      <c r="D263" s="6" t="str">
        <f>"男"</f>
        <v>男</v>
      </c>
    </row>
    <row r="264" spans="1:4" ht="30" customHeight="1">
      <c r="A264" s="6">
        <v>262</v>
      </c>
      <c r="B264" s="6" t="str">
        <f>"3435202110122336051891"</f>
        <v>3435202110122336051891</v>
      </c>
      <c r="C264" s="6" t="str">
        <f>"陈韵杰"</f>
        <v>陈韵杰</v>
      </c>
      <c r="D264" s="6" t="str">
        <f aca="true" t="shared" si="10" ref="D264:D280">"女"</f>
        <v>女</v>
      </c>
    </row>
    <row r="265" spans="1:4" ht="30" customHeight="1">
      <c r="A265" s="6">
        <v>263</v>
      </c>
      <c r="B265" s="6" t="str">
        <f>"3435202110131104112000"</f>
        <v>3435202110131104112000</v>
      </c>
      <c r="C265" s="6" t="str">
        <f>"黄道微"</f>
        <v>黄道微</v>
      </c>
      <c r="D265" s="6" t="str">
        <f t="shared" si="10"/>
        <v>女</v>
      </c>
    </row>
    <row r="266" spans="1:4" ht="30" customHeight="1">
      <c r="A266" s="6">
        <v>264</v>
      </c>
      <c r="B266" s="6" t="str">
        <f>"3435202110131338312041"</f>
        <v>3435202110131338312041</v>
      </c>
      <c r="C266" s="6" t="str">
        <f>"陈颖"</f>
        <v>陈颖</v>
      </c>
      <c r="D266" s="6" t="str">
        <f t="shared" si="10"/>
        <v>女</v>
      </c>
    </row>
    <row r="267" spans="1:4" ht="30" customHeight="1">
      <c r="A267" s="6">
        <v>265</v>
      </c>
      <c r="B267" s="6" t="str">
        <f>"3435202110131346462043"</f>
        <v>3435202110131346462043</v>
      </c>
      <c r="C267" s="6" t="str">
        <f>"张彩琴"</f>
        <v>张彩琴</v>
      </c>
      <c r="D267" s="6" t="str">
        <f t="shared" si="10"/>
        <v>女</v>
      </c>
    </row>
    <row r="268" spans="1:4" ht="30" customHeight="1">
      <c r="A268" s="6">
        <v>266</v>
      </c>
      <c r="B268" s="6" t="str">
        <f>"3435202110131641522089"</f>
        <v>3435202110131641522089</v>
      </c>
      <c r="C268" s="6" t="str">
        <f>"莫言"</f>
        <v>莫言</v>
      </c>
      <c r="D268" s="6" t="str">
        <f t="shared" si="10"/>
        <v>女</v>
      </c>
    </row>
    <row r="269" spans="1:4" ht="30" customHeight="1">
      <c r="A269" s="6">
        <v>267</v>
      </c>
      <c r="B269" s="6" t="str">
        <f>"3435202110132039192145"</f>
        <v>3435202110132039192145</v>
      </c>
      <c r="C269" s="6" t="str">
        <f>"丁紫欣"</f>
        <v>丁紫欣</v>
      </c>
      <c r="D269" s="6" t="str">
        <f t="shared" si="10"/>
        <v>女</v>
      </c>
    </row>
    <row r="270" spans="1:4" ht="30" customHeight="1">
      <c r="A270" s="6">
        <v>268</v>
      </c>
      <c r="B270" s="6" t="str">
        <f>"3435202110140043392184"</f>
        <v>3435202110140043392184</v>
      </c>
      <c r="C270" s="6" t="str">
        <f>"陈静"</f>
        <v>陈静</v>
      </c>
      <c r="D270" s="6" t="str">
        <f t="shared" si="10"/>
        <v>女</v>
      </c>
    </row>
    <row r="271" spans="1:4" ht="30" customHeight="1">
      <c r="A271" s="6">
        <v>269</v>
      </c>
      <c r="B271" s="6" t="str">
        <f>"3435202110140941472375"</f>
        <v>3435202110140941472375</v>
      </c>
      <c r="C271" s="6" t="str">
        <f>"王玉波"</f>
        <v>王玉波</v>
      </c>
      <c r="D271" s="6" t="str">
        <f t="shared" si="10"/>
        <v>女</v>
      </c>
    </row>
    <row r="272" spans="1:4" ht="30" customHeight="1">
      <c r="A272" s="6">
        <v>270</v>
      </c>
      <c r="B272" s="6" t="str">
        <f>"3435202110140951032398"</f>
        <v>3435202110140951032398</v>
      </c>
      <c r="C272" s="6" t="str">
        <f>"黄明慧"</f>
        <v>黄明慧</v>
      </c>
      <c r="D272" s="6" t="str">
        <f t="shared" si="10"/>
        <v>女</v>
      </c>
    </row>
    <row r="273" spans="1:4" ht="30" customHeight="1">
      <c r="A273" s="6">
        <v>271</v>
      </c>
      <c r="B273" s="6" t="str">
        <f>"3435202110141149592654"</f>
        <v>3435202110141149592654</v>
      </c>
      <c r="C273" s="6" t="str">
        <f>"陈蕊"</f>
        <v>陈蕊</v>
      </c>
      <c r="D273" s="6" t="str">
        <f t="shared" si="10"/>
        <v>女</v>
      </c>
    </row>
    <row r="274" spans="1:4" ht="30" customHeight="1">
      <c r="A274" s="6">
        <v>272</v>
      </c>
      <c r="B274" s="6" t="str">
        <f>"3435202110141334412800"</f>
        <v>3435202110141334412800</v>
      </c>
      <c r="C274" s="6" t="str">
        <f>"郑惠"</f>
        <v>郑惠</v>
      </c>
      <c r="D274" s="6" t="str">
        <f t="shared" si="10"/>
        <v>女</v>
      </c>
    </row>
    <row r="275" spans="1:4" ht="30" customHeight="1">
      <c r="A275" s="6">
        <v>273</v>
      </c>
      <c r="B275" s="6" t="str">
        <f>"3435202110151301573689"</f>
        <v>3435202110151301573689</v>
      </c>
      <c r="C275" s="6" t="str">
        <f>"唐皭琪"</f>
        <v>唐皭琪</v>
      </c>
      <c r="D275" s="6" t="str">
        <f t="shared" si="10"/>
        <v>女</v>
      </c>
    </row>
    <row r="276" spans="1:4" ht="30" customHeight="1">
      <c r="A276" s="6">
        <v>274</v>
      </c>
      <c r="B276" s="6" t="str">
        <f>"3435202110151627223837"</f>
        <v>3435202110151627223837</v>
      </c>
      <c r="C276" s="6" t="str">
        <f>"杨于澜"</f>
        <v>杨于澜</v>
      </c>
      <c r="D276" s="6" t="str">
        <f t="shared" si="10"/>
        <v>女</v>
      </c>
    </row>
    <row r="277" spans="1:4" ht="30" customHeight="1">
      <c r="A277" s="6">
        <v>275</v>
      </c>
      <c r="B277" s="6" t="str">
        <f>"3435202110151806253915"</f>
        <v>3435202110151806253915</v>
      </c>
      <c r="C277" s="6" t="str">
        <f>"劳添惠"</f>
        <v>劳添惠</v>
      </c>
      <c r="D277" s="6" t="str">
        <f t="shared" si="10"/>
        <v>女</v>
      </c>
    </row>
    <row r="278" spans="1:4" ht="30" customHeight="1">
      <c r="A278" s="6">
        <v>276</v>
      </c>
      <c r="B278" s="6" t="str">
        <f>"3435202110152033414005"</f>
        <v>3435202110152033414005</v>
      </c>
      <c r="C278" s="6" t="str">
        <f>"谢佳佳"</f>
        <v>谢佳佳</v>
      </c>
      <c r="D278" s="6" t="str">
        <f t="shared" si="10"/>
        <v>女</v>
      </c>
    </row>
    <row r="279" spans="1:4" ht="30" customHeight="1">
      <c r="A279" s="6">
        <v>277</v>
      </c>
      <c r="B279" s="6" t="str">
        <f>"3435202110152257454097"</f>
        <v>3435202110152257454097</v>
      </c>
      <c r="C279" s="6" t="str">
        <f>"陈旭"</f>
        <v>陈旭</v>
      </c>
      <c r="D279" s="6" t="str">
        <f t="shared" si="10"/>
        <v>女</v>
      </c>
    </row>
    <row r="280" spans="1:4" ht="30" customHeight="1">
      <c r="A280" s="6">
        <v>278</v>
      </c>
      <c r="B280" s="6" t="str">
        <f>"3435202110161234374247"</f>
        <v>3435202110161234374247</v>
      </c>
      <c r="C280" s="6" t="str">
        <f>"王海雯"</f>
        <v>王海雯</v>
      </c>
      <c r="D280" s="6" t="str">
        <f t="shared" si="10"/>
        <v>女</v>
      </c>
    </row>
    <row r="281" spans="1:4" ht="30" customHeight="1">
      <c r="A281" s="6">
        <v>279</v>
      </c>
      <c r="B281" s="6" t="str">
        <f>"3435202110161246334258"</f>
        <v>3435202110161246334258</v>
      </c>
      <c r="C281" s="6" t="str">
        <f>"杨杰"</f>
        <v>杨杰</v>
      </c>
      <c r="D281" s="6" t="str">
        <f>"男"</f>
        <v>男</v>
      </c>
    </row>
    <row r="282" spans="1:4" ht="30" customHeight="1">
      <c r="A282" s="6">
        <v>280</v>
      </c>
      <c r="B282" s="6" t="str">
        <f>"3435202110161440094318"</f>
        <v>3435202110161440094318</v>
      </c>
      <c r="C282" s="6" t="str">
        <f>"邢馨之"</f>
        <v>邢馨之</v>
      </c>
      <c r="D282" s="6" t="str">
        <f aca="true" t="shared" si="11" ref="D282:D287">"女"</f>
        <v>女</v>
      </c>
    </row>
    <row r="283" spans="1:4" ht="30" customHeight="1">
      <c r="A283" s="6">
        <v>281</v>
      </c>
      <c r="B283" s="6" t="str">
        <f>"3435202110161447124321"</f>
        <v>3435202110161447124321</v>
      </c>
      <c r="C283" s="6" t="str">
        <f>"王小莉"</f>
        <v>王小莉</v>
      </c>
      <c r="D283" s="6" t="str">
        <f t="shared" si="11"/>
        <v>女</v>
      </c>
    </row>
    <row r="284" spans="1:4" ht="30" customHeight="1">
      <c r="A284" s="6">
        <v>282</v>
      </c>
      <c r="B284" s="6" t="str">
        <f>"3435202110161654114402"</f>
        <v>3435202110161654114402</v>
      </c>
      <c r="C284" s="6" t="str">
        <f>"张春风"</f>
        <v>张春风</v>
      </c>
      <c r="D284" s="6" t="str">
        <f t="shared" si="11"/>
        <v>女</v>
      </c>
    </row>
    <row r="285" spans="1:4" ht="30" customHeight="1">
      <c r="A285" s="6">
        <v>283</v>
      </c>
      <c r="B285" s="6" t="str">
        <f>"3435202110162051544550"</f>
        <v>3435202110162051544550</v>
      </c>
      <c r="C285" s="6" t="str">
        <f>"王秋和"</f>
        <v>王秋和</v>
      </c>
      <c r="D285" s="6" t="str">
        <f t="shared" si="11"/>
        <v>女</v>
      </c>
    </row>
    <row r="286" spans="1:4" ht="30" customHeight="1">
      <c r="A286" s="6">
        <v>284</v>
      </c>
      <c r="B286" s="6" t="str">
        <f>"3435202110162339494646"</f>
        <v>3435202110162339494646</v>
      </c>
      <c r="C286" s="6" t="str">
        <f>"羊晓颖"</f>
        <v>羊晓颖</v>
      </c>
      <c r="D286" s="6" t="str">
        <f t="shared" si="11"/>
        <v>女</v>
      </c>
    </row>
    <row r="287" spans="1:4" ht="30" customHeight="1">
      <c r="A287" s="6">
        <v>285</v>
      </c>
      <c r="B287" s="6" t="str">
        <f>"3435202110170934264717"</f>
        <v>3435202110170934264717</v>
      </c>
      <c r="C287" s="6" t="str">
        <f>"申梅林"</f>
        <v>申梅林</v>
      </c>
      <c r="D287" s="6" t="str">
        <f t="shared" si="11"/>
        <v>女</v>
      </c>
    </row>
    <row r="288" spans="1:4" ht="30" customHeight="1">
      <c r="A288" s="6">
        <v>286</v>
      </c>
      <c r="B288" s="6" t="str">
        <f>"3435202110171024444764"</f>
        <v>3435202110171024444764</v>
      </c>
      <c r="C288" s="6" t="str">
        <f>"陈明辉"</f>
        <v>陈明辉</v>
      </c>
      <c r="D288" s="6" t="str">
        <f>"男"</f>
        <v>男</v>
      </c>
    </row>
    <row r="289" spans="1:4" ht="30" customHeight="1">
      <c r="A289" s="6">
        <v>287</v>
      </c>
      <c r="B289" s="6" t="str">
        <f>"3435202110171030534770"</f>
        <v>3435202110171030534770</v>
      </c>
      <c r="C289" s="6" t="str">
        <f>"翁晓娟"</f>
        <v>翁晓娟</v>
      </c>
      <c r="D289" s="6" t="str">
        <f>"女"</f>
        <v>女</v>
      </c>
    </row>
    <row r="290" spans="1:4" ht="30" customHeight="1">
      <c r="A290" s="6">
        <v>288</v>
      </c>
      <c r="B290" s="6" t="str">
        <f>"3435202110171115584805"</f>
        <v>3435202110171115584805</v>
      </c>
      <c r="C290" s="6" t="str">
        <f>"莫海燕"</f>
        <v>莫海燕</v>
      </c>
      <c r="D290" s="6" t="str">
        <f>"女"</f>
        <v>女</v>
      </c>
    </row>
    <row r="291" spans="1:4" ht="30" customHeight="1">
      <c r="A291" s="6">
        <v>289</v>
      </c>
      <c r="B291" s="6" t="str">
        <f>"3435202110171138114813"</f>
        <v>3435202110171138114813</v>
      </c>
      <c r="C291" s="6" t="str">
        <f>"蔡於良"</f>
        <v>蔡於良</v>
      </c>
      <c r="D291" s="6" t="str">
        <f>"男"</f>
        <v>男</v>
      </c>
    </row>
    <row r="292" spans="1:4" ht="30" customHeight="1">
      <c r="A292" s="6">
        <v>290</v>
      </c>
      <c r="B292" s="6" t="str">
        <f>"343520211011091110801"</f>
        <v>343520211011091110801</v>
      </c>
      <c r="C292" s="6" t="str">
        <f>"王川武"</f>
        <v>王川武</v>
      </c>
      <c r="D292" s="6" t="str">
        <f>"男"</f>
        <v>男</v>
      </c>
    </row>
    <row r="293" spans="1:4" ht="30" customHeight="1">
      <c r="A293" s="6">
        <v>291</v>
      </c>
      <c r="B293" s="6" t="str">
        <f>"3435202110111409111116"</f>
        <v>3435202110111409111116</v>
      </c>
      <c r="C293" s="6" t="str">
        <f>"周桃花"</f>
        <v>周桃花</v>
      </c>
      <c r="D293" s="6" t="str">
        <f aca="true" t="shared" si="12" ref="D293:D298">"女"</f>
        <v>女</v>
      </c>
    </row>
    <row r="294" spans="1:4" ht="30" customHeight="1">
      <c r="A294" s="6">
        <v>292</v>
      </c>
      <c r="B294" s="6" t="str">
        <f>"3435202110121439131676"</f>
        <v>3435202110121439131676</v>
      </c>
      <c r="C294" s="6" t="str">
        <f>"高方珠"</f>
        <v>高方珠</v>
      </c>
      <c r="D294" s="6" t="str">
        <f t="shared" si="12"/>
        <v>女</v>
      </c>
    </row>
    <row r="295" spans="1:4" ht="30" customHeight="1">
      <c r="A295" s="6">
        <v>293</v>
      </c>
      <c r="B295" s="6" t="str">
        <f>"3435202110121615191732"</f>
        <v>3435202110121615191732</v>
      </c>
      <c r="C295" s="6" t="str">
        <f>"吴慧凤"</f>
        <v>吴慧凤</v>
      </c>
      <c r="D295" s="6" t="str">
        <f t="shared" si="12"/>
        <v>女</v>
      </c>
    </row>
    <row r="296" spans="1:4" ht="30" customHeight="1">
      <c r="A296" s="6">
        <v>294</v>
      </c>
      <c r="B296" s="6" t="str">
        <f>"3435202110151510413776"</f>
        <v>3435202110151510413776</v>
      </c>
      <c r="C296" s="6" t="str">
        <f>"吴海梅"</f>
        <v>吴海梅</v>
      </c>
      <c r="D296" s="6" t="str">
        <f t="shared" si="12"/>
        <v>女</v>
      </c>
    </row>
    <row r="297" spans="1:4" ht="30" customHeight="1">
      <c r="A297" s="6">
        <v>295</v>
      </c>
      <c r="B297" s="6" t="str">
        <f>"3435202110151816113923"</f>
        <v>3435202110151816113923</v>
      </c>
      <c r="C297" s="6" t="str">
        <f>"王巧妹"</f>
        <v>王巧妹</v>
      </c>
      <c r="D297" s="6" t="str">
        <f t="shared" si="12"/>
        <v>女</v>
      </c>
    </row>
    <row r="298" spans="1:4" ht="30" customHeight="1">
      <c r="A298" s="6">
        <v>296</v>
      </c>
      <c r="B298" s="6" t="str">
        <f>"343520211011090048780"</f>
        <v>343520211011090048780</v>
      </c>
      <c r="C298" s="6" t="str">
        <f>"吴海桂"</f>
        <v>吴海桂</v>
      </c>
      <c r="D298" s="6" t="str">
        <f t="shared" si="12"/>
        <v>女</v>
      </c>
    </row>
    <row r="299" spans="1:4" ht="30" customHeight="1">
      <c r="A299" s="6">
        <v>297</v>
      </c>
      <c r="B299" s="6" t="str">
        <f>"343520211011090143781"</f>
        <v>343520211011090143781</v>
      </c>
      <c r="C299" s="6" t="str">
        <f>"吴钟军"</f>
        <v>吴钟军</v>
      </c>
      <c r="D299" s="6" t="str">
        <f>"男"</f>
        <v>男</v>
      </c>
    </row>
    <row r="300" spans="1:4" ht="30" customHeight="1">
      <c r="A300" s="6">
        <v>298</v>
      </c>
      <c r="B300" s="6" t="str">
        <f>"343520211011090418785"</f>
        <v>343520211011090418785</v>
      </c>
      <c r="C300" s="6" t="str">
        <f>"王辉富"</f>
        <v>王辉富</v>
      </c>
      <c r="D300" s="6" t="str">
        <f>"男"</f>
        <v>男</v>
      </c>
    </row>
    <row r="301" spans="1:4" ht="30" customHeight="1">
      <c r="A301" s="6">
        <v>299</v>
      </c>
      <c r="B301" s="6" t="str">
        <f>"343520211011090422786"</f>
        <v>343520211011090422786</v>
      </c>
      <c r="C301" s="6" t="str">
        <f>"严冬"</f>
        <v>严冬</v>
      </c>
      <c r="D301" s="6" t="str">
        <f>"女"</f>
        <v>女</v>
      </c>
    </row>
    <row r="302" spans="1:4" ht="30" customHeight="1">
      <c r="A302" s="6">
        <v>300</v>
      </c>
      <c r="B302" s="6" t="str">
        <f>"343520211011090437789"</f>
        <v>343520211011090437789</v>
      </c>
      <c r="C302" s="6" t="str">
        <f>"黄平"</f>
        <v>黄平</v>
      </c>
      <c r="D302" s="6" t="str">
        <f>"女"</f>
        <v>女</v>
      </c>
    </row>
    <row r="303" spans="1:4" ht="30" customHeight="1">
      <c r="A303" s="6">
        <v>301</v>
      </c>
      <c r="B303" s="6" t="str">
        <f>"343520211011090650794"</f>
        <v>343520211011090650794</v>
      </c>
      <c r="C303" s="6" t="str">
        <f>"莫丽荣"</f>
        <v>莫丽荣</v>
      </c>
      <c r="D303" s="6" t="str">
        <f>"女"</f>
        <v>女</v>
      </c>
    </row>
    <row r="304" spans="1:4" ht="30" customHeight="1">
      <c r="A304" s="6">
        <v>302</v>
      </c>
      <c r="B304" s="6" t="str">
        <f>"343520211011090914799"</f>
        <v>343520211011090914799</v>
      </c>
      <c r="C304" s="6" t="str">
        <f>"蒙美功"</f>
        <v>蒙美功</v>
      </c>
      <c r="D304" s="6" t="str">
        <f>"男"</f>
        <v>男</v>
      </c>
    </row>
    <row r="305" spans="1:4" ht="30" customHeight="1">
      <c r="A305" s="6">
        <v>303</v>
      </c>
      <c r="B305" s="6" t="str">
        <f>"343520211011091120802"</f>
        <v>343520211011091120802</v>
      </c>
      <c r="C305" s="6" t="str">
        <f>"王家宇"</f>
        <v>王家宇</v>
      </c>
      <c r="D305" s="6" t="str">
        <f>"男"</f>
        <v>男</v>
      </c>
    </row>
    <row r="306" spans="1:4" ht="30" customHeight="1">
      <c r="A306" s="6">
        <v>304</v>
      </c>
      <c r="B306" s="6" t="str">
        <f>"343520211011091358813"</f>
        <v>343520211011091358813</v>
      </c>
      <c r="C306" s="6" t="str">
        <f>"符青艳"</f>
        <v>符青艳</v>
      </c>
      <c r="D306" s="6" t="str">
        <f>"女"</f>
        <v>女</v>
      </c>
    </row>
    <row r="307" spans="1:4" ht="30" customHeight="1">
      <c r="A307" s="6">
        <v>305</v>
      </c>
      <c r="B307" s="6" t="str">
        <f>"343520211011091537818"</f>
        <v>343520211011091537818</v>
      </c>
      <c r="C307" s="6" t="str">
        <f>"许宁"</f>
        <v>许宁</v>
      </c>
      <c r="D307" s="6" t="str">
        <f>"男"</f>
        <v>男</v>
      </c>
    </row>
    <row r="308" spans="1:4" ht="30" customHeight="1">
      <c r="A308" s="6">
        <v>306</v>
      </c>
      <c r="B308" s="6" t="str">
        <f>"343520211011091736819"</f>
        <v>343520211011091736819</v>
      </c>
      <c r="C308" s="6" t="str">
        <f>"刘丕源"</f>
        <v>刘丕源</v>
      </c>
      <c r="D308" s="6" t="str">
        <f>"男"</f>
        <v>男</v>
      </c>
    </row>
    <row r="309" spans="1:4" ht="30" customHeight="1">
      <c r="A309" s="6">
        <v>307</v>
      </c>
      <c r="B309" s="6" t="str">
        <f>"343520211011091822820"</f>
        <v>343520211011091822820</v>
      </c>
      <c r="C309" s="6" t="str">
        <f>"叶长花"</f>
        <v>叶长花</v>
      </c>
      <c r="D309" s="6" t="str">
        <f>"女"</f>
        <v>女</v>
      </c>
    </row>
    <row r="310" spans="1:4" ht="30" customHeight="1">
      <c r="A310" s="6">
        <v>308</v>
      </c>
      <c r="B310" s="6" t="str">
        <f>"343520211011091950825"</f>
        <v>343520211011091950825</v>
      </c>
      <c r="C310" s="6" t="str">
        <f>"梁海东"</f>
        <v>梁海东</v>
      </c>
      <c r="D310" s="6" t="str">
        <f>"男"</f>
        <v>男</v>
      </c>
    </row>
    <row r="311" spans="1:4" ht="30" customHeight="1">
      <c r="A311" s="6">
        <v>309</v>
      </c>
      <c r="B311" s="6" t="str">
        <f>"343520211011092448831"</f>
        <v>343520211011092448831</v>
      </c>
      <c r="C311" s="6" t="str">
        <f>"张曼"</f>
        <v>张曼</v>
      </c>
      <c r="D311" s="6" t="str">
        <f>"女"</f>
        <v>女</v>
      </c>
    </row>
    <row r="312" spans="1:4" ht="30" customHeight="1">
      <c r="A312" s="6">
        <v>310</v>
      </c>
      <c r="B312" s="6" t="str">
        <f>"343520211011092632833"</f>
        <v>343520211011092632833</v>
      </c>
      <c r="C312" s="6" t="str">
        <f>"雷妙羽"</f>
        <v>雷妙羽</v>
      </c>
      <c r="D312" s="6" t="str">
        <f>"女"</f>
        <v>女</v>
      </c>
    </row>
    <row r="313" spans="1:4" ht="30" customHeight="1">
      <c r="A313" s="6">
        <v>311</v>
      </c>
      <c r="B313" s="6" t="str">
        <f>"343520211011092948839"</f>
        <v>343520211011092948839</v>
      </c>
      <c r="C313" s="6" t="str">
        <f>"王追鸿"</f>
        <v>王追鸿</v>
      </c>
      <c r="D313" s="6" t="str">
        <f>"男"</f>
        <v>男</v>
      </c>
    </row>
    <row r="314" spans="1:4" ht="30" customHeight="1">
      <c r="A314" s="6">
        <v>312</v>
      </c>
      <c r="B314" s="6" t="str">
        <f>"343520211011093100841"</f>
        <v>343520211011093100841</v>
      </c>
      <c r="C314" s="6" t="str">
        <f>"李志红"</f>
        <v>李志红</v>
      </c>
      <c r="D314" s="6" t="str">
        <f>"女"</f>
        <v>女</v>
      </c>
    </row>
    <row r="315" spans="1:4" ht="30" customHeight="1">
      <c r="A315" s="6">
        <v>313</v>
      </c>
      <c r="B315" s="6" t="str">
        <f>"343520211011093125842"</f>
        <v>343520211011093125842</v>
      </c>
      <c r="C315" s="6" t="str">
        <f>"林小晶"</f>
        <v>林小晶</v>
      </c>
      <c r="D315" s="6" t="str">
        <f>"女"</f>
        <v>女</v>
      </c>
    </row>
    <row r="316" spans="1:4" ht="30" customHeight="1">
      <c r="A316" s="6">
        <v>314</v>
      </c>
      <c r="B316" s="6" t="str">
        <f>"343520211011094220857"</f>
        <v>343520211011094220857</v>
      </c>
      <c r="C316" s="6" t="str">
        <f>"吴小娜"</f>
        <v>吴小娜</v>
      </c>
      <c r="D316" s="6" t="str">
        <f>"女"</f>
        <v>女</v>
      </c>
    </row>
    <row r="317" spans="1:4" ht="30" customHeight="1">
      <c r="A317" s="6">
        <v>315</v>
      </c>
      <c r="B317" s="6" t="str">
        <f>"343520211011094316859"</f>
        <v>343520211011094316859</v>
      </c>
      <c r="C317" s="6" t="str">
        <f>"赵飞"</f>
        <v>赵飞</v>
      </c>
      <c r="D317" s="6" t="str">
        <f>"男"</f>
        <v>男</v>
      </c>
    </row>
    <row r="318" spans="1:4" ht="30" customHeight="1">
      <c r="A318" s="6">
        <v>316</v>
      </c>
      <c r="B318" s="6" t="str">
        <f>"343520211011094330860"</f>
        <v>343520211011094330860</v>
      </c>
      <c r="C318" s="6" t="str">
        <f>"黄晓丽"</f>
        <v>黄晓丽</v>
      </c>
      <c r="D318" s="6" t="str">
        <f>"女"</f>
        <v>女</v>
      </c>
    </row>
    <row r="319" spans="1:4" ht="30" customHeight="1">
      <c r="A319" s="6">
        <v>317</v>
      </c>
      <c r="B319" s="6" t="str">
        <f>"343520211011094337861"</f>
        <v>343520211011094337861</v>
      </c>
      <c r="C319" s="6" t="str">
        <f>"吴娇"</f>
        <v>吴娇</v>
      </c>
      <c r="D319" s="6" t="str">
        <f>"女"</f>
        <v>女</v>
      </c>
    </row>
    <row r="320" spans="1:4" ht="30" customHeight="1">
      <c r="A320" s="6">
        <v>318</v>
      </c>
      <c r="B320" s="6" t="str">
        <f>"343520211011094551864"</f>
        <v>343520211011094551864</v>
      </c>
      <c r="C320" s="6" t="str">
        <f>"莫岳东"</f>
        <v>莫岳东</v>
      </c>
      <c r="D320" s="6" t="str">
        <f>"男"</f>
        <v>男</v>
      </c>
    </row>
    <row r="321" spans="1:4" ht="30" customHeight="1">
      <c r="A321" s="6">
        <v>319</v>
      </c>
      <c r="B321" s="6" t="str">
        <f>"343520211011094640865"</f>
        <v>343520211011094640865</v>
      </c>
      <c r="C321" s="6" t="str">
        <f>"邓柳"</f>
        <v>邓柳</v>
      </c>
      <c r="D321" s="6" t="str">
        <f>"女"</f>
        <v>女</v>
      </c>
    </row>
    <row r="322" spans="1:4" ht="30" customHeight="1">
      <c r="A322" s="6">
        <v>320</v>
      </c>
      <c r="B322" s="6" t="str">
        <f>"343520211011094650866"</f>
        <v>343520211011094650866</v>
      </c>
      <c r="C322" s="6" t="str">
        <f>"庞力力"</f>
        <v>庞力力</v>
      </c>
      <c r="D322" s="6" t="str">
        <f>"男"</f>
        <v>男</v>
      </c>
    </row>
    <row r="323" spans="1:4" ht="30" customHeight="1">
      <c r="A323" s="6">
        <v>321</v>
      </c>
      <c r="B323" s="6" t="str">
        <f>"343520211011095239876"</f>
        <v>343520211011095239876</v>
      </c>
      <c r="C323" s="6" t="str">
        <f>"黎江"</f>
        <v>黎江</v>
      </c>
      <c r="D323" s="6" t="str">
        <f>"男"</f>
        <v>男</v>
      </c>
    </row>
    <row r="324" spans="1:4" ht="30" customHeight="1">
      <c r="A324" s="6">
        <v>322</v>
      </c>
      <c r="B324" s="6" t="str">
        <f>"343520211011095255877"</f>
        <v>343520211011095255877</v>
      </c>
      <c r="C324" s="6" t="str">
        <f>"李婷"</f>
        <v>李婷</v>
      </c>
      <c r="D324" s="6" t="str">
        <f>"女"</f>
        <v>女</v>
      </c>
    </row>
    <row r="325" spans="1:4" ht="30" customHeight="1">
      <c r="A325" s="6">
        <v>323</v>
      </c>
      <c r="B325" s="6" t="str">
        <f>"343520211011095403880"</f>
        <v>343520211011095403880</v>
      </c>
      <c r="C325" s="6" t="str">
        <f>"蔡兴娇"</f>
        <v>蔡兴娇</v>
      </c>
      <c r="D325" s="6" t="str">
        <f>"女"</f>
        <v>女</v>
      </c>
    </row>
    <row r="326" spans="1:4" ht="30" customHeight="1">
      <c r="A326" s="6">
        <v>324</v>
      </c>
      <c r="B326" s="6" t="str">
        <f>"343520211011095451881"</f>
        <v>343520211011095451881</v>
      </c>
      <c r="C326" s="6" t="str">
        <f>"李润东"</f>
        <v>李润东</v>
      </c>
      <c r="D326" s="6" t="str">
        <f>"男"</f>
        <v>男</v>
      </c>
    </row>
    <row r="327" spans="1:4" ht="30" customHeight="1">
      <c r="A327" s="6">
        <v>325</v>
      </c>
      <c r="B327" s="6" t="str">
        <f>"343520211011095610883"</f>
        <v>343520211011095610883</v>
      </c>
      <c r="C327" s="6" t="str">
        <f>"蔡汝议"</f>
        <v>蔡汝议</v>
      </c>
      <c r="D327" s="6" t="str">
        <f>"男"</f>
        <v>男</v>
      </c>
    </row>
    <row r="328" spans="1:4" ht="30" customHeight="1">
      <c r="A328" s="6">
        <v>326</v>
      </c>
      <c r="B328" s="6" t="str">
        <f>"343520211011095629884"</f>
        <v>343520211011095629884</v>
      </c>
      <c r="C328" s="6" t="str">
        <f>"余建翠"</f>
        <v>余建翠</v>
      </c>
      <c r="D328" s="6" t="str">
        <f>"女"</f>
        <v>女</v>
      </c>
    </row>
    <row r="329" spans="1:4" ht="30" customHeight="1">
      <c r="A329" s="6">
        <v>327</v>
      </c>
      <c r="B329" s="6" t="str">
        <f>"343520211011095715885"</f>
        <v>343520211011095715885</v>
      </c>
      <c r="C329" s="6" t="str">
        <f>"陈太鹏"</f>
        <v>陈太鹏</v>
      </c>
      <c r="D329" s="6" t="str">
        <f>"男"</f>
        <v>男</v>
      </c>
    </row>
    <row r="330" spans="1:4" ht="30" customHeight="1">
      <c r="A330" s="6">
        <v>328</v>
      </c>
      <c r="B330" s="6" t="str">
        <f>"343520211011100131890"</f>
        <v>343520211011100131890</v>
      </c>
      <c r="C330" s="6" t="str">
        <f>"虞得水"</f>
        <v>虞得水</v>
      </c>
      <c r="D330" s="6" t="str">
        <f>"男"</f>
        <v>男</v>
      </c>
    </row>
    <row r="331" spans="1:4" ht="30" customHeight="1">
      <c r="A331" s="6">
        <v>329</v>
      </c>
      <c r="B331" s="6" t="str">
        <f>"343520211011100225892"</f>
        <v>343520211011100225892</v>
      </c>
      <c r="C331" s="6" t="str">
        <f>"唐珠婷"</f>
        <v>唐珠婷</v>
      </c>
      <c r="D331" s="6" t="str">
        <f aca="true" t="shared" si="13" ref="D331:D336">"女"</f>
        <v>女</v>
      </c>
    </row>
    <row r="332" spans="1:4" ht="30" customHeight="1">
      <c r="A332" s="6">
        <v>330</v>
      </c>
      <c r="B332" s="6" t="str">
        <f>"343520211011100439897"</f>
        <v>343520211011100439897</v>
      </c>
      <c r="C332" s="6" t="str">
        <f>"吴静"</f>
        <v>吴静</v>
      </c>
      <c r="D332" s="6" t="str">
        <f t="shared" si="13"/>
        <v>女</v>
      </c>
    </row>
    <row r="333" spans="1:4" ht="30" customHeight="1">
      <c r="A333" s="6">
        <v>331</v>
      </c>
      <c r="B333" s="6" t="str">
        <f>"343520211011100532898"</f>
        <v>343520211011100532898</v>
      </c>
      <c r="C333" s="6" t="str">
        <f>"施国芸"</f>
        <v>施国芸</v>
      </c>
      <c r="D333" s="6" t="str">
        <f t="shared" si="13"/>
        <v>女</v>
      </c>
    </row>
    <row r="334" spans="1:4" ht="30" customHeight="1">
      <c r="A334" s="6">
        <v>332</v>
      </c>
      <c r="B334" s="6" t="str">
        <f>"343520211011100644899"</f>
        <v>343520211011100644899</v>
      </c>
      <c r="C334" s="6" t="str">
        <f>"黄丽娟"</f>
        <v>黄丽娟</v>
      </c>
      <c r="D334" s="6" t="str">
        <f t="shared" si="13"/>
        <v>女</v>
      </c>
    </row>
    <row r="335" spans="1:4" ht="30" customHeight="1">
      <c r="A335" s="6">
        <v>333</v>
      </c>
      <c r="B335" s="6" t="str">
        <f>"343520211011101015907"</f>
        <v>343520211011101015907</v>
      </c>
      <c r="C335" s="6" t="str">
        <f>"邱慧萍"</f>
        <v>邱慧萍</v>
      </c>
      <c r="D335" s="6" t="str">
        <f t="shared" si="13"/>
        <v>女</v>
      </c>
    </row>
    <row r="336" spans="1:4" ht="30" customHeight="1">
      <c r="A336" s="6">
        <v>334</v>
      </c>
      <c r="B336" s="6" t="str">
        <f>"343520211011101347912"</f>
        <v>343520211011101347912</v>
      </c>
      <c r="C336" s="6" t="str">
        <f>"黄宝姣"</f>
        <v>黄宝姣</v>
      </c>
      <c r="D336" s="6" t="str">
        <f t="shared" si="13"/>
        <v>女</v>
      </c>
    </row>
    <row r="337" spans="1:4" ht="30" customHeight="1">
      <c r="A337" s="6">
        <v>335</v>
      </c>
      <c r="B337" s="6" t="str">
        <f>"343520211011101413913"</f>
        <v>343520211011101413913</v>
      </c>
      <c r="C337" s="6" t="str">
        <f>"杨来浩"</f>
        <v>杨来浩</v>
      </c>
      <c r="D337" s="6" t="str">
        <f>"男"</f>
        <v>男</v>
      </c>
    </row>
    <row r="338" spans="1:4" ht="30" customHeight="1">
      <c r="A338" s="6">
        <v>336</v>
      </c>
      <c r="B338" s="6" t="str">
        <f>"343520211011101431914"</f>
        <v>343520211011101431914</v>
      </c>
      <c r="C338" s="6" t="str">
        <f>"徐木交"</f>
        <v>徐木交</v>
      </c>
      <c r="D338" s="6" t="str">
        <f>"女"</f>
        <v>女</v>
      </c>
    </row>
    <row r="339" spans="1:4" ht="30" customHeight="1">
      <c r="A339" s="6">
        <v>337</v>
      </c>
      <c r="B339" s="6" t="str">
        <f>"343520211011101535916"</f>
        <v>343520211011101535916</v>
      </c>
      <c r="C339" s="6" t="str">
        <f>"朱树华"</f>
        <v>朱树华</v>
      </c>
      <c r="D339" s="6" t="str">
        <f>"男"</f>
        <v>男</v>
      </c>
    </row>
    <row r="340" spans="1:4" ht="30" customHeight="1">
      <c r="A340" s="6">
        <v>338</v>
      </c>
      <c r="B340" s="6" t="str">
        <f>"343520211011101929920"</f>
        <v>343520211011101929920</v>
      </c>
      <c r="C340" s="6" t="str">
        <f>"薛子俏"</f>
        <v>薛子俏</v>
      </c>
      <c r="D340" s="6" t="str">
        <f>"女"</f>
        <v>女</v>
      </c>
    </row>
    <row r="341" spans="1:4" ht="30" customHeight="1">
      <c r="A341" s="6">
        <v>339</v>
      </c>
      <c r="B341" s="6" t="str">
        <f>"343520211011102138923"</f>
        <v>343520211011102138923</v>
      </c>
      <c r="C341" s="6" t="str">
        <f>"高舒琦"</f>
        <v>高舒琦</v>
      </c>
      <c r="D341" s="6" t="str">
        <f>"女"</f>
        <v>女</v>
      </c>
    </row>
    <row r="342" spans="1:4" ht="30" customHeight="1">
      <c r="A342" s="6">
        <v>340</v>
      </c>
      <c r="B342" s="6" t="str">
        <f>"343520211011102229927"</f>
        <v>343520211011102229927</v>
      </c>
      <c r="C342" s="6" t="str">
        <f>"周雪晶"</f>
        <v>周雪晶</v>
      </c>
      <c r="D342" s="6" t="str">
        <f>"女"</f>
        <v>女</v>
      </c>
    </row>
    <row r="343" spans="1:4" ht="30" customHeight="1">
      <c r="A343" s="6">
        <v>341</v>
      </c>
      <c r="B343" s="6" t="str">
        <f>"343520211011102243928"</f>
        <v>343520211011102243928</v>
      </c>
      <c r="C343" s="6" t="str">
        <f>"王子涵"</f>
        <v>王子涵</v>
      </c>
      <c r="D343" s="6" t="str">
        <f>"男"</f>
        <v>男</v>
      </c>
    </row>
    <row r="344" spans="1:4" ht="30" customHeight="1">
      <c r="A344" s="6">
        <v>342</v>
      </c>
      <c r="B344" s="6" t="str">
        <f>"343520211011102248929"</f>
        <v>343520211011102248929</v>
      </c>
      <c r="C344" s="6" t="str">
        <f>"邱鼎朝"</f>
        <v>邱鼎朝</v>
      </c>
      <c r="D344" s="6" t="str">
        <f>"男"</f>
        <v>男</v>
      </c>
    </row>
    <row r="345" spans="1:4" ht="30" customHeight="1">
      <c r="A345" s="6">
        <v>343</v>
      </c>
      <c r="B345" s="6" t="str">
        <f>"343520211011102503932"</f>
        <v>343520211011102503932</v>
      </c>
      <c r="C345" s="6" t="str">
        <f>"吴海琳"</f>
        <v>吴海琳</v>
      </c>
      <c r="D345" s="6" t="str">
        <f>"女"</f>
        <v>女</v>
      </c>
    </row>
    <row r="346" spans="1:4" ht="30" customHeight="1">
      <c r="A346" s="6">
        <v>344</v>
      </c>
      <c r="B346" s="6" t="str">
        <f>"343520211011102614934"</f>
        <v>343520211011102614934</v>
      </c>
      <c r="C346" s="6" t="str">
        <f>"王森"</f>
        <v>王森</v>
      </c>
      <c r="D346" s="6" t="str">
        <f>"男"</f>
        <v>男</v>
      </c>
    </row>
    <row r="347" spans="1:4" ht="30" customHeight="1">
      <c r="A347" s="6">
        <v>345</v>
      </c>
      <c r="B347" s="6" t="str">
        <f>"343520211011102755936"</f>
        <v>343520211011102755936</v>
      </c>
      <c r="C347" s="6" t="str">
        <f>"蔡浪"</f>
        <v>蔡浪</v>
      </c>
      <c r="D347" s="6" t="str">
        <f>"女"</f>
        <v>女</v>
      </c>
    </row>
    <row r="348" spans="1:4" ht="30" customHeight="1">
      <c r="A348" s="6">
        <v>346</v>
      </c>
      <c r="B348" s="6" t="str">
        <f>"343520211011103535943"</f>
        <v>343520211011103535943</v>
      </c>
      <c r="C348" s="6" t="str">
        <f>"符美秦"</f>
        <v>符美秦</v>
      </c>
      <c r="D348" s="6" t="str">
        <f>"女"</f>
        <v>女</v>
      </c>
    </row>
    <row r="349" spans="1:4" ht="30" customHeight="1">
      <c r="A349" s="6">
        <v>347</v>
      </c>
      <c r="B349" s="6" t="str">
        <f>"343520211011103632944"</f>
        <v>343520211011103632944</v>
      </c>
      <c r="C349" s="6" t="str">
        <f>"陈少珠"</f>
        <v>陈少珠</v>
      </c>
      <c r="D349" s="6" t="str">
        <f>"女"</f>
        <v>女</v>
      </c>
    </row>
    <row r="350" spans="1:4" ht="30" customHeight="1">
      <c r="A350" s="6">
        <v>348</v>
      </c>
      <c r="B350" s="6" t="str">
        <f>"343520211011103821945"</f>
        <v>343520211011103821945</v>
      </c>
      <c r="C350" s="6" t="str">
        <f>"陈显鹍"</f>
        <v>陈显鹍</v>
      </c>
      <c r="D350" s="6" t="str">
        <f>"男"</f>
        <v>男</v>
      </c>
    </row>
    <row r="351" spans="1:4" ht="30" customHeight="1">
      <c r="A351" s="6">
        <v>349</v>
      </c>
      <c r="B351" s="6" t="str">
        <f>"343520211011104015947"</f>
        <v>343520211011104015947</v>
      </c>
      <c r="C351" s="6" t="str">
        <f>"欧娇娜"</f>
        <v>欧娇娜</v>
      </c>
      <c r="D351" s="6" t="str">
        <f>"女"</f>
        <v>女</v>
      </c>
    </row>
    <row r="352" spans="1:4" ht="30" customHeight="1">
      <c r="A352" s="6">
        <v>350</v>
      </c>
      <c r="B352" s="6" t="str">
        <f>"343520211011104143951"</f>
        <v>343520211011104143951</v>
      </c>
      <c r="C352" s="6" t="str">
        <f>"梁予"</f>
        <v>梁予</v>
      </c>
      <c r="D352" s="6" t="str">
        <f>"女"</f>
        <v>女</v>
      </c>
    </row>
    <row r="353" spans="1:4" ht="30" customHeight="1">
      <c r="A353" s="6">
        <v>351</v>
      </c>
      <c r="B353" s="6" t="str">
        <f>"343520211011104339956"</f>
        <v>343520211011104339956</v>
      </c>
      <c r="C353" s="6" t="str">
        <f>"蔡栋"</f>
        <v>蔡栋</v>
      </c>
      <c r="D353" s="6" t="str">
        <f>"男"</f>
        <v>男</v>
      </c>
    </row>
    <row r="354" spans="1:4" ht="30" customHeight="1">
      <c r="A354" s="6">
        <v>352</v>
      </c>
      <c r="B354" s="6" t="str">
        <f>"343520211011104439959"</f>
        <v>343520211011104439959</v>
      </c>
      <c r="C354" s="6" t="str">
        <f>"冯宣豪"</f>
        <v>冯宣豪</v>
      </c>
      <c r="D354" s="6" t="str">
        <f>"男"</f>
        <v>男</v>
      </c>
    </row>
    <row r="355" spans="1:4" ht="30" customHeight="1">
      <c r="A355" s="6">
        <v>353</v>
      </c>
      <c r="B355" s="6" t="str">
        <f>"343520211011104927965"</f>
        <v>343520211011104927965</v>
      </c>
      <c r="C355" s="6" t="str">
        <f>"苏文葵"</f>
        <v>苏文葵</v>
      </c>
      <c r="D355" s="6" t="str">
        <f>"女"</f>
        <v>女</v>
      </c>
    </row>
    <row r="356" spans="1:4" ht="30" customHeight="1">
      <c r="A356" s="6">
        <v>354</v>
      </c>
      <c r="B356" s="6" t="str">
        <f>"343520211011105023967"</f>
        <v>343520211011105023967</v>
      </c>
      <c r="C356" s="6" t="str">
        <f>"梁倩媚"</f>
        <v>梁倩媚</v>
      </c>
      <c r="D356" s="6" t="str">
        <f>"女"</f>
        <v>女</v>
      </c>
    </row>
    <row r="357" spans="1:4" ht="30" customHeight="1">
      <c r="A357" s="6">
        <v>355</v>
      </c>
      <c r="B357" s="6" t="str">
        <f>"343520211011105225971"</f>
        <v>343520211011105225971</v>
      </c>
      <c r="C357" s="6" t="str">
        <f>"吴国熊"</f>
        <v>吴国熊</v>
      </c>
      <c r="D357" s="6" t="str">
        <f>"男"</f>
        <v>男</v>
      </c>
    </row>
    <row r="358" spans="1:4" ht="30" customHeight="1">
      <c r="A358" s="6">
        <v>356</v>
      </c>
      <c r="B358" s="6" t="str">
        <f>"343520211011105511973"</f>
        <v>343520211011105511973</v>
      </c>
      <c r="C358" s="6" t="str">
        <f>"王咸弟"</f>
        <v>王咸弟</v>
      </c>
      <c r="D358" s="6" t="str">
        <f>"男"</f>
        <v>男</v>
      </c>
    </row>
    <row r="359" spans="1:4" ht="30" customHeight="1">
      <c r="A359" s="6">
        <v>357</v>
      </c>
      <c r="B359" s="6" t="str">
        <f>"343520211011105915975"</f>
        <v>343520211011105915975</v>
      </c>
      <c r="C359" s="6" t="str">
        <f>"李海榕"</f>
        <v>李海榕</v>
      </c>
      <c r="D359" s="6" t="str">
        <f>"女"</f>
        <v>女</v>
      </c>
    </row>
    <row r="360" spans="1:4" ht="30" customHeight="1">
      <c r="A360" s="6">
        <v>358</v>
      </c>
      <c r="B360" s="6" t="str">
        <f>"343520211011110017977"</f>
        <v>343520211011110017977</v>
      </c>
      <c r="C360" s="6" t="str">
        <f>"陆以专"</f>
        <v>陆以专</v>
      </c>
      <c r="D360" s="6" t="str">
        <f>"男"</f>
        <v>男</v>
      </c>
    </row>
    <row r="361" spans="1:4" ht="30" customHeight="1">
      <c r="A361" s="6">
        <v>359</v>
      </c>
      <c r="B361" s="6" t="str">
        <f>"343520211011110607983"</f>
        <v>343520211011110607983</v>
      </c>
      <c r="C361" s="6" t="str">
        <f>"徐庆燕"</f>
        <v>徐庆燕</v>
      </c>
      <c r="D361" s="6" t="str">
        <f>"女"</f>
        <v>女</v>
      </c>
    </row>
    <row r="362" spans="1:4" ht="30" customHeight="1">
      <c r="A362" s="6">
        <v>360</v>
      </c>
      <c r="B362" s="6" t="str">
        <f>"343520211011111445995"</f>
        <v>343520211011111445995</v>
      </c>
      <c r="C362" s="6" t="str">
        <f>"于盛洋"</f>
        <v>于盛洋</v>
      </c>
      <c r="D362" s="6" t="str">
        <f>"男"</f>
        <v>男</v>
      </c>
    </row>
    <row r="363" spans="1:4" ht="30" customHeight="1">
      <c r="A363" s="6">
        <v>361</v>
      </c>
      <c r="B363" s="6" t="str">
        <f>"343520211011111705998"</f>
        <v>343520211011111705998</v>
      </c>
      <c r="C363" s="6" t="str">
        <f>"梁禹铭"</f>
        <v>梁禹铭</v>
      </c>
      <c r="D363" s="6" t="str">
        <f>"女"</f>
        <v>女</v>
      </c>
    </row>
    <row r="364" spans="1:4" ht="30" customHeight="1">
      <c r="A364" s="6">
        <v>362</v>
      </c>
      <c r="B364" s="6" t="str">
        <f>"3435202110111119061001"</f>
        <v>3435202110111119061001</v>
      </c>
      <c r="C364" s="6" t="str">
        <f>"李文峰"</f>
        <v>李文峰</v>
      </c>
      <c r="D364" s="6" t="str">
        <f>"男"</f>
        <v>男</v>
      </c>
    </row>
    <row r="365" spans="1:4" ht="30" customHeight="1">
      <c r="A365" s="6">
        <v>363</v>
      </c>
      <c r="B365" s="6" t="str">
        <f>"3435202110111119081002"</f>
        <v>3435202110111119081002</v>
      </c>
      <c r="C365" s="6" t="str">
        <f>"王青利"</f>
        <v>王青利</v>
      </c>
      <c r="D365" s="6" t="str">
        <f>"女"</f>
        <v>女</v>
      </c>
    </row>
    <row r="366" spans="1:4" ht="30" customHeight="1">
      <c r="A366" s="6">
        <v>364</v>
      </c>
      <c r="B366" s="6" t="str">
        <f>"3435202110111121271006"</f>
        <v>3435202110111121271006</v>
      </c>
      <c r="C366" s="6" t="str">
        <f>"蔡教璟"</f>
        <v>蔡教璟</v>
      </c>
      <c r="D366" s="6" t="str">
        <f>"男"</f>
        <v>男</v>
      </c>
    </row>
    <row r="367" spans="1:4" ht="30" customHeight="1">
      <c r="A367" s="6">
        <v>365</v>
      </c>
      <c r="B367" s="6" t="str">
        <f>"3435202110111122361008"</f>
        <v>3435202110111122361008</v>
      </c>
      <c r="C367" s="6" t="str">
        <f>"符新武"</f>
        <v>符新武</v>
      </c>
      <c r="D367" s="6" t="str">
        <f>"男"</f>
        <v>男</v>
      </c>
    </row>
    <row r="368" spans="1:4" ht="30" customHeight="1">
      <c r="A368" s="6">
        <v>366</v>
      </c>
      <c r="B368" s="6" t="str">
        <f>"3435202110111123071009"</f>
        <v>3435202110111123071009</v>
      </c>
      <c r="C368" s="6" t="str">
        <f>"陈小燕"</f>
        <v>陈小燕</v>
      </c>
      <c r="D368" s="6" t="str">
        <f>"女"</f>
        <v>女</v>
      </c>
    </row>
    <row r="369" spans="1:4" ht="30" customHeight="1">
      <c r="A369" s="6">
        <v>367</v>
      </c>
      <c r="B369" s="6" t="str">
        <f>"3435202110111127261013"</f>
        <v>3435202110111127261013</v>
      </c>
      <c r="C369" s="6" t="str">
        <f>"莫贤娇"</f>
        <v>莫贤娇</v>
      </c>
      <c r="D369" s="6" t="str">
        <f>"女"</f>
        <v>女</v>
      </c>
    </row>
    <row r="370" spans="1:4" ht="30" customHeight="1">
      <c r="A370" s="6">
        <v>368</v>
      </c>
      <c r="B370" s="6" t="str">
        <f>"3435202110111130091016"</f>
        <v>3435202110111130091016</v>
      </c>
      <c r="C370" s="6" t="str">
        <f>"沈运振"</f>
        <v>沈运振</v>
      </c>
      <c r="D370" s="6" t="str">
        <f>"男"</f>
        <v>男</v>
      </c>
    </row>
    <row r="371" spans="1:4" ht="30" customHeight="1">
      <c r="A371" s="6">
        <v>369</v>
      </c>
      <c r="B371" s="6" t="str">
        <f>"3435202110111130371017"</f>
        <v>3435202110111130371017</v>
      </c>
      <c r="C371" s="6" t="str">
        <f>"董开安"</f>
        <v>董开安</v>
      </c>
      <c r="D371" s="6" t="str">
        <f>"男"</f>
        <v>男</v>
      </c>
    </row>
    <row r="372" spans="1:4" ht="30" customHeight="1">
      <c r="A372" s="6">
        <v>370</v>
      </c>
      <c r="B372" s="6" t="str">
        <f>"3435202110111131551019"</f>
        <v>3435202110111131551019</v>
      </c>
      <c r="C372" s="6" t="str">
        <f>"吴壮"</f>
        <v>吴壮</v>
      </c>
      <c r="D372" s="6" t="str">
        <f>"男"</f>
        <v>男</v>
      </c>
    </row>
    <row r="373" spans="1:4" ht="30" customHeight="1">
      <c r="A373" s="6">
        <v>371</v>
      </c>
      <c r="B373" s="6" t="str">
        <f>"3435202110111133251021"</f>
        <v>3435202110111133251021</v>
      </c>
      <c r="C373" s="6" t="str">
        <f>"杨静雯"</f>
        <v>杨静雯</v>
      </c>
      <c r="D373" s="6" t="str">
        <f>"女"</f>
        <v>女</v>
      </c>
    </row>
    <row r="374" spans="1:4" ht="30" customHeight="1">
      <c r="A374" s="6">
        <v>372</v>
      </c>
      <c r="B374" s="6" t="str">
        <f>"3435202110111135051022"</f>
        <v>3435202110111135051022</v>
      </c>
      <c r="C374" s="6" t="str">
        <f>"黄师伟"</f>
        <v>黄师伟</v>
      </c>
      <c r="D374" s="6" t="str">
        <f>"男"</f>
        <v>男</v>
      </c>
    </row>
    <row r="375" spans="1:4" ht="30" customHeight="1">
      <c r="A375" s="6">
        <v>373</v>
      </c>
      <c r="B375" s="6" t="str">
        <f>"3435202110111136141023"</f>
        <v>3435202110111136141023</v>
      </c>
      <c r="C375" s="6" t="str">
        <f>"杨春雪"</f>
        <v>杨春雪</v>
      </c>
      <c r="D375" s="6" t="str">
        <f>"女"</f>
        <v>女</v>
      </c>
    </row>
    <row r="376" spans="1:4" ht="30" customHeight="1">
      <c r="A376" s="6">
        <v>374</v>
      </c>
      <c r="B376" s="6" t="str">
        <f>"3435202110111141311028"</f>
        <v>3435202110111141311028</v>
      </c>
      <c r="C376" s="6" t="str">
        <f>"温镇宇"</f>
        <v>温镇宇</v>
      </c>
      <c r="D376" s="6" t="str">
        <f>"男"</f>
        <v>男</v>
      </c>
    </row>
    <row r="377" spans="1:4" ht="30" customHeight="1">
      <c r="A377" s="6">
        <v>375</v>
      </c>
      <c r="B377" s="6" t="str">
        <f>"3435202110111145161029"</f>
        <v>3435202110111145161029</v>
      </c>
      <c r="C377" s="6" t="str">
        <f>"高亚志"</f>
        <v>高亚志</v>
      </c>
      <c r="D377" s="6" t="str">
        <f>"男"</f>
        <v>男</v>
      </c>
    </row>
    <row r="378" spans="1:4" ht="30" customHeight="1">
      <c r="A378" s="6">
        <v>376</v>
      </c>
      <c r="B378" s="6" t="str">
        <f>"3435202110111146541030"</f>
        <v>3435202110111146541030</v>
      </c>
      <c r="C378" s="6" t="str">
        <f>"吉巧玲"</f>
        <v>吉巧玲</v>
      </c>
      <c r="D378" s="6" t="str">
        <f>"女"</f>
        <v>女</v>
      </c>
    </row>
    <row r="379" spans="1:4" ht="30" customHeight="1">
      <c r="A379" s="6">
        <v>377</v>
      </c>
      <c r="B379" s="6" t="str">
        <f>"3435202110111149541033"</f>
        <v>3435202110111149541033</v>
      </c>
      <c r="C379" s="6" t="str">
        <f>"黄汝婷"</f>
        <v>黄汝婷</v>
      </c>
      <c r="D379" s="6" t="str">
        <f>"女"</f>
        <v>女</v>
      </c>
    </row>
    <row r="380" spans="1:4" ht="30" customHeight="1">
      <c r="A380" s="6">
        <v>378</v>
      </c>
      <c r="B380" s="6" t="str">
        <f>"3435202110111150001034"</f>
        <v>3435202110111150001034</v>
      </c>
      <c r="C380" s="6" t="str">
        <f>"陈训健"</f>
        <v>陈训健</v>
      </c>
      <c r="D380" s="6" t="str">
        <f>"男"</f>
        <v>男</v>
      </c>
    </row>
    <row r="381" spans="1:4" ht="30" customHeight="1">
      <c r="A381" s="6">
        <v>379</v>
      </c>
      <c r="B381" s="6" t="str">
        <f>"3435202110111155101042"</f>
        <v>3435202110111155101042</v>
      </c>
      <c r="C381" s="6" t="str">
        <f>"陈尔静"</f>
        <v>陈尔静</v>
      </c>
      <c r="D381" s="6" t="str">
        <f>"女"</f>
        <v>女</v>
      </c>
    </row>
    <row r="382" spans="1:4" ht="30" customHeight="1">
      <c r="A382" s="6">
        <v>380</v>
      </c>
      <c r="B382" s="6" t="str">
        <f>"3435202110111205071045"</f>
        <v>3435202110111205071045</v>
      </c>
      <c r="C382" s="6" t="str">
        <f>"吴朝正"</f>
        <v>吴朝正</v>
      </c>
      <c r="D382" s="6" t="str">
        <f>"男"</f>
        <v>男</v>
      </c>
    </row>
    <row r="383" spans="1:4" ht="30" customHeight="1">
      <c r="A383" s="6">
        <v>381</v>
      </c>
      <c r="B383" s="6" t="str">
        <f>"3435202110111208451046"</f>
        <v>3435202110111208451046</v>
      </c>
      <c r="C383" s="6" t="str">
        <f>"郑少玉"</f>
        <v>郑少玉</v>
      </c>
      <c r="D383" s="6" t="str">
        <f>"女"</f>
        <v>女</v>
      </c>
    </row>
    <row r="384" spans="1:4" ht="30" customHeight="1">
      <c r="A384" s="6">
        <v>382</v>
      </c>
      <c r="B384" s="6" t="str">
        <f>"3435202110111214511054"</f>
        <v>3435202110111214511054</v>
      </c>
      <c r="C384" s="6" t="str">
        <f>"李才峰"</f>
        <v>李才峰</v>
      </c>
      <c r="D384" s="6" t="str">
        <f>"男"</f>
        <v>男</v>
      </c>
    </row>
    <row r="385" spans="1:4" ht="30" customHeight="1">
      <c r="A385" s="6">
        <v>383</v>
      </c>
      <c r="B385" s="6" t="str">
        <f>"3435202110111216531055"</f>
        <v>3435202110111216531055</v>
      </c>
      <c r="C385" s="6" t="str">
        <f>"袁祖凡"</f>
        <v>袁祖凡</v>
      </c>
      <c r="D385" s="6" t="str">
        <f>"男"</f>
        <v>男</v>
      </c>
    </row>
    <row r="386" spans="1:4" ht="30" customHeight="1">
      <c r="A386" s="6">
        <v>384</v>
      </c>
      <c r="B386" s="6" t="str">
        <f>"3435202110111221471059"</f>
        <v>3435202110111221471059</v>
      </c>
      <c r="C386" s="6" t="str">
        <f>"黎智理"</f>
        <v>黎智理</v>
      </c>
      <c r="D386" s="6" t="str">
        <f>"男"</f>
        <v>男</v>
      </c>
    </row>
    <row r="387" spans="1:4" ht="30" customHeight="1">
      <c r="A387" s="6">
        <v>385</v>
      </c>
      <c r="B387" s="6" t="str">
        <f>"3435202110111233221064"</f>
        <v>3435202110111233221064</v>
      </c>
      <c r="C387" s="6" t="str">
        <f>"王群超"</f>
        <v>王群超</v>
      </c>
      <c r="D387" s="6" t="str">
        <f>"男"</f>
        <v>男</v>
      </c>
    </row>
    <row r="388" spans="1:4" ht="30" customHeight="1">
      <c r="A388" s="6">
        <v>386</v>
      </c>
      <c r="B388" s="6" t="str">
        <f>"3435202110111236241066"</f>
        <v>3435202110111236241066</v>
      </c>
      <c r="C388" s="6" t="str">
        <f>"陈菲"</f>
        <v>陈菲</v>
      </c>
      <c r="D388" s="6" t="str">
        <f>"女"</f>
        <v>女</v>
      </c>
    </row>
    <row r="389" spans="1:4" ht="30" customHeight="1">
      <c r="A389" s="6">
        <v>387</v>
      </c>
      <c r="B389" s="6" t="str">
        <f>"3435202110111238071068"</f>
        <v>3435202110111238071068</v>
      </c>
      <c r="C389" s="6" t="str">
        <f>"苏茉玲"</f>
        <v>苏茉玲</v>
      </c>
      <c r="D389" s="6" t="str">
        <f>"女"</f>
        <v>女</v>
      </c>
    </row>
    <row r="390" spans="1:4" ht="30" customHeight="1">
      <c r="A390" s="6">
        <v>388</v>
      </c>
      <c r="B390" s="6" t="str">
        <f>"3435202110111239361070"</f>
        <v>3435202110111239361070</v>
      </c>
      <c r="C390" s="6" t="str">
        <f>"吴巨猷"</f>
        <v>吴巨猷</v>
      </c>
      <c r="D390" s="6" t="str">
        <f>"男"</f>
        <v>男</v>
      </c>
    </row>
    <row r="391" spans="1:4" ht="30" customHeight="1">
      <c r="A391" s="6">
        <v>389</v>
      </c>
      <c r="B391" s="6" t="str">
        <f>"3435202110111244571077"</f>
        <v>3435202110111244571077</v>
      </c>
      <c r="C391" s="6" t="str">
        <f>"符永佳"</f>
        <v>符永佳</v>
      </c>
      <c r="D391" s="6" t="str">
        <f>"女"</f>
        <v>女</v>
      </c>
    </row>
    <row r="392" spans="1:4" ht="30" customHeight="1">
      <c r="A392" s="6">
        <v>390</v>
      </c>
      <c r="B392" s="6" t="str">
        <f>"3435202110111259251084"</f>
        <v>3435202110111259251084</v>
      </c>
      <c r="C392" s="6" t="str">
        <f>"李鸿"</f>
        <v>李鸿</v>
      </c>
      <c r="D392" s="6" t="str">
        <f>"男"</f>
        <v>男</v>
      </c>
    </row>
    <row r="393" spans="1:4" ht="30" customHeight="1">
      <c r="A393" s="6">
        <v>391</v>
      </c>
      <c r="B393" s="6" t="str">
        <f>"3435202110111307051089"</f>
        <v>3435202110111307051089</v>
      </c>
      <c r="C393" s="6" t="str">
        <f>"蔡堂香"</f>
        <v>蔡堂香</v>
      </c>
      <c r="D393" s="6" t="str">
        <f>"女"</f>
        <v>女</v>
      </c>
    </row>
    <row r="394" spans="1:4" ht="30" customHeight="1">
      <c r="A394" s="6">
        <v>392</v>
      </c>
      <c r="B394" s="6" t="str">
        <f>"3435202110111323181096"</f>
        <v>3435202110111323181096</v>
      </c>
      <c r="C394" s="6" t="str">
        <f>"唐弘雍"</f>
        <v>唐弘雍</v>
      </c>
      <c r="D394" s="6" t="str">
        <f>"男"</f>
        <v>男</v>
      </c>
    </row>
    <row r="395" spans="1:4" ht="30" customHeight="1">
      <c r="A395" s="6">
        <v>393</v>
      </c>
      <c r="B395" s="6" t="str">
        <f>"3435202110111330481099"</f>
        <v>3435202110111330481099</v>
      </c>
      <c r="C395" s="6" t="str">
        <f>"朱厚宣"</f>
        <v>朱厚宣</v>
      </c>
      <c r="D395" s="6" t="str">
        <f>"男"</f>
        <v>男</v>
      </c>
    </row>
    <row r="396" spans="1:4" ht="30" customHeight="1">
      <c r="A396" s="6">
        <v>394</v>
      </c>
      <c r="B396" s="6" t="str">
        <f>"3435202110111336041102"</f>
        <v>3435202110111336041102</v>
      </c>
      <c r="C396" s="6" t="str">
        <f>"林嫣嫣"</f>
        <v>林嫣嫣</v>
      </c>
      <c r="D396" s="6" t="str">
        <f>"女"</f>
        <v>女</v>
      </c>
    </row>
    <row r="397" spans="1:4" ht="30" customHeight="1">
      <c r="A397" s="6">
        <v>395</v>
      </c>
      <c r="B397" s="6" t="str">
        <f>"3435202110111338211104"</f>
        <v>3435202110111338211104</v>
      </c>
      <c r="C397" s="6" t="str">
        <f>"杨茹"</f>
        <v>杨茹</v>
      </c>
      <c r="D397" s="6" t="str">
        <f>"女"</f>
        <v>女</v>
      </c>
    </row>
    <row r="398" spans="1:4" ht="30" customHeight="1">
      <c r="A398" s="6">
        <v>396</v>
      </c>
      <c r="B398" s="6" t="str">
        <f>"3435202110111339001106"</f>
        <v>3435202110111339001106</v>
      </c>
      <c r="C398" s="6" t="str">
        <f>"洪光弼"</f>
        <v>洪光弼</v>
      </c>
      <c r="D398" s="6" t="str">
        <f>"男"</f>
        <v>男</v>
      </c>
    </row>
    <row r="399" spans="1:4" ht="30" customHeight="1">
      <c r="A399" s="6">
        <v>397</v>
      </c>
      <c r="B399" s="6" t="str">
        <f>"3435202110111349031109"</f>
        <v>3435202110111349031109</v>
      </c>
      <c r="C399" s="6" t="str">
        <f>"李慧慧"</f>
        <v>李慧慧</v>
      </c>
      <c r="D399" s="6" t="str">
        <f>"女"</f>
        <v>女</v>
      </c>
    </row>
    <row r="400" spans="1:4" ht="30" customHeight="1">
      <c r="A400" s="6">
        <v>398</v>
      </c>
      <c r="B400" s="6" t="str">
        <f>"3435202110111354451112"</f>
        <v>3435202110111354451112</v>
      </c>
      <c r="C400" s="6" t="str">
        <f>"符丽云"</f>
        <v>符丽云</v>
      </c>
      <c r="D400" s="6" t="str">
        <f>"女"</f>
        <v>女</v>
      </c>
    </row>
    <row r="401" spans="1:4" ht="30" customHeight="1">
      <c r="A401" s="6">
        <v>399</v>
      </c>
      <c r="B401" s="6" t="str">
        <f>"3435202110111413331119"</f>
        <v>3435202110111413331119</v>
      </c>
      <c r="C401" s="6" t="str">
        <f>"张俊晖"</f>
        <v>张俊晖</v>
      </c>
      <c r="D401" s="6" t="str">
        <f>"男"</f>
        <v>男</v>
      </c>
    </row>
    <row r="402" spans="1:4" ht="30" customHeight="1">
      <c r="A402" s="6">
        <v>400</v>
      </c>
      <c r="B402" s="6" t="str">
        <f>"3435202110111438001123"</f>
        <v>3435202110111438001123</v>
      </c>
      <c r="C402" s="6" t="str">
        <f>"李以虹"</f>
        <v>李以虹</v>
      </c>
      <c r="D402" s="6" t="str">
        <f aca="true" t="shared" si="14" ref="D402:D408">"女"</f>
        <v>女</v>
      </c>
    </row>
    <row r="403" spans="1:4" ht="30" customHeight="1">
      <c r="A403" s="6">
        <v>401</v>
      </c>
      <c r="B403" s="6" t="str">
        <f>"3435202110111446071128"</f>
        <v>3435202110111446071128</v>
      </c>
      <c r="C403" s="6" t="str">
        <f>"吴晓鑫"</f>
        <v>吴晓鑫</v>
      </c>
      <c r="D403" s="6" t="str">
        <f t="shared" si="14"/>
        <v>女</v>
      </c>
    </row>
    <row r="404" spans="1:4" ht="30" customHeight="1">
      <c r="A404" s="6">
        <v>402</v>
      </c>
      <c r="B404" s="6" t="str">
        <f>"3435202110111501431138"</f>
        <v>3435202110111501431138</v>
      </c>
      <c r="C404" s="6" t="str">
        <f>"符朝惠"</f>
        <v>符朝惠</v>
      </c>
      <c r="D404" s="6" t="str">
        <f t="shared" si="14"/>
        <v>女</v>
      </c>
    </row>
    <row r="405" spans="1:4" ht="30" customHeight="1">
      <c r="A405" s="6">
        <v>403</v>
      </c>
      <c r="B405" s="6" t="str">
        <f>"3435202110111504091141"</f>
        <v>3435202110111504091141</v>
      </c>
      <c r="C405" s="6" t="str">
        <f>"吴惠玲"</f>
        <v>吴惠玲</v>
      </c>
      <c r="D405" s="6" t="str">
        <f t="shared" si="14"/>
        <v>女</v>
      </c>
    </row>
    <row r="406" spans="1:4" ht="30" customHeight="1">
      <c r="A406" s="6">
        <v>404</v>
      </c>
      <c r="B406" s="6" t="str">
        <f>"3435202110111506551143"</f>
        <v>3435202110111506551143</v>
      </c>
      <c r="C406" s="6" t="str">
        <f>"陈堂兵"</f>
        <v>陈堂兵</v>
      </c>
      <c r="D406" s="6" t="str">
        <f t="shared" si="14"/>
        <v>女</v>
      </c>
    </row>
    <row r="407" spans="1:4" ht="30" customHeight="1">
      <c r="A407" s="6">
        <v>405</v>
      </c>
      <c r="B407" s="6" t="str">
        <f>"3435202110111508221144"</f>
        <v>3435202110111508221144</v>
      </c>
      <c r="C407" s="6" t="str">
        <f>"符丽丹"</f>
        <v>符丽丹</v>
      </c>
      <c r="D407" s="6" t="str">
        <f t="shared" si="14"/>
        <v>女</v>
      </c>
    </row>
    <row r="408" spans="1:4" ht="30" customHeight="1">
      <c r="A408" s="6">
        <v>406</v>
      </c>
      <c r="B408" s="6" t="str">
        <f>"3435202110111509331146"</f>
        <v>3435202110111509331146</v>
      </c>
      <c r="C408" s="6" t="str">
        <f>"王小东"</f>
        <v>王小东</v>
      </c>
      <c r="D408" s="6" t="str">
        <f t="shared" si="14"/>
        <v>女</v>
      </c>
    </row>
    <row r="409" spans="1:4" ht="30" customHeight="1">
      <c r="A409" s="6">
        <v>407</v>
      </c>
      <c r="B409" s="6" t="str">
        <f>"3435202110111511331148"</f>
        <v>3435202110111511331148</v>
      </c>
      <c r="C409" s="6" t="str">
        <f>"周士达"</f>
        <v>周士达</v>
      </c>
      <c r="D409" s="6" t="str">
        <f>"男"</f>
        <v>男</v>
      </c>
    </row>
    <row r="410" spans="1:4" ht="30" customHeight="1">
      <c r="A410" s="6">
        <v>408</v>
      </c>
      <c r="B410" s="6" t="str">
        <f>"3435202110111526581159"</f>
        <v>3435202110111526581159</v>
      </c>
      <c r="C410" s="6" t="str">
        <f>"符明智"</f>
        <v>符明智</v>
      </c>
      <c r="D410" s="6" t="str">
        <f>"男"</f>
        <v>男</v>
      </c>
    </row>
    <row r="411" spans="1:4" ht="30" customHeight="1">
      <c r="A411" s="6">
        <v>409</v>
      </c>
      <c r="B411" s="6" t="str">
        <f>"3435202110111535251165"</f>
        <v>3435202110111535251165</v>
      </c>
      <c r="C411" s="6" t="str">
        <f>"莫绪钟"</f>
        <v>莫绪钟</v>
      </c>
      <c r="D411" s="6" t="str">
        <f>"男"</f>
        <v>男</v>
      </c>
    </row>
    <row r="412" spans="1:4" ht="30" customHeight="1">
      <c r="A412" s="6">
        <v>410</v>
      </c>
      <c r="B412" s="6" t="str">
        <f>"3435202110111538121168"</f>
        <v>3435202110111538121168</v>
      </c>
      <c r="C412" s="6" t="str">
        <f>"陈俊帆"</f>
        <v>陈俊帆</v>
      </c>
      <c r="D412" s="6" t="str">
        <f>"男"</f>
        <v>男</v>
      </c>
    </row>
    <row r="413" spans="1:4" ht="30" customHeight="1">
      <c r="A413" s="6">
        <v>411</v>
      </c>
      <c r="B413" s="6" t="str">
        <f>"3435202110111546051177"</f>
        <v>3435202110111546051177</v>
      </c>
      <c r="C413" s="6" t="str">
        <f>"陈丁晓"</f>
        <v>陈丁晓</v>
      </c>
      <c r="D413" s="6" t="str">
        <f aca="true" t="shared" si="15" ref="D413:D420">"女"</f>
        <v>女</v>
      </c>
    </row>
    <row r="414" spans="1:4" ht="30" customHeight="1">
      <c r="A414" s="6">
        <v>412</v>
      </c>
      <c r="B414" s="6" t="str">
        <f>"3435202110111558271188"</f>
        <v>3435202110111558271188</v>
      </c>
      <c r="C414" s="6" t="str">
        <f>"曾燕妮"</f>
        <v>曾燕妮</v>
      </c>
      <c r="D414" s="6" t="str">
        <f t="shared" si="15"/>
        <v>女</v>
      </c>
    </row>
    <row r="415" spans="1:4" ht="30" customHeight="1">
      <c r="A415" s="6">
        <v>413</v>
      </c>
      <c r="B415" s="6" t="str">
        <f>"3435202110111559041192"</f>
        <v>3435202110111559041192</v>
      </c>
      <c r="C415" s="6" t="str">
        <f>"王少汝"</f>
        <v>王少汝</v>
      </c>
      <c r="D415" s="6" t="str">
        <f t="shared" si="15"/>
        <v>女</v>
      </c>
    </row>
    <row r="416" spans="1:4" ht="30" customHeight="1">
      <c r="A416" s="6">
        <v>414</v>
      </c>
      <c r="B416" s="6" t="str">
        <f>"3435202110111600531195"</f>
        <v>3435202110111600531195</v>
      </c>
      <c r="C416" s="6" t="str">
        <f>"王可茜"</f>
        <v>王可茜</v>
      </c>
      <c r="D416" s="6" t="str">
        <f t="shared" si="15"/>
        <v>女</v>
      </c>
    </row>
    <row r="417" spans="1:4" ht="30" customHeight="1">
      <c r="A417" s="6">
        <v>415</v>
      </c>
      <c r="B417" s="6" t="str">
        <f>"3435202110111603131197"</f>
        <v>3435202110111603131197</v>
      </c>
      <c r="C417" s="6" t="str">
        <f>"陈泽颖"</f>
        <v>陈泽颖</v>
      </c>
      <c r="D417" s="6" t="str">
        <f t="shared" si="15"/>
        <v>女</v>
      </c>
    </row>
    <row r="418" spans="1:4" ht="30" customHeight="1">
      <c r="A418" s="6">
        <v>416</v>
      </c>
      <c r="B418" s="6" t="str">
        <f>"3435202110111607341200"</f>
        <v>3435202110111607341200</v>
      </c>
      <c r="C418" s="6" t="str">
        <f>"黄梦"</f>
        <v>黄梦</v>
      </c>
      <c r="D418" s="6" t="str">
        <f t="shared" si="15"/>
        <v>女</v>
      </c>
    </row>
    <row r="419" spans="1:4" ht="30" customHeight="1">
      <c r="A419" s="6">
        <v>417</v>
      </c>
      <c r="B419" s="6" t="str">
        <f>"3435202110111608031201"</f>
        <v>3435202110111608031201</v>
      </c>
      <c r="C419" s="6" t="str">
        <f>"黄贻红"</f>
        <v>黄贻红</v>
      </c>
      <c r="D419" s="6" t="str">
        <f t="shared" si="15"/>
        <v>女</v>
      </c>
    </row>
    <row r="420" spans="1:4" ht="30" customHeight="1">
      <c r="A420" s="6">
        <v>418</v>
      </c>
      <c r="B420" s="6" t="str">
        <f>"3435202110111614371207"</f>
        <v>3435202110111614371207</v>
      </c>
      <c r="C420" s="6" t="str">
        <f>"王莉晶"</f>
        <v>王莉晶</v>
      </c>
      <c r="D420" s="6" t="str">
        <f t="shared" si="15"/>
        <v>女</v>
      </c>
    </row>
    <row r="421" spans="1:4" ht="30" customHeight="1">
      <c r="A421" s="6">
        <v>419</v>
      </c>
      <c r="B421" s="6" t="str">
        <f>"3435202110111617161209"</f>
        <v>3435202110111617161209</v>
      </c>
      <c r="C421" s="6" t="str">
        <f>"文爽"</f>
        <v>文爽</v>
      </c>
      <c r="D421" s="6" t="str">
        <f>"男"</f>
        <v>男</v>
      </c>
    </row>
    <row r="422" spans="1:4" ht="30" customHeight="1">
      <c r="A422" s="6">
        <v>420</v>
      </c>
      <c r="B422" s="6" t="str">
        <f>"3435202110111620451211"</f>
        <v>3435202110111620451211</v>
      </c>
      <c r="C422" s="6" t="str">
        <f>"曾红"</f>
        <v>曾红</v>
      </c>
      <c r="D422" s="6" t="str">
        <f>"女"</f>
        <v>女</v>
      </c>
    </row>
    <row r="423" spans="1:4" ht="30" customHeight="1">
      <c r="A423" s="6">
        <v>421</v>
      </c>
      <c r="B423" s="6" t="str">
        <f>"3435202110111621261212"</f>
        <v>3435202110111621261212</v>
      </c>
      <c r="C423" s="6" t="str">
        <f>"王丽君"</f>
        <v>王丽君</v>
      </c>
      <c r="D423" s="6" t="str">
        <f>"女"</f>
        <v>女</v>
      </c>
    </row>
    <row r="424" spans="1:4" ht="30" customHeight="1">
      <c r="A424" s="6">
        <v>422</v>
      </c>
      <c r="B424" s="6" t="str">
        <f>"3435202110111622401215"</f>
        <v>3435202110111622401215</v>
      </c>
      <c r="C424" s="6" t="str">
        <f>"王茹"</f>
        <v>王茹</v>
      </c>
      <c r="D424" s="6" t="str">
        <f>"女"</f>
        <v>女</v>
      </c>
    </row>
    <row r="425" spans="1:4" ht="30" customHeight="1">
      <c r="A425" s="6">
        <v>423</v>
      </c>
      <c r="B425" s="6" t="str">
        <f>"3435202110111628451217"</f>
        <v>3435202110111628451217</v>
      </c>
      <c r="C425" s="6" t="str">
        <f>"符慧玲"</f>
        <v>符慧玲</v>
      </c>
      <c r="D425" s="6" t="str">
        <f>"女"</f>
        <v>女</v>
      </c>
    </row>
    <row r="426" spans="1:4" ht="30" customHeight="1">
      <c r="A426" s="6">
        <v>424</v>
      </c>
      <c r="B426" s="6" t="str">
        <f>"3435202110111632461222"</f>
        <v>3435202110111632461222</v>
      </c>
      <c r="C426" s="6" t="str">
        <f>"张晓颖"</f>
        <v>张晓颖</v>
      </c>
      <c r="D426" s="6" t="str">
        <f>"女"</f>
        <v>女</v>
      </c>
    </row>
    <row r="427" spans="1:4" ht="30" customHeight="1">
      <c r="A427" s="6">
        <v>425</v>
      </c>
      <c r="B427" s="6" t="str">
        <f>"3435202110111635491226"</f>
        <v>3435202110111635491226</v>
      </c>
      <c r="C427" s="6" t="str">
        <f>"卢方帅"</f>
        <v>卢方帅</v>
      </c>
      <c r="D427" s="6" t="str">
        <f>"男"</f>
        <v>男</v>
      </c>
    </row>
    <row r="428" spans="1:4" ht="30" customHeight="1">
      <c r="A428" s="6">
        <v>426</v>
      </c>
      <c r="B428" s="6" t="str">
        <f>"3435202110111638391229"</f>
        <v>3435202110111638391229</v>
      </c>
      <c r="C428" s="6" t="str">
        <f>"文晓"</f>
        <v>文晓</v>
      </c>
      <c r="D428" s="6" t="str">
        <f>"女"</f>
        <v>女</v>
      </c>
    </row>
    <row r="429" spans="1:4" ht="30" customHeight="1">
      <c r="A429" s="6">
        <v>427</v>
      </c>
      <c r="B429" s="6" t="str">
        <f>"3435202110111638591230"</f>
        <v>3435202110111638591230</v>
      </c>
      <c r="C429" s="6" t="str">
        <f>"陈才平"</f>
        <v>陈才平</v>
      </c>
      <c r="D429" s="6" t="str">
        <f>"男"</f>
        <v>男</v>
      </c>
    </row>
    <row r="430" spans="1:4" ht="30" customHeight="1">
      <c r="A430" s="6">
        <v>428</v>
      </c>
      <c r="B430" s="6" t="str">
        <f>"3435202110111641531234"</f>
        <v>3435202110111641531234</v>
      </c>
      <c r="C430" s="6" t="str">
        <f>"王彬"</f>
        <v>王彬</v>
      </c>
      <c r="D430" s="6" t="str">
        <f>"男"</f>
        <v>男</v>
      </c>
    </row>
    <row r="431" spans="1:4" ht="30" customHeight="1">
      <c r="A431" s="6">
        <v>429</v>
      </c>
      <c r="B431" s="6" t="str">
        <f>"3435202110111642061235"</f>
        <v>3435202110111642061235</v>
      </c>
      <c r="C431" s="6" t="str">
        <f>"邓严峻"</f>
        <v>邓严峻</v>
      </c>
      <c r="D431" s="6" t="str">
        <f>"男"</f>
        <v>男</v>
      </c>
    </row>
    <row r="432" spans="1:4" ht="30" customHeight="1">
      <c r="A432" s="6">
        <v>430</v>
      </c>
      <c r="B432" s="6" t="str">
        <f>"3435202110111643331237"</f>
        <v>3435202110111643331237</v>
      </c>
      <c r="C432" s="6" t="str">
        <f>"陈清文"</f>
        <v>陈清文</v>
      </c>
      <c r="D432" s="6" t="str">
        <f>"女"</f>
        <v>女</v>
      </c>
    </row>
    <row r="433" spans="1:4" ht="30" customHeight="1">
      <c r="A433" s="6">
        <v>431</v>
      </c>
      <c r="B433" s="6" t="str">
        <f>"3435202110111643471238"</f>
        <v>3435202110111643471238</v>
      </c>
      <c r="C433" s="6" t="str">
        <f>"林金玉"</f>
        <v>林金玉</v>
      </c>
      <c r="D433" s="6" t="str">
        <f>"女"</f>
        <v>女</v>
      </c>
    </row>
    <row r="434" spans="1:4" ht="30" customHeight="1">
      <c r="A434" s="6">
        <v>432</v>
      </c>
      <c r="B434" s="6" t="str">
        <f>"3435202110111649571242"</f>
        <v>3435202110111649571242</v>
      </c>
      <c r="C434" s="6" t="str">
        <f>"符朝贤"</f>
        <v>符朝贤</v>
      </c>
      <c r="D434" s="6" t="str">
        <f>"女"</f>
        <v>女</v>
      </c>
    </row>
    <row r="435" spans="1:4" ht="30" customHeight="1">
      <c r="A435" s="6">
        <v>433</v>
      </c>
      <c r="B435" s="6" t="str">
        <f>"3435202110111652511245"</f>
        <v>3435202110111652511245</v>
      </c>
      <c r="C435" s="6" t="str">
        <f>"吴长峰"</f>
        <v>吴长峰</v>
      </c>
      <c r="D435" s="6" t="str">
        <f>"男"</f>
        <v>男</v>
      </c>
    </row>
    <row r="436" spans="1:4" ht="30" customHeight="1">
      <c r="A436" s="6">
        <v>434</v>
      </c>
      <c r="B436" s="6" t="str">
        <f>"3435202110111654541247"</f>
        <v>3435202110111654541247</v>
      </c>
      <c r="C436" s="6" t="str">
        <f>"邓剑华"</f>
        <v>邓剑华</v>
      </c>
      <c r="D436" s="6" t="str">
        <f>"男"</f>
        <v>男</v>
      </c>
    </row>
    <row r="437" spans="1:4" ht="30" customHeight="1">
      <c r="A437" s="6">
        <v>435</v>
      </c>
      <c r="B437" s="6" t="str">
        <f>"3435202110111656371250"</f>
        <v>3435202110111656371250</v>
      </c>
      <c r="C437" s="6" t="str">
        <f>"何玉花"</f>
        <v>何玉花</v>
      </c>
      <c r="D437" s="6" t="str">
        <f>"女"</f>
        <v>女</v>
      </c>
    </row>
    <row r="438" spans="1:4" ht="30" customHeight="1">
      <c r="A438" s="6">
        <v>436</v>
      </c>
      <c r="B438" s="6" t="str">
        <f>"3435202110111658141251"</f>
        <v>3435202110111658141251</v>
      </c>
      <c r="C438" s="6" t="str">
        <f>"林妙玲"</f>
        <v>林妙玲</v>
      </c>
      <c r="D438" s="6" t="str">
        <f>"女"</f>
        <v>女</v>
      </c>
    </row>
    <row r="439" spans="1:4" ht="30" customHeight="1">
      <c r="A439" s="6">
        <v>437</v>
      </c>
      <c r="B439" s="6" t="str">
        <f>"3435202110111711321260"</f>
        <v>3435202110111711321260</v>
      </c>
      <c r="C439" s="6" t="str">
        <f>"高生科"</f>
        <v>高生科</v>
      </c>
      <c r="D439" s="6" t="str">
        <f>"男"</f>
        <v>男</v>
      </c>
    </row>
    <row r="440" spans="1:4" ht="30" customHeight="1">
      <c r="A440" s="6">
        <v>438</v>
      </c>
      <c r="B440" s="6" t="str">
        <f>"3435202110111713011261"</f>
        <v>3435202110111713011261</v>
      </c>
      <c r="C440" s="6" t="str">
        <f>"郑义林"</f>
        <v>郑义林</v>
      </c>
      <c r="D440" s="6" t="str">
        <f>"男"</f>
        <v>男</v>
      </c>
    </row>
    <row r="441" spans="1:4" ht="30" customHeight="1">
      <c r="A441" s="6">
        <v>439</v>
      </c>
      <c r="B441" s="6" t="str">
        <f>"3435202110111714201262"</f>
        <v>3435202110111714201262</v>
      </c>
      <c r="C441" s="6" t="str">
        <f>"符克播"</f>
        <v>符克播</v>
      </c>
      <c r="D441" s="6" t="str">
        <f>"男"</f>
        <v>男</v>
      </c>
    </row>
    <row r="442" spans="1:4" ht="30" customHeight="1">
      <c r="A442" s="6">
        <v>440</v>
      </c>
      <c r="B442" s="6" t="str">
        <f>"3435202110111728341270"</f>
        <v>3435202110111728341270</v>
      </c>
      <c r="C442" s="6" t="str">
        <f>"彭德伟"</f>
        <v>彭德伟</v>
      </c>
      <c r="D442" s="6" t="str">
        <f>"男"</f>
        <v>男</v>
      </c>
    </row>
    <row r="443" spans="1:4" ht="30" customHeight="1">
      <c r="A443" s="6">
        <v>441</v>
      </c>
      <c r="B443" s="6" t="str">
        <f>"3435202110111729541272"</f>
        <v>3435202110111729541272</v>
      </c>
      <c r="C443" s="6" t="str">
        <f>"吴晓婷"</f>
        <v>吴晓婷</v>
      </c>
      <c r="D443" s="6" t="str">
        <f>"女"</f>
        <v>女</v>
      </c>
    </row>
    <row r="444" spans="1:4" ht="30" customHeight="1">
      <c r="A444" s="6">
        <v>442</v>
      </c>
      <c r="B444" s="6" t="str">
        <f>"3435202110111730201273"</f>
        <v>3435202110111730201273</v>
      </c>
      <c r="C444" s="6" t="str">
        <f>"刘家声"</f>
        <v>刘家声</v>
      </c>
      <c r="D444" s="6" t="str">
        <f>"男"</f>
        <v>男</v>
      </c>
    </row>
    <row r="445" spans="1:4" ht="30" customHeight="1">
      <c r="A445" s="6">
        <v>443</v>
      </c>
      <c r="B445" s="6" t="str">
        <f>"3435202110111735491278"</f>
        <v>3435202110111735491278</v>
      </c>
      <c r="C445" s="6" t="str">
        <f>"张峥"</f>
        <v>张峥</v>
      </c>
      <c r="D445" s="6" t="str">
        <f>"女"</f>
        <v>女</v>
      </c>
    </row>
    <row r="446" spans="1:4" ht="30" customHeight="1">
      <c r="A446" s="6">
        <v>444</v>
      </c>
      <c r="B446" s="6" t="str">
        <f>"3435202110111736091279"</f>
        <v>3435202110111736091279</v>
      </c>
      <c r="C446" s="6" t="str">
        <f>"孙鸿畑"</f>
        <v>孙鸿畑</v>
      </c>
      <c r="D446" s="6" t="str">
        <f>"男"</f>
        <v>男</v>
      </c>
    </row>
    <row r="447" spans="1:4" ht="30" customHeight="1">
      <c r="A447" s="6">
        <v>445</v>
      </c>
      <c r="B447" s="6" t="str">
        <f>"3435202110111742441283"</f>
        <v>3435202110111742441283</v>
      </c>
      <c r="C447" s="6" t="str">
        <f>"黎雅娟"</f>
        <v>黎雅娟</v>
      </c>
      <c r="D447" s="6" t="str">
        <f>"女"</f>
        <v>女</v>
      </c>
    </row>
    <row r="448" spans="1:4" ht="30" customHeight="1">
      <c r="A448" s="6">
        <v>446</v>
      </c>
      <c r="B448" s="6" t="str">
        <f>"3435202110111751451290"</f>
        <v>3435202110111751451290</v>
      </c>
      <c r="C448" s="6" t="str">
        <f>"符思敏"</f>
        <v>符思敏</v>
      </c>
      <c r="D448" s="6" t="str">
        <f>"男"</f>
        <v>男</v>
      </c>
    </row>
    <row r="449" spans="1:4" ht="30" customHeight="1">
      <c r="A449" s="6">
        <v>447</v>
      </c>
      <c r="B449" s="6" t="str">
        <f>"3435202110111754591293"</f>
        <v>3435202110111754591293</v>
      </c>
      <c r="C449" s="6" t="str">
        <f>"张悦琦"</f>
        <v>张悦琦</v>
      </c>
      <c r="D449" s="6" t="str">
        <f aca="true" t="shared" si="16" ref="D449:D454">"女"</f>
        <v>女</v>
      </c>
    </row>
    <row r="450" spans="1:4" ht="30" customHeight="1">
      <c r="A450" s="6">
        <v>448</v>
      </c>
      <c r="B450" s="6" t="str">
        <f>"3435202110111802151298"</f>
        <v>3435202110111802151298</v>
      </c>
      <c r="C450" s="6" t="str">
        <f>"彭夏芳"</f>
        <v>彭夏芳</v>
      </c>
      <c r="D450" s="6" t="str">
        <f t="shared" si="16"/>
        <v>女</v>
      </c>
    </row>
    <row r="451" spans="1:4" ht="30" customHeight="1">
      <c r="A451" s="6">
        <v>449</v>
      </c>
      <c r="B451" s="6" t="str">
        <f>"3435202110111819091303"</f>
        <v>3435202110111819091303</v>
      </c>
      <c r="C451" s="6" t="str">
        <f>"王雪芬"</f>
        <v>王雪芬</v>
      </c>
      <c r="D451" s="6" t="str">
        <f t="shared" si="16"/>
        <v>女</v>
      </c>
    </row>
    <row r="452" spans="1:4" ht="30" customHeight="1">
      <c r="A452" s="6">
        <v>450</v>
      </c>
      <c r="B452" s="6" t="str">
        <f>"3435202110111820231304"</f>
        <v>3435202110111820231304</v>
      </c>
      <c r="C452" s="6" t="str">
        <f>"许春梅"</f>
        <v>许春梅</v>
      </c>
      <c r="D452" s="6" t="str">
        <f t="shared" si="16"/>
        <v>女</v>
      </c>
    </row>
    <row r="453" spans="1:4" ht="30" customHeight="1">
      <c r="A453" s="6">
        <v>451</v>
      </c>
      <c r="B453" s="6" t="str">
        <f>"3435202110111840331319"</f>
        <v>3435202110111840331319</v>
      </c>
      <c r="C453" s="6" t="str">
        <f>"吴清菲"</f>
        <v>吴清菲</v>
      </c>
      <c r="D453" s="6" t="str">
        <f t="shared" si="16"/>
        <v>女</v>
      </c>
    </row>
    <row r="454" spans="1:4" ht="30" customHeight="1">
      <c r="A454" s="6">
        <v>452</v>
      </c>
      <c r="B454" s="6" t="str">
        <f>"3435202110111854411325"</f>
        <v>3435202110111854411325</v>
      </c>
      <c r="C454" s="6" t="str">
        <f>"王海花"</f>
        <v>王海花</v>
      </c>
      <c r="D454" s="6" t="str">
        <f t="shared" si="16"/>
        <v>女</v>
      </c>
    </row>
    <row r="455" spans="1:4" ht="30" customHeight="1">
      <c r="A455" s="6">
        <v>453</v>
      </c>
      <c r="B455" s="6" t="str">
        <f>"3435202110111901011327"</f>
        <v>3435202110111901011327</v>
      </c>
      <c r="C455" s="6" t="str">
        <f>"吴崇铭"</f>
        <v>吴崇铭</v>
      </c>
      <c r="D455" s="6" t="str">
        <f>"男"</f>
        <v>男</v>
      </c>
    </row>
    <row r="456" spans="1:4" ht="30" customHeight="1">
      <c r="A456" s="6">
        <v>454</v>
      </c>
      <c r="B456" s="6" t="str">
        <f>"3435202110111903371330"</f>
        <v>3435202110111903371330</v>
      </c>
      <c r="C456" s="6" t="str">
        <f>"苏德豪"</f>
        <v>苏德豪</v>
      </c>
      <c r="D456" s="6" t="str">
        <f>"男"</f>
        <v>男</v>
      </c>
    </row>
    <row r="457" spans="1:4" ht="30" customHeight="1">
      <c r="A457" s="6">
        <v>455</v>
      </c>
      <c r="B457" s="6" t="str">
        <f>"3435202110111906381331"</f>
        <v>3435202110111906381331</v>
      </c>
      <c r="C457" s="6" t="str">
        <f>"冯大娇"</f>
        <v>冯大娇</v>
      </c>
      <c r="D457" s="6" t="str">
        <f>"女"</f>
        <v>女</v>
      </c>
    </row>
    <row r="458" spans="1:4" ht="30" customHeight="1">
      <c r="A458" s="6">
        <v>456</v>
      </c>
      <c r="B458" s="6" t="str">
        <f>"3435202110111918251338"</f>
        <v>3435202110111918251338</v>
      </c>
      <c r="C458" s="6" t="str">
        <f>"陈艳丹"</f>
        <v>陈艳丹</v>
      </c>
      <c r="D458" s="6" t="str">
        <f>"女"</f>
        <v>女</v>
      </c>
    </row>
    <row r="459" spans="1:4" ht="30" customHeight="1">
      <c r="A459" s="6">
        <v>457</v>
      </c>
      <c r="B459" s="6" t="str">
        <f>"3435202110111927081344"</f>
        <v>3435202110111927081344</v>
      </c>
      <c r="C459" s="6" t="str">
        <f>"沈浩庭"</f>
        <v>沈浩庭</v>
      </c>
      <c r="D459" s="6" t="str">
        <f>"男"</f>
        <v>男</v>
      </c>
    </row>
    <row r="460" spans="1:4" ht="30" customHeight="1">
      <c r="A460" s="6">
        <v>458</v>
      </c>
      <c r="B460" s="6" t="str">
        <f>"3435202110111928281346"</f>
        <v>3435202110111928281346</v>
      </c>
      <c r="C460" s="6" t="str">
        <f>"符杨果"</f>
        <v>符杨果</v>
      </c>
      <c r="D460" s="6" t="str">
        <f>"女"</f>
        <v>女</v>
      </c>
    </row>
    <row r="461" spans="1:4" ht="30" customHeight="1">
      <c r="A461" s="6">
        <v>459</v>
      </c>
      <c r="B461" s="6" t="str">
        <f>"3435202110111937511352"</f>
        <v>3435202110111937511352</v>
      </c>
      <c r="C461" s="6" t="str">
        <f>"林子"</f>
        <v>林子</v>
      </c>
      <c r="D461" s="6" t="str">
        <f>"女"</f>
        <v>女</v>
      </c>
    </row>
    <row r="462" spans="1:4" ht="30" customHeight="1">
      <c r="A462" s="6">
        <v>460</v>
      </c>
      <c r="B462" s="6" t="str">
        <f>"3435202110111940131353"</f>
        <v>3435202110111940131353</v>
      </c>
      <c r="C462" s="6" t="str">
        <f>"王丽文"</f>
        <v>王丽文</v>
      </c>
      <c r="D462" s="6" t="str">
        <f>"女"</f>
        <v>女</v>
      </c>
    </row>
    <row r="463" spans="1:4" ht="30" customHeight="1">
      <c r="A463" s="6">
        <v>461</v>
      </c>
      <c r="B463" s="6" t="str">
        <f>"3435202110111950111356"</f>
        <v>3435202110111950111356</v>
      </c>
      <c r="C463" s="6" t="str">
        <f>"林道仁"</f>
        <v>林道仁</v>
      </c>
      <c r="D463" s="6" t="str">
        <f>"男"</f>
        <v>男</v>
      </c>
    </row>
    <row r="464" spans="1:4" ht="30" customHeight="1">
      <c r="A464" s="6">
        <v>462</v>
      </c>
      <c r="B464" s="6" t="str">
        <f>"3435202110111956551358"</f>
        <v>3435202110111956551358</v>
      </c>
      <c r="C464" s="6" t="str">
        <f>"姚国伟"</f>
        <v>姚国伟</v>
      </c>
      <c r="D464" s="6" t="str">
        <f>"男"</f>
        <v>男</v>
      </c>
    </row>
    <row r="465" spans="1:4" ht="30" customHeight="1">
      <c r="A465" s="6">
        <v>463</v>
      </c>
      <c r="B465" s="6" t="str">
        <f>"3435202110112001531362"</f>
        <v>3435202110112001531362</v>
      </c>
      <c r="C465" s="6" t="str">
        <f>"易一楹"</f>
        <v>易一楹</v>
      </c>
      <c r="D465" s="6" t="str">
        <f>"女"</f>
        <v>女</v>
      </c>
    </row>
    <row r="466" spans="1:4" ht="30" customHeight="1">
      <c r="A466" s="6">
        <v>464</v>
      </c>
      <c r="B466" s="6" t="str">
        <f>"3435202110112002211363"</f>
        <v>3435202110112002211363</v>
      </c>
      <c r="C466" s="6" t="str">
        <f>"董国帅"</f>
        <v>董国帅</v>
      </c>
      <c r="D466" s="6" t="str">
        <f>"男"</f>
        <v>男</v>
      </c>
    </row>
    <row r="467" spans="1:4" ht="30" customHeight="1">
      <c r="A467" s="6">
        <v>465</v>
      </c>
      <c r="B467" s="6" t="str">
        <f>"3435202110112009091366"</f>
        <v>3435202110112009091366</v>
      </c>
      <c r="C467" s="6" t="str">
        <f>"何子亮"</f>
        <v>何子亮</v>
      </c>
      <c r="D467" s="6" t="str">
        <f>"男"</f>
        <v>男</v>
      </c>
    </row>
    <row r="468" spans="1:4" ht="30" customHeight="1">
      <c r="A468" s="6">
        <v>466</v>
      </c>
      <c r="B468" s="6" t="str">
        <f>"3435202110112012541370"</f>
        <v>3435202110112012541370</v>
      </c>
      <c r="C468" s="6" t="str">
        <f>"李凤珍"</f>
        <v>李凤珍</v>
      </c>
      <c r="D468" s="6" t="str">
        <f>"女"</f>
        <v>女</v>
      </c>
    </row>
    <row r="469" spans="1:4" ht="30" customHeight="1">
      <c r="A469" s="6">
        <v>467</v>
      </c>
      <c r="B469" s="6" t="str">
        <f>"3435202110112016301372"</f>
        <v>3435202110112016301372</v>
      </c>
      <c r="C469" s="6" t="str">
        <f>"吴婷"</f>
        <v>吴婷</v>
      </c>
      <c r="D469" s="6" t="str">
        <f>"女"</f>
        <v>女</v>
      </c>
    </row>
    <row r="470" spans="1:4" ht="30" customHeight="1">
      <c r="A470" s="6">
        <v>468</v>
      </c>
      <c r="B470" s="6" t="str">
        <f>"3435202110112026041379"</f>
        <v>3435202110112026041379</v>
      </c>
      <c r="C470" s="6" t="str">
        <f>"李小丽"</f>
        <v>李小丽</v>
      </c>
      <c r="D470" s="6" t="str">
        <f>"女"</f>
        <v>女</v>
      </c>
    </row>
    <row r="471" spans="1:4" ht="30" customHeight="1">
      <c r="A471" s="6">
        <v>469</v>
      </c>
      <c r="B471" s="6" t="str">
        <f>"3435202110112030031382"</f>
        <v>3435202110112030031382</v>
      </c>
      <c r="C471" s="6" t="str">
        <f>"邓明生"</f>
        <v>邓明生</v>
      </c>
      <c r="D471" s="6" t="str">
        <f>"男"</f>
        <v>男</v>
      </c>
    </row>
    <row r="472" spans="1:4" ht="30" customHeight="1">
      <c r="A472" s="6">
        <v>470</v>
      </c>
      <c r="B472" s="6" t="str">
        <f>"3435202110112044351388"</f>
        <v>3435202110112044351388</v>
      </c>
      <c r="C472" s="6" t="str">
        <f>"吴祖梁"</f>
        <v>吴祖梁</v>
      </c>
      <c r="D472" s="6" t="str">
        <f>"男"</f>
        <v>男</v>
      </c>
    </row>
    <row r="473" spans="1:4" ht="30" customHeight="1">
      <c r="A473" s="6">
        <v>471</v>
      </c>
      <c r="B473" s="6" t="str">
        <f>"3435202110112045121389"</f>
        <v>3435202110112045121389</v>
      </c>
      <c r="C473" s="6" t="str">
        <f>"邱丽"</f>
        <v>邱丽</v>
      </c>
      <c r="D473" s="6" t="str">
        <f>"女"</f>
        <v>女</v>
      </c>
    </row>
    <row r="474" spans="1:4" ht="30" customHeight="1">
      <c r="A474" s="6">
        <v>472</v>
      </c>
      <c r="B474" s="6" t="str">
        <f>"3435202110112045351390"</f>
        <v>3435202110112045351390</v>
      </c>
      <c r="C474" s="6" t="str">
        <f>"莫海花"</f>
        <v>莫海花</v>
      </c>
      <c r="D474" s="6" t="str">
        <f>"女"</f>
        <v>女</v>
      </c>
    </row>
    <row r="475" spans="1:4" ht="30" customHeight="1">
      <c r="A475" s="6">
        <v>473</v>
      </c>
      <c r="B475" s="6" t="str">
        <f>"3435202110112046181391"</f>
        <v>3435202110112046181391</v>
      </c>
      <c r="C475" s="6" t="str">
        <f>"莫丹花"</f>
        <v>莫丹花</v>
      </c>
      <c r="D475" s="6" t="str">
        <f>"女"</f>
        <v>女</v>
      </c>
    </row>
    <row r="476" spans="1:4" ht="30" customHeight="1">
      <c r="A476" s="6">
        <v>474</v>
      </c>
      <c r="B476" s="6" t="str">
        <f>"3435202110112056081395"</f>
        <v>3435202110112056081395</v>
      </c>
      <c r="C476" s="6" t="str">
        <f>"王星裕"</f>
        <v>王星裕</v>
      </c>
      <c r="D476" s="6" t="str">
        <f>"男"</f>
        <v>男</v>
      </c>
    </row>
    <row r="477" spans="1:4" ht="30" customHeight="1">
      <c r="A477" s="6">
        <v>475</v>
      </c>
      <c r="B477" s="6" t="str">
        <f>"3435202110112059361397"</f>
        <v>3435202110112059361397</v>
      </c>
      <c r="C477" s="6" t="str">
        <f>"王国安"</f>
        <v>王国安</v>
      </c>
      <c r="D477" s="6" t="str">
        <f>"男"</f>
        <v>男</v>
      </c>
    </row>
    <row r="478" spans="1:4" ht="30" customHeight="1">
      <c r="A478" s="6">
        <v>476</v>
      </c>
      <c r="B478" s="6" t="str">
        <f>"3435202110112105591400"</f>
        <v>3435202110112105591400</v>
      </c>
      <c r="C478" s="6" t="str">
        <f>"杜俊俊"</f>
        <v>杜俊俊</v>
      </c>
      <c r="D478" s="6" t="str">
        <f>"女"</f>
        <v>女</v>
      </c>
    </row>
    <row r="479" spans="1:4" ht="30" customHeight="1">
      <c r="A479" s="6">
        <v>477</v>
      </c>
      <c r="B479" s="6" t="str">
        <f>"3435202110112109121402"</f>
        <v>3435202110112109121402</v>
      </c>
      <c r="C479" s="6" t="str">
        <f>"林杰曼"</f>
        <v>林杰曼</v>
      </c>
      <c r="D479" s="6" t="str">
        <f>"女"</f>
        <v>女</v>
      </c>
    </row>
    <row r="480" spans="1:4" ht="30" customHeight="1">
      <c r="A480" s="6">
        <v>478</v>
      </c>
      <c r="B480" s="6" t="str">
        <f>"3435202110112115001405"</f>
        <v>3435202110112115001405</v>
      </c>
      <c r="C480" s="6" t="str">
        <f>"文继明"</f>
        <v>文继明</v>
      </c>
      <c r="D480" s="6" t="str">
        <f>"男"</f>
        <v>男</v>
      </c>
    </row>
    <row r="481" spans="1:4" ht="30" customHeight="1">
      <c r="A481" s="6">
        <v>479</v>
      </c>
      <c r="B481" s="6" t="str">
        <f>"3435202110112115221406"</f>
        <v>3435202110112115221406</v>
      </c>
      <c r="C481" s="6" t="str">
        <f>"张太军"</f>
        <v>张太军</v>
      </c>
      <c r="D481" s="6" t="str">
        <f>"男"</f>
        <v>男</v>
      </c>
    </row>
    <row r="482" spans="1:4" ht="30" customHeight="1">
      <c r="A482" s="6">
        <v>480</v>
      </c>
      <c r="B482" s="6" t="str">
        <f>"3435202110112131311414"</f>
        <v>3435202110112131311414</v>
      </c>
      <c r="C482" s="6" t="str">
        <f>"吴清华"</f>
        <v>吴清华</v>
      </c>
      <c r="D482" s="6" t="str">
        <f>"男"</f>
        <v>男</v>
      </c>
    </row>
    <row r="483" spans="1:4" ht="30" customHeight="1">
      <c r="A483" s="6">
        <v>481</v>
      </c>
      <c r="B483" s="6" t="str">
        <f>"3435202110112132071416"</f>
        <v>3435202110112132071416</v>
      </c>
      <c r="C483" s="6" t="str">
        <f>"莫新嫩"</f>
        <v>莫新嫩</v>
      </c>
      <c r="D483" s="6" t="str">
        <f>"女"</f>
        <v>女</v>
      </c>
    </row>
    <row r="484" spans="1:4" ht="30" customHeight="1">
      <c r="A484" s="6">
        <v>482</v>
      </c>
      <c r="B484" s="6" t="str">
        <f>"3435202110112133281417"</f>
        <v>3435202110112133281417</v>
      </c>
      <c r="C484" s="6" t="str">
        <f>"彭达威"</f>
        <v>彭达威</v>
      </c>
      <c r="D484" s="6" t="str">
        <f>"男"</f>
        <v>男</v>
      </c>
    </row>
    <row r="485" spans="1:4" ht="30" customHeight="1">
      <c r="A485" s="6">
        <v>483</v>
      </c>
      <c r="B485" s="6" t="str">
        <f>"3435202110112151181426"</f>
        <v>3435202110112151181426</v>
      </c>
      <c r="C485" s="6" t="str">
        <f>"王玉权"</f>
        <v>王玉权</v>
      </c>
      <c r="D485" s="6" t="str">
        <f>"男"</f>
        <v>男</v>
      </c>
    </row>
    <row r="486" spans="1:4" ht="30" customHeight="1">
      <c r="A486" s="6">
        <v>484</v>
      </c>
      <c r="B486" s="6" t="str">
        <f>"3435202110112203221430"</f>
        <v>3435202110112203221430</v>
      </c>
      <c r="C486" s="6" t="str">
        <f>"曾小松"</f>
        <v>曾小松</v>
      </c>
      <c r="D486" s="6" t="str">
        <f>"男"</f>
        <v>男</v>
      </c>
    </row>
    <row r="487" spans="1:4" ht="30" customHeight="1">
      <c r="A487" s="6">
        <v>485</v>
      </c>
      <c r="B487" s="6" t="str">
        <f>"3435202110112208291433"</f>
        <v>3435202110112208291433</v>
      </c>
      <c r="C487" s="6" t="str">
        <f>"符姨翠"</f>
        <v>符姨翠</v>
      </c>
      <c r="D487" s="6" t="str">
        <f>"女"</f>
        <v>女</v>
      </c>
    </row>
    <row r="488" spans="1:4" ht="30" customHeight="1">
      <c r="A488" s="6">
        <v>486</v>
      </c>
      <c r="B488" s="6" t="str">
        <f>"3435202110112213001436"</f>
        <v>3435202110112213001436</v>
      </c>
      <c r="C488" s="6" t="str">
        <f>"王清香"</f>
        <v>王清香</v>
      </c>
      <c r="D488" s="6" t="str">
        <f>"女"</f>
        <v>女</v>
      </c>
    </row>
    <row r="489" spans="1:4" ht="30" customHeight="1">
      <c r="A489" s="6">
        <v>487</v>
      </c>
      <c r="B489" s="6" t="str">
        <f>"3435202110112214581437"</f>
        <v>3435202110112214581437</v>
      </c>
      <c r="C489" s="6" t="str">
        <f>"高小珺"</f>
        <v>高小珺</v>
      </c>
      <c r="D489" s="6" t="str">
        <f>"女"</f>
        <v>女</v>
      </c>
    </row>
    <row r="490" spans="1:4" ht="30" customHeight="1">
      <c r="A490" s="6">
        <v>488</v>
      </c>
      <c r="B490" s="6" t="str">
        <f>"3435202110112219221440"</f>
        <v>3435202110112219221440</v>
      </c>
      <c r="C490" s="6" t="str">
        <f>"吴清峻"</f>
        <v>吴清峻</v>
      </c>
      <c r="D490" s="6" t="str">
        <f>"男"</f>
        <v>男</v>
      </c>
    </row>
    <row r="491" spans="1:4" ht="30" customHeight="1">
      <c r="A491" s="6">
        <v>489</v>
      </c>
      <c r="B491" s="6" t="str">
        <f>"3435202110112222081442"</f>
        <v>3435202110112222081442</v>
      </c>
      <c r="C491" s="6" t="str">
        <f>"陈贤助"</f>
        <v>陈贤助</v>
      </c>
      <c r="D491" s="6" t="str">
        <f>"男"</f>
        <v>男</v>
      </c>
    </row>
    <row r="492" spans="1:4" ht="30" customHeight="1">
      <c r="A492" s="6">
        <v>490</v>
      </c>
      <c r="B492" s="6" t="str">
        <f>"3435202110112226131444"</f>
        <v>3435202110112226131444</v>
      </c>
      <c r="C492" s="6" t="str">
        <f>"陈福月"</f>
        <v>陈福月</v>
      </c>
      <c r="D492" s="6" t="str">
        <f>"女"</f>
        <v>女</v>
      </c>
    </row>
    <row r="493" spans="1:4" ht="30" customHeight="1">
      <c r="A493" s="6">
        <v>491</v>
      </c>
      <c r="B493" s="6" t="str">
        <f>"3435202110112226161445"</f>
        <v>3435202110112226161445</v>
      </c>
      <c r="C493" s="6" t="str">
        <f>"王燕清"</f>
        <v>王燕清</v>
      </c>
      <c r="D493" s="6" t="str">
        <f>"女"</f>
        <v>女</v>
      </c>
    </row>
    <row r="494" spans="1:4" ht="30" customHeight="1">
      <c r="A494" s="6">
        <v>492</v>
      </c>
      <c r="B494" s="6" t="str">
        <f>"3435202110112234511447"</f>
        <v>3435202110112234511447</v>
      </c>
      <c r="C494" s="6" t="str">
        <f>"谭业旅"</f>
        <v>谭业旅</v>
      </c>
      <c r="D494" s="6" t="str">
        <f>"男"</f>
        <v>男</v>
      </c>
    </row>
    <row r="495" spans="1:4" ht="30" customHeight="1">
      <c r="A495" s="6">
        <v>493</v>
      </c>
      <c r="B495" s="6" t="str">
        <f>"3435202110112254221453"</f>
        <v>3435202110112254221453</v>
      </c>
      <c r="C495" s="6" t="str">
        <f>"王瑜"</f>
        <v>王瑜</v>
      </c>
      <c r="D495" s="6" t="str">
        <f>"男"</f>
        <v>男</v>
      </c>
    </row>
    <row r="496" spans="1:4" ht="30" customHeight="1">
      <c r="A496" s="6">
        <v>494</v>
      </c>
      <c r="B496" s="6" t="str">
        <f>"3435202110112254411454"</f>
        <v>3435202110112254411454</v>
      </c>
      <c r="C496" s="6" t="str">
        <f>"吴挺伟"</f>
        <v>吴挺伟</v>
      </c>
      <c r="D496" s="6" t="str">
        <f>"男"</f>
        <v>男</v>
      </c>
    </row>
    <row r="497" spans="1:4" ht="30" customHeight="1">
      <c r="A497" s="6">
        <v>495</v>
      </c>
      <c r="B497" s="6" t="str">
        <f>"3435202110112254491455"</f>
        <v>3435202110112254491455</v>
      </c>
      <c r="C497" s="6" t="str">
        <f>"李泉柏"</f>
        <v>李泉柏</v>
      </c>
      <c r="D497" s="6" t="str">
        <f>"男"</f>
        <v>男</v>
      </c>
    </row>
    <row r="498" spans="1:4" ht="30" customHeight="1">
      <c r="A498" s="6">
        <v>496</v>
      </c>
      <c r="B498" s="6" t="str">
        <f>"3435202110112257591456"</f>
        <v>3435202110112257591456</v>
      </c>
      <c r="C498" s="6" t="str">
        <f>"莫凡"</f>
        <v>莫凡</v>
      </c>
      <c r="D498" s="6" t="str">
        <f>"男"</f>
        <v>男</v>
      </c>
    </row>
    <row r="499" spans="1:4" ht="30" customHeight="1">
      <c r="A499" s="6">
        <v>497</v>
      </c>
      <c r="B499" s="6" t="str">
        <f>"3435202110112307531459"</f>
        <v>3435202110112307531459</v>
      </c>
      <c r="C499" s="6" t="str">
        <f>"郑郑"</f>
        <v>郑郑</v>
      </c>
      <c r="D499" s="6" t="str">
        <f>"女"</f>
        <v>女</v>
      </c>
    </row>
    <row r="500" spans="1:4" ht="30" customHeight="1">
      <c r="A500" s="6">
        <v>498</v>
      </c>
      <c r="B500" s="6" t="str">
        <f>"3435202110112314031462"</f>
        <v>3435202110112314031462</v>
      </c>
      <c r="C500" s="6" t="str">
        <f>"吴廷光"</f>
        <v>吴廷光</v>
      </c>
      <c r="D500" s="6" t="str">
        <f>"男"</f>
        <v>男</v>
      </c>
    </row>
    <row r="501" spans="1:4" ht="30" customHeight="1">
      <c r="A501" s="6">
        <v>499</v>
      </c>
      <c r="B501" s="6" t="str">
        <f>"3435202110112314331463"</f>
        <v>3435202110112314331463</v>
      </c>
      <c r="C501" s="6" t="str">
        <f>"吴翠女"</f>
        <v>吴翠女</v>
      </c>
      <c r="D501" s="6" t="str">
        <f>"女"</f>
        <v>女</v>
      </c>
    </row>
    <row r="502" spans="1:4" ht="30" customHeight="1">
      <c r="A502" s="6">
        <v>500</v>
      </c>
      <c r="B502" s="6" t="str">
        <f>"3435202110112321401464"</f>
        <v>3435202110112321401464</v>
      </c>
      <c r="C502" s="6" t="str">
        <f>"庞炜"</f>
        <v>庞炜</v>
      </c>
      <c r="D502" s="6" t="str">
        <f>"男"</f>
        <v>男</v>
      </c>
    </row>
    <row r="503" spans="1:4" ht="30" customHeight="1">
      <c r="A503" s="6">
        <v>501</v>
      </c>
      <c r="B503" s="6" t="str">
        <f>"3435202110112348031469"</f>
        <v>3435202110112348031469</v>
      </c>
      <c r="C503" s="6" t="str">
        <f>"张文青"</f>
        <v>张文青</v>
      </c>
      <c r="D503" s="6" t="str">
        <f>"女"</f>
        <v>女</v>
      </c>
    </row>
    <row r="504" spans="1:4" ht="30" customHeight="1">
      <c r="A504" s="6">
        <v>502</v>
      </c>
      <c r="B504" s="6" t="str">
        <f>"3435202110120005341471"</f>
        <v>3435202110120005341471</v>
      </c>
      <c r="C504" s="6" t="str">
        <f>"赵海博"</f>
        <v>赵海博</v>
      </c>
      <c r="D504" s="6" t="str">
        <f>"男"</f>
        <v>男</v>
      </c>
    </row>
    <row r="505" spans="1:4" ht="30" customHeight="1">
      <c r="A505" s="6">
        <v>503</v>
      </c>
      <c r="B505" s="6" t="str">
        <f>"3435202110120007471472"</f>
        <v>3435202110120007471472</v>
      </c>
      <c r="C505" s="6" t="str">
        <f>"李小山"</f>
        <v>李小山</v>
      </c>
      <c r="D505" s="6" t="str">
        <f>"男"</f>
        <v>男</v>
      </c>
    </row>
    <row r="506" spans="1:4" ht="30" customHeight="1">
      <c r="A506" s="6">
        <v>504</v>
      </c>
      <c r="B506" s="6" t="str">
        <f>"3435202110120012011473"</f>
        <v>3435202110120012011473</v>
      </c>
      <c r="C506" s="6" t="str">
        <f>"陈慧"</f>
        <v>陈慧</v>
      </c>
      <c r="D506" s="6" t="str">
        <f>"女"</f>
        <v>女</v>
      </c>
    </row>
    <row r="507" spans="1:4" ht="30" customHeight="1">
      <c r="A507" s="6">
        <v>505</v>
      </c>
      <c r="B507" s="6" t="str">
        <f>"3435202110120705291477"</f>
        <v>3435202110120705291477</v>
      </c>
      <c r="C507" s="6" t="str">
        <f>"王琼辉"</f>
        <v>王琼辉</v>
      </c>
      <c r="D507" s="6" t="str">
        <f>"男"</f>
        <v>男</v>
      </c>
    </row>
    <row r="508" spans="1:4" ht="30" customHeight="1">
      <c r="A508" s="6">
        <v>506</v>
      </c>
      <c r="B508" s="6" t="str">
        <f>"3435202110120817421486"</f>
        <v>3435202110120817421486</v>
      </c>
      <c r="C508" s="6" t="str">
        <f>"张晓晴"</f>
        <v>张晓晴</v>
      </c>
      <c r="D508" s="6" t="str">
        <f>"女"</f>
        <v>女</v>
      </c>
    </row>
    <row r="509" spans="1:4" ht="30" customHeight="1">
      <c r="A509" s="6">
        <v>507</v>
      </c>
      <c r="B509" s="6" t="str">
        <f>"3435202110120818361487"</f>
        <v>3435202110120818361487</v>
      </c>
      <c r="C509" s="6" t="str">
        <f>"曾垂腾"</f>
        <v>曾垂腾</v>
      </c>
      <c r="D509" s="6" t="str">
        <f>"男"</f>
        <v>男</v>
      </c>
    </row>
    <row r="510" spans="1:4" ht="30" customHeight="1">
      <c r="A510" s="6">
        <v>508</v>
      </c>
      <c r="B510" s="6" t="str">
        <f>"3435202110120821441488"</f>
        <v>3435202110120821441488</v>
      </c>
      <c r="C510" s="6" t="str">
        <f>"蒙捷"</f>
        <v>蒙捷</v>
      </c>
      <c r="D510" s="6" t="str">
        <f>"女"</f>
        <v>女</v>
      </c>
    </row>
    <row r="511" spans="1:4" ht="30" customHeight="1">
      <c r="A511" s="6">
        <v>509</v>
      </c>
      <c r="B511" s="6" t="str">
        <f>"3435202110120832111491"</f>
        <v>3435202110120832111491</v>
      </c>
      <c r="C511" s="6" t="str">
        <f>"符景笔"</f>
        <v>符景笔</v>
      </c>
      <c r="D511" s="6" t="str">
        <f>"男"</f>
        <v>男</v>
      </c>
    </row>
    <row r="512" spans="1:4" ht="30" customHeight="1">
      <c r="A512" s="6">
        <v>510</v>
      </c>
      <c r="B512" s="6" t="str">
        <f>"3435202110120833521493"</f>
        <v>3435202110120833521493</v>
      </c>
      <c r="C512" s="6" t="str">
        <f>"张熙松"</f>
        <v>张熙松</v>
      </c>
      <c r="D512" s="6" t="str">
        <f>"男"</f>
        <v>男</v>
      </c>
    </row>
    <row r="513" spans="1:4" ht="30" customHeight="1">
      <c r="A513" s="6">
        <v>511</v>
      </c>
      <c r="B513" s="6" t="str">
        <f>"3435202110120838041494"</f>
        <v>3435202110120838041494</v>
      </c>
      <c r="C513" s="6" t="str">
        <f>"尹智强"</f>
        <v>尹智强</v>
      </c>
      <c r="D513" s="6" t="str">
        <f>"男"</f>
        <v>男</v>
      </c>
    </row>
    <row r="514" spans="1:4" ht="30" customHeight="1">
      <c r="A514" s="6">
        <v>512</v>
      </c>
      <c r="B514" s="6" t="str">
        <f>"3435202110120839191495"</f>
        <v>3435202110120839191495</v>
      </c>
      <c r="C514" s="6" t="str">
        <f>"郭芬菲"</f>
        <v>郭芬菲</v>
      </c>
      <c r="D514" s="6" t="str">
        <f>"女"</f>
        <v>女</v>
      </c>
    </row>
    <row r="515" spans="1:4" ht="30" customHeight="1">
      <c r="A515" s="6">
        <v>513</v>
      </c>
      <c r="B515" s="6" t="str">
        <f>"3435202110120846041498"</f>
        <v>3435202110120846041498</v>
      </c>
      <c r="C515" s="6" t="str">
        <f>"符瑞女"</f>
        <v>符瑞女</v>
      </c>
      <c r="D515" s="6" t="str">
        <f>"女"</f>
        <v>女</v>
      </c>
    </row>
    <row r="516" spans="1:4" ht="30" customHeight="1">
      <c r="A516" s="6">
        <v>514</v>
      </c>
      <c r="B516" s="6" t="str">
        <f>"3435202110120848521499"</f>
        <v>3435202110120848521499</v>
      </c>
      <c r="C516" s="6" t="str">
        <f>"李铭栋"</f>
        <v>李铭栋</v>
      </c>
      <c r="D516" s="6" t="str">
        <f>"男"</f>
        <v>男</v>
      </c>
    </row>
    <row r="517" spans="1:4" ht="30" customHeight="1">
      <c r="A517" s="6">
        <v>515</v>
      </c>
      <c r="B517" s="6" t="str">
        <f>"3435202110120903591505"</f>
        <v>3435202110120903591505</v>
      </c>
      <c r="C517" s="6" t="str">
        <f>"欧开帆"</f>
        <v>欧开帆</v>
      </c>
      <c r="D517" s="6" t="str">
        <f>"男"</f>
        <v>男</v>
      </c>
    </row>
    <row r="518" spans="1:4" ht="30" customHeight="1">
      <c r="A518" s="6">
        <v>516</v>
      </c>
      <c r="B518" s="6" t="str">
        <f>"3435202110120905541507"</f>
        <v>3435202110120905541507</v>
      </c>
      <c r="C518" s="6" t="str">
        <f>"黄金妮"</f>
        <v>黄金妮</v>
      </c>
      <c r="D518" s="6" t="str">
        <f aca="true" t="shared" si="17" ref="D518:D527">"女"</f>
        <v>女</v>
      </c>
    </row>
    <row r="519" spans="1:4" ht="30" customHeight="1">
      <c r="A519" s="6">
        <v>517</v>
      </c>
      <c r="B519" s="6" t="str">
        <f>"3435202110120909131508"</f>
        <v>3435202110120909131508</v>
      </c>
      <c r="C519" s="6" t="str">
        <f>"李玲玲"</f>
        <v>李玲玲</v>
      </c>
      <c r="D519" s="6" t="str">
        <f t="shared" si="17"/>
        <v>女</v>
      </c>
    </row>
    <row r="520" spans="1:4" ht="30" customHeight="1">
      <c r="A520" s="6">
        <v>518</v>
      </c>
      <c r="B520" s="6" t="str">
        <f>"3435202110120911381513"</f>
        <v>3435202110120911381513</v>
      </c>
      <c r="C520" s="6" t="str">
        <f>"韩晓春"</f>
        <v>韩晓春</v>
      </c>
      <c r="D520" s="6" t="str">
        <f t="shared" si="17"/>
        <v>女</v>
      </c>
    </row>
    <row r="521" spans="1:4" ht="30" customHeight="1">
      <c r="A521" s="6">
        <v>519</v>
      </c>
      <c r="B521" s="6" t="str">
        <f>"3435202110120912151514"</f>
        <v>3435202110120912151514</v>
      </c>
      <c r="C521" s="6" t="str">
        <f>"符冬"</f>
        <v>符冬</v>
      </c>
      <c r="D521" s="6" t="str">
        <f t="shared" si="17"/>
        <v>女</v>
      </c>
    </row>
    <row r="522" spans="1:4" ht="30" customHeight="1">
      <c r="A522" s="6">
        <v>520</v>
      </c>
      <c r="B522" s="6" t="str">
        <f>"3435202110120919451519"</f>
        <v>3435202110120919451519</v>
      </c>
      <c r="C522" s="6" t="str">
        <f>"周婕"</f>
        <v>周婕</v>
      </c>
      <c r="D522" s="6" t="str">
        <f t="shared" si="17"/>
        <v>女</v>
      </c>
    </row>
    <row r="523" spans="1:4" ht="30" customHeight="1">
      <c r="A523" s="6">
        <v>521</v>
      </c>
      <c r="B523" s="6" t="str">
        <f>"3435202110120924291521"</f>
        <v>3435202110120924291521</v>
      </c>
      <c r="C523" s="6" t="str">
        <f>"蓝畅"</f>
        <v>蓝畅</v>
      </c>
      <c r="D523" s="6" t="str">
        <f t="shared" si="17"/>
        <v>女</v>
      </c>
    </row>
    <row r="524" spans="1:4" ht="30" customHeight="1">
      <c r="A524" s="6">
        <v>522</v>
      </c>
      <c r="B524" s="6" t="str">
        <f>"3435202110120926421522"</f>
        <v>3435202110120926421522</v>
      </c>
      <c r="C524" s="6" t="str">
        <f>"陈光菊"</f>
        <v>陈光菊</v>
      </c>
      <c r="D524" s="6" t="str">
        <f t="shared" si="17"/>
        <v>女</v>
      </c>
    </row>
    <row r="525" spans="1:4" ht="30" customHeight="1">
      <c r="A525" s="6">
        <v>523</v>
      </c>
      <c r="B525" s="6" t="str">
        <f>"3435202110120933131527"</f>
        <v>3435202110120933131527</v>
      </c>
      <c r="C525" s="6" t="str">
        <f>"邢诒美"</f>
        <v>邢诒美</v>
      </c>
      <c r="D525" s="6" t="str">
        <f t="shared" si="17"/>
        <v>女</v>
      </c>
    </row>
    <row r="526" spans="1:4" ht="30" customHeight="1">
      <c r="A526" s="6">
        <v>524</v>
      </c>
      <c r="B526" s="6" t="str">
        <f>"3435202110120935021530"</f>
        <v>3435202110120935021530</v>
      </c>
      <c r="C526" s="6" t="str">
        <f>"蒙海燕"</f>
        <v>蒙海燕</v>
      </c>
      <c r="D526" s="6" t="str">
        <f t="shared" si="17"/>
        <v>女</v>
      </c>
    </row>
    <row r="527" spans="1:4" ht="30" customHeight="1">
      <c r="A527" s="6">
        <v>525</v>
      </c>
      <c r="B527" s="6" t="str">
        <f>"3435202110120939361533"</f>
        <v>3435202110120939361533</v>
      </c>
      <c r="C527" s="6" t="str">
        <f>"蒙清华"</f>
        <v>蒙清华</v>
      </c>
      <c r="D527" s="6" t="str">
        <f t="shared" si="17"/>
        <v>女</v>
      </c>
    </row>
    <row r="528" spans="1:4" ht="30" customHeight="1">
      <c r="A528" s="6">
        <v>526</v>
      </c>
      <c r="B528" s="6" t="str">
        <f>"3435202110120941181534"</f>
        <v>3435202110120941181534</v>
      </c>
      <c r="C528" s="6" t="str">
        <f>"谢堂茂"</f>
        <v>谢堂茂</v>
      </c>
      <c r="D528" s="6" t="str">
        <f>"男"</f>
        <v>男</v>
      </c>
    </row>
    <row r="529" spans="1:4" ht="30" customHeight="1">
      <c r="A529" s="6">
        <v>527</v>
      </c>
      <c r="B529" s="6" t="str">
        <f>"3435202110120941531536"</f>
        <v>3435202110120941531536</v>
      </c>
      <c r="C529" s="6" t="str">
        <f>"吴多敏"</f>
        <v>吴多敏</v>
      </c>
      <c r="D529" s="6" t="str">
        <f>"女"</f>
        <v>女</v>
      </c>
    </row>
    <row r="530" spans="1:4" ht="30" customHeight="1">
      <c r="A530" s="6">
        <v>528</v>
      </c>
      <c r="B530" s="6" t="str">
        <f>"3435202110120951161543"</f>
        <v>3435202110120951161543</v>
      </c>
      <c r="C530" s="6" t="str">
        <f>"吕明灏"</f>
        <v>吕明灏</v>
      </c>
      <c r="D530" s="6" t="str">
        <f>"男"</f>
        <v>男</v>
      </c>
    </row>
    <row r="531" spans="1:4" ht="30" customHeight="1">
      <c r="A531" s="6">
        <v>529</v>
      </c>
      <c r="B531" s="6" t="str">
        <f>"3435202110120959321550"</f>
        <v>3435202110120959321550</v>
      </c>
      <c r="C531" s="6" t="str">
        <f>"孙霞"</f>
        <v>孙霞</v>
      </c>
      <c r="D531" s="6" t="str">
        <f>"女"</f>
        <v>女</v>
      </c>
    </row>
    <row r="532" spans="1:4" ht="30" customHeight="1">
      <c r="A532" s="6">
        <v>530</v>
      </c>
      <c r="B532" s="6" t="str">
        <f>"3435202110121001211553"</f>
        <v>3435202110121001211553</v>
      </c>
      <c r="C532" s="6" t="str">
        <f>"张叶倍"</f>
        <v>张叶倍</v>
      </c>
      <c r="D532" s="6" t="str">
        <f>"女"</f>
        <v>女</v>
      </c>
    </row>
    <row r="533" spans="1:4" ht="30" customHeight="1">
      <c r="A533" s="6">
        <v>531</v>
      </c>
      <c r="B533" s="6" t="str">
        <f>"3435202110121004171554"</f>
        <v>3435202110121004171554</v>
      </c>
      <c r="C533" s="6" t="str">
        <f>"符令日"</f>
        <v>符令日</v>
      </c>
      <c r="D533" s="6" t="str">
        <f>"女"</f>
        <v>女</v>
      </c>
    </row>
    <row r="534" spans="1:4" ht="30" customHeight="1">
      <c r="A534" s="6">
        <v>532</v>
      </c>
      <c r="B534" s="6" t="str">
        <f>"3435202110121007391555"</f>
        <v>3435202110121007391555</v>
      </c>
      <c r="C534" s="6" t="str">
        <f>"符晓丽"</f>
        <v>符晓丽</v>
      </c>
      <c r="D534" s="6" t="str">
        <f>"女"</f>
        <v>女</v>
      </c>
    </row>
    <row r="535" spans="1:4" ht="30" customHeight="1">
      <c r="A535" s="6">
        <v>533</v>
      </c>
      <c r="B535" s="6" t="str">
        <f>"3435202110121013121560"</f>
        <v>3435202110121013121560</v>
      </c>
      <c r="C535" s="6" t="str">
        <f>"符钧"</f>
        <v>符钧</v>
      </c>
      <c r="D535" s="6" t="str">
        <f>"男"</f>
        <v>男</v>
      </c>
    </row>
    <row r="536" spans="1:4" ht="30" customHeight="1">
      <c r="A536" s="6">
        <v>534</v>
      </c>
      <c r="B536" s="6" t="str">
        <f>"3435202110121023431568"</f>
        <v>3435202110121023431568</v>
      </c>
      <c r="C536" s="6" t="str">
        <f>"王天源"</f>
        <v>王天源</v>
      </c>
      <c r="D536" s="6" t="str">
        <f>"男"</f>
        <v>男</v>
      </c>
    </row>
    <row r="537" spans="1:4" ht="30" customHeight="1">
      <c r="A537" s="6">
        <v>535</v>
      </c>
      <c r="B537" s="6" t="str">
        <f>"3435202110121026371571"</f>
        <v>3435202110121026371571</v>
      </c>
      <c r="C537" s="6" t="str">
        <f>"吴小慧"</f>
        <v>吴小慧</v>
      </c>
      <c r="D537" s="6" t="str">
        <f>"女"</f>
        <v>女</v>
      </c>
    </row>
    <row r="538" spans="1:4" ht="30" customHeight="1">
      <c r="A538" s="6">
        <v>536</v>
      </c>
      <c r="B538" s="6" t="str">
        <f>"3435202110121031181572"</f>
        <v>3435202110121031181572</v>
      </c>
      <c r="C538" s="6" t="str">
        <f>"黄克奋"</f>
        <v>黄克奋</v>
      </c>
      <c r="D538" s="6" t="str">
        <f>"男"</f>
        <v>男</v>
      </c>
    </row>
    <row r="539" spans="1:4" ht="30" customHeight="1">
      <c r="A539" s="6">
        <v>537</v>
      </c>
      <c r="B539" s="6" t="str">
        <f>"3435202110121033151574"</f>
        <v>3435202110121033151574</v>
      </c>
      <c r="C539" s="6" t="str">
        <f>"羊玉凤"</f>
        <v>羊玉凤</v>
      </c>
      <c r="D539" s="6" t="str">
        <f aca="true" t="shared" si="18" ref="D539:D544">"女"</f>
        <v>女</v>
      </c>
    </row>
    <row r="540" spans="1:4" ht="30" customHeight="1">
      <c r="A540" s="6">
        <v>538</v>
      </c>
      <c r="B540" s="6" t="str">
        <f>"3435202110121035291575"</f>
        <v>3435202110121035291575</v>
      </c>
      <c r="C540" s="6" t="str">
        <f>"吴传曼"</f>
        <v>吴传曼</v>
      </c>
      <c r="D540" s="6" t="str">
        <f t="shared" si="18"/>
        <v>女</v>
      </c>
    </row>
    <row r="541" spans="1:4" ht="30" customHeight="1">
      <c r="A541" s="6">
        <v>539</v>
      </c>
      <c r="B541" s="6" t="str">
        <f>"3435202110121036121576"</f>
        <v>3435202110121036121576</v>
      </c>
      <c r="C541" s="6" t="str">
        <f>"陈婷婷"</f>
        <v>陈婷婷</v>
      </c>
      <c r="D541" s="6" t="str">
        <f t="shared" si="18"/>
        <v>女</v>
      </c>
    </row>
    <row r="542" spans="1:4" ht="30" customHeight="1">
      <c r="A542" s="6">
        <v>540</v>
      </c>
      <c r="B542" s="6" t="str">
        <f>"3435202110121039051577"</f>
        <v>3435202110121039051577</v>
      </c>
      <c r="C542" s="6" t="str">
        <f>"吴小芬"</f>
        <v>吴小芬</v>
      </c>
      <c r="D542" s="6" t="str">
        <f t="shared" si="18"/>
        <v>女</v>
      </c>
    </row>
    <row r="543" spans="1:4" ht="30" customHeight="1">
      <c r="A543" s="6">
        <v>541</v>
      </c>
      <c r="B543" s="6" t="str">
        <f>"3435202110121040511579"</f>
        <v>3435202110121040511579</v>
      </c>
      <c r="C543" s="6" t="str">
        <f>"孙春蓉"</f>
        <v>孙春蓉</v>
      </c>
      <c r="D543" s="6" t="str">
        <f t="shared" si="18"/>
        <v>女</v>
      </c>
    </row>
    <row r="544" spans="1:4" ht="30" customHeight="1">
      <c r="A544" s="6">
        <v>542</v>
      </c>
      <c r="B544" s="6" t="str">
        <f>"3435202110121044031581"</f>
        <v>3435202110121044031581</v>
      </c>
      <c r="C544" s="6" t="str">
        <f>"吴佩婷"</f>
        <v>吴佩婷</v>
      </c>
      <c r="D544" s="6" t="str">
        <f t="shared" si="18"/>
        <v>女</v>
      </c>
    </row>
    <row r="545" spans="1:4" ht="30" customHeight="1">
      <c r="A545" s="6">
        <v>543</v>
      </c>
      <c r="B545" s="6" t="str">
        <f>"3435202110121045351582"</f>
        <v>3435202110121045351582</v>
      </c>
      <c r="C545" s="6" t="str">
        <f>"文良青"</f>
        <v>文良青</v>
      </c>
      <c r="D545" s="6" t="str">
        <f>"男"</f>
        <v>男</v>
      </c>
    </row>
    <row r="546" spans="1:4" ht="30" customHeight="1">
      <c r="A546" s="6">
        <v>544</v>
      </c>
      <c r="B546" s="6" t="str">
        <f>"3435202110121046501583"</f>
        <v>3435202110121046501583</v>
      </c>
      <c r="C546" s="6" t="str">
        <f>"黄丹"</f>
        <v>黄丹</v>
      </c>
      <c r="D546" s="6" t="str">
        <f>"女"</f>
        <v>女</v>
      </c>
    </row>
    <row r="547" spans="1:4" ht="30" customHeight="1">
      <c r="A547" s="6">
        <v>545</v>
      </c>
      <c r="B547" s="6" t="str">
        <f>"3435202110121056451585"</f>
        <v>3435202110121056451585</v>
      </c>
      <c r="C547" s="6" t="str">
        <f>"钟梅"</f>
        <v>钟梅</v>
      </c>
      <c r="D547" s="6" t="str">
        <f>"女"</f>
        <v>女</v>
      </c>
    </row>
    <row r="548" spans="1:4" ht="30" customHeight="1">
      <c r="A548" s="6">
        <v>546</v>
      </c>
      <c r="B548" s="6" t="str">
        <f>"3435202110121057091586"</f>
        <v>3435202110121057091586</v>
      </c>
      <c r="C548" s="6" t="str">
        <f>"张颖"</f>
        <v>张颖</v>
      </c>
      <c r="D548" s="6" t="str">
        <f>"女"</f>
        <v>女</v>
      </c>
    </row>
    <row r="549" spans="1:4" ht="30" customHeight="1">
      <c r="A549" s="6">
        <v>547</v>
      </c>
      <c r="B549" s="6" t="str">
        <f>"3435202110121107531593"</f>
        <v>3435202110121107531593</v>
      </c>
      <c r="C549" s="6" t="str">
        <f>"王海容"</f>
        <v>王海容</v>
      </c>
      <c r="D549" s="6" t="str">
        <f>"女"</f>
        <v>女</v>
      </c>
    </row>
    <row r="550" spans="1:4" ht="30" customHeight="1">
      <c r="A550" s="6">
        <v>548</v>
      </c>
      <c r="B550" s="6" t="str">
        <f>"3435202110121119011597"</f>
        <v>3435202110121119011597</v>
      </c>
      <c r="C550" s="6" t="str">
        <f>"曾焕璧"</f>
        <v>曾焕璧</v>
      </c>
      <c r="D550" s="6" t="str">
        <f>"男"</f>
        <v>男</v>
      </c>
    </row>
    <row r="551" spans="1:4" ht="30" customHeight="1">
      <c r="A551" s="6">
        <v>549</v>
      </c>
      <c r="B551" s="6" t="str">
        <f>"3435202110121124321602"</f>
        <v>3435202110121124321602</v>
      </c>
      <c r="C551" s="6" t="str">
        <f>"吉俐憬"</f>
        <v>吉俐憬</v>
      </c>
      <c r="D551" s="6" t="str">
        <f>"女"</f>
        <v>女</v>
      </c>
    </row>
    <row r="552" spans="1:4" ht="30" customHeight="1">
      <c r="A552" s="6">
        <v>550</v>
      </c>
      <c r="B552" s="6" t="str">
        <f>"3435202110121124551604"</f>
        <v>3435202110121124551604</v>
      </c>
      <c r="C552" s="6" t="str">
        <f>"王丹"</f>
        <v>王丹</v>
      </c>
      <c r="D552" s="6" t="str">
        <f>"女"</f>
        <v>女</v>
      </c>
    </row>
    <row r="553" spans="1:4" ht="30" customHeight="1">
      <c r="A553" s="6">
        <v>551</v>
      </c>
      <c r="B553" s="6" t="str">
        <f>"3435202110121124561605"</f>
        <v>3435202110121124561605</v>
      </c>
      <c r="C553" s="6" t="str">
        <f>"陈荣福"</f>
        <v>陈荣福</v>
      </c>
      <c r="D553" s="6" t="str">
        <f>"男"</f>
        <v>男</v>
      </c>
    </row>
    <row r="554" spans="1:4" ht="30" customHeight="1">
      <c r="A554" s="6">
        <v>552</v>
      </c>
      <c r="B554" s="6" t="str">
        <f>"3435202110121127321609"</f>
        <v>3435202110121127321609</v>
      </c>
      <c r="C554" s="6" t="str">
        <f>"黄元敬"</f>
        <v>黄元敬</v>
      </c>
      <c r="D554" s="6" t="str">
        <f>"男"</f>
        <v>男</v>
      </c>
    </row>
    <row r="555" spans="1:4" ht="30" customHeight="1">
      <c r="A555" s="6">
        <v>553</v>
      </c>
      <c r="B555" s="6" t="str">
        <f>"3435202110121131191611"</f>
        <v>3435202110121131191611</v>
      </c>
      <c r="C555" s="6" t="str">
        <f>"冯晓玲"</f>
        <v>冯晓玲</v>
      </c>
      <c r="D555" s="6" t="str">
        <f>"女"</f>
        <v>女</v>
      </c>
    </row>
    <row r="556" spans="1:4" ht="30" customHeight="1">
      <c r="A556" s="6">
        <v>554</v>
      </c>
      <c r="B556" s="6" t="str">
        <f>"3435202110121132181612"</f>
        <v>3435202110121132181612</v>
      </c>
      <c r="C556" s="6" t="str">
        <f>"黄小珍"</f>
        <v>黄小珍</v>
      </c>
      <c r="D556" s="6" t="str">
        <f>"女"</f>
        <v>女</v>
      </c>
    </row>
    <row r="557" spans="1:4" ht="30" customHeight="1">
      <c r="A557" s="6">
        <v>555</v>
      </c>
      <c r="B557" s="6" t="str">
        <f>"3435202110121135041614"</f>
        <v>3435202110121135041614</v>
      </c>
      <c r="C557" s="6" t="str">
        <f>"纪定浩"</f>
        <v>纪定浩</v>
      </c>
      <c r="D557" s="6" t="str">
        <f>"男"</f>
        <v>男</v>
      </c>
    </row>
    <row r="558" spans="1:4" ht="30" customHeight="1">
      <c r="A558" s="6">
        <v>556</v>
      </c>
      <c r="B558" s="6" t="str">
        <f>"3435202110121136291615"</f>
        <v>3435202110121136291615</v>
      </c>
      <c r="C558" s="6" t="str">
        <f>"吴多卿"</f>
        <v>吴多卿</v>
      </c>
      <c r="D558" s="6" t="str">
        <f>"男"</f>
        <v>男</v>
      </c>
    </row>
    <row r="559" spans="1:4" ht="30" customHeight="1">
      <c r="A559" s="6">
        <v>557</v>
      </c>
      <c r="B559" s="6" t="str">
        <f>"3435202110121159561625"</f>
        <v>3435202110121159561625</v>
      </c>
      <c r="C559" s="6" t="str">
        <f>"黄彩凤"</f>
        <v>黄彩凤</v>
      </c>
      <c r="D559" s="6" t="str">
        <f>"女"</f>
        <v>女</v>
      </c>
    </row>
    <row r="560" spans="1:4" ht="30" customHeight="1">
      <c r="A560" s="6">
        <v>558</v>
      </c>
      <c r="B560" s="6" t="str">
        <f>"3435202110121218151630"</f>
        <v>3435202110121218151630</v>
      </c>
      <c r="C560" s="6" t="str">
        <f>"赵妹菊"</f>
        <v>赵妹菊</v>
      </c>
      <c r="D560" s="6" t="str">
        <f>"女"</f>
        <v>女</v>
      </c>
    </row>
    <row r="561" spans="1:4" ht="30" customHeight="1">
      <c r="A561" s="6">
        <v>559</v>
      </c>
      <c r="B561" s="6" t="str">
        <f>"3435202110121235441632"</f>
        <v>3435202110121235441632</v>
      </c>
      <c r="C561" s="6" t="str">
        <f>"谭娜"</f>
        <v>谭娜</v>
      </c>
      <c r="D561" s="6" t="str">
        <f>"女"</f>
        <v>女</v>
      </c>
    </row>
    <row r="562" spans="1:4" ht="30" customHeight="1">
      <c r="A562" s="6">
        <v>560</v>
      </c>
      <c r="B562" s="6" t="str">
        <f>"3435202110121246451640"</f>
        <v>3435202110121246451640</v>
      </c>
      <c r="C562" s="6" t="str">
        <f>"龙妍妍"</f>
        <v>龙妍妍</v>
      </c>
      <c r="D562" s="6" t="str">
        <f>"女"</f>
        <v>女</v>
      </c>
    </row>
    <row r="563" spans="1:4" ht="30" customHeight="1">
      <c r="A563" s="6">
        <v>561</v>
      </c>
      <c r="B563" s="6" t="str">
        <f>"3435202110121249201641"</f>
        <v>3435202110121249201641</v>
      </c>
      <c r="C563" s="6" t="str">
        <f>"黄东崇"</f>
        <v>黄东崇</v>
      </c>
      <c r="D563" s="6" t="str">
        <f>"男"</f>
        <v>男</v>
      </c>
    </row>
    <row r="564" spans="1:4" ht="30" customHeight="1">
      <c r="A564" s="6">
        <v>562</v>
      </c>
      <c r="B564" s="6" t="str">
        <f>"3435202110121256111646"</f>
        <v>3435202110121256111646</v>
      </c>
      <c r="C564" s="6" t="str">
        <f>"陈蔓"</f>
        <v>陈蔓</v>
      </c>
      <c r="D564" s="6" t="str">
        <f>"女"</f>
        <v>女</v>
      </c>
    </row>
    <row r="565" spans="1:4" ht="30" customHeight="1">
      <c r="A565" s="6">
        <v>563</v>
      </c>
      <c r="B565" s="6" t="str">
        <f>"3435202110121300001648"</f>
        <v>3435202110121300001648</v>
      </c>
      <c r="C565" s="6" t="str">
        <f>"符芳道"</f>
        <v>符芳道</v>
      </c>
      <c r="D565" s="6" t="str">
        <f>"男"</f>
        <v>男</v>
      </c>
    </row>
    <row r="566" spans="1:4" ht="30" customHeight="1">
      <c r="A566" s="6">
        <v>564</v>
      </c>
      <c r="B566" s="6" t="str">
        <f>"3435202110121303191650"</f>
        <v>3435202110121303191650</v>
      </c>
      <c r="C566" s="6" t="str">
        <f>"梁安伟"</f>
        <v>梁安伟</v>
      </c>
      <c r="D566" s="6" t="str">
        <f>"男"</f>
        <v>男</v>
      </c>
    </row>
    <row r="567" spans="1:4" ht="30" customHeight="1">
      <c r="A567" s="6">
        <v>565</v>
      </c>
      <c r="B567" s="6" t="str">
        <f>"3435202110121307211651"</f>
        <v>3435202110121307211651</v>
      </c>
      <c r="C567" s="6" t="str">
        <f>"林明帅"</f>
        <v>林明帅</v>
      </c>
      <c r="D567" s="6" t="str">
        <f>"男"</f>
        <v>男</v>
      </c>
    </row>
    <row r="568" spans="1:4" ht="30" customHeight="1">
      <c r="A568" s="6">
        <v>566</v>
      </c>
      <c r="B568" s="6" t="str">
        <f>"3435202110121312181652"</f>
        <v>3435202110121312181652</v>
      </c>
      <c r="C568" s="6" t="str">
        <f>"吴燕娟"</f>
        <v>吴燕娟</v>
      </c>
      <c r="D568" s="6" t="str">
        <f>"女"</f>
        <v>女</v>
      </c>
    </row>
    <row r="569" spans="1:4" ht="30" customHeight="1">
      <c r="A569" s="6">
        <v>567</v>
      </c>
      <c r="B569" s="6" t="str">
        <f>"3435202110121332121655"</f>
        <v>3435202110121332121655</v>
      </c>
      <c r="C569" s="6" t="str">
        <f>"梁振储"</f>
        <v>梁振储</v>
      </c>
      <c r="D569" s="6" t="str">
        <f>"男"</f>
        <v>男</v>
      </c>
    </row>
    <row r="570" spans="1:4" ht="30" customHeight="1">
      <c r="A570" s="6">
        <v>568</v>
      </c>
      <c r="B570" s="6" t="str">
        <f>"3435202110121337511657"</f>
        <v>3435202110121337511657</v>
      </c>
      <c r="C570" s="6" t="str">
        <f>"蒋涛"</f>
        <v>蒋涛</v>
      </c>
      <c r="D570" s="6" t="str">
        <f>"男"</f>
        <v>男</v>
      </c>
    </row>
    <row r="571" spans="1:4" ht="30" customHeight="1">
      <c r="A571" s="6">
        <v>569</v>
      </c>
      <c r="B571" s="6" t="str">
        <f>"3435202110121402261665"</f>
        <v>3435202110121402261665</v>
      </c>
      <c r="C571" s="6" t="str">
        <f>"陈亮"</f>
        <v>陈亮</v>
      </c>
      <c r="D571" s="6" t="str">
        <f>"男"</f>
        <v>男</v>
      </c>
    </row>
    <row r="572" spans="1:4" ht="30" customHeight="1">
      <c r="A572" s="6">
        <v>570</v>
      </c>
      <c r="B572" s="6" t="str">
        <f>"3435202110121409091667"</f>
        <v>3435202110121409091667</v>
      </c>
      <c r="C572" s="6" t="str">
        <f>"朱丽萍"</f>
        <v>朱丽萍</v>
      </c>
      <c r="D572" s="6" t="str">
        <f>"女"</f>
        <v>女</v>
      </c>
    </row>
    <row r="573" spans="1:4" ht="30" customHeight="1">
      <c r="A573" s="6">
        <v>571</v>
      </c>
      <c r="B573" s="6" t="str">
        <f>"3435202110121409211668"</f>
        <v>3435202110121409211668</v>
      </c>
      <c r="C573" s="6" t="str">
        <f>"陈肖飞"</f>
        <v>陈肖飞</v>
      </c>
      <c r="D573" s="6" t="str">
        <f>"女"</f>
        <v>女</v>
      </c>
    </row>
    <row r="574" spans="1:4" ht="30" customHeight="1">
      <c r="A574" s="6">
        <v>572</v>
      </c>
      <c r="B574" s="6" t="str">
        <f>"3435202110121412571669"</f>
        <v>3435202110121412571669</v>
      </c>
      <c r="C574" s="6" t="str">
        <f>"吴坤蕾"</f>
        <v>吴坤蕾</v>
      </c>
      <c r="D574" s="6" t="str">
        <f>"男"</f>
        <v>男</v>
      </c>
    </row>
    <row r="575" spans="1:4" ht="30" customHeight="1">
      <c r="A575" s="6">
        <v>573</v>
      </c>
      <c r="B575" s="6" t="str">
        <f>"3435202110121432421672"</f>
        <v>3435202110121432421672</v>
      </c>
      <c r="C575" s="6" t="str">
        <f>"曾海琼"</f>
        <v>曾海琼</v>
      </c>
      <c r="D575" s="6" t="str">
        <f aca="true" t="shared" si="19" ref="D575:D582">"女"</f>
        <v>女</v>
      </c>
    </row>
    <row r="576" spans="1:4" ht="30" customHeight="1">
      <c r="A576" s="6">
        <v>574</v>
      </c>
      <c r="B576" s="6" t="str">
        <f>"3435202110121433421673"</f>
        <v>3435202110121433421673</v>
      </c>
      <c r="C576" s="6" t="str">
        <f>"王娇"</f>
        <v>王娇</v>
      </c>
      <c r="D576" s="6" t="str">
        <f t="shared" si="19"/>
        <v>女</v>
      </c>
    </row>
    <row r="577" spans="1:4" ht="30" customHeight="1">
      <c r="A577" s="6">
        <v>575</v>
      </c>
      <c r="B577" s="6" t="str">
        <f>"3435202110121439071675"</f>
        <v>3435202110121439071675</v>
      </c>
      <c r="C577" s="6" t="str">
        <f>"李娟"</f>
        <v>李娟</v>
      </c>
      <c r="D577" s="6" t="str">
        <f t="shared" si="19"/>
        <v>女</v>
      </c>
    </row>
    <row r="578" spans="1:4" ht="30" customHeight="1">
      <c r="A578" s="6">
        <v>576</v>
      </c>
      <c r="B578" s="6" t="str">
        <f>"3435202110121441151677"</f>
        <v>3435202110121441151677</v>
      </c>
      <c r="C578" s="6" t="str">
        <f>"郑芳芳"</f>
        <v>郑芳芳</v>
      </c>
      <c r="D578" s="6" t="str">
        <f t="shared" si="19"/>
        <v>女</v>
      </c>
    </row>
    <row r="579" spans="1:4" ht="30" customHeight="1">
      <c r="A579" s="6">
        <v>577</v>
      </c>
      <c r="B579" s="6" t="str">
        <f>"3435202110121453201681"</f>
        <v>3435202110121453201681</v>
      </c>
      <c r="C579" s="6" t="str">
        <f>"李鹏"</f>
        <v>李鹏</v>
      </c>
      <c r="D579" s="6" t="str">
        <f t="shared" si="19"/>
        <v>女</v>
      </c>
    </row>
    <row r="580" spans="1:4" ht="30" customHeight="1">
      <c r="A580" s="6">
        <v>578</v>
      </c>
      <c r="B580" s="6" t="str">
        <f>"3435202110121500581683"</f>
        <v>3435202110121500581683</v>
      </c>
      <c r="C580" s="6" t="str">
        <f>"唐俊苑"</f>
        <v>唐俊苑</v>
      </c>
      <c r="D580" s="6" t="str">
        <f t="shared" si="19"/>
        <v>女</v>
      </c>
    </row>
    <row r="581" spans="1:4" ht="30" customHeight="1">
      <c r="A581" s="6">
        <v>579</v>
      </c>
      <c r="B581" s="6" t="str">
        <f>"3435202110121508021691"</f>
        <v>3435202110121508021691</v>
      </c>
      <c r="C581" s="6" t="str">
        <f>"杨丽思"</f>
        <v>杨丽思</v>
      </c>
      <c r="D581" s="6" t="str">
        <f t="shared" si="19"/>
        <v>女</v>
      </c>
    </row>
    <row r="582" spans="1:4" ht="30" customHeight="1">
      <c r="A582" s="6">
        <v>580</v>
      </c>
      <c r="B582" s="6" t="str">
        <f>"3435202110121508331693"</f>
        <v>3435202110121508331693</v>
      </c>
      <c r="C582" s="6" t="str">
        <f>"王丽文"</f>
        <v>王丽文</v>
      </c>
      <c r="D582" s="6" t="str">
        <f t="shared" si="19"/>
        <v>女</v>
      </c>
    </row>
    <row r="583" spans="1:4" ht="30" customHeight="1">
      <c r="A583" s="6">
        <v>581</v>
      </c>
      <c r="B583" s="6" t="str">
        <f>"3435202110121508591694"</f>
        <v>3435202110121508591694</v>
      </c>
      <c r="C583" s="6" t="str">
        <f>"陈圣平"</f>
        <v>陈圣平</v>
      </c>
      <c r="D583" s="6" t="str">
        <f>"男"</f>
        <v>男</v>
      </c>
    </row>
    <row r="584" spans="1:4" ht="30" customHeight="1">
      <c r="A584" s="6">
        <v>582</v>
      </c>
      <c r="B584" s="6" t="str">
        <f>"3435202110121516371698"</f>
        <v>3435202110121516371698</v>
      </c>
      <c r="C584" s="6" t="str">
        <f>"符风春"</f>
        <v>符风春</v>
      </c>
      <c r="D584" s="6" t="str">
        <f>"女"</f>
        <v>女</v>
      </c>
    </row>
    <row r="585" spans="1:4" ht="30" customHeight="1">
      <c r="A585" s="6">
        <v>583</v>
      </c>
      <c r="B585" s="6" t="str">
        <f>"3435202110121524181705"</f>
        <v>3435202110121524181705</v>
      </c>
      <c r="C585" s="6" t="str">
        <f>"吴坤鹏"</f>
        <v>吴坤鹏</v>
      </c>
      <c r="D585" s="6" t="str">
        <f>"男"</f>
        <v>男</v>
      </c>
    </row>
    <row r="586" spans="1:4" ht="30" customHeight="1">
      <c r="A586" s="6">
        <v>584</v>
      </c>
      <c r="B586" s="6" t="str">
        <f>"3435202110121524541706"</f>
        <v>3435202110121524541706</v>
      </c>
      <c r="C586" s="6" t="str">
        <f>"符海媚"</f>
        <v>符海媚</v>
      </c>
      <c r="D586" s="6" t="str">
        <f>"女"</f>
        <v>女</v>
      </c>
    </row>
    <row r="587" spans="1:4" ht="30" customHeight="1">
      <c r="A587" s="6">
        <v>585</v>
      </c>
      <c r="B587" s="6" t="str">
        <f>"3435202110121525261707"</f>
        <v>3435202110121525261707</v>
      </c>
      <c r="C587" s="6" t="str">
        <f>"陈章慧"</f>
        <v>陈章慧</v>
      </c>
      <c r="D587" s="6" t="str">
        <f>"女"</f>
        <v>女</v>
      </c>
    </row>
    <row r="588" spans="1:4" ht="30" customHeight="1">
      <c r="A588" s="6">
        <v>586</v>
      </c>
      <c r="B588" s="6" t="str">
        <f>"3435202110121528061708"</f>
        <v>3435202110121528061708</v>
      </c>
      <c r="C588" s="6" t="str">
        <f>"刘珊"</f>
        <v>刘珊</v>
      </c>
      <c r="D588" s="6" t="str">
        <f>"女"</f>
        <v>女</v>
      </c>
    </row>
    <row r="589" spans="1:4" ht="30" customHeight="1">
      <c r="A589" s="6">
        <v>587</v>
      </c>
      <c r="B589" s="6" t="str">
        <f>"3435202110121528451709"</f>
        <v>3435202110121528451709</v>
      </c>
      <c r="C589" s="6" t="str">
        <f>"黄云偕"</f>
        <v>黄云偕</v>
      </c>
      <c r="D589" s="6" t="str">
        <f>"男"</f>
        <v>男</v>
      </c>
    </row>
    <row r="590" spans="1:4" ht="30" customHeight="1">
      <c r="A590" s="6">
        <v>588</v>
      </c>
      <c r="B590" s="6" t="str">
        <f>"3435202110121531091712"</f>
        <v>3435202110121531091712</v>
      </c>
      <c r="C590" s="6" t="str">
        <f>"吴浩"</f>
        <v>吴浩</v>
      </c>
      <c r="D590" s="6" t="str">
        <f>"男"</f>
        <v>男</v>
      </c>
    </row>
    <row r="591" spans="1:4" ht="30" customHeight="1">
      <c r="A591" s="6">
        <v>589</v>
      </c>
      <c r="B591" s="6" t="str">
        <f>"3435202110121532411713"</f>
        <v>3435202110121532411713</v>
      </c>
      <c r="C591" s="6" t="str">
        <f>"汤锡赛"</f>
        <v>汤锡赛</v>
      </c>
      <c r="D591" s="6" t="str">
        <f>"男"</f>
        <v>男</v>
      </c>
    </row>
    <row r="592" spans="1:4" ht="30" customHeight="1">
      <c r="A592" s="6">
        <v>590</v>
      </c>
      <c r="B592" s="6" t="str">
        <f>"3435202110121534551715"</f>
        <v>3435202110121534551715</v>
      </c>
      <c r="C592" s="6" t="str">
        <f>"许娇丽"</f>
        <v>许娇丽</v>
      </c>
      <c r="D592" s="6" t="str">
        <f>"女"</f>
        <v>女</v>
      </c>
    </row>
    <row r="593" spans="1:4" ht="30" customHeight="1">
      <c r="A593" s="6">
        <v>591</v>
      </c>
      <c r="B593" s="6" t="str">
        <f>"3435202110121537251719"</f>
        <v>3435202110121537251719</v>
      </c>
      <c r="C593" s="6" t="str">
        <f>"吴乾青"</f>
        <v>吴乾青</v>
      </c>
      <c r="D593" s="6" t="str">
        <f>"女"</f>
        <v>女</v>
      </c>
    </row>
    <row r="594" spans="1:4" ht="30" customHeight="1">
      <c r="A594" s="6">
        <v>592</v>
      </c>
      <c r="B594" s="6" t="str">
        <f>"3435202110121537531720"</f>
        <v>3435202110121537531720</v>
      </c>
      <c r="C594" s="6" t="str">
        <f>"林川青"</f>
        <v>林川青</v>
      </c>
      <c r="D594" s="6" t="str">
        <f>"男"</f>
        <v>男</v>
      </c>
    </row>
    <row r="595" spans="1:4" ht="30" customHeight="1">
      <c r="A595" s="6">
        <v>593</v>
      </c>
      <c r="B595" s="6" t="str">
        <f>"3435202110121554181723"</f>
        <v>3435202110121554181723</v>
      </c>
      <c r="C595" s="6" t="str">
        <f>"陈云聪"</f>
        <v>陈云聪</v>
      </c>
      <c r="D595" s="6" t="str">
        <f>"男"</f>
        <v>男</v>
      </c>
    </row>
    <row r="596" spans="1:4" ht="30" customHeight="1">
      <c r="A596" s="6">
        <v>594</v>
      </c>
      <c r="B596" s="6" t="str">
        <f>"3435202110121556091724"</f>
        <v>3435202110121556091724</v>
      </c>
      <c r="C596" s="6" t="str">
        <f>"夏治鸿"</f>
        <v>夏治鸿</v>
      </c>
      <c r="D596" s="6" t="str">
        <f>"男"</f>
        <v>男</v>
      </c>
    </row>
    <row r="597" spans="1:4" ht="30" customHeight="1">
      <c r="A597" s="6">
        <v>595</v>
      </c>
      <c r="B597" s="6" t="str">
        <f>"3435202110121556291725"</f>
        <v>3435202110121556291725</v>
      </c>
      <c r="C597" s="6" t="str">
        <f>"陈敏"</f>
        <v>陈敏</v>
      </c>
      <c r="D597" s="6" t="str">
        <f>"女"</f>
        <v>女</v>
      </c>
    </row>
    <row r="598" spans="1:4" ht="30" customHeight="1">
      <c r="A598" s="6">
        <v>596</v>
      </c>
      <c r="B598" s="6" t="str">
        <f>"3435202110121557101726"</f>
        <v>3435202110121557101726</v>
      </c>
      <c r="C598" s="6" t="str">
        <f>"王业花"</f>
        <v>王业花</v>
      </c>
      <c r="D598" s="6" t="str">
        <f>"女"</f>
        <v>女</v>
      </c>
    </row>
    <row r="599" spans="1:4" ht="30" customHeight="1">
      <c r="A599" s="6">
        <v>597</v>
      </c>
      <c r="B599" s="6" t="str">
        <f>"3435202110121611011729"</f>
        <v>3435202110121611011729</v>
      </c>
      <c r="C599" s="6" t="str">
        <f>"王淇"</f>
        <v>王淇</v>
      </c>
      <c r="D599" s="6" t="str">
        <f>"女"</f>
        <v>女</v>
      </c>
    </row>
    <row r="600" spans="1:4" ht="30" customHeight="1">
      <c r="A600" s="6">
        <v>598</v>
      </c>
      <c r="B600" s="6" t="str">
        <f>"3435202110121611311730"</f>
        <v>3435202110121611311730</v>
      </c>
      <c r="C600" s="6" t="str">
        <f>"陈明上"</f>
        <v>陈明上</v>
      </c>
      <c r="D600" s="6" t="str">
        <f>"男"</f>
        <v>男</v>
      </c>
    </row>
    <row r="601" spans="1:4" ht="30" customHeight="1">
      <c r="A601" s="6">
        <v>599</v>
      </c>
      <c r="B601" s="6" t="str">
        <f>"3435202110121616351733"</f>
        <v>3435202110121616351733</v>
      </c>
      <c r="C601" s="6" t="str">
        <f>"冯桔蕾"</f>
        <v>冯桔蕾</v>
      </c>
      <c r="D601" s="6" t="str">
        <f aca="true" t="shared" si="20" ref="D601:D607">"女"</f>
        <v>女</v>
      </c>
    </row>
    <row r="602" spans="1:4" ht="30" customHeight="1">
      <c r="A602" s="6">
        <v>600</v>
      </c>
      <c r="B602" s="6" t="str">
        <f>"3435202110121618061734"</f>
        <v>3435202110121618061734</v>
      </c>
      <c r="C602" s="6" t="str">
        <f>"钟秋梅"</f>
        <v>钟秋梅</v>
      </c>
      <c r="D602" s="6" t="str">
        <f t="shared" si="20"/>
        <v>女</v>
      </c>
    </row>
    <row r="603" spans="1:4" ht="30" customHeight="1">
      <c r="A603" s="6">
        <v>601</v>
      </c>
      <c r="B603" s="6" t="str">
        <f>"3435202110121624321740"</f>
        <v>3435202110121624321740</v>
      </c>
      <c r="C603" s="6" t="str">
        <f>"符蓉"</f>
        <v>符蓉</v>
      </c>
      <c r="D603" s="6" t="str">
        <f t="shared" si="20"/>
        <v>女</v>
      </c>
    </row>
    <row r="604" spans="1:4" ht="30" customHeight="1">
      <c r="A604" s="6">
        <v>602</v>
      </c>
      <c r="B604" s="6" t="str">
        <f>"3435202110121625381741"</f>
        <v>3435202110121625381741</v>
      </c>
      <c r="C604" s="6" t="str">
        <f>"李隆莲"</f>
        <v>李隆莲</v>
      </c>
      <c r="D604" s="6" t="str">
        <f t="shared" si="20"/>
        <v>女</v>
      </c>
    </row>
    <row r="605" spans="1:4" ht="30" customHeight="1">
      <c r="A605" s="6">
        <v>603</v>
      </c>
      <c r="B605" s="6" t="str">
        <f>"3435202110121650521757"</f>
        <v>3435202110121650521757</v>
      </c>
      <c r="C605" s="6" t="str">
        <f>"闵晶晶"</f>
        <v>闵晶晶</v>
      </c>
      <c r="D605" s="6" t="str">
        <f t="shared" si="20"/>
        <v>女</v>
      </c>
    </row>
    <row r="606" spans="1:4" ht="30" customHeight="1">
      <c r="A606" s="6">
        <v>604</v>
      </c>
      <c r="B606" s="6" t="str">
        <f>"3435202110121702141761"</f>
        <v>3435202110121702141761</v>
      </c>
      <c r="C606" s="6" t="str">
        <f>"骆石彩"</f>
        <v>骆石彩</v>
      </c>
      <c r="D606" s="6" t="str">
        <f t="shared" si="20"/>
        <v>女</v>
      </c>
    </row>
    <row r="607" spans="1:4" ht="30" customHeight="1">
      <c r="A607" s="6">
        <v>605</v>
      </c>
      <c r="B607" s="6" t="str">
        <f>"3435202110121705361764"</f>
        <v>3435202110121705361764</v>
      </c>
      <c r="C607" s="6" t="str">
        <f>"赵开静"</f>
        <v>赵开静</v>
      </c>
      <c r="D607" s="6" t="str">
        <f t="shared" si="20"/>
        <v>女</v>
      </c>
    </row>
    <row r="608" spans="1:4" ht="30" customHeight="1">
      <c r="A608" s="6">
        <v>606</v>
      </c>
      <c r="B608" s="6" t="str">
        <f>"3435202110121705501765"</f>
        <v>3435202110121705501765</v>
      </c>
      <c r="C608" s="6" t="str">
        <f>"陈开博"</f>
        <v>陈开博</v>
      </c>
      <c r="D608" s="6" t="str">
        <f>"男"</f>
        <v>男</v>
      </c>
    </row>
    <row r="609" spans="1:4" ht="30" customHeight="1">
      <c r="A609" s="6">
        <v>607</v>
      </c>
      <c r="B609" s="6" t="str">
        <f>"3435202110121708121766"</f>
        <v>3435202110121708121766</v>
      </c>
      <c r="C609" s="6" t="str">
        <f>"王和利"</f>
        <v>王和利</v>
      </c>
      <c r="D609" s="6" t="str">
        <f>"男"</f>
        <v>男</v>
      </c>
    </row>
    <row r="610" spans="1:4" ht="30" customHeight="1">
      <c r="A610" s="6">
        <v>608</v>
      </c>
      <c r="B610" s="6" t="str">
        <f>"3435202110121710041768"</f>
        <v>3435202110121710041768</v>
      </c>
      <c r="C610" s="6" t="str">
        <f>"杜坤斌"</f>
        <v>杜坤斌</v>
      </c>
      <c r="D610" s="6" t="str">
        <f>"男"</f>
        <v>男</v>
      </c>
    </row>
    <row r="611" spans="1:4" ht="30" customHeight="1">
      <c r="A611" s="6">
        <v>609</v>
      </c>
      <c r="B611" s="6" t="str">
        <f>"3435202110121713241769"</f>
        <v>3435202110121713241769</v>
      </c>
      <c r="C611" s="6" t="str">
        <f>"姚传雯"</f>
        <v>姚传雯</v>
      </c>
      <c r="D611" s="6" t="str">
        <f>"女"</f>
        <v>女</v>
      </c>
    </row>
    <row r="612" spans="1:4" ht="30" customHeight="1">
      <c r="A612" s="6">
        <v>610</v>
      </c>
      <c r="B612" s="6" t="str">
        <f>"3435202110121713431770"</f>
        <v>3435202110121713431770</v>
      </c>
      <c r="C612" s="6" t="str">
        <f>"陈美妙"</f>
        <v>陈美妙</v>
      </c>
      <c r="D612" s="6" t="str">
        <f>"女"</f>
        <v>女</v>
      </c>
    </row>
    <row r="613" spans="1:4" ht="30" customHeight="1">
      <c r="A613" s="6">
        <v>611</v>
      </c>
      <c r="B613" s="6" t="str">
        <f>"3435202110121721011773"</f>
        <v>3435202110121721011773</v>
      </c>
      <c r="C613" s="6" t="str">
        <f>"刘静翠"</f>
        <v>刘静翠</v>
      </c>
      <c r="D613" s="6" t="str">
        <f>"女"</f>
        <v>女</v>
      </c>
    </row>
    <row r="614" spans="1:4" ht="30" customHeight="1">
      <c r="A614" s="6">
        <v>612</v>
      </c>
      <c r="B614" s="6" t="str">
        <f>"3435202110121724351775"</f>
        <v>3435202110121724351775</v>
      </c>
      <c r="C614" s="6" t="str">
        <f>"吴奇梁"</f>
        <v>吴奇梁</v>
      </c>
      <c r="D614" s="6" t="str">
        <f>"男"</f>
        <v>男</v>
      </c>
    </row>
    <row r="615" spans="1:4" ht="30" customHeight="1">
      <c r="A615" s="6">
        <v>613</v>
      </c>
      <c r="B615" s="6" t="str">
        <f>"3435202110121732451778"</f>
        <v>3435202110121732451778</v>
      </c>
      <c r="C615" s="6" t="str">
        <f>"简二梅"</f>
        <v>简二梅</v>
      </c>
      <c r="D615" s="6" t="str">
        <f>"女"</f>
        <v>女</v>
      </c>
    </row>
    <row r="616" spans="1:4" ht="30" customHeight="1">
      <c r="A616" s="6">
        <v>614</v>
      </c>
      <c r="B616" s="6" t="str">
        <f>"3435202110121735551780"</f>
        <v>3435202110121735551780</v>
      </c>
      <c r="C616" s="6" t="str">
        <f>"陈雪琳"</f>
        <v>陈雪琳</v>
      </c>
      <c r="D616" s="6" t="str">
        <f>"女"</f>
        <v>女</v>
      </c>
    </row>
    <row r="617" spans="1:4" ht="30" customHeight="1">
      <c r="A617" s="6">
        <v>615</v>
      </c>
      <c r="B617" s="6" t="str">
        <f>"3435202110121746491783"</f>
        <v>3435202110121746491783</v>
      </c>
      <c r="C617" s="6" t="str">
        <f>"罗春钰"</f>
        <v>罗春钰</v>
      </c>
      <c r="D617" s="6" t="str">
        <f>"女"</f>
        <v>女</v>
      </c>
    </row>
    <row r="618" spans="1:4" ht="30" customHeight="1">
      <c r="A618" s="6">
        <v>616</v>
      </c>
      <c r="B618" s="6" t="str">
        <f>"3435202110121759271788"</f>
        <v>3435202110121759271788</v>
      </c>
      <c r="C618" s="6" t="str">
        <f>"王福养"</f>
        <v>王福养</v>
      </c>
      <c r="D618" s="6" t="str">
        <f>"男"</f>
        <v>男</v>
      </c>
    </row>
    <row r="619" spans="1:4" ht="30" customHeight="1">
      <c r="A619" s="6">
        <v>617</v>
      </c>
      <c r="B619" s="6" t="str">
        <f>"3435202110121815271795"</f>
        <v>3435202110121815271795</v>
      </c>
      <c r="C619" s="6" t="str">
        <f>"王鹏飞"</f>
        <v>王鹏飞</v>
      </c>
      <c r="D619" s="6" t="str">
        <f>"男"</f>
        <v>男</v>
      </c>
    </row>
    <row r="620" spans="1:4" ht="30" customHeight="1">
      <c r="A620" s="6">
        <v>618</v>
      </c>
      <c r="B620" s="6" t="str">
        <f>"3435202110121817391797"</f>
        <v>3435202110121817391797</v>
      </c>
      <c r="C620" s="6" t="str">
        <f>"王江臣"</f>
        <v>王江臣</v>
      </c>
      <c r="D620" s="6" t="str">
        <f>"女"</f>
        <v>女</v>
      </c>
    </row>
    <row r="621" spans="1:4" ht="30" customHeight="1">
      <c r="A621" s="6">
        <v>619</v>
      </c>
      <c r="B621" s="6" t="str">
        <f>"3435202110121823241798"</f>
        <v>3435202110121823241798</v>
      </c>
      <c r="C621" s="6" t="str">
        <f>"王肖遥"</f>
        <v>王肖遥</v>
      </c>
      <c r="D621" s="6" t="str">
        <f>"男"</f>
        <v>男</v>
      </c>
    </row>
    <row r="622" spans="1:4" ht="30" customHeight="1">
      <c r="A622" s="6">
        <v>620</v>
      </c>
      <c r="B622" s="6" t="str">
        <f>"3435202110121858501804"</f>
        <v>3435202110121858501804</v>
      </c>
      <c r="C622" s="6" t="str">
        <f>"黄昌海"</f>
        <v>黄昌海</v>
      </c>
      <c r="D622" s="6" t="str">
        <f>"男"</f>
        <v>男</v>
      </c>
    </row>
    <row r="623" spans="1:4" ht="30" customHeight="1">
      <c r="A623" s="6">
        <v>621</v>
      </c>
      <c r="B623" s="6" t="str">
        <f>"3435202110121900241805"</f>
        <v>3435202110121900241805</v>
      </c>
      <c r="C623" s="6" t="str">
        <f>"何川喻"</f>
        <v>何川喻</v>
      </c>
      <c r="D623" s="6" t="str">
        <f>"女"</f>
        <v>女</v>
      </c>
    </row>
    <row r="624" spans="1:4" ht="30" customHeight="1">
      <c r="A624" s="6">
        <v>622</v>
      </c>
      <c r="B624" s="6" t="str">
        <f>"3435202110121910061808"</f>
        <v>3435202110121910061808</v>
      </c>
      <c r="C624" s="6" t="str">
        <f>"符传明"</f>
        <v>符传明</v>
      </c>
      <c r="D624" s="6" t="str">
        <f>"男"</f>
        <v>男</v>
      </c>
    </row>
    <row r="625" spans="1:4" ht="30" customHeight="1">
      <c r="A625" s="6">
        <v>623</v>
      </c>
      <c r="B625" s="6" t="str">
        <f>"3435202110121910481810"</f>
        <v>3435202110121910481810</v>
      </c>
      <c r="C625" s="6" t="str">
        <f>"林楠"</f>
        <v>林楠</v>
      </c>
      <c r="D625" s="6" t="str">
        <f>"男"</f>
        <v>男</v>
      </c>
    </row>
    <row r="626" spans="1:4" ht="30" customHeight="1">
      <c r="A626" s="6">
        <v>624</v>
      </c>
      <c r="B626" s="6" t="str">
        <f>"3435202110121947571818"</f>
        <v>3435202110121947571818</v>
      </c>
      <c r="C626" s="6" t="str">
        <f>"黄珍珠"</f>
        <v>黄珍珠</v>
      </c>
      <c r="D626" s="6" t="str">
        <f>"女"</f>
        <v>女</v>
      </c>
    </row>
    <row r="627" spans="1:4" ht="30" customHeight="1">
      <c r="A627" s="6">
        <v>625</v>
      </c>
      <c r="B627" s="6" t="str">
        <f>"3435202110121949501820"</f>
        <v>3435202110121949501820</v>
      </c>
      <c r="C627" s="6" t="str">
        <f>"林斌"</f>
        <v>林斌</v>
      </c>
      <c r="D627" s="6" t="str">
        <f>"男"</f>
        <v>男</v>
      </c>
    </row>
    <row r="628" spans="1:4" ht="30" customHeight="1">
      <c r="A628" s="6">
        <v>626</v>
      </c>
      <c r="B628" s="6" t="str">
        <f>"3435202110121956321822"</f>
        <v>3435202110121956321822</v>
      </c>
      <c r="C628" s="6" t="str">
        <f>"江丽倩"</f>
        <v>江丽倩</v>
      </c>
      <c r="D628" s="6" t="str">
        <f>"女"</f>
        <v>女</v>
      </c>
    </row>
    <row r="629" spans="1:4" ht="30" customHeight="1">
      <c r="A629" s="6">
        <v>627</v>
      </c>
      <c r="B629" s="6" t="str">
        <f>"3435202110122010511824"</f>
        <v>3435202110122010511824</v>
      </c>
      <c r="C629" s="6" t="str">
        <f>"曾慧"</f>
        <v>曾慧</v>
      </c>
      <c r="D629" s="6" t="str">
        <f>"女"</f>
        <v>女</v>
      </c>
    </row>
    <row r="630" spans="1:4" ht="30" customHeight="1">
      <c r="A630" s="6">
        <v>628</v>
      </c>
      <c r="B630" s="6" t="str">
        <f>"3435202110122026101830"</f>
        <v>3435202110122026101830</v>
      </c>
      <c r="C630" s="6" t="str">
        <f>"夏所伟"</f>
        <v>夏所伟</v>
      </c>
      <c r="D630" s="6" t="str">
        <f>"男"</f>
        <v>男</v>
      </c>
    </row>
    <row r="631" spans="1:4" ht="30" customHeight="1">
      <c r="A631" s="6">
        <v>629</v>
      </c>
      <c r="B631" s="6" t="str">
        <f>"3435202110122049031838"</f>
        <v>3435202110122049031838</v>
      </c>
      <c r="C631" s="6" t="str">
        <f>"徐婉卿"</f>
        <v>徐婉卿</v>
      </c>
      <c r="D631" s="6" t="str">
        <f>"女"</f>
        <v>女</v>
      </c>
    </row>
    <row r="632" spans="1:4" ht="30" customHeight="1">
      <c r="A632" s="6">
        <v>630</v>
      </c>
      <c r="B632" s="6" t="str">
        <f>"3435202110122100491840"</f>
        <v>3435202110122100491840</v>
      </c>
      <c r="C632" s="6" t="str">
        <f>"吴晓慧"</f>
        <v>吴晓慧</v>
      </c>
      <c r="D632" s="6" t="str">
        <f>"女"</f>
        <v>女</v>
      </c>
    </row>
    <row r="633" spans="1:4" ht="30" customHeight="1">
      <c r="A633" s="6">
        <v>631</v>
      </c>
      <c r="B633" s="6" t="str">
        <f>"3435202110122105341843"</f>
        <v>3435202110122105341843</v>
      </c>
      <c r="C633" s="6" t="str">
        <f>"黄良榜"</f>
        <v>黄良榜</v>
      </c>
      <c r="D633" s="6" t="str">
        <f>"男"</f>
        <v>男</v>
      </c>
    </row>
    <row r="634" spans="1:4" ht="30" customHeight="1">
      <c r="A634" s="6">
        <v>632</v>
      </c>
      <c r="B634" s="6" t="str">
        <f>"3435202110122119241849"</f>
        <v>3435202110122119241849</v>
      </c>
      <c r="C634" s="6" t="str">
        <f>"林鸿昌"</f>
        <v>林鸿昌</v>
      </c>
      <c r="D634" s="6" t="str">
        <f>"男"</f>
        <v>男</v>
      </c>
    </row>
    <row r="635" spans="1:4" ht="30" customHeight="1">
      <c r="A635" s="6">
        <v>633</v>
      </c>
      <c r="B635" s="6" t="str">
        <f>"3435202110122125121850"</f>
        <v>3435202110122125121850</v>
      </c>
      <c r="C635" s="6" t="str">
        <f>"王小露"</f>
        <v>王小露</v>
      </c>
      <c r="D635" s="6" t="str">
        <f>"女"</f>
        <v>女</v>
      </c>
    </row>
    <row r="636" spans="1:4" ht="30" customHeight="1">
      <c r="A636" s="6">
        <v>634</v>
      </c>
      <c r="B636" s="6" t="str">
        <f>"3435202110122209111865"</f>
        <v>3435202110122209111865</v>
      </c>
      <c r="C636" s="6" t="str">
        <f>"郑喻"</f>
        <v>郑喻</v>
      </c>
      <c r="D636" s="6" t="str">
        <f>"女"</f>
        <v>女</v>
      </c>
    </row>
    <row r="637" spans="1:4" ht="30" customHeight="1">
      <c r="A637" s="6">
        <v>635</v>
      </c>
      <c r="B637" s="6" t="str">
        <f>"3435202110122216401866"</f>
        <v>3435202110122216401866</v>
      </c>
      <c r="C637" s="6" t="str">
        <f>"隋末"</f>
        <v>隋末</v>
      </c>
      <c r="D637" s="6" t="str">
        <f>"女"</f>
        <v>女</v>
      </c>
    </row>
    <row r="638" spans="1:4" ht="30" customHeight="1">
      <c r="A638" s="6">
        <v>636</v>
      </c>
      <c r="B638" s="6" t="str">
        <f>"3435202110122222251869"</f>
        <v>3435202110122222251869</v>
      </c>
      <c r="C638" s="6" t="str">
        <f>"王春晓"</f>
        <v>王春晓</v>
      </c>
      <c r="D638" s="6" t="str">
        <f>"女"</f>
        <v>女</v>
      </c>
    </row>
    <row r="639" spans="1:4" ht="30" customHeight="1">
      <c r="A639" s="6">
        <v>637</v>
      </c>
      <c r="B639" s="6" t="str">
        <f>"3435202110122237331870"</f>
        <v>3435202110122237331870</v>
      </c>
      <c r="C639" s="6" t="str">
        <f>"熊章胜"</f>
        <v>熊章胜</v>
      </c>
      <c r="D639" s="6" t="str">
        <f>"男"</f>
        <v>男</v>
      </c>
    </row>
    <row r="640" spans="1:4" ht="30" customHeight="1">
      <c r="A640" s="6">
        <v>638</v>
      </c>
      <c r="B640" s="6" t="str">
        <f>"3435202110122240261871"</f>
        <v>3435202110122240261871</v>
      </c>
      <c r="C640" s="6" t="str">
        <f>"陈欣"</f>
        <v>陈欣</v>
      </c>
      <c r="D640" s="6" t="str">
        <f>"女"</f>
        <v>女</v>
      </c>
    </row>
    <row r="641" spans="1:4" ht="30" customHeight="1">
      <c r="A641" s="6">
        <v>639</v>
      </c>
      <c r="B641" s="6" t="str">
        <f>"3435202110122241401872"</f>
        <v>3435202110122241401872</v>
      </c>
      <c r="C641" s="6" t="str">
        <f>"李晓晶"</f>
        <v>李晓晶</v>
      </c>
      <c r="D641" s="6" t="str">
        <f>"女"</f>
        <v>女</v>
      </c>
    </row>
    <row r="642" spans="1:4" ht="30" customHeight="1">
      <c r="A642" s="6">
        <v>640</v>
      </c>
      <c r="B642" s="6" t="str">
        <f>"3435202110122241491873"</f>
        <v>3435202110122241491873</v>
      </c>
      <c r="C642" s="6" t="str">
        <f>"吴祥瑞"</f>
        <v>吴祥瑞</v>
      </c>
      <c r="D642" s="6" t="str">
        <f>"男"</f>
        <v>男</v>
      </c>
    </row>
    <row r="643" spans="1:4" ht="30" customHeight="1">
      <c r="A643" s="6">
        <v>641</v>
      </c>
      <c r="B643" s="6" t="str">
        <f>"3435202110122245541876"</f>
        <v>3435202110122245541876</v>
      </c>
      <c r="C643" s="6" t="str">
        <f>"林少雨"</f>
        <v>林少雨</v>
      </c>
      <c r="D643" s="6" t="str">
        <f>"女"</f>
        <v>女</v>
      </c>
    </row>
    <row r="644" spans="1:4" ht="30" customHeight="1">
      <c r="A644" s="6">
        <v>642</v>
      </c>
      <c r="B644" s="6" t="str">
        <f>"3435202110122306321879"</f>
        <v>3435202110122306321879</v>
      </c>
      <c r="C644" s="6" t="str">
        <f>"韦晓春"</f>
        <v>韦晓春</v>
      </c>
      <c r="D644" s="6" t="str">
        <f>"女"</f>
        <v>女</v>
      </c>
    </row>
    <row r="645" spans="1:4" ht="30" customHeight="1">
      <c r="A645" s="6">
        <v>643</v>
      </c>
      <c r="B645" s="6" t="str">
        <f>"3435202110122308391881"</f>
        <v>3435202110122308391881</v>
      </c>
      <c r="C645" s="6" t="str">
        <f>"董朝咪"</f>
        <v>董朝咪</v>
      </c>
      <c r="D645" s="6" t="str">
        <f>"女"</f>
        <v>女</v>
      </c>
    </row>
    <row r="646" spans="1:4" ht="30" customHeight="1">
      <c r="A646" s="6">
        <v>644</v>
      </c>
      <c r="B646" s="6" t="str">
        <f>"3435202110122315421884"</f>
        <v>3435202110122315421884</v>
      </c>
      <c r="C646" s="6" t="str">
        <f>"吴雪霜"</f>
        <v>吴雪霜</v>
      </c>
      <c r="D646" s="6" t="str">
        <f>"女"</f>
        <v>女</v>
      </c>
    </row>
    <row r="647" spans="1:4" ht="30" customHeight="1">
      <c r="A647" s="6">
        <v>645</v>
      </c>
      <c r="B647" s="6" t="str">
        <f>"3435202110122323441886"</f>
        <v>3435202110122323441886</v>
      </c>
      <c r="C647" s="6" t="str">
        <f>"王清丽"</f>
        <v>王清丽</v>
      </c>
      <c r="D647" s="6" t="str">
        <f>"女"</f>
        <v>女</v>
      </c>
    </row>
    <row r="648" spans="1:4" ht="30" customHeight="1">
      <c r="A648" s="6">
        <v>646</v>
      </c>
      <c r="B648" s="6" t="str">
        <f>"3435202110122334091890"</f>
        <v>3435202110122334091890</v>
      </c>
      <c r="C648" s="6" t="str">
        <f>"符海尔"</f>
        <v>符海尔</v>
      </c>
      <c r="D648" s="6" t="str">
        <f aca="true" t="shared" si="21" ref="D648:D654">"男"</f>
        <v>男</v>
      </c>
    </row>
    <row r="649" spans="1:4" ht="30" customHeight="1">
      <c r="A649" s="6">
        <v>647</v>
      </c>
      <c r="B649" s="6" t="str">
        <f>"3435202110122342271892"</f>
        <v>3435202110122342271892</v>
      </c>
      <c r="C649" s="6" t="str">
        <f>"王太"</f>
        <v>王太</v>
      </c>
      <c r="D649" s="6" t="str">
        <f t="shared" si="21"/>
        <v>男</v>
      </c>
    </row>
    <row r="650" spans="1:4" ht="30" customHeight="1">
      <c r="A650" s="6">
        <v>648</v>
      </c>
      <c r="B650" s="6" t="str">
        <f>"3435202110130001211893"</f>
        <v>3435202110130001211893</v>
      </c>
      <c r="C650" s="6" t="str">
        <f>"何惠高"</f>
        <v>何惠高</v>
      </c>
      <c r="D650" s="6" t="str">
        <f t="shared" si="21"/>
        <v>男</v>
      </c>
    </row>
    <row r="651" spans="1:4" ht="30" customHeight="1">
      <c r="A651" s="6">
        <v>649</v>
      </c>
      <c r="B651" s="6" t="str">
        <f>"3435202110130013481895"</f>
        <v>3435202110130013481895</v>
      </c>
      <c r="C651" s="6" t="str">
        <f>"李觉祥"</f>
        <v>李觉祥</v>
      </c>
      <c r="D651" s="6" t="str">
        <f t="shared" si="21"/>
        <v>男</v>
      </c>
    </row>
    <row r="652" spans="1:4" ht="30" customHeight="1">
      <c r="A652" s="6">
        <v>650</v>
      </c>
      <c r="B652" s="6" t="str">
        <f>"3435202110130034451898"</f>
        <v>3435202110130034451898</v>
      </c>
      <c r="C652" s="6" t="str">
        <f>"周德炯"</f>
        <v>周德炯</v>
      </c>
      <c r="D652" s="6" t="str">
        <f t="shared" si="21"/>
        <v>男</v>
      </c>
    </row>
    <row r="653" spans="1:4" ht="30" customHeight="1">
      <c r="A653" s="6">
        <v>651</v>
      </c>
      <c r="B653" s="6" t="str">
        <f>"3435202110130129181900"</f>
        <v>3435202110130129181900</v>
      </c>
      <c r="C653" s="6" t="str">
        <f>"钱光耀"</f>
        <v>钱光耀</v>
      </c>
      <c r="D653" s="6" t="str">
        <f t="shared" si="21"/>
        <v>男</v>
      </c>
    </row>
    <row r="654" spans="1:4" ht="30" customHeight="1">
      <c r="A654" s="6">
        <v>652</v>
      </c>
      <c r="B654" s="6" t="str">
        <f>"3435202110130807041901"</f>
        <v>3435202110130807041901</v>
      </c>
      <c r="C654" s="6" t="str">
        <f>"蔡於旺"</f>
        <v>蔡於旺</v>
      </c>
      <c r="D654" s="6" t="str">
        <f t="shared" si="21"/>
        <v>男</v>
      </c>
    </row>
    <row r="655" spans="1:4" ht="30" customHeight="1">
      <c r="A655" s="6">
        <v>653</v>
      </c>
      <c r="B655" s="6" t="str">
        <f>"3435202110130810421902"</f>
        <v>3435202110130810421902</v>
      </c>
      <c r="C655" s="6" t="str">
        <f>"李颖"</f>
        <v>李颖</v>
      </c>
      <c r="D655" s="6" t="str">
        <f>"女"</f>
        <v>女</v>
      </c>
    </row>
    <row r="656" spans="1:4" ht="30" customHeight="1">
      <c r="A656" s="6">
        <v>654</v>
      </c>
      <c r="B656" s="6" t="str">
        <f>"3435202110130822531903"</f>
        <v>3435202110130822531903</v>
      </c>
      <c r="C656" s="6" t="str">
        <f>"周石林"</f>
        <v>周石林</v>
      </c>
      <c r="D656" s="6" t="str">
        <f>"男"</f>
        <v>男</v>
      </c>
    </row>
    <row r="657" spans="1:4" ht="30" customHeight="1">
      <c r="A657" s="6">
        <v>655</v>
      </c>
      <c r="B657" s="6" t="str">
        <f>"3435202110130836481910"</f>
        <v>3435202110130836481910</v>
      </c>
      <c r="C657" s="6" t="str">
        <f>"王祉平"</f>
        <v>王祉平</v>
      </c>
      <c r="D657" s="6" t="str">
        <f>"男"</f>
        <v>男</v>
      </c>
    </row>
    <row r="658" spans="1:4" ht="30" customHeight="1">
      <c r="A658" s="6">
        <v>656</v>
      </c>
      <c r="B658" s="6" t="str">
        <f>"3435202110130842451912"</f>
        <v>3435202110130842451912</v>
      </c>
      <c r="C658" s="6" t="str">
        <f>"郑海婷"</f>
        <v>郑海婷</v>
      </c>
      <c r="D658" s="6" t="str">
        <f>"女"</f>
        <v>女</v>
      </c>
    </row>
    <row r="659" spans="1:4" ht="30" customHeight="1">
      <c r="A659" s="6">
        <v>657</v>
      </c>
      <c r="B659" s="6" t="str">
        <f>"3435202110130846461914"</f>
        <v>3435202110130846461914</v>
      </c>
      <c r="C659" s="6" t="str">
        <f>"钟学帆"</f>
        <v>钟学帆</v>
      </c>
      <c r="D659" s="6" t="str">
        <f>"男"</f>
        <v>男</v>
      </c>
    </row>
    <row r="660" spans="1:4" ht="30" customHeight="1">
      <c r="A660" s="6">
        <v>658</v>
      </c>
      <c r="B660" s="6" t="str">
        <f>"3435202110130852071919"</f>
        <v>3435202110130852071919</v>
      </c>
      <c r="C660" s="6" t="str">
        <f>"莫启凡"</f>
        <v>莫启凡</v>
      </c>
      <c r="D660" s="6" t="str">
        <f>"男"</f>
        <v>男</v>
      </c>
    </row>
    <row r="661" spans="1:4" ht="30" customHeight="1">
      <c r="A661" s="6">
        <v>659</v>
      </c>
      <c r="B661" s="6" t="str">
        <f>"3435202110130854161923"</f>
        <v>3435202110130854161923</v>
      </c>
      <c r="C661" s="6" t="str">
        <f>"邱娟娣"</f>
        <v>邱娟娣</v>
      </c>
      <c r="D661" s="6" t="str">
        <f>"女"</f>
        <v>女</v>
      </c>
    </row>
    <row r="662" spans="1:4" ht="30" customHeight="1">
      <c r="A662" s="6">
        <v>660</v>
      </c>
      <c r="B662" s="6" t="str">
        <f>"3435202110130900161926"</f>
        <v>3435202110130900161926</v>
      </c>
      <c r="C662" s="6" t="str">
        <f>"邱娟燕"</f>
        <v>邱娟燕</v>
      </c>
      <c r="D662" s="6" t="str">
        <f>"女"</f>
        <v>女</v>
      </c>
    </row>
    <row r="663" spans="1:4" ht="30" customHeight="1">
      <c r="A663" s="6">
        <v>661</v>
      </c>
      <c r="B663" s="6" t="str">
        <f>"3435202110130902091927"</f>
        <v>3435202110130902091927</v>
      </c>
      <c r="C663" s="6" t="str">
        <f>"邱婷婷"</f>
        <v>邱婷婷</v>
      </c>
      <c r="D663" s="6" t="str">
        <f>"女"</f>
        <v>女</v>
      </c>
    </row>
    <row r="664" spans="1:4" ht="30" customHeight="1">
      <c r="A664" s="6">
        <v>662</v>
      </c>
      <c r="B664" s="6" t="str">
        <f>"3435202110130915241934"</f>
        <v>3435202110130915241934</v>
      </c>
      <c r="C664" s="6" t="str">
        <f>"麦可茹"</f>
        <v>麦可茹</v>
      </c>
      <c r="D664" s="6" t="str">
        <f>"女"</f>
        <v>女</v>
      </c>
    </row>
    <row r="665" spans="1:4" ht="30" customHeight="1">
      <c r="A665" s="6">
        <v>663</v>
      </c>
      <c r="B665" s="6" t="str">
        <f>"3435202110130916501935"</f>
        <v>3435202110130916501935</v>
      </c>
      <c r="C665" s="6" t="str">
        <f>"黄辉"</f>
        <v>黄辉</v>
      </c>
      <c r="D665" s="6" t="str">
        <f>"男"</f>
        <v>男</v>
      </c>
    </row>
    <row r="666" spans="1:4" ht="30" customHeight="1">
      <c r="A666" s="6">
        <v>664</v>
      </c>
      <c r="B666" s="6" t="str">
        <f>"3435202110130919181937"</f>
        <v>3435202110130919181937</v>
      </c>
      <c r="C666" s="6" t="str">
        <f>"虞维维"</f>
        <v>虞维维</v>
      </c>
      <c r="D666" s="6" t="str">
        <f>"男"</f>
        <v>男</v>
      </c>
    </row>
    <row r="667" spans="1:4" ht="30" customHeight="1">
      <c r="A667" s="6">
        <v>665</v>
      </c>
      <c r="B667" s="6" t="str">
        <f>"3435202110130922051941"</f>
        <v>3435202110130922051941</v>
      </c>
      <c r="C667" s="6" t="str">
        <f>"王国兴"</f>
        <v>王国兴</v>
      </c>
      <c r="D667" s="6" t="str">
        <f>"男"</f>
        <v>男</v>
      </c>
    </row>
    <row r="668" spans="1:4" ht="30" customHeight="1">
      <c r="A668" s="6">
        <v>666</v>
      </c>
      <c r="B668" s="6" t="str">
        <f>"3435202110130928591946"</f>
        <v>3435202110130928591946</v>
      </c>
      <c r="C668" s="6" t="str">
        <f>"刘乔颖"</f>
        <v>刘乔颖</v>
      </c>
      <c r="D668" s="6" t="str">
        <f>"女"</f>
        <v>女</v>
      </c>
    </row>
    <row r="669" spans="1:4" ht="30" customHeight="1">
      <c r="A669" s="6">
        <v>667</v>
      </c>
      <c r="B669" s="6" t="str">
        <f>"3435202110130936231951"</f>
        <v>3435202110130936231951</v>
      </c>
      <c r="C669" s="6" t="str">
        <f>"吴娴静"</f>
        <v>吴娴静</v>
      </c>
      <c r="D669" s="6" t="str">
        <f>"女"</f>
        <v>女</v>
      </c>
    </row>
    <row r="670" spans="1:4" ht="30" customHeight="1">
      <c r="A670" s="6">
        <v>668</v>
      </c>
      <c r="B670" s="6" t="str">
        <f>"3435202110130945561961"</f>
        <v>3435202110130945561961</v>
      </c>
      <c r="C670" s="6" t="str">
        <f>"黄千钦"</f>
        <v>黄千钦</v>
      </c>
      <c r="D670" s="6" t="str">
        <f>"女"</f>
        <v>女</v>
      </c>
    </row>
    <row r="671" spans="1:4" ht="30" customHeight="1">
      <c r="A671" s="6">
        <v>669</v>
      </c>
      <c r="B671" s="6" t="str">
        <f>"3435202110130949221963"</f>
        <v>3435202110130949221963</v>
      </c>
      <c r="C671" s="6" t="str">
        <f>"黄娟"</f>
        <v>黄娟</v>
      </c>
      <c r="D671" s="6" t="str">
        <f>"女"</f>
        <v>女</v>
      </c>
    </row>
    <row r="672" spans="1:4" ht="30" customHeight="1">
      <c r="A672" s="6">
        <v>670</v>
      </c>
      <c r="B672" s="6" t="str">
        <f>"3435202110131002391969"</f>
        <v>3435202110131002391969</v>
      </c>
      <c r="C672" s="6" t="str">
        <f>"高家乐"</f>
        <v>高家乐</v>
      </c>
      <c r="D672" s="6" t="str">
        <f>"男"</f>
        <v>男</v>
      </c>
    </row>
    <row r="673" spans="1:4" ht="30" customHeight="1">
      <c r="A673" s="6">
        <v>671</v>
      </c>
      <c r="B673" s="6" t="str">
        <f>"3435202110131010541973"</f>
        <v>3435202110131010541973</v>
      </c>
      <c r="C673" s="6" t="str">
        <f>"郑暖丽"</f>
        <v>郑暖丽</v>
      </c>
      <c r="D673" s="6" t="str">
        <f>"女"</f>
        <v>女</v>
      </c>
    </row>
    <row r="674" spans="1:4" ht="30" customHeight="1">
      <c r="A674" s="6">
        <v>672</v>
      </c>
      <c r="B674" s="6" t="str">
        <f>"3435202110131012271974"</f>
        <v>3435202110131012271974</v>
      </c>
      <c r="C674" s="6" t="str">
        <f>"郭易侨"</f>
        <v>郭易侨</v>
      </c>
      <c r="D674" s="6" t="str">
        <f>"男"</f>
        <v>男</v>
      </c>
    </row>
    <row r="675" spans="1:4" ht="30" customHeight="1">
      <c r="A675" s="6">
        <v>673</v>
      </c>
      <c r="B675" s="6" t="str">
        <f>"3435202110131024321979"</f>
        <v>3435202110131024321979</v>
      </c>
      <c r="C675" s="6" t="str">
        <f>"文良春"</f>
        <v>文良春</v>
      </c>
      <c r="D675" s="6" t="str">
        <f>"男"</f>
        <v>男</v>
      </c>
    </row>
    <row r="676" spans="1:4" ht="30" customHeight="1">
      <c r="A676" s="6">
        <v>674</v>
      </c>
      <c r="B676" s="6" t="str">
        <f>"3435202110131033441983"</f>
        <v>3435202110131033441983</v>
      </c>
      <c r="C676" s="6" t="str">
        <f>"黎桂元"</f>
        <v>黎桂元</v>
      </c>
      <c r="D676" s="6" t="str">
        <f>"女"</f>
        <v>女</v>
      </c>
    </row>
    <row r="677" spans="1:4" ht="30" customHeight="1">
      <c r="A677" s="6">
        <v>675</v>
      </c>
      <c r="B677" s="6" t="str">
        <f>"3435202110131036101985"</f>
        <v>3435202110131036101985</v>
      </c>
      <c r="C677" s="6" t="str">
        <f>"赖明裕"</f>
        <v>赖明裕</v>
      </c>
      <c r="D677" s="6" t="str">
        <f>"男"</f>
        <v>男</v>
      </c>
    </row>
    <row r="678" spans="1:4" ht="30" customHeight="1">
      <c r="A678" s="6">
        <v>676</v>
      </c>
      <c r="B678" s="6" t="str">
        <f>"3435202110131038591987"</f>
        <v>3435202110131038591987</v>
      </c>
      <c r="C678" s="6" t="str">
        <f>"卢修福"</f>
        <v>卢修福</v>
      </c>
      <c r="D678" s="6" t="str">
        <f>"男"</f>
        <v>男</v>
      </c>
    </row>
    <row r="679" spans="1:4" ht="30" customHeight="1">
      <c r="A679" s="6">
        <v>677</v>
      </c>
      <c r="B679" s="6" t="str">
        <f>"3435202110131045291991"</f>
        <v>3435202110131045291991</v>
      </c>
      <c r="C679" s="6" t="str">
        <f>"李惠兰"</f>
        <v>李惠兰</v>
      </c>
      <c r="D679" s="6" t="str">
        <f>"女"</f>
        <v>女</v>
      </c>
    </row>
    <row r="680" spans="1:4" ht="30" customHeight="1">
      <c r="A680" s="6">
        <v>678</v>
      </c>
      <c r="B680" s="6" t="str">
        <f>"3435202110131049331992"</f>
        <v>3435202110131049331992</v>
      </c>
      <c r="C680" s="6" t="str">
        <f>"赵蕊"</f>
        <v>赵蕊</v>
      </c>
      <c r="D680" s="6" t="str">
        <f>"女"</f>
        <v>女</v>
      </c>
    </row>
    <row r="681" spans="1:4" ht="30" customHeight="1">
      <c r="A681" s="6">
        <v>679</v>
      </c>
      <c r="B681" s="6" t="str">
        <f>"3435202110131059511997"</f>
        <v>3435202110131059511997</v>
      </c>
      <c r="C681" s="6" t="str">
        <f>"唐伟"</f>
        <v>唐伟</v>
      </c>
      <c r="D681" s="6" t="str">
        <f>"男"</f>
        <v>男</v>
      </c>
    </row>
    <row r="682" spans="1:4" ht="30" customHeight="1">
      <c r="A682" s="6">
        <v>680</v>
      </c>
      <c r="B682" s="6" t="str">
        <f>"3435202110131102161999"</f>
        <v>3435202110131102161999</v>
      </c>
      <c r="C682" s="6" t="str">
        <f>"肖婷"</f>
        <v>肖婷</v>
      </c>
      <c r="D682" s="6" t="str">
        <f>"女"</f>
        <v>女</v>
      </c>
    </row>
    <row r="683" spans="1:4" ht="30" customHeight="1">
      <c r="A683" s="6">
        <v>681</v>
      </c>
      <c r="B683" s="6" t="str">
        <f>"3435202110131107462001"</f>
        <v>3435202110131107462001</v>
      </c>
      <c r="C683" s="6" t="str">
        <f>"黄昌华"</f>
        <v>黄昌华</v>
      </c>
      <c r="D683" s="6" t="str">
        <f>"男"</f>
        <v>男</v>
      </c>
    </row>
    <row r="684" spans="1:4" ht="30" customHeight="1">
      <c r="A684" s="6">
        <v>682</v>
      </c>
      <c r="B684" s="6" t="str">
        <f>"3435202110131113022003"</f>
        <v>3435202110131113022003</v>
      </c>
      <c r="C684" s="6" t="str">
        <f>"李厚泽"</f>
        <v>李厚泽</v>
      </c>
      <c r="D684" s="6" t="str">
        <f>"男"</f>
        <v>男</v>
      </c>
    </row>
    <row r="685" spans="1:4" ht="30" customHeight="1">
      <c r="A685" s="6">
        <v>683</v>
      </c>
      <c r="B685" s="6" t="str">
        <f>"3435202110131113292004"</f>
        <v>3435202110131113292004</v>
      </c>
      <c r="C685" s="6" t="str">
        <f>"李玉乾"</f>
        <v>李玉乾</v>
      </c>
      <c r="D685" s="6" t="str">
        <f>"女"</f>
        <v>女</v>
      </c>
    </row>
    <row r="686" spans="1:4" ht="30" customHeight="1">
      <c r="A686" s="6">
        <v>684</v>
      </c>
      <c r="B686" s="6" t="str">
        <f>"3435202110131121222006"</f>
        <v>3435202110131121222006</v>
      </c>
      <c r="C686" s="6" t="str">
        <f>"冯瑜心"</f>
        <v>冯瑜心</v>
      </c>
      <c r="D686" s="6" t="str">
        <f>"女"</f>
        <v>女</v>
      </c>
    </row>
    <row r="687" spans="1:4" ht="30" customHeight="1">
      <c r="A687" s="6">
        <v>685</v>
      </c>
      <c r="B687" s="6" t="str">
        <f>"3435202110131132122011"</f>
        <v>3435202110131132122011</v>
      </c>
      <c r="C687" s="6" t="str">
        <f>"黄霞"</f>
        <v>黄霞</v>
      </c>
      <c r="D687" s="6" t="str">
        <f>"女"</f>
        <v>女</v>
      </c>
    </row>
    <row r="688" spans="1:4" ht="30" customHeight="1">
      <c r="A688" s="6">
        <v>686</v>
      </c>
      <c r="B688" s="6" t="str">
        <f>"3435202110131139002013"</f>
        <v>3435202110131139002013</v>
      </c>
      <c r="C688" s="6" t="str">
        <f>"李桂兰"</f>
        <v>李桂兰</v>
      </c>
      <c r="D688" s="6" t="str">
        <f>"女"</f>
        <v>女</v>
      </c>
    </row>
    <row r="689" spans="1:4" ht="30" customHeight="1">
      <c r="A689" s="6">
        <v>687</v>
      </c>
      <c r="B689" s="6" t="str">
        <f>"3435202110131142192015"</f>
        <v>3435202110131142192015</v>
      </c>
      <c r="C689" s="6" t="str">
        <f>"高孙彬"</f>
        <v>高孙彬</v>
      </c>
      <c r="D689" s="6" t="str">
        <f>"男"</f>
        <v>男</v>
      </c>
    </row>
    <row r="690" spans="1:4" ht="30" customHeight="1">
      <c r="A690" s="6">
        <v>688</v>
      </c>
      <c r="B690" s="6" t="str">
        <f>"3435202110131147042016"</f>
        <v>3435202110131147042016</v>
      </c>
      <c r="C690" s="6" t="str">
        <f>"徐磊"</f>
        <v>徐磊</v>
      </c>
      <c r="D690" s="6" t="str">
        <f>"女"</f>
        <v>女</v>
      </c>
    </row>
    <row r="691" spans="1:4" ht="30" customHeight="1">
      <c r="A691" s="6">
        <v>689</v>
      </c>
      <c r="B691" s="6" t="str">
        <f>"3435202110131156522020"</f>
        <v>3435202110131156522020</v>
      </c>
      <c r="C691" s="6" t="str">
        <f>"王求丽"</f>
        <v>王求丽</v>
      </c>
      <c r="D691" s="6" t="str">
        <f>"女"</f>
        <v>女</v>
      </c>
    </row>
    <row r="692" spans="1:4" ht="30" customHeight="1">
      <c r="A692" s="6">
        <v>690</v>
      </c>
      <c r="B692" s="6" t="str">
        <f>"3435202110131213572023"</f>
        <v>3435202110131213572023</v>
      </c>
      <c r="C692" s="6" t="str">
        <f>"钟至育"</f>
        <v>钟至育</v>
      </c>
      <c r="D692" s="6" t="str">
        <f>"男"</f>
        <v>男</v>
      </c>
    </row>
    <row r="693" spans="1:4" ht="30" customHeight="1">
      <c r="A693" s="6">
        <v>691</v>
      </c>
      <c r="B693" s="6" t="str">
        <f>"3435202110131216092024"</f>
        <v>3435202110131216092024</v>
      </c>
      <c r="C693" s="6" t="str">
        <f>"王政深"</f>
        <v>王政深</v>
      </c>
      <c r="D693" s="6" t="str">
        <f>"男"</f>
        <v>男</v>
      </c>
    </row>
    <row r="694" spans="1:4" ht="30" customHeight="1">
      <c r="A694" s="6">
        <v>692</v>
      </c>
      <c r="B694" s="6" t="str">
        <f>"3435202110131225152026"</f>
        <v>3435202110131225152026</v>
      </c>
      <c r="C694" s="6" t="str">
        <f>"林立湲"</f>
        <v>林立湲</v>
      </c>
      <c r="D694" s="6" t="str">
        <f>"女"</f>
        <v>女</v>
      </c>
    </row>
    <row r="695" spans="1:4" ht="30" customHeight="1">
      <c r="A695" s="6">
        <v>693</v>
      </c>
      <c r="B695" s="6" t="str">
        <f>"3435202110131225182027"</f>
        <v>3435202110131225182027</v>
      </c>
      <c r="C695" s="6" t="str">
        <f>"周世仕"</f>
        <v>周世仕</v>
      </c>
      <c r="D695" s="6" t="str">
        <f>"男"</f>
        <v>男</v>
      </c>
    </row>
    <row r="696" spans="1:4" ht="30" customHeight="1">
      <c r="A696" s="6">
        <v>694</v>
      </c>
      <c r="B696" s="6" t="str">
        <f>"3435202110131238442030"</f>
        <v>3435202110131238442030</v>
      </c>
      <c r="C696" s="6" t="str">
        <f>"陈聪慧"</f>
        <v>陈聪慧</v>
      </c>
      <c r="D696" s="6" t="str">
        <f>"女"</f>
        <v>女</v>
      </c>
    </row>
    <row r="697" spans="1:4" ht="30" customHeight="1">
      <c r="A697" s="6">
        <v>695</v>
      </c>
      <c r="B697" s="6" t="str">
        <f>"3435202110131240262031"</f>
        <v>3435202110131240262031</v>
      </c>
      <c r="C697" s="6" t="str">
        <f>"王丽红"</f>
        <v>王丽红</v>
      </c>
      <c r="D697" s="6" t="str">
        <f>"女"</f>
        <v>女</v>
      </c>
    </row>
    <row r="698" spans="1:4" ht="30" customHeight="1">
      <c r="A698" s="6">
        <v>696</v>
      </c>
      <c r="B698" s="6" t="str">
        <f>"3435202110131257582035"</f>
        <v>3435202110131257582035</v>
      </c>
      <c r="C698" s="6" t="str">
        <f>"黄文蕾"</f>
        <v>黄文蕾</v>
      </c>
      <c r="D698" s="6" t="str">
        <f>"女"</f>
        <v>女</v>
      </c>
    </row>
    <row r="699" spans="1:4" ht="30" customHeight="1">
      <c r="A699" s="6">
        <v>697</v>
      </c>
      <c r="B699" s="6" t="str">
        <f>"3435202110131300312036"</f>
        <v>3435202110131300312036</v>
      </c>
      <c r="C699" s="6" t="str">
        <f>"梁浩"</f>
        <v>梁浩</v>
      </c>
      <c r="D699" s="6" t="str">
        <f>"男"</f>
        <v>男</v>
      </c>
    </row>
    <row r="700" spans="1:4" ht="30" customHeight="1">
      <c r="A700" s="6">
        <v>698</v>
      </c>
      <c r="B700" s="6" t="str">
        <f>"3435202110131444152047"</f>
        <v>3435202110131444152047</v>
      </c>
      <c r="C700" s="6" t="str">
        <f>"何才丁"</f>
        <v>何才丁</v>
      </c>
      <c r="D700" s="6" t="str">
        <f>"女"</f>
        <v>女</v>
      </c>
    </row>
    <row r="701" spans="1:4" ht="30" customHeight="1">
      <c r="A701" s="6">
        <v>699</v>
      </c>
      <c r="B701" s="6" t="str">
        <f>"3435202110131449262048"</f>
        <v>3435202110131449262048</v>
      </c>
      <c r="C701" s="6" t="str">
        <f>"张雪"</f>
        <v>张雪</v>
      </c>
      <c r="D701" s="6" t="str">
        <f>"女"</f>
        <v>女</v>
      </c>
    </row>
    <row r="702" spans="1:4" ht="30" customHeight="1">
      <c r="A702" s="6">
        <v>700</v>
      </c>
      <c r="B702" s="6" t="str">
        <f>"3435202110131507262053"</f>
        <v>3435202110131507262053</v>
      </c>
      <c r="C702" s="6" t="str">
        <f>"郑楚丽"</f>
        <v>郑楚丽</v>
      </c>
      <c r="D702" s="6" t="str">
        <f>"女"</f>
        <v>女</v>
      </c>
    </row>
    <row r="703" spans="1:4" ht="30" customHeight="1">
      <c r="A703" s="6">
        <v>701</v>
      </c>
      <c r="B703" s="6" t="str">
        <f>"3435202110131525182058"</f>
        <v>3435202110131525182058</v>
      </c>
      <c r="C703" s="6" t="str">
        <f>"李丹桂"</f>
        <v>李丹桂</v>
      </c>
      <c r="D703" s="6" t="str">
        <f>"女"</f>
        <v>女</v>
      </c>
    </row>
    <row r="704" spans="1:4" ht="30" customHeight="1">
      <c r="A704" s="6">
        <v>702</v>
      </c>
      <c r="B704" s="6" t="str">
        <f>"3435202110131530162061"</f>
        <v>3435202110131530162061</v>
      </c>
      <c r="C704" s="6" t="str">
        <f>"曾繁学"</f>
        <v>曾繁学</v>
      </c>
      <c r="D704" s="6" t="str">
        <f>"男"</f>
        <v>男</v>
      </c>
    </row>
    <row r="705" spans="1:4" ht="30" customHeight="1">
      <c r="A705" s="6">
        <v>703</v>
      </c>
      <c r="B705" s="6" t="str">
        <f>"3435202110131544272063"</f>
        <v>3435202110131544272063</v>
      </c>
      <c r="C705" s="6" t="str">
        <f>"周必超"</f>
        <v>周必超</v>
      </c>
      <c r="D705" s="6" t="str">
        <f>"男"</f>
        <v>男</v>
      </c>
    </row>
    <row r="706" spans="1:4" ht="30" customHeight="1">
      <c r="A706" s="6">
        <v>704</v>
      </c>
      <c r="B706" s="6" t="str">
        <f>"3435202110131549042064"</f>
        <v>3435202110131549042064</v>
      </c>
      <c r="C706" s="6" t="str">
        <f>"陈海霞"</f>
        <v>陈海霞</v>
      </c>
      <c r="D706" s="6" t="str">
        <f>"女"</f>
        <v>女</v>
      </c>
    </row>
    <row r="707" spans="1:4" ht="30" customHeight="1">
      <c r="A707" s="6">
        <v>705</v>
      </c>
      <c r="B707" s="6" t="str">
        <f>"3435202110131552112066"</f>
        <v>3435202110131552112066</v>
      </c>
      <c r="C707" s="6" t="str">
        <f>"曾岳莲"</f>
        <v>曾岳莲</v>
      </c>
      <c r="D707" s="6" t="str">
        <f>"女"</f>
        <v>女</v>
      </c>
    </row>
    <row r="708" spans="1:4" ht="30" customHeight="1">
      <c r="A708" s="6">
        <v>706</v>
      </c>
      <c r="B708" s="6" t="str">
        <f>"3435202110131554242068"</f>
        <v>3435202110131554242068</v>
      </c>
      <c r="C708" s="6" t="str">
        <f>"王春琴"</f>
        <v>王春琴</v>
      </c>
      <c r="D708" s="6" t="str">
        <f>"女"</f>
        <v>女</v>
      </c>
    </row>
    <row r="709" spans="1:4" ht="30" customHeight="1">
      <c r="A709" s="6">
        <v>707</v>
      </c>
      <c r="B709" s="6" t="str">
        <f>"3435202110131558132070"</f>
        <v>3435202110131558132070</v>
      </c>
      <c r="C709" s="6" t="str">
        <f>"李道鑫"</f>
        <v>李道鑫</v>
      </c>
      <c r="D709" s="6" t="str">
        <f>"男"</f>
        <v>男</v>
      </c>
    </row>
    <row r="710" spans="1:4" ht="30" customHeight="1">
      <c r="A710" s="6">
        <v>708</v>
      </c>
      <c r="B710" s="6" t="str">
        <f>"3435202110131559022071"</f>
        <v>3435202110131559022071</v>
      </c>
      <c r="C710" s="6" t="str">
        <f>"吴强"</f>
        <v>吴强</v>
      </c>
      <c r="D710" s="6" t="str">
        <f>"男"</f>
        <v>男</v>
      </c>
    </row>
    <row r="711" spans="1:4" ht="30" customHeight="1">
      <c r="A711" s="6">
        <v>709</v>
      </c>
      <c r="B711" s="6" t="str">
        <f>"3435202110131609382073"</f>
        <v>3435202110131609382073</v>
      </c>
      <c r="C711" s="6" t="str">
        <f>"吴奕莹"</f>
        <v>吴奕莹</v>
      </c>
      <c r="D711" s="6" t="str">
        <f>"女"</f>
        <v>女</v>
      </c>
    </row>
    <row r="712" spans="1:4" ht="30" customHeight="1">
      <c r="A712" s="6">
        <v>710</v>
      </c>
      <c r="B712" s="6" t="str">
        <f>"3435202110131616262076"</f>
        <v>3435202110131616262076</v>
      </c>
      <c r="C712" s="6" t="str">
        <f>"吴玮玮"</f>
        <v>吴玮玮</v>
      </c>
      <c r="D712" s="6" t="str">
        <f>"女"</f>
        <v>女</v>
      </c>
    </row>
    <row r="713" spans="1:4" ht="30" customHeight="1">
      <c r="A713" s="6">
        <v>711</v>
      </c>
      <c r="B713" s="6" t="str">
        <f>"3435202110131629232080"</f>
        <v>3435202110131629232080</v>
      </c>
      <c r="C713" s="6" t="str">
        <f>"卓圆梦"</f>
        <v>卓圆梦</v>
      </c>
      <c r="D713" s="6" t="str">
        <f>"女"</f>
        <v>女</v>
      </c>
    </row>
    <row r="714" spans="1:4" ht="30" customHeight="1">
      <c r="A714" s="6">
        <v>712</v>
      </c>
      <c r="B714" s="6" t="str">
        <f>"3435202110131636592083"</f>
        <v>3435202110131636592083</v>
      </c>
      <c r="C714" s="6" t="str">
        <f>"吴妙琳"</f>
        <v>吴妙琳</v>
      </c>
      <c r="D714" s="6" t="str">
        <f>"女"</f>
        <v>女</v>
      </c>
    </row>
    <row r="715" spans="1:4" ht="30" customHeight="1">
      <c r="A715" s="6">
        <v>713</v>
      </c>
      <c r="B715" s="6" t="str">
        <f>"3435202110131640202087"</f>
        <v>3435202110131640202087</v>
      </c>
      <c r="C715" s="6" t="str">
        <f>"李婷"</f>
        <v>李婷</v>
      </c>
      <c r="D715" s="6" t="str">
        <f>"女"</f>
        <v>女</v>
      </c>
    </row>
    <row r="716" spans="1:4" ht="30" customHeight="1">
      <c r="A716" s="6">
        <v>714</v>
      </c>
      <c r="B716" s="6" t="str">
        <f>"3435202110131648082092"</f>
        <v>3435202110131648082092</v>
      </c>
      <c r="C716" s="6" t="str">
        <f>"王群驹"</f>
        <v>王群驹</v>
      </c>
      <c r="D716" s="6" t="str">
        <f>"男"</f>
        <v>男</v>
      </c>
    </row>
    <row r="717" spans="1:4" ht="30" customHeight="1">
      <c r="A717" s="6">
        <v>715</v>
      </c>
      <c r="B717" s="6" t="str">
        <f>"3435202110131648232093"</f>
        <v>3435202110131648232093</v>
      </c>
      <c r="C717" s="6" t="str">
        <f>"何建华"</f>
        <v>何建华</v>
      </c>
      <c r="D717" s="6" t="str">
        <f>"男"</f>
        <v>男</v>
      </c>
    </row>
    <row r="718" spans="1:4" ht="30" customHeight="1">
      <c r="A718" s="6">
        <v>716</v>
      </c>
      <c r="B718" s="6" t="str">
        <f>"3435202110131710462099"</f>
        <v>3435202110131710462099</v>
      </c>
      <c r="C718" s="6" t="str">
        <f>"陈光潭"</f>
        <v>陈光潭</v>
      </c>
      <c r="D718" s="6" t="str">
        <f>"女"</f>
        <v>女</v>
      </c>
    </row>
    <row r="719" spans="1:4" ht="30" customHeight="1">
      <c r="A719" s="6">
        <v>717</v>
      </c>
      <c r="B719" s="6" t="str">
        <f>"3435202110131720342101"</f>
        <v>3435202110131720342101</v>
      </c>
      <c r="C719" s="6" t="str">
        <f>"黄积珊"</f>
        <v>黄积珊</v>
      </c>
      <c r="D719" s="6" t="str">
        <f>"女"</f>
        <v>女</v>
      </c>
    </row>
    <row r="720" spans="1:4" ht="30" customHeight="1">
      <c r="A720" s="6">
        <v>718</v>
      </c>
      <c r="B720" s="6" t="str">
        <f>"3435202110131726552103"</f>
        <v>3435202110131726552103</v>
      </c>
      <c r="C720" s="6" t="str">
        <f>"许声伦"</f>
        <v>许声伦</v>
      </c>
      <c r="D720" s="6" t="str">
        <f>"男"</f>
        <v>男</v>
      </c>
    </row>
    <row r="721" spans="1:4" ht="30" customHeight="1">
      <c r="A721" s="6">
        <v>719</v>
      </c>
      <c r="B721" s="6" t="str">
        <f>"3435202110131732492106"</f>
        <v>3435202110131732492106</v>
      </c>
      <c r="C721" s="6" t="str">
        <f>"吴送婉"</f>
        <v>吴送婉</v>
      </c>
      <c r="D721" s="6" t="str">
        <f>"女"</f>
        <v>女</v>
      </c>
    </row>
    <row r="722" spans="1:4" ht="30" customHeight="1">
      <c r="A722" s="6">
        <v>720</v>
      </c>
      <c r="B722" s="6" t="str">
        <f>"3435202110131738172107"</f>
        <v>3435202110131738172107</v>
      </c>
      <c r="C722" s="6" t="str">
        <f>"郑贞莹"</f>
        <v>郑贞莹</v>
      </c>
      <c r="D722" s="6" t="str">
        <f>"女"</f>
        <v>女</v>
      </c>
    </row>
    <row r="723" spans="1:4" ht="30" customHeight="1">
      <c r="A723" s="6">
        <v>721</v>
      </c>
      <c r="B723" s="6" t="str">
        <f>"3435202110131831372115"</f>
        <v>3435202110131831372115</v>
      </c>
      <c r="C723" s="6" t="str">
        <f>"王小银"</f>
        <v>王小银</v>
      </c>
      <c r="D723" s="6" t="str">
        <f>"女"</f>
        <v>女</v>
      </c>
    </row>
    <row r="724" spans="1:4" ht="30" customHeight="1">
      <c r="A724" s="6">
        <v>722</v>
      </c>
      <c r="B724" s="6" t="str">
        <f>"3435202110131835452119"</f>
        <v>3435202110131835452119</v>
      </c>
      <c r="C724" s="6" t="str">
        <f>"李秀弦"</f>
        <v>李秀弦</v>
      </c>
      <c r="D724" s="6" t="str">
        <f>"女"</f>
        <v>女</v>
      </c>
    </row>
    <row r="725" spans="1:4" ht="30" customHeight="1">
      <c r="A725" s="6">
        <v>723</v>
      </c>
      <c r="B725" s="6" t="str">
        <f>"3435202110131841152121"</f>
        <v>3435202110131841152121</v>
      </c>
      <c r="C725" s="6" t="str">
        <f>"戚秀玲"</f>
        <v>戚秀玲</v>
      </c>
      <c r="D725" s="6" t="str">
        <f>"女"</f>
        <v>女</v>
      </c>
    </row>
    <row r="726" spans="1:4" ht="30" customHeight="1">
      <c r="A726" s="6">
        <v>724</v>
      </c>
      <c r="B726" s="6" t="str">
        <f>"3435202110131845492123"</f>
        <v>3435202110131845492123</v>
      </c>
      <c r="C726" s="6" t="str">
        <f>"李国攀"</f>
        <v>李国攀</v>
      </c>
      <c r="D726" s="6" t="str">
        <f>"男"</f>
        <v>男</v>
      </c>
    </row>
    <row r="727" spans="1:4" ht="30" customHeight="1">
      <c r="A727" s="6">
        <v>725</v>
      </c>
      <c r="B727" s="6" t="str">
        <f>"3435202110131916192125"</f>
        <v>3435202110131916192125</v>
      </c>
      <c r="C727" s="6" t="str">
        <f>"王浚骅"</f>
        <v>王浚骅</v>
      </c>
      <c r="D727" s="6" t="str">
        <f>"男"</f>
        <v>男</v>
      </c>
    </row>
    <row r="728" spans="1:4" ht="30" customHeight="1">
      <c r="A728" s="6">
        <v>726</v>
      </c>
      <c r="B728" s="6" t="str">
        <f>"3435202110131921092126"</f>
        <v>3435202110131921092126</v>
      </c>
      <c r="C728" s="6" t="str">
        <f>"洪桂婷"</f>
        <v>洪桂婷</v>
      </c>
      <c r="D728" s="6" t="str">
        <f>"女"</f>
        <v>女</v>
      </c>
    </row>
    <row r="729" spans="1:4" ht="30" customHeight="1">
      <c r="A729" s="6">
        <v>727</v>
      </c>
      <c r="B729" s="6" t="str">
        <f>"3435202110131941452131"</f>
        <v>3435202110131941452131</v>
      </c>
      <c r="C729" s="6" t="str">
        <f>"吴军"</f>
        <v>吴军</v>
      </c>
      <c r="D729" s="6" t="str">
        <f>"男"</f>
        <v>男</v>
      </c>
    </row>
    <row r="730" spans="1:4" ht="30" customHeight="1">
      <c r="A730" s="6">
        <v>728</v>
      </c>
      <c r="B730" s="6" t="str">
        <f>"3435202110132011502137"</f>
        <v>3435202110132011502137</v>
      </c>
      <c r="C730" s="6" t="str">
        <f>"符才花"</f>
        <v>符才花</v>
      </c>
      <c r="D730" s="6" t="str">
        <f>"女"</f>
        <v>女</v>
      </c>
    </row>
    <row r="731" spans="1:4" ht="30" customHeight="1">
      <c r="A731" s="6">
        <v>729</v>
      </c>
      <c r="B731" s="6" t="str">
        <f>"3435202110132023392139"</f>
        <v>3435202110132023392139</v>
      </c>
      <c r="C731" s="6" t="str">
        <f>"陈冠岳"</f>
        <v>陈冠岳</v>
      </c>
      <c r="D731" s="6" t="str">
        <f>"男"</f>
        <v>男</v>
      </c>
    </row>
    <row r="732" spans="1:4" ht="30" customHeight="1">
      <c r="A732" s="6">
        <v>730</v>
      </c>
      <c r="B732" s="6" t="str">
        <f>"3435202110132031342143"</f>
        <v>3435202110132031342143</v>
      </c>
      <c r="C732" s="6" t="str">
        <f>"李倩"</f>
        <v>李倩</v>
      </c>
      <c r="D732" s="6" t="str">
        <f>"女"</f>
        <v>女</v>
      </c>
    </row>
    <row r="733" spans="1:4" ht="30" customHeight="1">
      <c r="A733" s="6">
        <v>731</v>
      </c>
      <c r="B733" s="6" t="str">
        <f>"3435202110132032072144"</f>
        <v>3435202110132032072144</v>
      </c>
      <c r="C733" s="6" t="str">
        <f>"王胜"</f>
        <v>王胜</v>
      </c>
      <c r="D733" s="6" t="str">
        <f>"男"</f>
        <v>男</v>
      </c>
    </row>
    <row r="734" spans="1:4" ht="30" customHeight="1">
      <c r="A734" s="6">
        <v>732</v>
      </c>
      <c r="B734" s="6" t="str">
        <f>"3435202110132105022153"</f>
        <v>3435202110132105022153</v>
      </c>
      <c r="C734" s="6" t="str">
        <f>"吴舒婷"</f>
        <v>吴舒婷</v>
      </c>
      <c r="D734" s="6" t="str">
        <f>"女"</f>
        <v>女</v>
      </c>
    </row>
    <row r="735" spans="1:4" ht="30" customHeight="1">
      <c r="A735" s="6">
        <v>733</v>
      </c>
      <c r="B735" s="6" t="str">
        <f>"3435202110132126242157"</f>
        <v>3435202110132126242157</v>
      </c>
      <c r="C735" s="6" t="str">
        <f>"卓毛朝"</f>
        <v>卓毛朝</v>
      </c>
      <c r="D735" s="6" t="str">
        <f>"男"</f>
        <v>男</v>
      </c>
    </row>
    <row r="736" spans="1:4" ht="30" customHeight="1">
      <c r="A736" s="6">
        <v>734</v>
      </c>
      <c r="B736" s="6" t="str">
        <f>"3435202110132150052159"</f>
        <v>3435202110132150052159</v>
      </c>
      <c r="C736" s="6" t="str">
        <f>"何迅"</f>
        <v>何迅</v>
      </c>
      <c r="D736" s="6" t="str">
        <f>"男"</f>
        <v>男</v>
      </c>
    </row>
    <row r="737" spans="1:4" ht="30" customHeight="1">
      <c r="A737" s="6">
        <v>735</v>
      </c>
      <c r="B737" s="6" t="str">
        <f>"3435202110132206192160"</f>
        <v>3435202110132206192160</v>
      </c>
      <c r="C737" s="6" t="str">
        <f>"潘明慧"</f>
        <v>潘明慧</v>
      </c>
      <c r="D737" s="6" t="str">
        <f>"女"</f>
        <v>女</v>
      </c>
    </row>
    <row r="738" spans="1:4" ht="30" customHeight="1">
      <c r="A738" s="6">
        <v>736</v>
      </c>
      <c r="B738" s="6" t="str">
        <f>"3435202110132215432164"</f>
        <v>3435202110132215432164</v>
      </c>
      <c r="C738" s="6" t="str">
        <f>"颜春"</f>
        <v>颜春</v>
      </c>
      <c r="D738" s="6" t="str">
        <f>"男"</f>
        <v>男</v>
      </c>
    </row>
    <row r="739" spans="1:4" ht="30" customHeight="1">
      <c r="A739" s="6">
        <v>737</v>
      </c>
      <c r="B739" s="6" t="str">
        <f>"3435202110132220032167"</f>
        <v>3435202110132220032167</v>
      </c>
      <c r="C739" s="6" t="str">
        <f>"郑在恒"</f>
        <v>郑在恒</v>
      </c>
      <c r="D739" s="6" t="str">
        <f>"男"</f>
        <v>男</v>
      </c>
    </row>
    <row r="740" spans="1:4" ht="30" customHeight="1">
      <c r="A740" s="6">
        <v>738</v>
      </c>
      <c r="B740" s="6" t="str">
        <f>"3435202110132220072168"</f>
        <v>3435202110132220072168</v>
      </c>
      <c r="C740" s="6" t="str">
        <f>"郑铭飞"</f>
        <v>郑铭飞</v>
      </c>
      <c r="D740" s="6" t="str">
        <f>"男"</f>
        <v>男</v>
      </c>
    </row>
    <row r="741" spans="1:4" ht="30" customHeight="1">
      <c r="A741" s="6">
        <v>739</v>
      </c>
      <c r="B741" s="6" t="str">
        <f>"3435202110132230432170"</f>
        <v>3435202110132230432170</v>
      </c>
      <c r="C741" s="6" t="str">
        <f>"吴学兰"</f>
        <v>吴学兰</v>
      </c>
      <c r="D741" s="6" t="str">
        <f>"女"</f>
        <v>女</v>
      </c>
    </row>
    <row r="742" spans="1:4" ht="30" customHeight="1">
      <c r="A742" s="6">
        <v>740</v>
      </c>
      <c r="B742" s="6" t="str">
        <f>"3435202110132232372172"</f>
        <v>3435202110132232372172</v>
      </c>
      <c r="C742" s="6" t="str">
        <f>"莫英"</f>
        <v>莫英</v>
      </c>
      <c r="D742" s="6" t="str">
        <f>"女"</f>
        <v>女</v>
      </c>
    </row>
    <row r="743" spans="1:4" ht="30" customHeight="1">
      <c r="A743" s="6">
        <v>741</v>
      </c>
      <c r="B743" s="6" t="str">
        <f>"3435202110132232402173"</f>
        <v>3435202110132232402173</v>
      </c>
      <c r="C743" s="6" t="str">
        <f>"吉学凯"</f>
        <v>吉学凯</v>
      </c>
      <c r="D743" s="6" t="str">
        <f>"男"</f>
        <v>男</v>
      </c>
    </row>
    <row r="744" spans="1:4" ht="30" customHeight="1">
      <c r="A744" s="6">
        <v>742</v>
      </c>
      <c r="B744" s="6" t="str">
        <f>"3435202110132305102178"</f>
        <v>3435202110132305102178</v>
      </c>
      <c r="C744" s="6" t="str">
        <f>"蒙琼施"</f>
        <v>蒙琼施</v>
      </c>
      <c r="D744" s="6" t="str">
        <f>"女"</f>
        <v>女</v>
      </c>
    </row>
    <row r="745" spans="1:4" ht="30" customHeight="1">
      <c r="A745" s="6">
        <v>743</v>
      </c>
      <c r="B745" s="6" t="str">
        <f>"3435202110132350182181"</f>
        <v>3435202110132350182181</v>
      </c>
      <c r="C745" s="6" t="str">
        <f>"董莹姨"</f>
        <v>董莹姨</v>
      </c>
      <c r="D745" s="6" t="str">
        <f>"女"</f>
        <v>女</v>
      </c>
    </row>
    <row r="746" spans="1:4" ht="30" customHeight="1">
      <c r="A746" s="6">
        <v>744</v>
      </c>
      <c r="B746" s="6" t="str">
        <f>"3435202110140025282183"</f>
        <v>3435202110140025282183</v>
      </c>
      <c r="C746" s="6" t="str">
        <f>"王衍霞"</f>
        <v>王衍霞</v>
      </c>
      <c r="D746" s="6" t="str">
        <f>"女"</f>
        <v>女</v>
      </c>
    </row>
    <row r="747" spans="1:4" ht="30" customHeight="1">
      <c r="A747" s="6">
        <v>745</v>
      </c>
      <c r="B747" s="6" t="str">
        <f>"3435202110140102402185"</f>
        <v>3435202110140102402185</v>
      </c>
      <c r="C747" s="6" t="str">
        <f>"林文静"</f>
        <v>林文静</v>
      </c>
      <c r="D747" s="6" t="str">
        <f>"女"</f>
        <v>女</v>
      </c>
    </row>
    <row r="748" spans="1:4" ht="30" customHeight="1">
      <c r="A748" s="6">
        <v>746</v>
      </c>
      <c r="B748" s="6" t="str">
        <f>"3435202110140701052188"</f>
        <v>3435202110140701052188</v>
      </c>
      <c r="C748" s="6" t="str">
        <f>"唐庆岗"</f>
        <v>唐庆岗</v>
      </c>
      <c r="D748" s="6" t="str">
        <f>"男"</f>
        <v>男</v>
      </c>
    </row>
    <row r="749" spans="1:4" ht="30" customHeight="1">
      <c r="A749" s="6">
        <v>747</v>
      </c>
      <c r="B749" s="6" t="str">
        <f>"3435202110140720352190"</f>
        <v>3435202110140720352190</v>
      </c>
      <c r="C749" s="6" t="str">
        <f>"颜渝圣"</f>
        <v>颜渝圣</v>
      </c>
      <c r="D749" s="6" t="str">
        <f>"男"</f>
        <v>男</v>
      </c>
    </row>
    <row r="750" spans="1:4" ht="30" customHeight="1">
      <c r="A750" s="6">
        <v>748</v>
      </c>
      <c r="B750" s="6" t="str">
        <f>"3435202110140844082255"</f>
        <v>3435202110140844082255</v>
      </c>
      <c r="C750" s="6" t="str">
        <f>"谢祖笔"</f>
        <v>谢祖笔</v>
      </c>
      <c r="D750" s="6" t="str">
        <f>"男"</f>
        <v>男</v>
      </c>
    </row>
    <row r="751" spans="1:4" ht="30" customHeight="1">
      <c r="A751" s="6">
        <v>749</v>
      </c>
      <c r="B751" s="6" t="str">
        <f>"3435202110140917282330"</f>
        <v>3435202110140917282330</v>
      </c>
      <c r="C751" s="6" t="str">
        <f>"杨泽豪"</f>
        <v>杨泽豪</v>
      </c>
      <c r="D751" s="6" t="str">
        <f>"男"</f>
        <v>男</v>
      </c>
    </row>
    <row r="752" spans="1:4" ht="30" customHeight="1">
      <c r="A752" s="6">
        <v>750</v>
      </c>
      <c r="B752" s="6" t="str">
        <f>"3435202110140921342338"</f>
        <v>3435202110140921342338</v>
      </c>
      <c r="C752" s="6" t="str">
        <f>"吴玉莲"</f>
        <v>吴玉莲</v>
      </c>
      <c r="D752" s="6" t="str">
        <f>"女"</f>
        <v>女</v>
      </c>
    </row>
    <row r="753" spans="1:4" ht="30" customHeight="1">
      <c r="A753" s="6">
        <v>751</v>
      </c>
      <c r="B753" s="6" t="str">
        <f>"3435202110140935542368"</f>
        <v>3435202110140935542368</v>
      </c>
      <c r="C753" s="6" t="str">
        <f>"张娜"</f>
        <v>张娜</v>
      </c>
      <c r="D753" s="6" t="str">
        <f>"女"</f>
        <v>女</v>
      </c>
    </row>
    <row r="754" spans="1:4" ht="30" customHeight="1">
      <c r="A754" s="6">
        <v>752</v>
      </c>
      <c r="B754" s="6" t="str">
        <f>"3435202110140943172380"</f>
        <v>3435202110140943172380</v>
      </c>
      <c r="C754" s="6" t="str">
        <f>"黎娜"</f>
        <v>黎娜</v>
      </c>
      <c r="D754" s="6" t="str">
        <f>"女"</f>
        <v>女</v>
      </c>
    </row>
    <row r="755" spans="1:4" ht="30" customHeight="1">
      <c r="A755" s="6">
        <v>753</v>
      </c>
      <c r="B755" s="6" t="str">
        <f>"3435202110140949482394"</f>
        <v>3435202110140949482394</v>
      </c>
      <c r="C755" s="6" t="str">
        <f>"黄宗文"</f>
        <v>黄宗文</v>
      </c>
      <c r="D755" s="6" t="str">
        <f>"男"</f>
        <v>男</v>
      </c>
    </row>
    <row r="756" spans="1:4" ht="30" customHeight="1">
      <c r="A756" s="6">
        <v>754</v>
      </c>
      <c r="B756" s="6" t="str">
        <f>"3435202110140954382405"</f>
        <v>3435202110140954382405</v>
      </c>
      <c r="C756" s="6" t="str">
        <f>"林金花"</f>
        <v>林金花</v>
      </c>
      <c r="D756" s="6" t="str">
        <f>"女"</f>
        <v>女</v>
      </c>
    </row>
    <row r="757" spans="1:4" ht="30" customHeight="1">
      <c r="A757" s="6">
        <v>755</v>
      </c>
      <c r="B757" s="6" t="str">
        <f>"3435202110141001272419"</f>
        <v>3435202110141001272419</v>
      </c>
      <c r="C757" s="6" t="str">
        <f>"李子葵"</f>
        <v>李子葵</v>
      </c>
      <c r="D757" s="6" t="str">
        <f>"女"</f>
        <v>女</v>
      </c>
    </row>
    <row r="758" spans="1:4" ht="30" customHeight="1">
      <c r="A758" s="6">
        <v>756</v>
      </c>
      <c r="B758" s="6" t="str">
        <f>"3435202110141014182437"</f>
        <v>3435202110141014182437</v>
      </c>
      <c r="C758" s="6" t="str">
        <f>"关海强"</f>
        <v>关海强</v>
      </c>
      <c r="D758" s="6" t="str">
        <f>"男"</f>
        <v>男</v>
      </c>
    </row>
    <row r="759" spans="1:4" ht="30" customHeight="1">
      <c r="A759" s="6">
        <v>757</v>
      </c>
      <c r="B759" s="6" t="str">
        <f>"3435202110141016162442"</f>
        <v>3435202110141016162442</v>
      </c>
      <c r="C759" s="6" t="str">
        <f>"官宏朝"</f>
        <v>官宏朝</v>
      </c>
      <c r="D759" s="6" t="str">
        <f>"男"</f>
        <v>男</v>
      </c>
    </row>
    <row r="760" spans="1:4" ht="30" customHeight="1">
      <c r="A760" s="6">
        <v>758</v>
      </c>
      <c r="B760" s="6" t="str">
        <f>"3435202110141029542477"</f>
        <v>3435202110141029542477</v>
      </c>
      <c r="C760" s="6" t="str">
        <f>"卓冬萍"</f>
        <v>卓冬萍</v>
      </c>
      <c r="D760" s="6" t="str">
        <f>"女"</f>
        <v>女</v>
      </c>
    </row>
    <row r="761" spans="1:4" ht="30" customHeight="1">
      <c r="A761" s="6">
        <v>759</v>
      </c>
      <c r="B761" s="6" t="str">
        <f>"3435202110141041052513"</f>
        <v>3435202110141041052513</v>
      </c>
      <c r="C761" s="6" t="str">
        <f>"符慧"</f>
        <v>符慧</v>
      </c>
      <c r="D761" s="6" t="str">
        <f>"女"</f>
        <v>女</v>
      </c>
    </row>
    <row r="762" spans="1:4" ht="30" customHeight="1">
      <c r="A762" s="6">
        <v>760</v>
      </c>
      <c r="B762" s="6" t="str">
        <f>"3435202110141044282521"</f>
        <v>3435202110141044282521</v>
      </c>
      <c r="C762" s="6" t="str">
        <f>"王世标"</f>
        <v>王世标</v>
      </c>
      <c r="D762" s="6" t="str">
        <f>"男"</f>
        <v>男</v>
      </c>
    </row>
    <row r="763" spans="1:4" ht="30" customHeight="1">
      <c r="A763" s="6">
        <v>761</v>
      </c>
      <c r="B763" s="6" t="str">
        <f>"3435202110141055252541"</f>
        <v>3435202110141055252541</v>
      </c>
      <c r="C763" s="6" t="str">
        <f>"史小于"</f>
        <v>史小于</v>
      </c>
      <c r="D763" s="6" t="str">
        <f>"女"</f>
        <v>女</v>
      </c>
    </row>
    <row r="764" spans="1:4" ht="30" customHeight="1">
      <c r="A764" s="6">
        <v>762</v>
      </c>
      <c r="B764" s="6" t="str">
        <f>"3435202110141056422542"</f>
        <v>3435202110141056422542</v>
      </c>
      <c r="C764" s="6" t="str">
        <f>"唐二花"</f>
        <v>唐二花</v>
      </c>
      <c r="D764" s="6" t="str">
        <f>"女"</f>
        <v>女</v>
      </c>
    </row>
    <row r="765" spans="1:4" ht="30" customHeight="1">
      <c r="A765" s="6">
        <v>763</v>
      </c>
      <c r="B765" s="6" t="str">
        <f>"3435202110141057032543"</f>
        <v>3435202110141057032543</v>
      </c>
      <c r="C765" s="6" t="str">
        <f>"王光林"</f>
        <v>王光林</v>
      </c>
      <c r="D765" s="6" t="str">
        <f>"男"</f>
        <v>男</v>
      </c>
    </row>
    <row r="766" spans="1:4" ht="30" customHeight="1">
      <c r="A766" s="6">
        <v>764</v>
      </c>
      <c r="B766" s="6" t="str">
        <f>"3435202110141108372561"</f>
        <v>3435202110141108372561</v>
      </c>
      <c r="C766" s="6" t="str">
        <f>"张红卫"</f>
        <v>张红卫</v>
      </c>
      <c r="D766" s="6" t="str">
        <f>"女"</f>
        <v>女</v>
      </c>
    </row>
    <row r="767" spans="1:4" ht="30" customHeight="1">
      <c r="A767" s="6">
        <v>765</v>
      </c>
      <c r="B767" s="6" t="str">
        <f>"3435202110141110492567"</f>
        <v>3435202110141110492567</v>
      </c>
      <c r="C767" s="6" t="str">
        <f>"彭翎"</f>
        <v>彭翎</v>
      </c>
      <c r="D767" s="6" t="str">
        <f>"女"</f>
        <v>女</v>
      </c>
    </row>
    <row r="768" spans="1:4" ht="30" customHeight="1">
      <c r="A768" s="6">
        <v>766</v>
      </c>
      <c r="B768" s="6" t="str">
        <f>"3435202110141117322577"</f>
        <v>3435202110141117322577</v>
      </c>
      <c r="C768" s="6" t="str">
        <f>"谭常烜"</f>
        <v>谭常烜</v>
      </c>
      <c r="D768" s="6" t="str">
        <f>"男"</f>
        <v>男</v>
      </c>
    </row>
    <row r="769" spans="1:4" ht="30" customHeight="1">
      <c r="A769" s="6">
        <v>767</v>
      </c>
      <c r="B769" s="6" t="str">
        <f>"3435202110141119012579"</f>
        <v>3435202110141119012579</v>
      </c>
      <c r="C769" s="6" t="str">
        <f>"刘鸿志"</f>
        <v>刘鸿志</v>
      </c>
      <c r="D769" s="6" t="str">
        <f>"男"</f>
        <v>男</v>
      </c>
    </row>
    <row r="770" spans="1:4" ht="30" customHeight="1">
      <c r="A770" s="6">
        <v>768</v>
      </c>
      <c r="B770" s="6" t="str">
        <f>"3435202110141131572614"</f>
        <v>3435202110141131572614</v>
      </c>
      <c r="C770" s="6" t="str">
        <f>"冯所林"</f>
        <v>冯所林</v>
      </c>
      <c r="D770" s="6" t="str">
        <f>"男"</f>
        <v>男</v>
      </c>
    </row>
    <row r="771" spans="1:4" ht="30" customHeight="1">
      <c r="A771" s="6">
        <v>769</v>
      </c>
      <c r="B771" s="6" t="str">
        <f>"3435202110141134462624"</f>
        <v>3435202110141134462624</v>
      </c>
      <c r="C771" s="6" t="str">
        <f>"梁崇沧"</f>
        <v>梁崇沧</v>
      </c>
      <c r="D771" s="6" t="str">
        <f>"男"</f>
        <v>男</v>
      </c>
    </row>
    <row r="772" spans="1:4" ht="30" customHeight="1">
      <c r="A772" s="6">
        <v>770</v>
      </c>
      <c r="B772" s="6" t="str">
        <f>"3435202110141142272637"</f>
        <v>3435202110141142272637</v>
      </c>
      <c r="C772" s="6" t="str">
        <f>"丁晓媚"</f>
        <v>丁晓媚</v>
      </c>
      <c r="D772" s="6" t="str">
        <f>"女"</f>
        <v>女</v>
      </c>
    </row>
    <row r="773" spans="1:4" ht="30" customHeight="1">
      <c r="A773" s="6">
        <v>771</v>
      </c>
      <c r="B773" s="6" t="str">
        <f>"3435202110141143162640"</f>
        <v>3435202110141143162640</v>
      </c>
      <c r="C773" s="6" t="str">
        <f>"倪胜永"</f>
        <v>倪胜永</v>
      </c>
      <c r="D773" s="6" t="str">
        <f>"男"</f>
        <v>男</v>
      </c>
    </row>
    <row r="774" spans="1:4" ht="30" customHeight="1">
      <c r="A774" s="6">
        <v>772</v>
      </c>
      <c r="B774" s="6" t="str">
        <f>"3435202110141154202666"</f>
        <v>3435202110141154202666</v>
      </c>
      <c r="C774" s="6" t="str">
        <f>"林友颖"</f>
        <v>林友颖</v>
      </c>
      <c r="D774" s="6" t="str">
        <f>"女"</f>
        <v>女</v>
      </c>
    </row>
    <row r="775" spans="1:4" ht="30" customHeight="1">
      <c r="A775" s="6">
        <v>773</v>
      </c>
      <c r="B775" s="6" t="str">
        <f>"3435202110141213152695"</f>
        <v>3435202110141213152695</v>
      </c>
      <c r="C775" s="6" t="str">
        <f>"邓炜"</f>
        <v>邓炜</v>
      </c>
      <c r="D775" s="6" t="str">
        <f>"女"</f>
        <v>女</v>
      </c>
    </row>
    <row r="776" spans="1:4" ht="30" customHeight="1">
      <c r="A776" s="6">
        <v>774</v>
      </c>
      <c r="B776" s="6" t="str">
        <f>"3435202110141312152767"</f>
        <v>3435202110141312152767</v>
      </c>
      <c r="C776" s="6" t="str">
        <f>"钟方珠"</f>
        <v>钟方珠</v>
      </c>
      <c r="D776" s="6" t="str">
        <f>"女"</f>
        <v>女</v>
      </c>
    </row>
    <row r="777" spans="1:4" ht="30" customHeight="1">
      <c r="A777" s="6">
        <v>775</v>
      </c>
      <c r="B777" s="6" t="str">
        <f>"3435202110141334182798"</f>
        <v>3435202110141334182798</v>
      </c>
      <c r="C777" s="6" t="str">
        <f>"李根宇"</f>
        <v>李根宇</v>
      </c>
      <c r="D777" s="6" t="str">
        <f>"男"</f>
        <v>男</v>
      </c>
    </row>
    <row r="778" spans="1:4" ht="30" customHeight="1">
      <c r="A778" s="6">
        <v>776</v>
      </c>
      <c r="B778" s="6" t="str">
        <f>"3435202110141340462805"</f>
        <v>3435202110141340462805</v>
      </c>
      <c r="C778" s="6" t="str">
        <f>"潘东"</f>
        <v>潘东</v>
      </c>
      <c r="D778" s="6" t="str">
        <f>"男"</f>
        <v>男</v>
      </c>
    </row>
    <row r="779" spans="1:4" ht="30" customHeight="1">
      <c r="A779" s="6">
        <v>777</v>
      </c>
      <c r="B779" s="6" t="str">
        <f>"3435202110141401122818"</f>
        <v>3435202110141401122818</v>
      </c>
      <c r="C779" s="6" t="str">
        <f>"候传任"</f>
        <v>候传任</v>
      </c>
      <c r="D779" s="6" t="str">
        <f>"男"</f>
        <v>男</v>
      </c>
    </row>
    <row r="780" spans="1:4" ht="30" customHeight="1">
      <c r="A780" s="6">
        <v>778</v>
      </c>
      <c r="B780" s="6" t="str">
        <f>"3435202110141421352846"</f>
        <v>3435202110141421352846</v>
      </c>
      <c r="C780" s="6" t="str">
        <f>"高美倩"</f>
        <v>高美倩</v>
      </c>
      <c r="D780" s="6" t="str">
        <f>"女"</f>
        <v>女</v>
      </c>
    </row>
    <row r="781" spans="1:4" ht="30" customHeight="1">
      <c r="A781" s="6">
        <v>779</v>
      </c>
      <c r="B781" s="6" t="str">
        <f>"3435202110141447342876"</f>
        <v>3435202110141447342876</v>
      </c>
      <c r="C781" s="6" t="str">
        <f>"符鸾洁"</f>
        <v>符鸾洁</v>
      </c>
      <c r="D781" s="6" t="str">
        <f>"女"</f>
        <v>女</v>
      </c>
    </row>
    <row r="782" spans="1:4" ht="30" customHeight="1">
      <c r="A782" s="6">
        <v>780</v>
      </c>
      <c r="B782" s="6" t="str">
        <f>"3435202110141507082908"</f>
        <v>3435202110141507082908</v>
      </c>
      <c r="C782" s="6" t="str">
        <f>"罗家"</f>
        <v>罗家</v>
      </c>
      <c r="D782" s="6" t="str">
        <f>"女"</f>
        <v>女</v>
      </c>
    </row>
    <row r="783" spans="1:4" ht="30" customHeight="1">
      <c r="A783" s="6">
        <v>781</v>
      </c>
      <c r="B783" s="6" t="str">
        <f>"3435202110141512452916"</f>
        <v>3435202110141512452916</v>
      </c>
      <c r="C783" s="6" t="str">
        <f>"唐萍"</f>
        <v>唐萍</v>
      </c>
      <c r="D783" s="6" t="str">
        <f>"女"</f>
        <v>女</v>
      </c>
    </row>
    <row r="784" spans="1:4" ht="30" customHeight="1">
      <c r="A784" s="6">
        <v>782</v>
      </c>
      <c r="B784" s="6" t="str">
        <f>"3435202110141531222940"</f>
        <v>3435202110141531222940</v>
      </c>
      <c r="C784" s="6" t="str">
        <f>"吉春英"</f>
        <v>吉春英</v>
      </c>
      <c r="D784" s="6" t="str">
        <f>"女"</f>
        <v>女</v>
      </c>
    </row>
    <row r="785" spans="1:4" ht="30" customHeight="1">
      <c r="A785" s="6">
        <v>783</v>
      </c>
      <c r="B785" s="6" t="str">
        <f>"3435202110141532332942"</f>
        <v>3435202110141532332942</v>
      </c>
      <c r="C785" s="6" t="str">
        <f>"袁森威"</f>
        <v>袁森威</v>
      </c>
      <c r="D785" s="6" t="str">
        <f>"男"</f>
        <v>男</v>
      </c>
    </row>
    <row r="786" spans="1:4" ht="30" customHeight="1">
      <c r="A786" s="6">
        <v>784</v>
      </c>
      <c r="B786" s="6" t="str">
        <f>"3435202110141541512951"</f>
        <v>3435202110141541512951</v>
      </c>
      <c r="C786" s="6" t="str">
        <f>"郭教才"</f>
        <v>郭教才</v>
      </c>
      <c r="D786" s="6" t="str">
        <f>"男"</f>
        <v>男</v>
      </c>
    </row>
    <row r="787" spans="1:4" ht="30" customHeight="1">
      <c r="A787" s="6">
        <v>785</v>
      </c>
      <c r="B787" s="6" t="str">
        <f>"3435202110141543022954"</f>
        <v>3435202110141543022954</v>
      </c>
      <c r="C787" s="6" t="str">
        <f>"钟同玉"</f>
        <v>钟同玉</v>
      </c>
      <c r="D787" s="6" t="str">
        <f>"女"</f>
        <v>女</v>
      </c>
    </row>
    <row r="788" spans="1:4" ht="30" customHeight="1">
      <c r="A788" s="6">
        <v>786</v>
      </c>
      <c r="B788" s="6" t="str">
        <f>"3435202110141615222986"</f>
        <v>3435202110141615222986</v>
      </c>
      <c r="C788" s="6" t="str">
        <f>"林海玉"</f>
        <v>林海玉</v>
      </c>
      <c r="D788" s="6" t="str">
        <f>"女"</f>
        <v>女</v>
      </c>
    </row>
    <row r="789" spans="1:4" ht="30" customHeight="1">
      <c r="A789" s="6">
        <v>787</v>
      </c>
      <c r="B789" s="6" t="str">
        <f>"3435202110141617062992"</f>
        <v>3435202110141617062992</v>
      </c>
      <c r="C789" s="6" t="str">
        <f>"陈道兴"</f>
        <v>陈道兴</v>
      </c>
      <c r="D789" s="6" t="str">
        <f>"男"</f>
        <v>男</v>
      </c>
    </row>
    <row r="790" spans="1:4" ht="30" customHeight="1">
      <c r="A790" s="6">
        <v>788</v>
      </c>
      <c r="B790" s="6" t="str">
        <f>"3435202110141623322998"</f>
        <v>3435202110141623322998</v>
      </c>
      <c r="C790" s="6" t="str">
        <f>"黄承宝"</f>
        <v>黄承宝</v>
      </c>
      <c r="D790" s="6" t="str">
        <f>"男"</f>
        <v>男</v>
      </c>
    </row>
    <row r="791" spans="1:4" ht="30" customHeight="1">
      <c r="A791" s="6">
        <v>789</v>
      </c>
      <c r="B791" s="6" t="str">
        <f>"3435202110141630033006"</f>
        <v>3435202110141630033006</v>
      </c>
      <c r="C791" s="6" t="str">
        <f>"黄善鸿"</f>
        <v>黄善鸿</v>
      </c>
      <c r="D791" s="6" t="str">
        <f>"男"</f>
        <v>男</v>
      </c>
    </row>
    <row r="792" spans="1:4" ht="30" customHeight="1">
      <c r="A792" s="6">
        <v>790</v>
      </c>
      <c r="B792" s="6" t="str">
        <f>"3435202110141636213017"</f>
        <v>3435202110141636213017</v>
      </c>
      <c r="C792" s="6" t="str">
        <f>"郑倩钰"</f>
        <v>郑倩钰</v>
      </c>
      <c r="D792" s="6" t="str">
        <f>"女"</f>
        <v>女</v>
      </c>
    </row>
    <row r="793" spans="1:4" ht="30" customHeight="1">
      <c r="A793" s="6">
        <v>791</v>
      </c>
      <c r="B793" s="6" t="str">
        <f>"3435202110141644203036"</f>
        <v>3435202110141644203036</v>
      </c>
      <c r="C793" s="6" t="str">
        <f>"王麟光"</f>
        <v>王麟光</v>
      </c>
      <c r="D793" s="6" t="str">
        <f>"男"</f>
        <v>男</v>
      </c>
    </row>
    <row r="794" spans="1:4" ht="30" customHeight="1">
      <c r="A794" s="6">
        <v>792</v>
      </c>
      <c r="B794" s="6" t="str">
        <f>"3435202110141750003101"</f>
        <v>3435202110141750003101</v>
      </c>
      <c r="C794" s="6" t="str">
        <f>"王南婉"</f>
        <v>王南婉</v>
      </c>
      <c r="D794" s="6" t="str">
        <f>"女"</f>
        <v>女</v>
      </c>
    </row>
    <row r="795" spans="1:4" ht="30" customHeight="1">
      <c r="A795" s="6">
        <v>793</v>
      </c>
      <c r="B795" s="6" t="str">
        <f>"3435202110141801433112"</f>
        <v>3435202110141801433112</v>
      </c>
      <c r="C795" s="6" t="str">
        <f>"任明月"</f>
        <v>任明月</v>
      </c>
      <c r="D795" s="6" t="str">
        <f>"女"</f>
        <v>女</v>
      </c>
    </row>
    <row r="796" spans="1:4" ht="30" customHeight="1">
      <c r="A796" s="6">
        <v>794</v>
      </c>
      <c r="B796" s="6" t="str">
        <f>"3435202110141907323157"</f>
        <v>3435202110141907323157</v>
      </c>
      <c r="C796" s="6" t="str">
        <f>"郑天琪"</f>
        <v>郑天琪</v>
      </c>
      <c r="D796" s="6" t="str">
        <f>"女"</f>
        <v>女</v>
      </c>
    </row>
    <row r="797" spans="1:4" ht="30" customHeight="1">
      <c r="A797" s="6">
        <v>795</v>
      </c>
      <c r="B797" s="6" t="str">
        <f>"3435202110141914453163"</f>
        <v>3435202110141914453163</v>
      </c>
      <c r="C797" s="6" t="str">
        <f>"巫捷灵"</f>
        <v>巫捷灵</v>
      </c>
      <c r="D797" s="6" t="str">
        <f>"女"</f>
        <v>女</v>
      </c>
    </row>
    <row r="798" spans="1:4" ht="30" customHeight="1">
      <c r="A798" s="6">
        <v>796</v>
      </c>
      <c r="B798" s="6" t="str">
        <f>"3435202110141923543166"</f>
        <v>3435202110141923543166</v>
      </c>
      <c r="C798" s="6" t="str">
        <f>"周梦"</f>
        <v>周梦</v>
      </c>
      <c r="D798" s="6" t="str">
        <f>"男"</f>
        <v>男</v>
      </c>
    </row>
    <row r="799" spans="1:4" ht="30" customHeight="1">
      <c r="A799" s="6">
        <v>797</v>
      </c>
      <c r="B799" s="6" t="str">
        <f>"3435202110141925163169"</f>
        <v>3435202110141925163169</v>
      </c>
      <c r="C799" s="6" t="str">
        <f>"杨国正"</f>
        <v>杨国正</v>
      </c>
      <c r="D799" s="6" t="str">
        <f>"男"</f>
        <v>男</v>
      </c>
    </row>
    <row r="800" spans="1:4" ht="30" customHeight="1">
      <c r="A800" s="6">
        <v>798</v>
      </c>
      <c r="B800" s="6" t="str">
        <f>"3435202110141959033192"</f>
        <v>3435202110141959033192</v>
      </c>
      <c r="C800" s="6" t="str">
        <f>"马晓筠"</f>
        <v>马晓筠</v>
      </c>
      <c r="D800" s="6" t="str">
        <f>"女"</f>
        <v>女</v>
      </c>
    </row>
    <row r="801" spans="1:4" ht="30" customHeight="1">
      <c r="A801" s="6">
        <v>799</v>
      </c>
      <c r="B801" s="6" t="str">
        <f>"3435202110142009103200"</f>
        <v>3435202110142009103200</v>
      </c>
      <c r="C801" s="6" t="str">
        <f>"陈彩丁"</f>
        <v>陈彩丁</v>
      </c>
      <c r="D801" s="6" t="str">
        <f>"女"</f>
        <v>女</v>
      </c>
    </row>
    <row r="802" spans="1:4" ht="30" customHeight="1">
      <c r="A802" s="6">
        <v>800</v>
      </c>
      <c r="B802" s="6" t="str">
        <f>"3435202110142014073201"</f>
        <v>3435202110142014073201</v>
      </c>
      <c r="C802" s="6" t="str">
        <f>"陈永球"</f>
        <v>陈永球</v>
      </c>
      <c r="D802" s="6" t="str">
        <f>"男"</f>
        <v>男</v>
      </c>
    </row>
    <row r="803" spans="1:4" ht="30" customHeight="1">
      <c r="A803" s="6">
        <v>801</v>
      </c>
      <c r="B803" s="6" t="str">
        <f>"3435202110142017303204"</f>
        <v>3435202110142017303204</v>
      </c>
      <c r="C803" s="6" t="str">
        <f>"符芳维"</f>
        <v>符芳维</v>
      </c>
      <c r="D803" s="6" t="str">
        <f>"男"</f>
        <v>男</v>
      </c>
    </row>
    <row r="804" spans="1:4" ht="30" customHeight="1">
      <c r="A804" s="6">
        <v>802</v>
      </c>
      <c r="B804" s="6" t="str">
        <f>"3435202110142025133210"</f>
        <v>3435202110142025133210</v>
      </c>
      <c r="C804" s="6" t="str">
        <f>"莫兴全"</f>
        <v>莫兴全</v>
      </c>
      <c r="D804" s="6" t="str">
        <f>"男"</f>
        <v>男</v>
      </c>
    </row>
    <row r="805" spans="1:4" ht="30" customHeight="1">
      <c r="A805" s="6">
        <v>803</v>
      </c>
      <c r="B805" s="6" t="str">
        <f>"3435202110142025443211"</f>
        <v>3435202110142025443211</v>
      </c>
      <c r="C805" s="6" t="str">
        <f>"梁海萍"</f>
        <v>梁海萍</v>
      </c>
      <c r="D805" s="6" t="str">
        <f>"女"</f>
        <v>女</v>
      </c>
    </row>
    <row r="806" spans="1:4" ht="30" customHeight="1">
      <c r="A806" s="6">
        <v>804</v>
      </c>
      <c r="B806" s="6" t="str">
        <f>"3435202110142047143227"</f>
        <v>3435202110142047143227</v>
      </c>
      <c r="C806" s="6" t="str">
        <f>"周日婵"</f>
        <v>周日婵</v>
      </c>
      <c r="D806" s="6" t="str">
        <f>"女"</f>
        <v>女</v>
      </c>
    </row>
    <row r="807" spans="1:4" ht="30" customHeight="1">
      <c r="A807" s="6">
        <v>805</v>
      </c>
      <c r="B807" s="6" t="str">
        <f>"3435202110142122033262"</f>
        <v>3435202110142122033262</v>
      </c>
      <c r="C807" s="6" t="str">
        <f>"符馨尹"</f>
        <v>符馨尹</v>
      </c>
      <c r="D807" s="6" t="str">
        <f>"女"</f>
        <v>女</v>
      </c>
    </row>
    <row r="808" spans="1:4" ht="30" customHeight="1">
      <c r="A808" s="6">
        <v>806</v>
      </c>
      <c r="B808" s="6" t="str">
        <f>"3435202110142128543271"</f>
        <v>3435202110142128543271</v>
      </c>
      <c r="C808" s="6" t="str">
        <f>"刘承洋"</f>
        <v>刘承洋</v>
      </c>
      <c r="D808" s="6" t="str">
        <f>"男"</f>
        <v>男</v>
      </c>
    </row>
    <row r="809" spans="1:4" ht="30" customHeight="1">
      <c r="A809" s="6">
        <v>807</v>
      </c>
      <c r="B809" s="6" t="str">
        <f>"3435202110142209313297"</f>
        <v>3435202110142209313297</v>
      </c>
      <c r="C809" s="6" t="str">
        <f>"许春蝶"</f>
        <v>许春蝶</v>
      </c>
      <c r="D809" s="6" t="str">
        <f>"女"</f>
        <v>女</v>
      </c>
    </row>
    <row r="810" spans="1:4" ht="30" customHeight="1">
      <c r="A810" s="6">
        <v>808</v>
      </c>
      <c r="B810" s="6" t="str">
        <f>"3435202110142211043298"</f>
        <v>3435202110142211043298</v>
      </c>
      <c r="C810" s="6" t="str">
        <f>"张天成"</f>
        <v>张天成</v>
      </c>
      <c r="D810" s="6" t="str">
        <f>"男"</f>
        <v>男</v>
      </c>
    </row>
    <row r="811" spans="1:4" ht="30" customHeight="1">
      <c r="A811" s="6">
        <v>809</v>
      </c>
      <c r="B811" s="6" t="str">
        <f>"3435202110142246083324"</f>
        <v>3435202110142246083324</v>
      </c>
      <c r="C811" s="6" t="str">
        <f>"吴佳怡"</f>
        <v>吴佳怡</v>
      </c>
      <c r="D811" s="6" t="str">
        <f>"女"</f>
        <v>女</v>
      </c>
    </row>
    <row r="812" spans="1:4" ht="30" customHeight="1">
      <c r="A812" s="6">
        <v>810</v>
      </c>
      <c r="B812" s="6" t="str">
        <f>"3435202110142250513327"</f>
        <v>3435202110142250513327</v>
      </c>
      <c r="C812" s="6" t="str">
        <f>"吴道贤"</f>
        <v>吴道贤</v>
      </c>
      <c r="D812" s="6" t="str">
        <f>"男"</f>
        <v>男</v>
      </c>
    </row>
    <row r="813" spans="1:4" ht="30" customHeight="1">
      <c r="A813" s="6">
        <v>811</v>
      </c>
      <c r="B813" s="6" t="str">
        <f>"3435202110142251383329"</f>
        <v>3435202110142251383329</v>
      </c>
      <c r="C813" s="6" t="str">
        <f>"殷承辉"</f>
        <v>殷承辉</v>
      </c>
      <c r="D813" s="6" t="str">
        <f>"男"</f>
        <v>男</v>
      </c>
    </row>
    <row r="814" spans="1:4" ht="30" customHeight="1">
      <c r="A814" s="6">
        <v>812</v>
      </c>
      <c r="B814" s="6" t="str">
        <f>"3435202110142349323346"</f>
        <v>3435202110142349323346</v>
      </c>
      <c r="C814" s="6" t="str">
        <f>"陈丽婉"</f>
        <v>陈丽婉</v>
      </c>
      <c r="D814" s="6" t="str">
        <f>"女"</f>
        <v>女</v>
      </c>
    </row>
    <row r="815" spans="1:4" ht="30" customHeight="1">
      <c r="A815" s="6">
        <v>813</v>
      </c>
      <c r="B815" s="6" t="str">
        <f>"3435202110142354423349"</f>
        <v>3435202110142354423349</v>
      </c>
      <c r="C815" s="6" t="str">
        <f>"吴思桦"</f>
        <v>吴思桦</v>
      </c>
      <c r="D815" s="6" t="str">
        <f>"女"</f>
        <v>女</v>
      </c>
    </row>
    <row r="816" spans="1:4" ht="30" customHeight="1">
      <c r="A816" s="6">
        <v>814</v>
      </c>
      <c r="B816" s="6" t="str">
        <f>"3435202110150003393354"</f>
        <v>3435202110150003393354</v>
      </c>
      <c r="C816" s="6" t="str">
        <f>"何晓玲"</f>
        <v>何晓玲</v>
      </c>
      <c r="D816" s="6" t="str">
        <f>"女"</f>
        <v>女</v>
      </c>
    </row>
    <row r="817" spans="1:4" ht="30" customHeight="1">
      <c r="A817" s="6">
        <v>815</v>
      </c>
      <c r="B817" s="6" t="str">
        <f>"3435202110150026123362"</f>
        <v>3435202110150026123362</v>
      </c>
      <c r="C817" s="6" t="str">
        <f>"张智红"</f>
        <v>张智红</v>
      </c>
      <c r="D817" s="6" t="str">
        <f>"女"</f>
        <v>女</v>
      </c>
    </row>
    <row r="818" spans="1:4" ht="30" customHeight="1">
      <c r="A818" s="6">
        <v>816</v>
      </c>
      <c r="B818" s="6" t="str">
        <f>"3435202110150044383366"</f>
        <v>3435202110150044383366</v>
      </c>
      <c r="C818" s="6" t="str">
        <f>"陈建荣"</f>
        <v>陈建荣</v>
      </c>
      <c r="D818" s="6" t="str">
        <f>"男"</f>
        <v>男</v>
      </c>
    </row>
    <row r="819" spans="1:4" ht="30" customHeight="1">
      <c r="A819" s="6">
        <v>817</v>
      </c>
      <c r="B819" s="6" t="str">
        <f>"3435202110150044543367"</f>
        <v>3435202110150044543367</v>
      </c>
      <c r="C819" s="6" t="str">
        <f>"张云霞"</f>
        <v>张云霞</v>
      </c>
      <c r="D819" s="6" t="str">
        <f>"女"</f>
        <v>女</v>
      </c>
    </row>
    <row r="820" spans="1:4" ht="30" customHeight="1">
      <c r="A820" s="6">
        <v>818</v>
      </c>
      <c r="B820" s="6" t="str">
        <f>"3435202110150824323390"</f>
        <v>3435202110150824323390</v>
      </c>
      <c r="C820" s="6" t="str">
        <f>"黄家卫"</f>
        <v>黄家卫</v>
      </c>
      <c r="D820" s="6" t="str">
        <f>"男"</f>
        <v>男</v>
      </c>
    </row>
    <row r="821" spans="1:4" ht="30" customHeight="1">
      <c r="A821" s="6">
        <v>819</v>
      </c>
      <c r="B821" s="6" t="str">
        <f>"3435202110150828263393"</f>
        <v>3435202110150828263393</v>
      </c>
      <c r="C821" s="6" t="str">
        <f>"徐松富"</f>
        <v>徐松富</v>
      </c>
      <c r="D821" s="6" t="str">
        <f>"男"</f>
        <v>男</v>
      </c>
    </row>
    <row r="822" spans="1:4" ht="30" customHeight="1">
      <c r="A822" s="6">
        <v>820</v>
      </c>
      <c r="B822" s="6" t="str">
        <f>"3435202110150832043397"</f>
        <v>3435202110150832043397</v>
      </c>
      <c r="C822" s="6" t="str">
        <f>"陈献策"</f>
        <v>陈献策</v>
      </c>
      <c r="D822" s="6" t="str">
        <f>"男"</f>
        <v>男</v>
      </c>
    </row>
    <row r="823" spans="1:4" ht="30" customHeight="1">
      <c r="A823" s="6">
        <v>821</v>
      </c>
      <c r="B823" s="6" t="str">
        <f>"3435202110150847213411"</f>
        <v>3435202110150847213411</v>
      </c>
      <c r="C823" s="6" t="str">
        <f>"梁其益"</f>
        <v>梁其益</v>
      </c>
      <c r="D823" s="6" t="str">
        <f aca="true" t="shared" si="22" ref="D823:D830">"女"</f>
        <v>女</v>
      </c>
    </row>
    <row r="824" spans="1:4" ht="30" customHeight="1">
      <c r="A824" s="6">
        <v>822</v>
      </c>
      <c r="B824" s="6" t="str">
        <f>"3435202110150849073414"</f>
        <v>3435202110150849073414</v>
      </c>
      <c r="C824" s="6" t="str">
        <f>"曾秋丹"</f>
        <v>曾秋丹</v>
      </c>
      <c r="D824" s="6" t="str">
        <f t="shared" si="22"/>
        <v>女</v>
      </c>
    </row>
    <row r="825" spans="1:4" ht="30" customHeight="1">
      <c r="A825" s="6">
        <v>823</v>
      </c>
      <c r="B825" s="6" t="str">
        <f>"3435202110150913543438"</f>
        <v>3435202110150913543438</v>
      </c>
      <c r="C825" s="6" t="str">
        <f>"何小娜"</f>
        <v>何小娜</v>
      </c>
      <c r="D825" s="6" t="str">
        <f t="shared" si="22"/>
        <v>女</v>
      </c>
    </row>
    <row r="826" spans="1:4" ht="30" customHeight="1">
      <c r="A826" s="6">
        <v>824</v>
      </c>
      <c r="B826" s="6" t="str">
        <f>"3435202110150920483445"</f>
        <v>3435202110150920483445</v>
      </c>
      <c r="C826" s="6" t="str">
        <f>"颜苓芹"</f>
        <v>颜苓芹</v>
      </c>
      <c r="D826" s="6" t="str">
        <f t="shared" si="22"/>
        <v>女</v>
      </c>
    </row>
    <row r="827" spans="1:4" ht="30" customHeight="1">
      <c r="A827" s="6">
        <v>825</v>
      </c>
      <c r="B827" s="6" t="str">
        <f>"3435202110150926173454"</f>
        <v>3435202110150926173454</v>
      </c>
      <c r="C827" s="6" t="str">
        <f>"梁玉"</f>
        <v>梁玉</v>
      </c>
      <c r="D827" s="6" t="str">
        <f t="shared" si="22"/>
        <v>女</v>
      </c>
    </row>
    <row r="828" spans="1:4" ht="30" customHeight="1">
      <c r="A828" s="6">
        <v>826</v>
      </c>
      <c r="B828" s="6" t="str">
        <f>"3435202110150943133473"</f>
        <v>3435202110150943133473</v>
      </c>
      <c r="C828" s="6" t="str">
        <f>"张艳丹"</f>
        <v>张艳丹</v>
      </c>
      <c r="D828" s="6" t="str">
        <f t="shared" si="22"/>
        <v>女</v>
      </c>
    </row>
    <row r="829" spans="1:4" ht="30" customHeight="1">
      <c r="A829" s="6">
        <v>827</v>
      </c>
      <c r="B829" s="6" t="str">
        <f>"3435202110150952153491"</f>
        <v>3435202110150952153491</v>
      </c>
      <c r="C829" s="6" t="str">
        <f>"周德建"</f>
        <v>周德建</v>
      </c>
      <c r="D829" s="6" t="str">
        <f t="shared" si="22"/>
        <v>女</v>
      </c>
    </row>
    <row r="830" spans="1:4" ht="30" customHeight="1">
      <c r="A830" s="6">
        <v>828</v>
      </c>
      <c r="B830" s="6" t="str">
        <f>"3435202110151022093534"</f>
        <v>3435202110151022093534</v>
      </c>
      <c r="C830" s="6" t="str">
        <f>"陈快密"</f>
        <v>陈快密</v>
      </c>
      <c r="D830" s="6" t="str">
        <f t="shared" si="22"/>
        <v>女</v>
      </c>
    </row>
    <row r="831" spans="1:4" ht="30" customHeight="1">
      <c r="A831" s="6">
        <v>829</v>
      </c>
      <c r="B831" s="6" t="str">
        <f>"3435202110151023383540"</f>
        <v>3435202110151023383540</v>
      </c>
      <c r="C831" s="6" t="str">
        <f>"冯宝"</f>
        <v>冯宝</v>
      </c>
      <c r="D831" s="6" t="str">
        <f>"男"</f>
        <v>男</v>
      </c>
    </row>
    <row r="832" spans="1:4" ht="30" customHeight="1">
      <c r="A832" s="6">
        <v>830</v>
      </c>
      <c r="B832" s="6" t="str">
        <f>"3435202110151029293544"</f>
        <v>3435202110151029293544</v>
      </c>
      <c r="C832" s="6" t="str">
        <f>"林银花"</f>
        <v>林银花</v>
      </c>
      <c r="D832" s="6" t="str">
        <f>"女"</f>
        <v>女</v>
      </c>
    </row>
    <row r="833" spans="1:4" ht="30" customHeight="1">
      <c r="A833" s="6">
        <v>831</v>
      </c>
      <c r="B833" s="6" t="str">
        <f>"3435202110151032423548"</f>
        <v>3435202110151032423548</v>
      </c>
      <c r="C833" s="6" t="str">
        <f>"符克真"</f>
        <v>符克真</v>
      </c>
      <c r="D833" s="6" t="str">
        <f>"女"</f>
        <v>女</v>
      </c>
    </row>
    <row r="834" spans="1:4" ht="30" customHeight="1">
      <c r="A834" s="6">
        <v>832</v>
      </c>
      <c r="B834" s="6" t="str">
        <f>"3435202110151036293554"</f>
        <v>3435202110151036293554</v>
      </c>
      <c r="C834" s="6" t="str">
        <f>"符春美"</f>
        <v>符春美</v>
      </c>
      <c r="D834" s="6" t="str">
        <f>"女"</f>
        <v>女</v>
      </c>
    </row>
    <row r="835" spans="1:4" ht="30" customHeight="1">
      <c r="A835" s="6">
        <v>833</v>
      </c>
      <c r="B835" s="6" t="str">
        <f>"3435202110151049323570"</f>
        <v>3435202110151049323570</v>
      </c>
      <c r="C835" s="6" t="str">
        <f>"文开鹏"</f>
        <v>文开鹏</v>
      </c>
      <c r="D835" s="6" t="str">
        <f>"男"</f>
        <v>男</v>
      </c>
    </row>
    <row r="836" spans="1:4" ht="30" customHeight="1">
      <c r="A836" s="6">
        <v>834</v>
      </c>
      <c r="B836" s="6" t="str">
        <f>"3435202110151057083581"</f>
        <v>3435202110151057083581</v>
      </c>
      <c r="C836" s="6" t="str">
        <f>"邱惠芳"</f>
        <v>邱惠芳</v>
      </c>
      <c r="D836" s="6" t="str">
        <f>"女"</f>
        <v>女</v>
      </c>
    </row>
    <row r="837" spans="1:4" ht="30" customHeight="1">
      <c r="A837" s="6">
        <v>835</v>
      </c>
      <c r="B837" s="6" t="str">
        <f>"3435202110151103243595"</f>
        <v>3435202110151103243595</v>
      </c>
      <c r="C837" s="6" t="str">
        <f>"王妙红"</f>
        <v>王妙红</v>
      </c>
      <c r="D837" s="6" t="str">
        <f>"女"</f>
        <v>女</v>
      </c>
    </row>
    <row r="838" spans="1:4" ht="30" customHeight="1">
      <c r="A838" s="6">
        <v>836</v>
      </c>
      <c r="B838" s="6" t="str">
        <f>"3435202110151105553600"</f>
        <v>3435202110151105553600</v>
      </c>
      <c r="C838" s="6" t="str">
        <f>"唐飞燕"</f>
        <v>唐飞燕</v>
      </c>
      <c r="D838" s="6" t="str">
        <f>"女"</f>
        <v>女</v>
      </c>
    </row>
    <row r="839" spans="1:4" ht="30" customHeight="1">
      <c r="A839" s="6">
        <v>837</v>
      </c>
      <c r="B839" s="6" t="str">
        <f>"3435202110151107403601"</f>
        <v>3435202110151107403601</v>
      </c>
      <c r="C839" s="6" t="str">
        <f>"王凌"</f>
        <v>王凌</v>
      </c>
      <c r="D839" s="6" t="str">
        <f>"女"</f>
        <v>女</v>
      </c>
    </row>
    <row r="840" spans="1:4" ht="30" customHeight="1">
      <c r="A840" s="6">
        <v>838</v>
      </c>
      <c r="B840" s="6" t="str">
        <f>"3435202110151120293611"</f>
        <v>3435202110151120293611</v>
      </c>
      <c r="C840" s="6" t="str">
        <f>"黄小芸"</f>
        <v>黄小芸</v>
      </c>
      <c r="D840" s="6" t="str">
        <f>"女"</f>
        <v>女</v>
      </c>
    </row>
    <row r="841" spans="1:4" ht="30" customHeight="1">
      <c r="A841" s="6">
        <v>839</v>
      </c>
      <c r="B841" s="6" t="str">
        <f>"3435202110151123423614"</f>
        <v>3435202110151123423614</v>
      </c>
      <c r="C841" s="6" t="str">
        <f>"尤荣辉"</f>
        <v>尤荣辉</v>
      </c>
      <c r="D841" s="6" t="str">
        <f>"男"</f>
        <v>男</v>
      </c>
    </row>
    <row r="842" spans="1:4" ht="30" customHeight="1">
      <c r="A842" s="6">
        <v>840</v>
      </c>
      <c r="B842" s="6" t="str">
        <f>"3435202110151140133636"</f>
        <v>3435202110151140133636</v>
      </c>
      <c r="C842" s="6" t="str">
        <f>"覃贞军"</f>
        <v>覃贞军</v>
      </c>
      <c r="D842" s="6" t="str">
        <f>"男"</f>
        <v>男</v>
      </c>
    </row>
    <row r="843" spans="1:4" ht="30" customHeight="1">
      <c r="A843" s="6">
        <v>841</v>
      </c>
      <c r="B843" s="6" t="str">
        <f>"3435202110151146113640"</f>
        <v>3435202110151146113640</v>
      </c>
      <c r="C843" s="6" t="str">
        <f>"王萃梓"</f>
        <v>王萃梓</v>
      </c>
      <c r="D843" s="6" t="str">
        <f>"男"</f>
        <v>男</v>
      </c>
    </row>
    <row r="844" spans="1:4" ht="30" customHeight="1">
      <c r="A844" s="6">
        <v>842</v>
      </c>
      <c r="B844" s="6" t="str">
        <f>"3435202110151148533644"</f>
        <v>3435202110151148533644</v>
      </c>
      <c r="C844" s="6" t="str">
        <f>"黄小雪"</f>
        <v>黄小雪</v>
      </c>
      <c r="D844" s="6" t="str">
        <f>"女"</f>
        <v>女</v>
      </c>
    </row>
    <row r="845" spans="1:4" ht="30" customHeight="1">
      <c r="A845" s="6">
        <v>843</v>
      </c>
      <c r="B845" s="6" t="str">
        <f>"3435202110151155343649"</f>
        <v>3435202110151155343649</v>
      </c>
      <c r="C845" s="6" t="str">
        <f>"尹婧怡"</f>
        <v>尹婧怡</v>
      </c>
      <c r="D845" s="6" t="str">
        <f>"女"</f>
        <v>女</v>
      </c>
    </row>
    <row r="846" spans="1:4" ht="30" customHeight="1">
      <c r="A846" s="6">
        <v>844</v>
      </c>
      <c r="B846" s="6" t="str">
        <f>"3435202110151223363669"</f>
        <v>3435202110151223363669</v>
      </c>
      <c r="C846" s="6" t="str">
        <f>"张运程"</f>
        <v>张运程</v>
      </c>
      <c r="D846" s="6" t="str">
        <f>"男"</f>
        <v>男</v>
      </c>
    </row>
    <row r="847" spans="1:4" ht="30" customHeight="1">
      <c r="A847" s="6">
        <v>845</v>
      </c>
      <c r="B847" s="6" t="str">
        <f>"3435202110151234143675"</f>
        <v>3435202110151234143675</v>
      </c>
      <c r="C847" s="6" t="str">
        <f>"王大育"</f>
        <v>王大育</v>
      </c>
      <c r="D847" s="6" t="str">
        <f>"男"</f>
        <v>男</v>
      </c>
    </row>
    <row r="848" spans="1:4" ht="30" customHeight="1">
      <c r="A848" s="6">
        <v>846</v>
      </c>
      <c r="B848" s="6" t="str">
        <f>"3435202110151238223676"</f>
        <v>3435202110151238223676</v>
      </c>
      <c r="C848" s="6" t="str">
        <f>"纪超警"</f>
        <v>纪超警</v>
      </c>
      <c r="D848" s="6" t="str">
        <f>"男"</f>
        <v>男</v>
      </c>
    </row>
    <row r="849" spans="1:4" ht="30" customHeight="1">
      <c r="A849" s="6">
        <v>847</v>
      </c>
      <c r="B849" s="6" t="str">
        <f>"3435202110151238523677"</f>
        <v>3435202110151238523677</v>
      </c>
      <c r="C849" s="6" t="str">
        <f>"赵坤尾"</f>
        <v>赵坤尾</v>
      </c>
      <c r="D849" s="6" t="str">
        <f>"女"</f>
        <v>女</v>
      </c>
    </row>
    <row r="850" spans="1:4" ht="30" customHeight="1">
      <c r="A850" s="6">
        <v>848</v>
      </c>
      <c r="B850" s="6" t="str">
        <f>"3435202110151241083680"</f>
        <v>3435202110151241083680</v>
      </c>
      <c r="C850" s="6" t="str">
        <f>"庞宇"</f>
        <v>庞宇</v>
      </c>
      <c r="D850" s="6" t="str">
        <f>"女"</f>
        <v>女</v>
      </c>
    </row>
    <row r="851" spans="1:4" ht="30" customHeight="1">
      <c r="A851" s="6">
        <v>849</v>
      </c>
      <c r="B851" s="6" t="str">
        <f>"3435202110151319183699"</f>
        <v>3435202110151319183699</v>
      </c>
      <c r="C851" s="6" t="str">
        <f>"陈益鹏"</f>
        <v>陈益鹏</v>
      </c>
      <c r="D851" s="6" t="str">
        <f>"男"</f>
        <v>男</v>
      </c>
    </row>
    <row r="852" spans="1:4" ht="30" customHeight="1">
      <c r="A852" s="6">
        <v>850</v>
      </c>
      <c r="B852" s="6" t="str">
        <f>"3435202110151434303743"</f>
        <v>3435202110151434303743</v>
      </c>
      <c r="C852" s="6" t="str">
        <f>"吴艳"</f>
        <v>吴艳</v>
      </c>
      <c r="D852" s="6" t="str">
        <f>"女"</f>
        <v>女</v>
      </c>
    </row>
    <row r="853" spans="1:4" ht="30" customHeight="1">
      <c r="A853" s="6">
        <v>851</v>
      </c>
      <c r="B853" s="6" t="str">
        <f>"3435202110151506313771"</f>
        <v>3435202110151506313771</v>
      </c>
      <c r="C853" s="6" t="str">
        <f>"李芳湟"</f>
        <v>李芳湟</v>
      </c>
      <c r="D853" s="6" t="str">
        <f>"男"</f>
        <v>男</v>
      </c>
    </row>
    <row r="854" spans="1:4" ht="30" customHeight="1">
      <c r="A854" s="6">
        <v>852</v>
      </c>
      <c r="B854" s="6" t="str">
        <f>"3435202110151509233774"</f>
        <v>3435202110151509233774</v>
      </c>
      <c r="C854" s="6" t="str">
        <f>"陈元盛"</f>
        <v>陈元盛</v>
      </c>
      <c r="D854" s="6" t="str">
        <f>"男"</f>
        <v>男</v>
      </c>
    </row>
    <row r="855" spans="1:4" ht="30" customHeight="1">
      <c r="A855" s="6">
        <v>853</v>
      </c>
      <c r="B855" s="6" t="str">
        <f>"3435202110151521233783"</f>
        <v>3435202110151521233783</v>
      </c>
      <c r="C855" s="6" t="str">
        <f>"麦锦珠"</f>
        <v>麦锦珠</v>
      </c>
      <c r="D855" s="6" t="str">
        <f>"女"</f>
        <v>女</v>
      </c>
    </row>
    <row r="856" spans="1:4" ht="30" customHeight="1">
      <c r="A856" s="6">
        <v>854</v>
      </c>
      <c r="B856" s="6" t="str">
        <f>"3435202110151522063784"</f>
        <v>3435202110151522063784</v>
      </c>
      <c r="C856" s="6" t="str">
        <f>"刘克娜"</f>
        <v>刘克娜</v>
      </c>
      <c r="D856" s="6" t="str">
        <f>"女"</f>
        <v>女</v>
      </c>
    </row>
    <row r="857" spans="1:4" ht="30" customHeight="1">
      <c r="A857" s="6">
        <v>855</v>
      </c>
      <c r="B857" s="6" t="str">
        <f>"3435202110151536313791"</f>
        <v>3435202110151536313791</v>
      </c>
      <c r="C857" s="6" t="str">
        <f>"李海南"</f>
        <v>李海南</v>
      </c>
      <c r="D857" s="6" t="str">
        <f>"女"</f>
        <v>女</v>
      </c>
    </row>
    <row r="858" spans="1:4" ht="30" customHeight="1">
      <c r="A858" s="6">
        <v>856</v>
      </c>
      <c r="B858" s="6" t="str">
        <f>"3435202110151543013798"</f>
        <v>3435202110151543013798</v>
      </c>
      <c r="C858" s="6" t="str">
        <f>"王翔"</f>
        <v>王翔</v>
      </c>
      <c r="D858" s="6" t="str">
        <f>"男"</f>
        <v>男</v>
      </c>
    </row>
    <row r="859" spans="1:4" ht="30" customHeight="1">
      <c r="A859" s="6">
        <v>857</v>
      </c>
      <c r="B859" s="6" t="str">
        <f>"3435202110151545193801"</f>
        <v>3435202110151545193801</v>
      </c>
      <c r="C859" s="6" t="str">
        <f>"纪新春"</f>
        <v>纪新春</v>
      </c>
      <c r="D859" s="6" t="str">
        <f>"女"</f>
        <v>女</v>
      </c>
    </row>
    <row r="860" spans="1:4" ht="30" customHeight="1">
      <c r="A860" s="6">
        <v>858</v>
      </c>
      <c r="B860" s="6" t="str">
        <f>"3435202110151559333814"</f>
        <v>3435202110151559333814</v>
      </c>
      <c r="C860" s="6" t="str">
        <f>"姜祖昱"</f>
        <v>姜祖昱</v>
      </c>
      <c r="D860" s="6" t="str">
        <f>"男"</f>
        <v>男</v>
      </c>
    </row>
    <row r="861" spans="1:4" ht="30" customHeight="1">
      <c r="A861" s="6">
        <v>859</v>
      </c>
      <c r="B861" s="6" t="str">
        <f>"3435202110151615563826"</f>
        <v>3435202110151615563826</v>
      </c>
      <c r="C861" s="6" t="str">
        <f>"羊庆恩"</f>
        <v>羊庆恩</v>
      </c>
      <c r="D861" s="6" t="str">
        <f>"女"</f>
        <v>女</v>
      </c>
    </row>
    <row r="862" spans="1:4" ht="30" customHeight="1">
      <c r="A862" s="6">
        <v>860</v>
      </c>
      <c r="B862" s="6" t="str">
        <f>"3435202110151617133828"</f>
        <v>3435202110151617133828</v>
      </c>
      <c r="C862" s="6" t="str">
        <f>"符兰雪"</f>
        <v>符兰雪</v>
      </c>
      <c r="D862" s="6" t="str">
        <f>"女"</f>
        <v>女</v>
      </c>
    </row>
    <row r="863" spans="1:4" ht="30" customHeight="1">
      <c r="A863" s="6">
        <v>861</v>
      </c>
      <c r="B863" s="6" t="str">
        <f>"3435202110151626143834"</f>
        <v>3435202110151626143834</v>
      </c>
      <c r="C863" s="6" t="str">
        <f>"许鑫"</f>
        <v>许鑫</v>
      </c>
      <c r="D863" s="6" t="str">
        <f>"男"</f>
        <v>男</v>
      </c>
    </row>
    <row r="864" spans="1:4" ht="30" customHeight="1">
      <c r="A864" s="6">
        <v>862</v>
      </c>
      <c r="B864" s="6" t="str">
        <f>"3435202110151627553839"</f>
        <v>3435202110151627553839</v>
      </c>
      <c r="C864" s="6" t="str">
        <f>"王槐亮"</f>
        <v>王槐亮</v>
      </c>
      <c r="D864" s="6" t="str">
        <f>"男"</f>
        <v>男</v>
      </c>
    </row>
    <row r="865" spans="1:4" ht="30" customHeight="1">
      <c r="A865" s="6">
        <v>863</v>
      </c>
      <c r="B865" s="6" t="str">
        <f>"3435202110151639373850"</f>
        <v>3435202110151639373850</v>
      </c>
      <c r="C865" s="6" t="str">
        <f>"吴海秀"</f>
        <v>吴海秀</v>
      </c>
      <c r="D865" s="6" t="str">
        <f>"女"</f>
        <v>女</v>
      </c>
    </row>
    <row r="866" spans="1:4" ht="30" customHeight="1">
      <c r="A866" s="6">
        <v>864</v>
      </c>
      <c r="B866" s="6" t="str">
        <f>"3435202110151641283852"</f>
        <v>3435202110151641283852</v>
      </c>
      <c r="C866" s="6" t="str">
        <f>"吴小凤"</f>
        <v>吴小凤</v>
      </c>
      <c r="D866" s="6" t="str">
        <f>"女"</f>
        <v>女</v>
      </c>
    </row>
    <row r="867" spans="1:4" ht="30" customHeight="1">
      <c r="A867" s="6">
        <v>865</v>
      </c>
      <c r="B867" s="6" t="str">
        <f>"3435202110151648443856"</f>
        <v>3435202110151648443856</v>
      </c>
      <c r="C867" s="6" t="str">
        <f>"莫玲"</f>
        <v>莫玲</v>
      </c>
      <c r="D867" s="6" t="str">
        <f>"女"</f>
        <v>女</v>
      </c>
    </row>
    <row r="868" spans="1:4" ht="30" customHeight="1">
      <c r="A868" s="6">
        <v>866</v>
      </c>
      <c r="B868" s="6" t="str">
        <f>"3435202110151648583857"</f>
        <v>3435202110151648583857</v>
      </c>
      <c r="C868" s="6" t="str">
        <f>"许小妹"</f>
        <v>许小妹</v>
      </c>
      <c r="D868" s="6" t="str">
        <f>"女"</f>
        <v>女</v>
      </c>
    </row>
    <row r="869" spans="1:4" ht="30" customHeight="1">
      <c r="A869" s="6">
        <v>867</v>
      </c>
      <c r="B869" s="6" t="str">
        <f>"3435202110151653023860"</f>
        <v>3435202110151653023860</v>
      </c>
      <c r="C869" s="6" t="str">
        <f>"符永香"</f>
        <v>符永香</v>
      </c>
      <c r="D869" s="6" t="str">
        <f>"女"</f>
        <v>女</v>
      </c>
    </row>
    <row r="870" spans="1:4" ht="30" customHeight="1">
      <c r="A870" s="6">
        <v>868</v>
      </c>
      <c r="B870" s="6" t="str">
        <f>"3435202110151703163870"</f>
        <v>3435202110151703163870</v>
      </c>
      <c r="C870" s="6" t="str">
        <f>"陈邦益"</f>
        <v>陈邦益</v>
      </c>
      <c r="D870" s="6" t="str">
        <f>"男"</f>
        <v>男</v>
      </c>
    </row>
    <row r="871" spans="1:4" ht="30" customHeight="1">
      <c r="A871" s="6">
        <v>869</v>
      </c>
      <c r="B871" s="6" t="str">
        <f>"3435202110151714143882"</f>
        <v>3435202110151714143882</v>
      </c>
      <c r="C871" s="6" t="str">
        <f>"许治祺"</f>
        <v>许治祺</v>
      </c>
      <c r="D871" s="6" t="str">
        <f>"男"</f>
        <v>男</v>
      </c>
    </row>
    <row r="872" spans="1:4" ht="30" customHeight="1">
      <c r="A872" s="6">
        <v>870</v>
      </c>
      <c r="B872" s="6" t="str">
        <f>"3435202110151749113903"</f>
        <v>3435202110151749113903</v>
      </c>
      <c r="C872" s="6" t="str">
        <f>"郑作榜"</f>
        <v>郑作榜</v>
      </c>
      <c r="D872" s="6" t="str">
        <f>"男"</f>
        <v>男</v>
      </c>
    </row>
    <row r="873" spans="1:4" ht="30" customHeight="1">
      <c r="A873" s="6">
        <v>871</v>
      </c>
      <c r="B873" s="6" t="str">
        <f>"3435202110151751463908"</f>
        <v>3435202110151751463908</v>
      </c>
      <c r="C873" s="6" t="str">
        <f>"林茜"</f>
        <v>林茜</v>
      </c>
      <c r="D873" s="6" t="str">
        <f>"女"</f>
        <v>女</v>
      </c>
    </row>
    <row r="874" spans="1:4" ht="30" customHeight="1">
      <c r="A874" s="6">
        <v>872</v>
      </c>
      <c r="B874" s="6" t="str">
        <f>"3435202110151802393912"</f>
        <v>3435202110151802393912</v>
      </c>
      <c r="C874" s="6" t="str">
        <f>"张慧婷"</f>
        <v>张慧婷</v>
      </c>
      <c r="D874" s="6" t="str">
        <f>"女"</f>
        <v>女</v>
      </c>
    </row>
    <row r="875" spans="1:4" ht="30" customHeight="1">
      <c r="A875" s="6">
        <v>873</v>
      </c>
      <c r="B875" s="6" t="str">
        <f>"3435202110151802453913"</f>
        <v>3435202110151802453913</v>
      </c>
      <c r="C875" s="6" t="str">
        <f>"苏敏文"</f>
        <v>苏敏文</v>
      </c>
      <c r="D875" s="6" t="str">
        <f>"男"</f>
        <v>男</v>
      </c>
    </row>
    <row r="876" spans="1:4" ht="30" customHeight="1">
      <c r="A876" s="6">
        <v>874</v>
      </c>
      <c r="B876" s="6" t="str">
        <f>"3435202110151806513916"</f>
        <v>3435202110151806513916</v>
      </c>
      <c r="C876" s="6" t="str">
        <f>"周冰寒"</f>
        <v>周冰寒</v>
      </c>
      <c r="D876" s="6" t="str">
        <f>"女"</f>
        <v>女</v>
      </c>
    </row>
    <row r="877" spans="1:4" ht="30" customHeight="1">
      <c r="A877" s="6">
        <v>875</v>
      </c>
      <c r="B877" s="6" t="str">
        <f>"3435202110151825503926"</f>
        <v>3435202110151825503926</v>
      </c>
      <c r="C877" s="6" t="str">
        <f>"吴彩云"</f>
        <v>吴彩云</v>
      </c>
      <c r="D877" s="6" t="str">
        <f>"女"</f>
        <v>女</v>
      </c>
    </row>
    <row r="878" spans="1:4" ht="30" customHeight="1">
      <c r="A878" s="6">
        <v>876</v>
      </c>
      <c r="B878" s="6" t="str">
        <f>"3435202110151834453930"</f>
        <v>3435202110151834453930</v>
      </c>
      <c r="C878" s="6" t="str">
        <f>"吴小托"</f>
        <v>吴小托</v>
      </c>
      <c r="D878" s="6" t="str">
        <f>"女"</f>
        <v>女</v>
      </c>
    </row>
    <row r="879" spans="1:4" ht="30" customHeight="1">
      <c r="A879" s="6">
        <v>877</v>
      </c>
      <c r="B879" s="6" t="str">
        <f>"3435202110151854393946"</f>
        <v>3435202110151854393946</v>
      </c>
      <c r="C879" s="6" t="str">
        <f>"邝才林"</f>
        <v>邝才林</v>
      </c>
      <c r="D879" s="6" t="str">
        <f>"女"</f>
        <v>女</v>
      </c>
    </row>
    <row r="880" spans="1:4" ht="30" customHeight="1">
      <c r="A880" s="6">
        <v>878</v>
      </c>
      <c r="B880" s="6" t="str">
        <f>"3435202110151910313955"</f>
        <v>3435202110151910313955</v>
      </c>
      <c r="C880" s="6" t="str">
        <f>"温道全"</f>
        <v>温道全</v>
      </c>
      <c r="D880" s="6" t="str">
        <f>"男"</f>
        <v>男</v>
      </c>
    </row>
    <row r="881" spans="1:4" ht="30" customHeight="1">
      <c r="A881" s="6">
        <v>879</v>
      </c>
      <c r="B881" s="6" t="str">
        <f>"3435202110151920073961"</f>
        <v>3435202110151920073961</v>
      </c>
      <c r="C881" s="6" t="str">
        <f>"蔡沁茹"</f>
        <v>蔡沁茹</v>
      </c>
      <c r="D881" s="6" t="str">
        <f>"女"</f>
        <v>女</v>
      </c>
    </row>
    <row r="882" spans="1:4" ht="30" customHeight="1">
      <c r="A882" s="6">
        <v>880</v>
      </c>
      <c r="B882" s="6" t="str">
        <f>"3435202110151951183979"</f>
        <v>3435202110151951183979</v>
      </c>
      <c r="C882" s="6" t="str">
        <f>"王红棉"</f>
        <v>王红棉</v>
      </c>
      <c r="D882" s="6" t="str">
        <f>"女"</f>
        <v>女</v>
      </c>
    </row>
    <row r="883" spans="1:4" ht="30" customHeight="1">
      <c r="A883" s="6">
        <v>881</v>
      </c>
      <c r="B883" s="6" t="str">
        <f>"3435202110152003073987"</f>
        <v>3435202110152003073987</v>
      </c>
      <c r="C883" s="6" t="str">
        <f>"王康涛"</f>
        <v>王康涛</v>
      </c>
      <c r="D883" s="6" t="str">
        <f>"男"</f>
        <v>男</v>
      </c>
    </row>
    <row r="884" spans="1:4" ht="30" customHeight="1">
      <c r="A884" s="6">
        <v>882</v>
      </c>
      <c r="B884" s="6" t="str">
        <f>"3435202110152105254026"</f>
        <v>3435202110152105254026</v>
      </c>
      <c r="C884" s="6" t="str">
        <f>"秦昌哲"</f>
        <v>秦昌哲</v>
      </c>
      <c r="D884" s="6" t="str">
        <f>"男"</f>
        <v>男</v>
      </c>
    </row>
    <row r="885" spans="1:4" ht="30" customHeight="1">
      <c r="A885" s="6">
        <v>883</v>
      </c>
      <c r="B885" s="6" t="str">
        <f>"3435202110152124144036"</f>
        <v>3435202110152124144036</v>
      </c>
      <c r="C885" s="6" t="str">
        <f>"符泰华"</f>
        <v>符泰华</v>
      </c>
      <c r="D885" s="6" t="str">
        <f>"男"</f>
        <v>男</v>
      </c>
    </row>
    <row r="886" spans="1:4" ht="30" customHeight="1">
      <c r="A886" s="6">
        <v>884</v>
      </c>
      <c r="B886" s="6" t="str">
        <f>"3435202110152135034042"</f>
        <v>3435202110152135034042</v>
      </c>
      <c r="C886" s="6" t="str">
        <f>"潘娜"</f>
        <v>潘娜</v>
      </c>
      <c r="D886" s="6" t="str">
        <f>"女"</f>
        <v>女</v>
      </c>
    </row>
    <row r="887" spans="1:4" ht="30" customHeight="1">
      <c r="A887" s="6">
        <v>885</v>
      </c>
      <c r="B887" s="6" t="str">
        <f>"3435202110152148204052"</f>
        <v>3435202110152148204052</v>
      </c>
      <c r="C887" s="6" t="str">
        <f>"莫小婷"</f>
        <v>莫小婷</v>
      </c>
      <c r="D887" s="6" t="str">
        <f>"女"</f>
        <v>女</v>
      </c>
    </row>
    <row r="888" spans="1:4" ht="30" customHeight="1">
      <c r="A888" s="6">
        <v>886</v>
      </c>
      <c r="B888" s="6" t="str">
        <f>"3435202110152226584071"</f>
        <v>3435202110152226584071</v>
      </c>
      <c r="C888" s="6" t="str">
        <f>"陈月维"</f>
        <v>陈月维</v>
      </c>
      <c r="D888" s="6" t="str">
        <f>"女"</f>
        <v>女</v>
      </c>
    </row>
    <row r="889" spans="1:4" ht="30" customHeight="1">
      <c r="A889" s="6">
        <v>887</v>
      </c>
      <c r="B889" s="6" t="str">
        <f>"3435202110152234404079"</f>
        <v>3435202110152234404079</v>
      </c>
      <c r="C889" s="6" t="str">
        <f>"吴芳莹"</f>
        <v>吴芳莹</v>
      </c>
      <c r="D889" s="6" t="str">
        <f>"女"</f>
        <v>女</v>
      </c>
    </row>
    <row r="890" spans="1:4" ht="30" customHeight="1">
      <c r="A890" s="6">
        <v>888</v>
      </c>
      <c r="B890" s="6" t="str">
        <f>"3435202110152241504086"</f>
        <v>3435202110152241504086</v>
      </c>
      <c r="C890" s="6" t="str">
        <f>"许茗茸"</f>
        <v>许茗茸</v>
      </c>
      <c r="D890" s="6" t="str">
        <f>"女"</f>
        <v>女</v>
      </c>
    </row>
    <row r="891" spans="1:4" ht="30" customHeight="1">
      <c r="A891" s="6">
        <v>889</v>
      </c>
      <c r="B891" s="6" t="str">
        <f>"3435202110152344134106"</f>
        <v>3435202110152344134106</v>
      </c>
      <c r="C891" s="6" t="str">
        <f>"孙建邦"</f>
        <v>孙建邦</v>
      </c>
      <c r="D891" s="6" t="str">
        <f>"男"</f>
        <v>男</v>
      </c>
    </row>
    <row r="892" spans="1:4" ht="30" customHeight="1">
      <c r="A892" s="6">
        <v>890</v>
      </c>
      <c r="B892" s="6" t="str">
        <f>"3435202110152344354107"</f>
        <v>3435202110152344354107</v>
      </c>
      <c r="C892" s="6" t="str">
        <f>"张鹏"</f>
        <v>张鹏</v>
      </c>
      <c r="D892" s="6" t="str">
        <f>"男"</f>
        <v>男</v>
      </c>
    </row>
    <row r="893" spans="1:4" ht="30" customHeight="1">
      <c r="A893" s="6">
        <v>891</v>
      </c>
      <c r="B893" s="6" t="str">
        <f>"3435202110160024284111"</f>
        <v>3435202110160024284111</v>
      </c>
      <c r="C893" s="6" t="str">
        <f>"梁竞立"</f>
        <v>梁竞立</v>
      </c>
      <c r="D893" s="6" t="str">
        <f>"女"</f>
        <v>女</v>
      </c>
    </row>
    <row r="894" spans="1:4" ht="30" customHeight="1">
      <c r="A894" s="6">
        <v>892</v>
      </c>
      <c r="B894" s="6" t="str">
        <f>"3435202110160102074116"</f>
        <v>3435202110160102074116</v>
      </c>
      <c r="C894" s="6" t="str">
        <f>"吴青穗"</f>
        <v>吴青穗</v>
      </c>
      <c r="D894" s="6" t="str">
        <f>"女"</f>
        <v>女</v>
      </c>
    </row>
    <row r="895" spans="1:4" ht="30" customHeight="1">
      <c r="A895" s="6">
        <v>893</v>
      </c>
      <c r="B895" s="6" t="str">
        <f>"3435202110160329384120"</f>
        <v>3435202110160329384120</v>
      </c>
      <c r="C895" s="6" t="str">
        <f>"李儒鹏"</f>
        <v>李儒鹏</v>
      </c>
      <c r="D895" s="6" t="str">
        <f>"男"</f>
        <v>男</v>
      </c>
    </row>
    <row r="896" spans="1:4" ht="30" customHeight="1">
      <c r="A896" s="6">
        <v>894</v>
      </c>
      <c r="B896" s="6" t="str">
        <f>"3435202110160840384131"</f>
        <v>3435202110160840384131</v>
      </c>
      <c r="C896" s="6" t="str">
        <f>"许卓平"</f>
        <v>许卓平</v>
      </c>
      <c r="D896" s="6" t="str">
        <f>"男"</f>
        <v>男</v>
      </c>
    </row>
    <row r="897" spans="1:4" ht="30" customHeight="1">
      <c r="A897" s="6">
        <v>895</v>
      </c>
      <c r="B897" s="6" t="str">
        <f>"3435202110160916244141"</f>
        <v>3435202110160916244141</v>
      </c>
      <c r="C897" s="6" t="str">
        <f>"邱明师"</f>
        <v>邱明师</v>
      </c>
      <c r="D897" s="6" t="str">
        <f>"男"</f>
        <v>男</v>
      </c>
    </row>
    <row r="898" spans="1:4" ht="30" customHeight="1">
      <c r="A898" s="6">
        <v>896</v>
      </c>
      <c r="B898" s="6" t="str">
        <f>"3435202110161016094168"</f>
        <v>3435202110161016094168</v>
      </c>
      <c r="C898" s="6" t="str">
        <f>"李小梅"</f>
        <v>李小梅</v>
      </c>
      <c r="D898" s="6" t="str">
        <f>"女"</f>
        <v>女</v>
      </c>
    </row>
    <row r="899" spans="1:4" ht="30" customHeight="1">
      <c r="A899" s="6">
        <v>897</v>
      </c>
      <c r="B899" s="6" t="str">
        <f>"3435202110161021324171"</f>
        <v>3435202110161021324171</v>
      </c>
      <c r="C899" s="6" t="str">
        <f>"苏应乾"</f>
        <v>苏应乾</v>
      </c>
      <c r="D899" s="6" t="str">
        <f>"女"</f>
        <v>女</v>
      </c>
    </row>
    <row r="900" spans="1:4" ht="30" customHeight="1">
      <c r="A900" s="6">
        <v>898</v>
      </c>
      <c r="B900" s="6" t="str">
        <f>"3435202110161029184174"</f>
        <v>3435202110161029184174</v>
      </c>
      <c r="C900" s="6" t="str">
        <f>"黎学京"</f>
        <v>黎学京</v>
      </c>
      <c r="D900" s="6" t="str">
        <f>"男"</f>
        <v>男</v>
      </c>
    </row>
    <row r="901" spans="1:4" ht="30" customHeight="1">
      <c r="A901" s="6">
        <v>899</v>
      </c>
      <c r="B901" s="6" t="str">
        <f>"3435202110161030384176"</f>
        <v>3435202110161030384176</v>
      </c>
      <c r="C901" s="6" t="str">
        <f>"谭孔蕊"</f>
        <v>谭孔蕊</v>
      </c>
      <c r="D901" s="6" t="str">
        <f>"女"</f>
        <v>女</v>
      </c>
    </row>
    <row r="902" spans="1:4" ht="30" customHeight="1">
      <c r="A902" s="6">
        <v>900</v>
      </c>
      <c r="B902" s="6" t="str">
        <f>"3435202110161046574179"</f>
        <v>3435202110161046574179</v>
      </c>
      <c r="C902" s="6" t="str">
        <f>"黄晶晶"</f>
        <v>黄晶晶</v>
      </c>
      <c r="D902" s="6" t="str">
        <f>"女"</f>
        <v>女</v>
      </c>
    </row>
    <row r="903" spans="1:4" ht="30" customHeight="1">
      <c r="A903" s="6">
        <v>901</v>
      </c>
      <c r="B903" s="6" t="str">
        <f>"3435202110161054324183"</f>
        <v>3435202110161054324183</v>
      </c>
      <c r="C903" s="6" t="str">
        <f>"黄越"</f>
        <v>黄越</v>
      </c>
      <c r="D903" s="6" t="str">
        <f>"男"</f>
        <v>男</v>
      </c>
    </row>
    <row r="904" spans="1:4" ht="30" customHeight="1">
      <c r="A904" s="6">
        <v>902</v>
      </c>
      <c r="B904" s="6" t="str">
        <f>"3435202110161059454188"</f>
        <v>3435202110161059454188</v>
      </c>
      <c r="C904" s="6" t="str">
        <f>"陈章叶"</f>
        <v>陈章叶</v>
      </c>
      <c r="D904" s="6" t="str">
        <f>"女"</f>
        <v>女</v>
      </c>
    </row>
    <row r="905" spans="1:4" ht="30" customHeight="1">
      <c r="A905" s="6">
        <v>903</v>
      </c>
      <c r="B905" s="6" t="str">
        <f>"3435202110161104244190"</f>
        <v>3435202110161104244190</v>
      </c>
      <c r="C905" s="6" t="str">
        <f>"许志攀"</f>
        <v>许志攀</v>
      </c>
      <c r="D905" s="6" t="str">
        <f>"男"</f>
        <v>男</v>
      </c>
    </row>
    <row r="906" spans="1:4" ht="30" customHeight="1">
      <c r="A906" s="6">
        <v>904</v>
      </c>
      <c r="B906" s="6" t="str">
        <f>"3435202110161106234191"</f>
        <v>3435202110161106234191</v>
      </c>
      <c r="C906" s="6" t="str">
        <f>"吴冰"</f>
        <v>吴冰</v>
      </c>
      <c r="D906" s="6" t="str">
        <f>"女"</f>
        <v>女</v>
      </c>
    </row>
    <row r="907" spans="1:4" ht="30" customHeight="1">
      <c r="A907" s="6">
        <v>905</v>
      </c>
      <c r="B907" s="6" t="str">
        <f>"3435202110161108164194"</f>
        <v>3435202110161108164194</v>
      </c>
      <c r="C907" s="6" t="str">
        <f>"陈莹莹"</f>
        <v>陈莹莹</v>
      </c>
      <c r="D907" s="6" t="str">
        <f>"女"</f>
        <v>女</v>
      </c>
    </row>
    <row r="908" spans="1:4" ht="30" customHeight="1">
      <c r="A908" s="6">
        <v>906</v>
      </c>
      <c r="B908" s="6" t="str">
        <f>"3435202110161144054217"</f>
        <v>3435202110161144054217</v>
      </c>
      <c r="C908" s="6" t="str">
        <f>"陈春英"</f>
        <v>陈春英</v>
      </c>
      <c r="D908" s="6" t="str">
        <f>"女"</f>
        <v>女</v>
      </c>
    </row>
    <row r="909" spans="1:4" ht="30" customHeight="1">
      <c r="A909" s="6">
        <v>907</v>
      </c>
      <c r="B909" s="6" t="str">
        <f>"3435202110161155054224"</f>
        <v>3435202110161155054224</v>
      </c>
      <c r="C909" s="6" t="str">
        <f>"尹艳敏"</f>
        <v>尹艳敏</v>
      </c>
      <c r="D909" s="6" t="str">
        <f>"女"</f>
        <v>女</v>
      </c>
    </row>
    <row r="910" spans="1:4" ht="30" customHeight="1">
      <c r="A910" s="6">
        <v>908</v>
      </c>
      <c r="B910" s="6" t="str">
        <f>"3435202110161216014233"</f>
        <v>3435202110161216014233</v>
      </c>
      <c r="C910" s="6" t="str">
        <f>"刘爱建"</f>
        <v>刘爱建</v>
      </c>
      <c r="D910" s="6" t="str">
        <f>"男"</f>
        <v>男</v>
      </c>
    </row>
    <row r="911" spans="1:4" ht="30" customHeight="1">
      <c r="A911" s="6">
        <v>909</v>
      </c>
      <c r="B911" s="6" t="str">
        <f>"3435202110161219354235"</f>
        <v>3435202110161219354235</v>
      </c>
      <c r="C911" s="6" t="str">
        <f>"钟圆圆"</f>
        <v>钟圆圆</v>
      </c>
      <c r="D911" s="6" t="str">
        <f>"女"</f>
        <v>女</v>
      </c>
    </row>
    <row r="912" spans="1:4" ht="30" customHeight="1">
      <c r="A912" s="6">
        <v>910</v>
      </c>
      <c r="B912" s="6" t="str">
        <f>"3435202110161245014254"</f>
        <v>3435202110161245014254</v>
      </c>
      <c r="C912" s="6" t="str">
        <f>"李慢晶"</f>
        <v>李慢晶</v>
      </c>
      <c r="D912" s="6" t="str">
        <f>"女"</f>
        <v>女</v>
      </c>
    </row>
    <row r="913" spans="1:4" ht="30" customHeight="1">
      <c r="A913" s="6">
        <v>911</v>
      </c>
      <c r="B913" s="6" t="str">
        <f>"3435202110161245584257"</f>
        <v>3435202110161245584257</v>
      </c>
      <c r="C913" s="6" t="str">
        <f>"符硕豪"</f>
        <v>符硕豪</v>
      </c>
      <c r="D913" s="6" t="str">
        <f>"男"</f>
        <v>男</v>
      </c>
    </row>
    <row r="914" spans="1:4" ht="30" customHeight="1">
      <c r="A914" s="6">
        <v>912</v>
      </c>
      <c r="B914" s="6" t="str">
        <f>"3435202110161315254268"</f>
        <v>3435202110161315254268</v>
      </c>
      <c r="C914" s="6" t="str">
        <f>"吴易声"</f>
        <v>吴易声</v>
      </c>
      <c r="D914" s="6" t="str">
        <f>"女"</f>
        <v>女</v>
      </c>
    </row>
    <row r="915" spans="1:4" ht="30" customHeight="1">
      <c r="A915" s="6">
        <v>913</v>
      </c>
      <c r="B915" s="6" t="str">
        <f>"3435202110161334404282"</f>
        <v>3435202110161334404282</v>
      </c>
      <c r="C915" s="6" t="str">
        <f>"陈莲满"</f>
        <v>陈莲满</v>
      </c>
      <c r="D915" s="6" t="str">
        <f>"女"</f>
        <v>女</v>
      </c>
    </row>
    <row r="916" spans="1:4" ht="30" customHeight="1">
      <c r="A916" s="6">
        <v>914</v>
      </c>
      <c r="B916" s="6" t="str">
        <f>"3435202110161338224285"</f>
        <v>3435202110161338224285</v>
      </c>
      <c r="C916" s="6" t="str">
        <f>"王莹"</f>
        <v>王莹</v>
      </c>
      <c r="D916" s="6" t="str">
        <f>"女"</f>
        <v>女</v>
      </c>
    </row>
    <row r="917" spans="1:4" ht="30" customHeight="1">
      <c r="A917" s="6">
        <v>915</v>
      </c>
      <c r="B917" s="6" t="str">
        <f>"3435202110161406164295"</f>
        <v>3435202110161406164295</v>
      </c>
      <c r="C917" s="6" t="str">
        <f>"赵一桥"</f>
        <v>赵一桥</v>
      </c>
      <c r="D917" s="6" t="str">
        <f>"女"</f>
        <v>女</v>
      </c>
    </row>
    <row r="918" spans="1:4" ht="30" customHeight="1">
      <c r="A918" s="6">
        <v>916</v>
      </c>
      <c r="B918" s="6" t="str">
        <f>"3435202110161409344297"</f>
        <v>3435202110161409344297</v>
      </c>
      <c r="C918" s="6" t="str">
        <f>"周易相"</f>
        <v>周易相</v>
      </c>
      <c r="D918" s="6" t="str">
        <f>"男"</f>
        <v>男</v>
      </c>
    </row>
    <row r="919" spans="1:4" ht="30" customHeight="1">
      <c r="A919" s="6">
        <v>917</v>
      </c>
      <c r="B919" s="6" t="str">
        <f>"3435202110161514524334"</f>
        <v>3435202110161514524334</v>
      </c>
      <c r="C919" s="6" t="str">
        <f>"吴至榜"</f>
        <v>吴至榜</v>
      </c>
      <c r="D919" s="6" t="str">
        <f>"男"</f>
        <v>男</v>
      </c>
    </row>
    <row r="920" spans="1:4" ht="30" customHeight="1">
      <c r="A920" s="6">
        <v>918</v>
      </c>
      <c r="B920" s="6" t="str">
        <f>"3435202110161540504347"</f>
        <v>3435202110161540504347</v>
      </c>
      <c r="C920" s="6" t="str">
        <f>"余燕"</f>
        <v>余燕</v>
      </c>
      <c r="D920" s="6" t="str">
        <f>"女"</f>
        <v>女</v>
      </c>
    </row>
    <row r="921" spans="1:4" ht="30" customHeight="1">
      <c r="A921" s="6">
        <v>919</v>
      </c>
      <c r="B921" s="6" t="str">
        <f>"3435202110161605324371"</f>
        <v>3435202110161605324371</v>
      </c>
      <c r="C921" s="6" t="str">
        <f>"张浩"</f>
        <v>张浩</v>
      </c>
      <c r="D921" s="6" t="str">
        <f>"男"</f>
        <v>男</v>
      </c>
    </row>
    <row r="922" spans="1:4" ht="30" customHeight="1">
      <c r="A922" s="6">
        <v>920</v>
      </c>
      <c r="B922" s="6" t="str">
        <f>"3435202110161616074375"</f>
        <v>3435202110161616074375</v>
      </c>
      <c r="C922" s="6" t="str">
        <f>"吴玉莲"</f>
        <v>吴玉莲</v>
      </c>
      <c r="D922" s="6" t="str">
        <f>"女"</f>
        <v>女</v>
      </c>
    </row>
    <row r="923" spans="1:4" ht="30" customHeight="1">
      <c r="A923" s="6">
        <v>921</v>
      </c>
      <c r="B923" s="6" t="str">
        <f>"3435202110161616254376"</f>
        <v>3435202110161616254376</v>
      </c>
      <c r="C923" s="6" t="str">
        <f>"王丽燕"</f>
        <v>王丽燕</v>
      </c>
      <c r="D923" s="6" t="str">
        <f>"女"</f>
        <v>女</v>
      </c>
    </row>
    <row r="924" spans="1:4" ht="30" customHeight="1">
      <c r="A924" s="6">
        <v>922</v>
      </c>
      <c r="B924" s="6" t="str">
        <f>"3435202110161632574386"</f>
        <v>3435202110161632574386</v>
      </c>
      <c r="C924" s="6" t="str">
        <f>"吴茂李"</f>
        <v>吴茂李</v>
      </c>
      <c r="D924" s="6" t="str">
        <f>"女"</f>
        <v>女</v>
      </c>
    </row>
    <row r="925" spans="1:4" ht="30" customHeight="1">
      <c r="A925" s="6">
        <v>923</v>
      </c>
      <c r="B925" s="6" t="str">
        <f>"3435202110161640024391"</f>
        <v>3435202110161640024391</v>
      </c>
      <c r="C925" s="6" t="str">
        <f>"虞佳菲"</f>
        <v>虞佳菲</v>
      </c>
      <c r="D925" s="6" t="str">
        <f>"女"</f>
        <v>女</v>
      </c>
    </row>
    <row r="926" spans="1:4" ht="30" customHeight="1">
      <c r="A926" s="6">
        <v>924</v>
      </c>
      <c r="B926" s="6" t="str">
        <f>"3435202110161657074406"</f>
        <v>3435202110161657074406</v>
      </c>
      <c r="C926" s="6" t="str">
        <f>"许燕芬"</f>
        <v>许燕芬</v>
      </c>
      <c r="D926" s="6" t="str">
        <f>"女"</f>
        <v>女</v>
      </c>
    </row>
    <row r="927" spans="1:4" ht="30" customHeight="1">
      <c r="A927" s="6">
        <v>925</v>
      </c>
      <c r="B927" s="6" t="str">
        <f>"3435202110161658274407"</f>
        <v>3435202110161658274407</v>
      </c>
      <c r="C927" s="6" t="str">
        <f>"李朝阳"</f>
        <v>李朝阳</v>
      </c>
      <c r="D927" s="6" t="str">
        <f>"男"</f>
        <v>男</v>
      </c>
    </row>
    <row r="928" spans="1:4" ht="30" customHeight="1">
      <c r="A928" s="6">
        <v>926</v>
      </c>
      <c r="B928" s="6" t="str">
        <f>"3435202110161713384415"</f>
        <v>3435202110161713384415</v>
      </c>
      <c r="C928" s="6" t="str">
        <f>"陈青意"</f>
        <v>陈青意</v>
      </c>
      <c r="D928" s="6" t="str">
        <f>"女"</f>
        <v>女</v>
      </c>
    </row>
    <row r="929" spans="1:4" ht="30" customHeight="1">
      <c r="A929" s="6">
        <v>927</v>
      </c>
      <c r="B929" s="6" t="str">
        <f>"3435202110161716424418"</f>
        <v>3435202110161716424418</v>
      </c>
      <c r="C929" s="6" t="str">
        <f>"符永政"</f>
        <v>符永政</v>
      </c>
      <c r="D929" s="6" t="str">
        <f>"男"</f>
        <v>男</v>
      </c>
    </row>
    <row r="930" spans="1:4" ht="30" customHeight="1">
      <c r="A930" s="6">
        <v>928</v>
      </c>
      <c r="B930" s="6" t="str">
        <f>"3435202110161805434444"</f>
        <v>3435202110161805434444</v>
      </c>
      <c r="C930" s="6" t="str">
        <f>"王秀存"</f>
        <v>王秀存</v>
      </c>
      <c r="D930" s="6" t="str">
        <f>"男"</f>
        <v>男</v>
      </c>
    </row>
    <row r="931" spans="1:4" ht="30" customHeight="1">
      <c r="A931" s="6">
        <v>929</v>
      </c>
      <c r="B931" s="6" t="str">
        <f>"3435202110161806494446"</f>
        <v>3435202110161806494446</v>
      </c>
      <c r="C931" s="6" t="str">
        <f>"杨帆"</f>
        <v>杨帆</v>
      </c>
      <c r="D931" s="6" t="str">
        <f>"男"</f>
        <v>男</v>
      </c>
    </row>
    <row r="932" spans="1:4" ht="30" customHeight="1">
      <c r="A932" s="6">
        <v>930</v>
      </c>
      <c r="B932" s="6" t="str">
        <f>"3435202110161854184469"</f>
        <v>3435202110161854184469</v>
      </c>
      <c r="C932" s="6" t="str">
        <f>"曾川"</f>
        <v>曾川</v>
      </c>
      <c r="D932" s="6" t="str">
        <f>"女"</f>
        <v>女</v>
      </c>
    </row>
    <row r="933" spans="1:4" ht="30" customHeight="1">
      <c r="A933" s="6">
        <v>931</v>
      </c>
      <c r="B933" s="6" t="str">
        <f>"3435202110161901294474"</f>
        <v>3435202110161901294474</v>
      </c>
      <c r="C933" s="6" t="str">
        <f>"吴晓琳"</f>
        <v>吴晓琳</v>
      </c>
      <c r="D933" s="6" t="str">
        <f>"女"</f>
        <v>女</v>
      </c>
    </row>
    <row r="934" spans="1:4" ht="30" customHeight="1">
      <c r="A934" s="6">
        <v>932</v>
      </c>
      <c r="B934" s="6" t="str">
        <f>"3435202110161909354476"</f>
        <v>3435202110161909354476</v>
      </c>
      <c r="C934" s="6" t="str">
        <f>"孙庆思"</f>
        <v>孙庆思</v>
      </c>
      <c r="D934" s="6" t="str">
        <f>"男"</f>
        <v>男</v>
      </c>
    </row>
    <row r="935" spans="1:4" ht="30" customHeight="1">
      <c r="A935" s="6">
        <v>933</v>
      </c>
      <c r="B935" s="6" t="str">
        <f>"3435202110161913214477"</f>
        <v>3435202110161913214477</v>
      </c>
      <c r="C935" s="6" t="str">
        <f>"黄懿美"</f>
        <v>黄懿美</v>
      </c>
      <c r="D935" s="6" t="str">
        <f>"女"</f>
        <v>女</v>
      </c>
    </row>
    <row r="936" spans="1:4" ht="30" customHeight="1">
      <c r="A936" s="6">
        <v>934</v>
      </c>
      <c r="B936" s="6" t="str">
        <f>"3435202110161949064498"</f>
        <v>3435202110161949064498</v>
      </c>
      <c r="C936" s="6" t="str">
        <f>"陈妙婷"</f>
        <v>陈妙婷</v>
      </c>
      <c r="D936" s="6" t="str">
        <f>"女"</f>
        <v>女</v>
      </c>
    </row>
    <row r="937" spans="1:4" ht="30" customHeight="1">
      <c r="A937" s="6">
        <v>935</v>
      </c>
      <c r="B937" s="6" t="str">
        <f>"3435202110161951254499"</f>
        <v>3435202110161951254499</v>
      </c>
      <c r="C937" s="6" t="str">
        <f>"陈晓丁"</f>
        <v>陈晓丁</v>
      </c>
      <c r="D937" s="6" t="str">
        <f>"女"</f>
        <v>女</v>
      </c>
    </row>
    <row r="938" spans="1:4" ht="30" customHeight="1">
      <c r="A938" s="6">
        <v>936</v>
      </c>
      <c r="B938" s="6" t="str">
        <f>"3435202110161954464501"</f>
        <v>3435202110161954464501</v>
      </c>
      <c r="C938" s="6" t="str">
        <f>"黄晓雪"</f>
        <v>黄晓雪</v>
      </c>
      <c r="D938" s="6" t="str">
        <f>"女"</f>
        <v>女</v>
      </c>
    </row>
    <row r="939" spans="1:4" ht="30" customHeight="1">
      <c r="A939" s="6">
        <v>937</v>
      </c>
      <c r="B939" s="6" t="str">
        <f>"3435202110162008224516"</f>
        <v>3435202110162008224516</v>
      </c>
      <c r="C939" s="6" t="str">
        <f>"莫秀润"</f>
        <v>莫秀润</v>
      </c>
      <c r="D939" s="6" t="str">
        <f>"男"</f>
        <v>男</v>
      </c>
    </row>
    <row r="940" spans="1:4" ht="30" customHeight="1">
      <c r="A940" s="6">
        <v>938</v>
      </c>
      <c r="B940" s="6" t="str">
        <f>"3435202110162010484518"</f>
        <v>3435202110162010484518</v>
      </c>
      <c r="C940" s="6" t="str">
        <f>"唐小茹"</f>
        <v>唐小茹</v>
      </c>
      <c r="D940" s="6" t="str">
        <f>"女"</f>
        <v>女</v>
      </c>
    </row>
    <row r="941" spans="1:4" ht="30" customHeight="1">
      <c r="A941" s="6">
        <v>939</v>
      </c>
      <c r="B941" s="6" t="str">
        <f>"3435202110162019324524"</f>
        <v>3435202110162019324524</v>
      </c>
      <c r="C941" s="6" t="str">
        <f>"陈山琼"</f>
        <v>陈山琼</v>
      </c>
      <c r="D941" s="6" t="str">
        <f>"女"</f>
        <v>女</v>
      </c>
    </row>
    <row r="942" spans="1:4" ht="30" customHeight="1">
      <c r="A942" s="6">
        <v>940</v>
      </c>
      <c r="B942" s="6" t="str">
        <f>"3435202110162019354525"</f>
        <v>3435202110162019354525</v>
      </c>
      <c r="C942" s="6" t="str">
        <f>"王儒康"</f>
        <v>王儒康</v>
      </c>
      <c r="D942" s="6" t="str">
        <f>"男"</f>
        <v>男</v>
      </c>
    </row>
    <row r="943" spans="1:4" ht="30" customHeight="1">
      <c r="A943" s="6">
        <v>941</v>
      </c>
      <c r="B943" s="6" t="str">
        <f>"3435202110162025424531"</f>
        <v>3435202110162025424531</v>
      </c>
      <c r="C943" s="6" t="str">
        <f>"李皎余"</f>
        <v>李皎余</v>
      </c>
      <c r="D943" s="6" t="str">
        <f>"女"</f>
        <v>女</v>
      </c>
    </row>
    <row r="944" spans="1:4" ht="30" customHeight="1">
      <c r="A944" s="6">
        <v>942</v>
      </c>
      <c r="B944" s="6" t="str">
        <f>"3435202110162033504537"</f>
        <v>3435202110162033504537</v>
      </c>
      <c r="C944" s="6" t="str">
        <f>"盛皓然"</f>
        <v>盛皓然</v>
      </c>
      <c r="D944" s="6" t="str">
        <f>"男"</f>
        <v>男</v>
      </c>
    </row>
    <row r="945" spans="1:4" ht="30" customHeight="1">
      <c r="A945" s="6">
        <v>943</v>
      </c>
      <c r="B945" s="6" t="str">
        <f>"3435202110162038534541"</f>
        <v>3435202110162038534541</v>
      </c>
      <c r="C945" s="6" t="str">
        <f>"梁遗优"</f>
        <v>梁遗优</v>
      </c>
      <c r="D945" s="6" t="str">
        <f>"男"</f>
        <v>男</v>
      </c>
    </row>
    <row r="946" spans="1:4" ht="30" customHeight="1">
      <c r="A946" s="6">
        <v>944</v>
      </c>
      <c r="B946" s="6" t="str">
        <f>"3435202110162039294542"</f>
        <v>3435202110162039294542</v>
      </c>
      <c r="C946" s="6" t="str">
        <f>"俞书文"</f>
        <v>俞书文</v>
      </c>
      <c r="D946" s="6" t="str">
        <f>"男"</f>
        <v>男</v>
      </c>
    </row>
    <row r="947" spans="1:4" ht="30" customHeight="1">
      <c r="A947" s="6">
        <v>945</v>
      </c>
      <c r="B947" s="6" t="str">
        <f>"3435202110162047284547"</f>
        <v>3435202110162047284547</v>
      </c>
      <c r="C947" s="6" t="str">
        <f>"叶文熊"</f>
        <v>叶文熊</v>
      </c>
      <c r="D947" s="6" t="str">
        <f>"男"</f>
        <v>男</v>
      </c>
    </row>
    <row r="948" spans="1:4" ht="30" customHeight="1">
      <c r="A948" s="6">
        <v>946</v>
      </c>
      <c r="B948" s="6" t="str">
        <f>"3435202110162050144549"</f>
        <v>3435202110162050144549</v>
      </c>
      <c r="C948" s="6" t="str">
        <f>"黄裕敏"</f>
        <v>黄裕敏</v>
      </c>
      <c r="D948" s="6" t="str">
        <f>"女"</f>
        <v>女</v>
      </c>
    </row>
    <row r="949" spans="1:4" ht="30" customHeight="1">
      <c r="A949" s="6">
        <v>947</v>
      </c>
      <c r="B949" s="6" t="str">
        <f>"3435202110162054194551"</f>
        <v>3435202110162054194551</v>
      </c>
      <c r="C949" s="6" t="str">
        <f>"周嘉欣"</f>
        <v>周嘉欣</v>
      </c>
      <c r="D949" s="6" t="str">
        <f>"女"</f>
        <v>女</v>
      </c>
    </row>
    <row r="950" spans="1:4" ht="30" customHeight="1">
      <c r="A950" s="6">
        <v>948</v>
      </c>
      <c r="B950" s="6" t="str">
        <f>"3435202110162104374562"</f>
        <v>3435202110162104374562</v>
      </c>
      <c r="C950" s="6" t="str">
        <f>"冯拂晓"</f>
        <v>冯拂晓</v>
      </c>
      <c r="D950" s="6" t="str">
        <f>"女"</f>
        <v>女</v>
      </c>
    </row>
    <row r="951" spans="1:4" ht="30" customHeight="1">
      <c r="A951" s="6">
        <v>949</v>
      </c>
      <c r="B951" s="6" t="str">
        <f>"3435202110162107504566"</f>
        <v>3435202110162107504566</v>
      </c>
      <c r="C951" s="6" t="str">
        <f>"许敏"</f>
        <v>许敏</v>
      </c>
      <c r="D951" s="6" t="str">
        <f>"女"</f>
        <v>女</v>
      </c>
    </row>
    <row r="952" spans="1:4" ht="30" customHeight="1">
      <c r="A952" s="6">
        <v>950</v>
      </c>
      <c r="B952" s="6" t="str">
        <f>"3435202110162112324571"</f>
        <v>3435202110162112324571</v>
      </c>
      <c r="C952" s="6" t="str">
        <f>"王雪娜"</f>
        <v>王雪娜</v>
      </c>
      <c r="D952" s="6" t="str">
        <f>"女"</f>
        <v>女</v>
      </c>
    </row>
    <row r="953" spans="1:4" ht="30" customHeight="1">
      <c r="A953" s="6">
        <v>951</v>
      </c>
      <c r="B953" s="6" t="str">
        <f>"3435202110162117234574"</f>
        <v>3435202110162117234574</v>
      </c>
      <c r="C953" s="6" t="str">
        <f>"林彦橙"</f>
        <v>林彦橙</v>
      </c>
      <c r="D953" s="6" t="str">
        <f>"男"</f>
        <v>男</v>
      </c>
    </row>
    <row r="954" spans="1:4" ht="30" customHeight="1">
      <c r="A954" s="6">
        <v>952</v>
      </c>
      <c r="B954" s="6" t="str">
        <f>"3435202110162122194577"</f>
        <v>3435202110162122194577</v>
      </c>
      <c r="C954" s="6" t="str">
        <f>"李怡"</f>
        <v>李怡</v>
      </c>
      <c r="D954" s="6" t="str">
        <f>"女"</f>
        <v>女</v>
      </c>
    </row>
    <row r="955" spans="1:4" ht="30" customHeight="1">
      <c r="A955" s="6">
        <v>953</v>
      </c>
      <c r="B955" s="6" t="str">
        <f>"3435202110162130574583"</f>
        <v>3435202110162130574583</v>
      </c>
      <c r="C955" s="6" t="str">
        <f>"陈元恺"</f>
        <v>陈元恺</v>
      </c>
      <c r="D955" s="6" t="str">
        <f>"男"</f>
        <v>男</v>
      </c>
    </row>
    <row r="956" spans="1:4" ht="30" customHeight="1">
      <c r="A956" s="6">
        <v>954</v>
      </c>
      <c r="B956" s="6" t="str">
        <f>"3435202110162155244598"</f>
        <v>3435202110162155244598</v>
      </c>
      <c r="C956" s="6" t="str">
        <f>"谢荷"</f>
        <v>谢荷</v>
      </c>
      <c r="D956" s="6" t="str">
        <f>"女"</f>
        <v>女</v>
      </c>
    </row>
    <row r="957" spans="1:4" ht="30" customHeight="1">
      <c r="A957" s="6">
        <v>955</v>
      </c>
      <c r="B957" s="6" t="str">
        <f>"3435202110162202174601"</f>
        <v>3435202110162202174601</v>
      </c>
      <c r="C957" s="6" t="str">
        <f>"冯惠雅"</f>
        <v>冯惠雅</v>
      </c>
      <c r="D957" s="6" t="str">
        <f>"女"</f>
        <v>女</v>
      </c>
    </row>
    <row r="958" spans="1:4" ht="30" customHeight="1">
      <c r="A958" s="6">
        <v>956</v>
      </c>
      <c r="B958" s="6" t="str">
        <f>"3435202110162206294608"</f>
        <v>3435202110162206294608</v>
      </c>
      <c r="C958" s="6" t="str">
        <f>"韦吉烨"</f>
        <v>韦吉烨</v>
      </c>
      <c r="D958" s="6" t="str">
        <f>"女"</f>
        <v>女</v>
      </c>
    </row>
    <row r="959" spans="1:4" ht="30" customHeight="1">
      <c r="A959" s="6">
        <v>957</v>
      </c>
      <c r="B959" s="6" t="str">
        <f>"3435202110162213034614"</f>
        <v>3435202110162213034614</v>
      </c>
      <c r="C959" s="6" t="str">
        <f>"陈艺文"</f>
        <v>陈艺文</v>
      </c>
      <c r="D959" s="6" t="str">
        <f>"男"</f>
        <v>男</v>
      </c>
    </row>
    <row r="960" spans="1:4" ht="30" customHeight="1">
      <c r="A960" s="6">
        <v>958</v>
      </c>
      <c r="B960" s="6" t="str">
        <f>"3435202110162214194615"</f>
        <v>3435202110162214194615</v>
      </c>
      <c r="C960" s="6" t="str">
        <f>"李虹帆"</f>
        <v>李虹帆</v>
      </c>
      <c r="D960" s="6" t="str">
        <f>"女"</f>
        <v>女</v>
      </c>
    </row>
    <row r="961" spans="1:4" ht="30" customHeight="1">
      <c r="A961" s="6">
        <v>959</v>
      </c>
      <c r="B961" s="6" t="str">
        <f>"3435202110162225164619"</f>
        <v>3435202110162225164619</v>
      </c>
      <c r="C961" s="6" t="str">
        <f>"王筱"</f>
        <v>王筱</v>
      </c>
      <c r="D961" s="6" t="str">
        <f>"男"</f>
        <v>男</v>
      </c>
    </row>
    <row r="962" spans="1:4" ht="30" customHeight="1">
      <c r="A962" s="6">
        <v>960</v>
      </c>
      <c r="B962" s="6" t="str">
        <f>"3435202110162229424622"</f>
        <v>3435202110162229424622</v>
      </c>
      <c r="C962" s="6" t="str">
        <f>"谢定清"</f>
        <v>谢定清</v>
      </c>
      <c r="D962" s="6" t="str">
        <f>"男"</f>
        <v>男</v>
      </c>
    </row>
    <row r="963" spans="1:4" ht="30" customHeight="1">
      <c r="A963" s="6">
        <v>961</v>
      </c>
      <c r="B963" s="6" t="str">
        <f>"3435202110162250004628"</f>
        <v>3435202110162250004628</v>
      </c>
      <c r="C963" s="6" t="str">
        <f>"陈月兰"</f>
        <v>陈月兰</v>
      </c>
      <c r="D963" s="6" t="str">
        <f>"女"</f>
        <v>女</v>
      </c>
    </row>
    <row r="964" spans="1:4" ht="30" customHeight="1">
      <c r="A964" s="6">
        <v>962</v>
      </c>
      <c r="B964" s="6" t="str">
        <f>"3435202110162250164630"</f>
        <v>3435202110162250164630</v>
      </c>
      <c r="C964" s="6" t="str">
        <f>"徐万杰"</f>
        <v>徐万杰</v>
      </c>
      <c r="D964" s="6" t="str">
        <f>"男"</f>
        <v>男</v>
      </c>
    </row>
    <row r="965" spans="1:4" ht="30" customHeight="1">
      <c r="A965" s="6">
        <v>963</v>
      </c>
      <c r="B965" s="6" t="str">
        <f>"3435202110162307404635"</f>
        <v>3435202110162307404635</v>
      </c>
      <c r="C965" s="6" t="str">
        <f>"王德晓"</f>
        <v>王德晓</v>
      </c>
      <c r="D965" s="6" t="str">
        <f>"男"</f>
        <v>男</v>
      </c>
    </row>
    <row r="966" spans="1:4" ht="30" customHeight="1">
      <c r="A966" s="6">
        <v>964</v>
      </c>
      <c r="B966" s="6" t="str">
        <f>"3435202110162336504644"</f>
        <v>3435202110162336504644</v>
      </c>
      <c r="C966" s="6" t="str">
        <f>"陈定祥"</f>
        <v>陈定祥</v>
      </c>
      <c r="D966" s="6" t="str">
        <f>"男"</f>
        <v>男</v>
      </c>
    </row>
    <row r="967" spans="1:4" ht="30" customHeight="1">
      <c r="A967" s="6">
        <v>965</v>
      </c>
      <c r="B967" s="6" t="str">
        <f>"3435202110162342054648"</f>
        <v>3435202110162342054648</v>
      </c>
      <c r="C967" s="6" t="str">
        <f>"刘伶霞"</f>
        <v>刘伶霞</v>
      </c>
      <c r="D967" s="6" t="str">
        <f>"女"</f>
        <v>女</v>
      </c>
    </row>
    <row r="968" spans="1:4" ht="30" customHeight="1">
      <c r="A968" s="6">
        <v>966</v>
      </c>
      <c r="B968" s="6" t="str">
        <f>"3435202110170019544658"</f>
        <v>3435202110170019544658</v>
      </c>
      <c r="C968" s="6" t="str">
        <f>"黄尚书"</f>
        <v>黄尚书</v>
      </c>
      <c r="D968" s="6" t="str">
        <f>"男"</f>
        <v>男</v>
      </c>
    </row>
    <row r="969" spans="1:4" ht="30" customHeight="1">
      <c r="A969" s="6">
        <v>967</v>
      </c>
      <c r="B969" s="6" t="str">
        <f>"3435202110170118454665"</f>
        <v>3435202110170118454665</v>
      </c>
      <c r="C969" s="6" t="str">
        <f>"谢宗颖"</f>
        <v>谢宗颖</v>
      </c>
      <c r="D969" s="6" t="str">
        <f>"女"</f>
        <v>女</v>
      </c>
    </row>
    <row r="970" spans="1:4" ht="30" customHeight="1">
      <c r="A970" s="6">
        <v>968</v>
      </c>
      <c r="B970" s="6" t="str">
        <f>"3435202110170133304668"</f>
        <v>3435202110170133304668</v>
      </c>
      <c r="C970" s="6" t="str">
        <f>"周永文"</f>
        <v>周永文</v>
      </c>
      <c r="D970" s="6" t="str">
        <f>"男"</f>
        <v>男</v>
      </c>
    </row>
    <row r="971" spans="1:4" ht="30" customHeight="1">
      <c r="A971" s="6">
        <v>969</v>
      </c>
      <c r="B971" s="6" t="str">
        <f>"3435202110170227574674"</f>
        <v>3435202110170227574674</v>
      </c>
      <c r="C971" s="6" t="str">
        <f>"林彩容"</f>
        <v>林彩容</v>
      </c>
      <c r="D971" s="6" t="str">
        <f aca="true" t="shared" si="23" ref="D971:D977">"女"</f>
        <v>女</v>
      </c>
    </row>
    <row r="972" spans="1:4" ht="30" customHeight="1">
      <c r="A972" s="6">
        <v>970</v>
      </c>
      <c r="B972" s="6" t="str">
        <f>"3435202110170830554690"</f>
        <v>3435202110170830554690</v>
      </c>
      <c r="C972" s="6" t="str">
        <f>"张琳"</f>
        <v>张琳</v>
      </c>
      <c r="D972" s="6" t="str">
        <f t="shared" si="23"/>
        <v>女</v>
      </c>
    </row>
    <row r="973" spans="1:4" ht="30" customHeight="1">
      <c r="A973" s="6">
        <v>971</v>
      </c>
      <c r="B973" s="6" t="str">
        <f>"3435202110170833014692"</f>
        <v>3435202110170833014692</v>
      </c>
      <c r="C973" s="6" t="str">
        <f>"何慧燕"</f>
        <v>何慧燕</v>
      </c>
      <c r="D973" s="6" t="str">
        <f t="shared" si="23"/>
        <v>女</v>
      </c>
    </row>
    <row r="974" spans="1:4" ht="30" customHeight="1">
      <c r="A974" s="6">
        <v>972</v>
      </c>
      <c r="B974" s="6" t="str">
        <f>"3435202110170908424702"</f>
        <v>3435202110170908424702</v>
      </c>
      <c r="C974" s="6" t="str">
        <f>"李玲"</f>
        <v>李玲</v>
      </c>
      <c r="D974" s="6" t="str">
        <f t="shared" si="23"/>
        <v>女</v>
      </c>
    </row>
    <row r="975" spans="1:4" ht="30" customHeight="1">
      <c r="A975" s="6">
        <v>973</v>
      </c>
      <c r="B975" s="6" t="str">
        <f>"3435202110170908474703"</f>
        <v>3435202110170908474703</v>
      </c>
      <c r="C975" s="6" t="str">
        <f>"林欣欣"</f>
        <v>林欣欣</v>
      </c>
      <c r="D975" s="6" t="str">
        <f t="shared" si="23"/>
        <v>女</v>
      </c>
    </row>
    <row r="976" spans="1:4" ht="30" customHeight="1">
      <c r="A976" s="6">
        <v>974</v>
      </c>
      <c r="B976" s="6" t="str">
        <f>"3435202110170909264704"</f>
        <v>3435202110170909264704</v>
      </c>
      <c r="C976" s="6" t="str">
        <f>"孙鸿萍"</f>
        <v>孙鸿萍</v>
      </c>
      <c r="D976" s="6" t="str">
        <f t="shared" si="23"/>
        <v>女</v>
      </c>
    </row>
    <row r="977" spans="1:4" ht="30" customHeight="1">
      <c r="A977" s="6">
        <v>975</v>
      </c>
      <c r="B977" s="6" t="str">
        <f>"3435202110170916554705"</f>
        <v>3435202110170916554705</v>
      </c>
      <c r="C977" s="6" t="str">
        <f>"刘永玲"</f>
        <v>刘永玲</v>
      </c>
      <c r="D977" s="6" t="str">
        <f t="shared" si="23"/>
        <v>女</v>
      </c>
    </row>
    <row r="978" spans="1:4" ht="30" customHeight="1">
      <c r="A978" s="6">
        <v>976</v>
      </c>
      <c r="B978" s="6" t="str">
        <f>"3435202110170929334715"</f>
        <v>3435202110170929334715</v>
      </c>
      <c r="C978" s="6" t="str">
        <f>"罗永冠"</f>
        <v>罗永冠</v>
      </c>
      <c r="D978" s="6" t="str">
        <f>"男"</f>
        <v>男</v>
      </c>
    </row>
    <row r="979" spans="1:4" ht="30" customHeight="1">
      <c r="A979" s="6">
        <v>977</v>
      </c>
      <c r="B979" s="6" t="str">
        <f>"3435202110170941394724"</f>
        <v>3435202110170941394724</v>
      </c>
      <c r="C979" s="6" t="str">
        <f>"唐家洲"</f>
        <v>唐家洲</v>
      </c>
      <c r="D979" s="6" t="str">
        <f>"男"</f>
        <v>男</v>
      </c>
    </row>
    <row r="980" spans="1:4" ht="30" customHeight="1">
      <c r="A980" s="6">
        <v>978</v>
      </c>
      <c r="B980" s="6" t="str">
        <f>"3435202110170943554726"</f>
        <v>3435202110170943554726</v>
      </c>
      <c r="C980" s="6" t="str">
        <f>"陈才斌"</f>
        <v>陈才斌</v>
      </c>
      <c r="D980" s="6" t="str">
        <f>"男"</f>
        <v>男</v>
      </c>
    </row>
    <row r="981" spans="1:4" ht="30" customHeight="1">
      <c r="A981" s="6">
        <v>979</v>
      </c>
      <c r="B981" s="6" t="str">
        <f>"3435202110170944254727"</f>
        <v>3435202110170944254727</v>
      </c>
      <c r="C981" s="6" t="str">
        <f>"郭哲"</f>
        <v>郭哲</v>
      </c>
      <c r="D981" s="6" t="str">
        <f>"男"</f>
        <v>男</v>
      </c>
    </row>
    <row r="982" spans="1:4" ht="30" customHeight="1">
      <c r="A982" s="6">
        <v>980</v>
      </c>
      <c r="B982" s="6" t="str">
        <f>"3435202110170944454728"</f>
        <v>3435202110170944454728</v>
      </c>
      <c r="C982" s="6" t="str">
        <f>"李铮男"</f>
        <v>李铮男</v>
      </c>
      <c r="D982" s="6" t="str">
        <f>"男"</f>
        <v>男</v>
      </c>
    </row>
    <row r="983" spans="1:4" ht="30" customHeight="1">
      <c r="A983" s="6">
        <v>981</v>
      </c>
      <c r="B983" s="6" t="str">
        <f>"3435202110170948194731"</f>
        <v>3435202110170948194731</v>
      </c>
      <c r="C983" s="6" t="str">
        <f>"徐元娇"</f>
        <v>徐元娇</v>
      </c>
      <c r="D983" s="6" t="str">
        <f>"女"</f>
        <v>女</v>
      </c>
    </row>
    <row r="984" spans="1:4" ht="30" customHeight="1">
      <c r="A984" s="6">
        <v>982</v>
      </c>
      <c r="B984" s="6" t="str">
        <f>"3435202110170950144733"</f>
        <v>3435202110170950144733</v>
      </c>
      <c r="C984" s="6" t="str">
        <f>"苏莹"</f>
        <v>苏莹</v>
      </c>
      <c r="D984" s="6" t="str">
        <f>"女"</f>
        <v>女</v>
      </c>
    </row>
    <row r="985" spans="1:4" ht="30" customHeight="1">
      <c r="A985" s="6">
        <v>983</v>
      </c>
      <c r="B985" s="6" t="str">
        <f>"3435202110170957274739"</f>
        <v>3435202110170957274739</v>
      </c>
      <c r="C985" s="6" t="str">
        <f>"周洁"</f>
        <v>周洁</v>
      </c>
      <c r="D985" s="6" t="str">
        <f>"女"</f>
        <v>女</v>
      </c>
    </row>
    <row r="986" spans="1:4" ht="30" customHeight="1">
      <c r="A986" s="6">
        <v>984</v>
      </c>
      <c r="B986" s="6" t="str">
        <f>"3435202110171002424746"</f>
        <v>3435202110171002424746</v>
      </c>
      <c r="C986" s="6" t="str">
        <f>"邱怡平"</f>
        <v>邱怡平</v>
      </c>
      <c r="D986" s="6" t="str">
        <f>"男"</f>
        <v>男</v>
      </c>
    </row>
    <row r="987" spans="1:4" ht="30" customHeight="1">
      <c r="A987" s="6">
        <v>985</v>
      </c>
      <c r="B987" s="6" t="str">
        <f>"3435202110171004224747"</f>
        <v>3435202110171004224747</v>
      </c>
      <c r="C987" s="6" t="str">
        <f>"刘柄"</f>
        <v>刘柄</v>
      </c>
      <c r="D987" s="6" t="str">
        <f>"男"</f>
        <v>男</v>
      </c>
    </row>
    <row r="988" spans="1:4" ht="30" customHeight="1">
      <c r="A988" s="6">
        <v>986</v>
      </c>
      <c r="B988" s="6" t="str">
        <f>"3435202110171006404750"</f>
        <v>3435202110171006404750</v>
      </c>
      <c r="C988" s="6" t="str">
        <f>"王泽峰"</f>
        <v>王泽峰</v>
      </c>
      <c r="D988" s="6" t="str">
        <f>"男"</f>
        <v>男</v>
      </c>
    </row>
    <row r="989" spans="1:4" ht="30" customHeight="1">
      <c r="A989" s="6">
        <v>987</v>
      </c>
      <c r="B989" s="6" t="str">
        <f>"3435202110171015374754"</f>
        <v>3435202110171015374754</v>
      </c>
      <c r="C989" s="6" t="str">
        <f>"陈文华"</f>
        <v>陈文华</v>
      </c>
      <c r="D989" s="6" t="str">
        <f>"女"</f>
        <v>女</v>
      </c>
    </row>
    <row r="990" spans="1:4" ht="30" customHeight="1">
      <c r="A990" s="6">
        <v>988</v>
      </c>
      <c r="B990" s="6" t="str">
        <f>"3435202110171021094761"</f>
        <v>3435202110171021094761</v>
      </c>
      <c r="C990" s="6" t="str">
        <f>"杨梦欣"</f>
        <v>杨梦欣</v>
      </c>
      <c r="D990" s="6" t="str">
        <f>"女"</f>
        <v>女</v>
      </c>
    </row>
    <row r="991" spans="1:4" ht="30" customHeight="1">
      <c r="A991" s="6">
        <v>989</v>
      </c>
      <c r="B991" s="6" t="str">
        <f>"3435202110171022314763"</f>
        <v>3435202110171022314763</v>
      </c>
      <c r="C991" s="6" t="str">
        <f>"陈尔涌"</f>
        <v>陈尔涌</v>
      </c>
      <c r="D991" s="6" t="str">
        <f>"男"</f>
        <v>男</v>
      </c>
    </row>
    <row r="992" spans="1:4" ht="30" customHeight="1">
      <c r="A992" s="6">
        <v>990</v>
      </c>
      <c r="B992" s="6" t="str">
        <f>"3435202110171027034767"</f>
        <v>3435202110171027034767</v>
      </c>
      <c r="C992" s="6" t="str">
        <f>"陈昕"</f>
        <v>陈昕</v>
      </c>
      <c r="D992" s="6" t="str">
        <f>"女"</f>
        <v>女</v>
      </c>
    </row>
    <row r="993" spans="1:4" ht="30" customHeight="1">
      <c r="A993" s="6">
        <v>991</v>
      </c>
      <c r="B993" s="6" t="str">
        <f>"3435202110171045074782"</f>
        <v>3435202110171045074782</v>
      </c>
      <c r="C993" s="6" t="str">
        <f>"吴静明"</f>
        <v>吴静明</v>
      </c>
      <c r="D993" s="6" t="str">
        <f>"女"</f>
        <v>女</v>
      </c>
    </row>
    <row r="994" spans="1:4" ht="30" customHeight="1">
      <c r="A994" s="6">
        <v>992</v>
      </c>
      <c r="B994" s="6" t="str">
        <f>"3435202110171049354785"</f>
        <v>3435202110171049354785</v>
      </c>
      <c r="C994" s="6" t="str">
        <f>"王涛"</f>
        <v>王涛</v>
      </c>
      <c r="D994" s="6" t="str">
        <f>"男"</f>
        <v>男</v>
      </c>
    </row>
    <row r="995" spans="1:4" ht="30" customHeight="1">
      <c r="A995" s="6">
        <v>993</v>
      </c>
      <c r="B995" s="6" t="str">
        <f>"3435202110171101144791"</f>
        <v>3435202110171101144791</v>
      </c>
      <c r="C995" s="6" t="str">
        <f>"杜晓晖"</f>
        <v>杜晓晖</v>
      </c>
      <c r="D995" s="6" t="str">
        <f>"女"</f>
        <v>女</v>
      </c>
    </row>
    <row r="996" spans="1:4" ht="30" customHeight="1">
      <c r="A996" s="6">
        <v>994</v>
      </c>
      <c r="B996" s="6" t="str">
        <f>"3435202110171106384796"</f>
        <v>3435202110171106384796</v>
      </c>
      <c r="C996" s="6" t="str">
        <f>"邓景鸿"</f>
        <v>邓景鸿</v>
      </c>
      <c r="D996" s="6" t="str">
        <f>"女"</f>
        <v>女</v>
      </c>
    </row>
    <row r="997" spans="1:4" ht="30" customHeight="1">
      <c r="A997" s="6">
        <v>995</v>
      </c>
      <c r="B997" s="6" t="str">
        <f>"3435202110171115224803"</f>
        <v>3435202110171115224803</v>
      </c>
      <c r="C997" s="6" t="str">
        <f>"许信正"</f>
        <v>许信正</v>
      </c>
      <c r="D997" s="6" t="str">
        <f>"男"</f>
        <v>男</v>
      </c>
    </row>
    <row r="998" spans="1:4" ht="30" customHeight="1">
      <c r="A998" s="6">
        <v>996</v>
      </c>
      <c r="B998" s="6" t="str">
        <f>"3435202110171126104809"</f>
        <v>3435202110171126104809</v>
      </c>
      <c r="C998" s="6" t="str">
        <f>"赵妍"</f>
        <v>赵妍</v>
      </c>
      <c r="D998" s="6" t="str">
        <f>"女"</f>
        <v>女</v>
      </c>
    </row>
    <row r="999" spans="1:4" ht="30" customHeight="1">
      <c r="A999" s="6">
        <v>997</v>
      </c>
      <c r="B999" s="6" t="str">
        <f>"3435202110171152464822"</f>
        <v>3435202110171152464822</v>
      </c>
      <c r="C999" s="6" t="str">
        <f>"陈梅颜"</f>
        <v>陈梅颜</v>
      </c>
      <c r="D999" s="6" t="str">
        <f>"女"</f>
        <v>女</v>
      </c>
    </row>
    <row r="1000" spans="1:4" ht="30" customHeight="1">
      <c r="A1000" s="6">
        <v>998</v>
      </c>
      <c r="B1000" s="6" t="str">
        <f>"343520211011091228808"</f>
        <v>343520211011091228808</v>
      </c>
      <c r="C1000" s="6" t="str">
        <f>"王翠华"</f>
        <v>王翠华</v>
      </c>
      <c r="D1000" s="6" t="str">
        <f>"女"</f>
        <v>女</v>
      </c>
    </row>
    <row r="1001" spans="1:4" ht="30" customHeight="1">
      <c r="A1001" s="6">
        <v>999</v>
      </c>
      <c r="B1001" s="6" t="str">
        <f>"343520211011095002870"</f>
        <v>343520211011095002870</v>
      </c>
      <c r="C1001" s="6" t="str">
        <f>"韩新禧"</f>
        <v>韩新禧</v>
      </c>
      <c r="D1001" s="6" t="str">
        <f>"男"</f>
        <v>男</v>
      </c>
    </row>
    <row r="1002" spans="1:4" ht="30" customHeight="1">
      <c r="A1002" s="6">
        <v>1000</v>
      </c>
      <c r="B1002" s="6" t="str">
        <f>"3435202110111528371161"</f>
        <v>3435202110111528371161</v>
      </c>
      <c r="C1002" s="6" t="str">
        <f>"陈进娃"</f>
        <v>陈进娃</v>
      </c>
      <c r="D1002" s="6" t="str">
        <f>"女"</f>
        <v>女</v>
      </c>
    </row>
    <row r="1003" spans="1:4" ht="30" customHeight="1">
      <c r="A1003" s="6">
        <v>1001</v>
      </c>
      <c r="B1003" s="6" t="str">
        <f>"3435202110111605591198"</f>
        <v>3435202110111605591198</v>
      </c>
      <c r="C1003" s="6" t="str">
        <f>"邢春娇"</f>
        <v>邢春娇</v>
      </c>
      <c r="D1003" s="6" t="str">
        <f>"女"</f>
        <v>女</v>
      </c>
    </row>
    <row r="1004" spans="1:4" ht="30" customHeight="1">
      <c r="A1004" s="6">
        <v>1002</v>
      </c>
      <c r="B1004" s="6" t="str">
        <f>"3435202110111749431288"</f>
        <v>3435202110111749431288</v>
      </c>
      <c r="C1004" s="6" t="str">
        <f>"林少冠"</f>
        <v>林少冠</v>
      </c>
      <c r="D1004" s="6" t="str">
        <f>"男"</f>
        <v>男</v>
      </c>
    </row>
    <row r="1005" spans="1:4" ht="30" customHeight="1">
      <c r="A1005" s="6">
        <v>1003</v>
      </c>
      <c r="B1005" s="6" t="str">
        <f>"3435202110120729521478"</f>
        <v>3435202110120729521478</v>
      </c>
      <c r="C1005" s="6" t="str">
        <f>"莫家积"</f>
        <v>莫家积</v>
      </c>
      <c r="D1005" s="6" t="str">
        <f aca="true" t="shared" si="24" ref="D1005:D1011">"女"</f>
        <v>女</v>
      </c>
    </row>
    <row r="1006" spans="1:4" ht="30" customHeight="1">
      <c r="A1006" s="6">
        <v>1004</v>
      </c>
      <c r="B1006" s="6" t="str">
        <f>"3435202110120802361481"</f>
        <v>3435202110120802361481</v>
      </c>
      <c r="C1006" s="6" t="str">
        <f>"王梅芳"</f>
        <v>王梅芳</v>
      </c>
      <c r="D1006" s="6" t="str">
        <f t="shared" si="24"/>
        <v>女</v>
      </c>
    </row>
    <row r="1007" spans="1:4" ht="30" customHeight="1">
      <c r="A1007" s="6">
        <v>1005</v>
      </c>
      <c r="B1007" s="6" t="str">
        <f>"3435202110120934551529"</f>
        <v>3435202110120934551529</v>
      </c>
      <c r="C1007" s="6" t="str">
        <f>"符丽妹"</f>
        <v>符丽妹</v>
      </c>
      <c r="D1007" s="6" t="str">
        <f t="shared" si="24"/>
        <v>女</v>
      </c>
    </row>
    <row r="1008" spans="1:4" ht="30" customHeight="1">
      <c r="A1008" s="6">
        <v>1006</v>
      </c>
      <c r="B1008" s="6" t="str">
        <f>"3435202110121239371635"</f>
        <v>3435202110121239371635</v>
      </c>
      <c r="C1008" s="6" t="str">
        <f>"林海伦"</f>
        <v>林海伦</v>
      </c>
      <c r="D1008" s="6" t="str">
        <f t="shared" si="24"/>
        <v>女</v>
      </c>
    </row>
    <row r="1009" spans="1:4" ht="30" customHeight="1">
      <c r="A1009" s="6">
        <v>1007</v>
      </c>
      <c r="B1009" s="6" t="str">
        <f>"3435202110121741491781"</f>
        <v>3435202110121741491781</v>
      </c>
      <c r="C1009" s="6" t="str">
        <f>"文慧玲"</f>
        <v>文慧玲</v>
      </c>
      <c r="D1009" s="6" t="str">
        <f t="shared" si="24"/>
        <v>女</v>
      </c>
    </row>
    <row r="1010" spans="1:4" ht="30" customHeight="1">
      <c r="A1010" s="6">
        <v>1008</v>
      </c>
      <c r="B1010" s="6" t="str">
        <f>"3435202110121935061814"</f>
        <v>3435202110121935061814</v>
      </c>
      <c r="C1010" s="6" t="str">
        <f>"蓝海丽"</f>
        <v>蓝海丽</v>
      </c>
      <c r="D1010" s="6" t="str">
        <f t="shared" si="24"/>
        <v>女</v>
      </c>
    </row>
    <row r="1011" spans="1:4" ht="30" customHeight="1">
      <c r="A1011" s="6">
        <v>1009</v>
      </c>
      <c r="B1011" s="6" t="str">
        <f>"3435202110122153581859"</f>
        <v>3435202110122153581859</v>
      </c>
      <c r="C1011" s="6" t="str">
        <f>"吕明丽"</f>
        <v>吕明丽</v>
      </c>
      <c r="D1011" s="6" t="str">
        <f t="shared" si="24"/>
        <v>女</v>
      </c>
    </row>
    <row r="1012" spans="1:4" ht="30" customHeight="1">
      <c r="A1012" s="6">
        <v>1010</v>
      </c>
      <c r="B1012" s="6" t="str">
        <f>"3435202110131150012018"</f>
        <v>3435202110131150012018</v>
      </c>
      <c r="C1012" s="6" t="str">
        <f>"陈崇武"</f>
        <v>陈崇武</v>
      </c>
      <c r="D1012" s="6" t="str">
        <f>"男"</f>
        <v>男</v>
      </c>
    </row>
    <row r="1013" spans="1:4" ht="30" customHeight="1">
      <c r="A1013" s="6">
        <v>1011</v>
      </c>
      <c r="B1013" s="6" t="str">
        <f>"3435202110131624312079"</f>
        <v>3435202110131624312079</v>
      </c>
      <c r="C1013" s="6" t="str">
        <f>"陈保侬"</f>
        <v>陈保侬</v>
      </c>
      <c r="D1013" s="6" t="str">
        <f aca="true" t="shared" si="25" ref="D1013:D1019">"女"</f>
        <v>女</v>
      </c>
    </row>
    <row r="1014" spans="1:4" ht="30" customHeight="1">
      <c r="A1014" s="6">
        <v>1012</v>
      </c>
      <c r="B1014" s="6" t="str">
        <f>"3435202110131747052110"</f>
        <v>3435202110131747052110</v>
      </c>
      <c r="C1014" s="6" t="str">
        <f>"张娇"</f>
        <v>张娇</v>
      </c>
      <c r="D1014" s="6" t="str">
        <f t="shared" si="25"/>
        <v>女</v>
      </c>
    </row>
    <row r="1015" spans="1:4" ht="30" customHeight="1">
      <c r="A1015" s="6">
        <v>1013</v>
      </c>
      <c r="B1015" s="6" t="str">
        <f>"3435202110141337432801"</f>
        <v>3435202110141337432801</v>
      </c>
      <c r="C1015" s="6" t="str">
        <f>"王小颖"</f>
        <v>王小颖</v>
      </c>
      <c r="D1015" s="6" t="str">
        <f t="shared" si="25"/>
        <v>女</v>
      </c>
    </row>
    <row r="1016" spans="1:4" ht="30" customHeight="1">
      <c r="A1016" s="6">
        <v>1014</v>
      </c>
      <c r="B1016" s="6" t="str">
        <f>"3435202110151543393799"</f>
        <v>3435202110151543393799</v>
      </c>
      <c r="C1016" s="6" t="str">
        <f>"钟青云"</f>
        <v>钟青云</v>
      </c>
      <c r="D1016" s="6" t="str">
        <f t="shared" si="25"/>
        <v>女</v>
      </c>
    </row>
    <row r="1017" spans="1:4" ht="30" customHeight="1">
      <c r="A1017" s="6">
        <v>1015</v>
      </c>
      <c r="B1017" s="6" t="str">
        <f>"3435202110162209044610"</f>
        <v>3435202110162209044610</v>
      </c>
      <c r="C1017" s="6" t="str">
        <f>"李淑珍"</f>
        <v>李淑珍</v>
      </c>
      <c r="D1017" s="6" t="str">
        <f t="shared" si="25"/>
        <v>女</v>
      </c>
    </row>
    <row r="1018" spans="1:4" ht="30" customHeight="1">
      <c r="A1018" s="6">
        <v>1016</v>
      </c>
      <c r="B1018" s="6" t="str">
        <f>"343520211011100210891"</f>
        <v>343520211011100210891</v>
      </c>
      <c r="C1018" s="6" t="str">
        <f>"陈丽妹"</f>
        <v>陈丽妹</v>
      </c>
      <c r="D1018" s="6" t="str">
        <f t="shared" si="25"/>
        <v>女</v>
      </c>
    </row>
    <row r="1019" spans="1:4" ht="30" customHeight="1">
      <c r="A1019" s="6">
        <v>1017</v>
      </c>
      <c r="B1019" s="6" t="str">
        <f>"343520211011110220978"</f>
        <v>343520211011110220978</v>
      </c>
      <c r="C1019" s="6" t="str">
        <f>"吴萍"</f>
        <v>吴萍</v>
      </c>
      <c r="D1019" s="6" t="str">
        <f t="shared" si="25"/>
        <v>女</v>
      </c>
    </row>
    <row r="1020" spans="1:4" ht="30" customHeight="1">
      <c r="A1020" s="6">
        <v>1018</v>
      </c>
      <c r="B1020" s="6" t="str">
        <f>"3435202110111724551268"</f>
        <v>3435202110111724551268</v>
      </c>
      <c r="C1020" s="6" t="str">
        <f>"曾纪达"</f>
        <v>曾纪达</v>
      </c>
      <c r="D1020" s="6" t="str">
        <f>"男"</f>
        <v>男</v>
      </c>
    </row>
    <row r="1021" spans="1:4" ht="30" customHeight="1">
      <c r="A1021" s="6">
        <v>1019</v>
      </c>
      <c r="B1021" s="6" t="str">
        <f>"3435202110112023481378"</f>
        <v>3435202110112023481378</v>
      </c>
      <c r="C1021" s="6" t="str">
        <f>"林李真"</f>
        <v>林李真</v>
      </c>
      <c r="D1021" s="6" t="str">
        <f>"女"</f>
        <v>女</v>
      </c>
    </row>
    <row r="1022" spans="1:4" ht="30" customHeight="1">
      <c r="A1022" s="6">
        <v>1020</v>
      </c>
      <c r="B1022" s="6" t="str">
        <f>"3435202110112220261441"</f>
        <v>3435202110112220261441</v>
      </c>
      <c r="C1022" s="6" t="str">
        <f>"苏鸿梅"</f>
        <v>苏鸿梅</v>
      </c>
      <c r="D1022" s="6" t="str">
        <f>"女"</f>
        <v>女</v>
      </c>
    </row>
    <row r="1023" spans="1:4" ht="30" customHeight="1">
      <c r="A1023" s="6">
        <v>1021</v>
      </c>
      <c r="B1023" s="6" t="str">
        <f>"3435202110120200521475"</f>
        <v>3435202110120200521475</v>
      </c>
      <c r="C1023" s="6" t="str">
        <f>"闭强全"</f>
        <v>闭强全</v>
      </c>
      <c r="D1023" s="6" t="str">
        <f>"男"</f>
        <v>男</v>
      </c>
    </row>
    <row r="1024" spans="1:4" ht="30" customHeight="1">
      <c r="A1024" s="6">
        <v>1022</v>
      </c>
      <c r="B1024" s="6" t="str">
        <f>"3435202110121341131658"</f>
        <v>3435202110121341131658</v>
      </c>
      <c r="C1024" s="6" t="str">
        <f>"张耀"</f>
        <v>张耀</v>
      </c>
      <c r="D1024" s="6" t="str">
        <f>"男"</f>
        <v>男</v>
      </c>
    </row>
    <row r="1025" spans="1:4" ht="30" customHeight="1">
      <c r="A1025" s="6">
        <v>1023</v>
      </c>
      <c r="B1025" s="6" t="str">
        <f>"3435202110131003051970"</f>
        <v>3435202110131003051970</v>
      </c>
      <c r="C1025" s="6" t="str">
        <f>"林亚导"</f>
        <v>林亚导</v>
      </c>
      <c r="D1025" s="6" t="str">
        <f>"男"</f>
        <v>男</v>
      </c>
    </row>
    <row r="1026" spans="1:4" ht="30" customHeight="1">
      <c r="A1026" s="6">
        <v>1024</v>
      </c>
      <c r="B1026" s="6" t="str">
        <f>"3435202110131242332032"</f>
        <v>3435202110131242332032</v>
      </c>
      <c r="C1026" s="6" t="str">
        <f>"陈晓玲"</f>
        <v>陈晓玲</v>
      </c>
      <c r="D1026" s="6" t="str">
        <f>"女"</f>
        <v>女</v>
      </c>
    </row>
    <row r="1027" spans="1:4" ht="30" customHeight="1">
      <c r="A1027" s="6">
        <v>1025</v>
      </c>
      <c r="B1027" s="6" t="str">
        <f>"3435202110140847302264"</f>
        <v>3435202110140847302264</v>
      </c>
      <c r="C1027" s="6" t="str">
        <f>"陈小静"</f>
        <v>陈小静</v>
      </c>
      <c r="D1027" s="6" t="str">
        <f>"女"</f>
        <v>女</v>
      </c>
    </row>
    <row r="1028" spans="1:4" ht="30" customHeight="1">
      <c r="A1028" s="6">
        <v>1026</v>
      </c>
      <c r="B1028" s="6" t="str">
        <f>"3435202110140932332362"</f>
        <v>3435202110140932332362</v>
      </c>
      <c r="C1028" s="6" t="str">
        <f>"文象学"</f>
        <v>文象学</v>
      </c>
      <c r="D1028" s="6" t="str">
        <f>"男"</f>
        <v>男</v>
      </c>
    </row>
    <row r="1029" spans="1:4" ht="30" customHeight="1">
      <c r="A1029" s="6">
        <v>1027</v>
      </c>
      <c r="B1029" s="6" t="str">
        <f>"3435202110141316452769"</f>
        <v>3435202110141316452769</v>
      </c>
      <c r="C1029" s="6" t="str">
        <f>"王业楹"</f>
        <v>王业楹</v>
      </c>
      <c r="D1029" s="6" t="str">
        <f>"男"</f>
        <v>男</v>
      </c>
    </row>
    <row r="1030" spans="1:4" ht="30" customHeight="1">
      <c r="A1030" s="6">
        <v>1028</v>
      </c>
      <c r="B1030" s="6" t="str">
        <f>"3435202110141654213052"</f>
        <v>3435202110141654213052</v>
      </c>
      <c r="C1030" s="6" t="str">
        <f>"黄东丽"</f>
        <v>黄东丽</v>
      </c>
      <c r="D1030" s="6" t="str">
        <f aca="true" t="shared" si="26" ref="D1030:D1036">"女"</f>
        <v>女</v>
      </c>
    </row>
    <row r="1031" spans="1:4" ht="30" customHeight="1">
      <c r="A1031" s="6">
        <v>1029</v>
      </c>
      <c r="B1031" s="6" t="str">
        <f>"3435202110152250164094"</f>
        <v>3435202110152250164094</v>
      </c>
      <c r="C1031" s="6" t="str">
        <f>"李涯"</f>
        <v>李涯</v>
      </c>
      <c r="D1031" s="6" t="str">
        <f t="shared" si="26"/>
        <v>女</v>
      </c>
    </row>
    <row r="1032" spans="1:4" ht="30" customHeight="1">
      <c r="A1032" s="6">
        <v>1030</v>
      </c>
      <c r="B1032" s="6" t="str">
        <f>"3435202110161744544429"</f>
        <v>3435202110161744544429</v>
      </c>
      <c r="C1032" s="6" t="str">
        <f>"符国婷"</f>
        <v>符国婷</v>
      </c>
      <c r="D1032" s="6" t="str">
        <f t="shared" si="26"/>
        <v>女</v>
      </c>
    </row>
    <row r="1033" spans="1:4" ht="30" customHeight="1">
      <c r="A1033" s="6">
        <v>1031</v>
      </c>
      <c r="B1033" s="6" t="str">
        <f>"3435202110161755004435"</f>
        <v>3435202110161755004435</v>
      </c>
      <c r="C1033" s="6" t="str">
        <f>"王茜茹"</f>
        <v>王茜茹</v>
      </c>
      <c r="D1033" s="6" t="str">
        <f t="shared" si="26"/>
        <v>女</v>
      </c>
    </row>
    <row r="1034" spans="1:4" ht="30" customHeight="1">
      <c r="A1034" s="6">
        <v>1032</v>
      </c>
      <c r="B1034" s="6" t="str">
        <f>"343520211011110522981"</f>
        <v>343520211011110522981</v>
      </c>
      <c r="C1034" s="6" t="str">
        <f>"万灶丽"</f>
        <v>万灶丽</v>
      </c>
      <c r="D1034" s="6" t="str">
        <f t="shared" si="26"/>
        <v>女</v>
      </c>
    </row>
    <row r="1035" spans="1:4" ht="30" customHeight="1">
      <c r="A1035" s="6">
        <v>1033</v>
      </c>
      <c r="B1035" s="6" t="str">
        <f>"3435202110111542311170"</f>
        <v>3435202110111542311170</v>
      </c>
      <c r="C1035" s="6" t="str">
        <f>"王文静"</f>
        <v>王文静</v>
      </c>
      <c r="D1035" s="6" t="str">
        <f t="shared" si="26"/>
        <v>女</v>
      </c>
    </row>
    <row r="1036" spans="1:4" ht="30" customHeight="1">
      <c r="A1036" s="6">
        <v>1034</v>
      </c>
      <c r="B1036" s="6" t="str">
        <f>"3435202110121355061662"</f>
        <v>3435202110121355061662</v>
      </c>
      <c r="C1036" s="6" t="str">
        <f>"杨健茹"</f>
        <v>杨健茹</v>
      </c>
      <c r="D1036" s="6" t="str">
        <f t="shared" si="26"/>
        <v>女</v>
      </c>
    </row>
    <row r="1037" spans="1:4" ht="30" customHeight="1">
      <c r="A1037" s="6">
        <v>1035</v>
      </c>
      <c r="B1037" s="6" t="str">
        <f>"343520211011091151805"</f>
        <v>343520211011091151805</v>
      </c>
      <c r="C1037" s="6" t="str">
        <f>"张海平"</f>
        <v>张海平</v>
      </c>
      <c r="D1037" s="6" t="str">
        <f>"男"</f>
        <v>男</v>
      </c>
    </row>
    <row r="1038" spans="1:4" ht="30" customHeight="1">
      <c r="A1038" s="6">
        <v>1036</v>
      </c>
      <c r="B1038" s="6" t="str">
        <f>"3435202110111151481038"</f>
        <v>3435202110111151481038</v>
      </c>
      <c r="C1038" s="6" t="str">
        <f>"王乃强"</f>
        <v>王乃强</v>
      </c>
      <c r="D1038" s="6" t="str">
        <f>"男"</f>
        <v>男</v>
      </c>
    </row>
    <row r="1039" spans="1:4" ht="30" customHeight="1">
      <c r="A1039" s="6">
        <v>1037</v>
      </c>
      <c r="B1039" s="6" t="str">
        <f>"3435202110120903241504"</f>
        <v>3435202110120903241504</v>
      </c>
      <c r="C1039" s="6" t="str">
        <f>"钟柳"</f>
        <v>钟柳</v>
      </c>
      <c r="D1039" s="6" t="str">
        <f>"女"</f>
        <v>女</v>
      </c>
    </row>
    <row r="1040" spans="1:4" ht="30" customHeight="1">
      <c r="A1040" s="6">
        <v>1038</v>
      </c>
      <c r="B1040" s="6" t="str">
        <f>"3435202110121804201792"</f>
        <v>3435202110121804201792</v>
      </c>
      <c r="C1040" s="6" t="str">
        <f>"陈垂华"</f>
        <v>陈垂华</v>
      </c>
      <c r="D1040" s="6" t="str">
        <f>"男"</f>
        <v>男</v>
      </c>
    </row>
    <row r="1041" spans="1:4" ht="30" customHeight="1">
      <c r="A1041" s="6">
        <v>1039</v>
      </c>
      <c r="B1041" s="6" t="str">
        <f>"3435202110160911454139"</f>
        <v>3435202110160911454139</v>
      </c>
      <c r="C1041" s="6" t="str">
        <f>"谭之斌"</f>
        <v>谭之斌</v>
      </c>
      <c r="D1041" s="6" t="str">
        <f>"男"</f>
        <v>男</v>
      </c>
    </row>
    <row r="1042" spans="1:4" ht="30" customHeight="1">
      <c r="A1042" s="6">
        <v>1040</v>
      </c>
      <c r="B1042" s="6" t="str">
        <f>"3435202110170931524716"</f>
        <v>3435202110170931524716</v>
      </c>
      <c r="C1042" s="6" t="str">
        <f>"黄淑梅"</f>
        <v>黄淑梅</v>
      </c>
      <c r="D1042" s="6" t="str">
        <f aca="true" t="shared" si="27" ref="D1042:D1064">"女"</f>
        <v>女</v>
      </c>
    </row>
    <row r="1043" spans="1:4" ht="30" customHeight="1">
      <c r="A1043" s="6">
        <v>1041</v>
      </c>
      <c r="B1043" s="6" t="str">
        <f>"343520211011090406784"</f>
        <v>343520211011090406784</v>
      </c>
      <c r="C1043" s="6" t="str">
        <f>"王小依"</f>
        <v>王小依</v>
      </c>
      <c r="D1043" s="6" t="str">
        <f t="shared" si="27"/>
        <v>女</v>
      </c>
    </row>
    <row r="1044" spans="1:4" ht="30" customHeight="1">
      <c r="A1044" s="6">
        <v>1042</v>
      </c>
      <c r="B1044" s="6" t="str">
        <f>"343520211011090428788"</f>
        <v>343520211011090428788</v>
      </c>
      <c r="C1044" s="6" t="str">
        <f>"李亚莉"</f>
        <v>李亚莉</v>
      </c>
      <c r="D1044" s="6" t="str">
        <f t="shared" si="27"/>
        <v>女</v>
      </c>
    </row>
    <row r="1045" spans="1:4" ht="30" customHeight="1">
      <c r="A1045" s="6">
        <v>1043</v>
      </c>
      <c r="B1045" s="6" t="str">
        <f>"343520211011090441790"</f>
        <v>343520211011090441790</v>
      </c>
      <c r="C1045" s="6" t="str">
        <f>"邢锶婉"</f>
        <v>邢锶婉</v>
      </c>
      <c r="D1045" s="6" t="str">
        <f t="shared" si="27"/>
        <v>女</v>
      </c>
    </row>
    <row r="1046" spans="1:4" ht="30" customHeight="1">
      <c r="A1046" s="6">
        <v>1044</v>
      </c>
      <c r="B1046" s="6" t="str">
        <f>"343520211011090448791"</f>
        <v>343520211011090448791</v>
      </c>
      <c r="C1046" s="6" t="str">
        <f>"莫乃雪"</f>
        <v>莫乃雪</v>
      </c>
      <c r="D1046" s="6" t="str">
        <f t="shared" si="27"/>
        <v>女</v>
      </c>
    </row>
    <row r="1047" spans="1:4" ht="30" customHeight="1">
      <c r="A1047" s="6">
        <v>1045</v>
      </c>
      <c r="B1047" s="6" t="str">
        <f>"343520211011090503792"</f>
        <v>343520211011090503792</v>
      </c>
      <c r="C1047" s="6" t="str">
        <f>"吴清莉"</f>
        <v>吴清莉</v>
      </c>
      <c r="D1047" s="6" t="str">
        <f t="shared" si="27"/>
        <v>女</v>
      </c>
    </row>
    <row r="1048" spans="1:4" ht="30" customHeight="1">
      <c r="A1048" s="6">
        <v>1046</v>
      </c>
      <c r="B1048" s="6" t="str">
        <f>"343520211011090522793"</f>
        <v>343520211011090522793</v>
      </c>
      <c r="C1048" s="6" t="str">
        <f>"周青云"</f>
        <v>周青云</v>
      </c>
      <c r="D1048" s="6" t="str">
        <f t="shared" si="27"/>
        <v>女</v>
      </c>
    </row>
    <row r="1049" spans="1:4" ht="30" customHeight="1">
      <c r="A1049" s="6">
        <v>1047</v>
      </c>
      <c r="B1049" s="6" t="str">
        <f>"343520211011090827795"</f>
        <v>343520211011090827795</v>
      </c>
      <c r="C1049" s="6" t="str">
        <f>"曾海雕"</f>
        <v>曾海雕</v>
      </c>
      <c r="D1049" s="6" t="str">
        <f t="shared" si="27"/>
        <v>女</v>
      </c>
    </row>
    <row r="1050" spans="1:4" ht="30" customHeight="1">
      <c r="A1050" s="6">
        <v>1048</v>
      </c>
      <c r="B1050" s="6" t="str">
        <f>"343520211011090841797"</f>
        <v>343520211011090841797</v>
      </c>
      <c r="C1050" s="6" t="str">
        <f>"王海浪"</f>
        <v>王海浪</v>
      </c>
      <c r="D1050" s="6" t="str">
        <f t="shared" si="27"/>
        <v>女</v>
      </c>
    </row>
    <row r="1051" spans="1:4" ht="30" customHeight="1">
      <c r="A1051" s="6">
        <v>1049</v>
      </c>
      <c r="B1051" s="6" t="str">
        <f>"343520211011091124803"</f>
        <v>343520211011091124803</v>
      </c>
      <c r="C1051" s="6" t="str">
        <f>"何怡香"</f>
        <v>何怡香</v>
      </c>
      <c r="D1051" s="6" t="str">
        <f t="shared" si="27"/>
        <v>女</v>
      </c>
    </row>
    <row r="1052" spans="1:4" ht="30" customHeight="1">
      <c r="A1052" s="6">
        <v>1050</v>
      </c>
      <c r="B1052" s="6" t="str">
        <f>"343520211011091131804"</f>
        <v>343520211011091131804</v>
      </c>
      <c r="C1052" s="6" t="str">
        <f>"王利弟"</f>
        <v>王利弟</v>
      </c>
      <c r="D1052" s="6" t="str">
        <f t="shared" si="27"/>
        <v>女</v>
      </c>
    </row>
    <row r="1053" spans="1:4" ht="30" customHeight="1">
      <c r="A1053" s="6">
        <v>1051</v>
      </c>
      <c r="B1053" s="6" t="str">
        <f>"343520211011091244810"</f>
        <v>343520211011091244810</v>
      </c>
      <c r="C1053" s="6" t="str">
        <f>"洪晓馨"</f>
        <v>洪晓馨</v>
      </c>
      <c r="D1053" s="6" t="str">
        <f t="shared" si="27"/>
        <v>女</v>
      </c>
    </row>
    <row r="1054" spans="1:4" ht="30" customHeight="1">
      <c r="A1054" s="6">
        <v>1052</v>
      </c>
      <c r="B1054" s="6" t="str">
        <f>"343520211011091255811"</f>
        <v>343520211011091255811</v>
      </c>
      <c r="C1054" s="6" t="str">
        <f>"郑语婕"</f>
        <v>郑语婕</v>
      </c>
      <c r="D1054" s="6" t="str">
        <f t="shared" si="27"/>
        <v>女</v>
      </c>
    </row>
    <row r="1055" spans="1:4" ht="30" customHeight="1">
      <c r="A1055" s="6">
        <v>1053</v>
      </c>
      <c r="B1055" s="6" t="str">
        <f>"343520211011091421814"</f>
        <v>343520211011091421814</v>
      </c>
      <c r="C1055" s="6" t="str">
        <f>"蔡云冰"</f>
        <v>蔡云冰</v>
      </c>
      <c r="D1055" s="6" t="str">
        <f t="shared" si="27"/>
        <v>女</v>
      </c>
    </row>
    <row r="1056" spans="1:4" ht="30" customHeight="1">
      <c r="A1056" s="6">
        <v>1054</v>
      </c>
      <c r="B1056" s="6" t="str">
        <f>"343520211011091431815"</f>
        <v>343520211011091431815</v>
      </c>
      <c r="C1056" s="6" t="str">
        <f>"刘小莎"</f>
        <v>刘小莎</v>
      </c>
      <c r="D1056" s="6" t="str">
        <f t="shared" si="27"/>
        <v>女</v>
      </c>
    </row>
    <row r="1057" spans="1:4" ht="30" customHeight="1">
      <c r="A1057" s="6">
        <v>1055</v>
      </c>
      <c r="B1057" s="6" t="str">
        <f>"343520211011091536817"</f>
        <v>343520211011091536817</v>
      </c>
      <c r="C1057" s="6" t="str">
        <f>"陈晓荟"</f>
        <v>陈晓荟</v>
      </c>
      <c r="D1057" s="6" t="str">
        <f t="shared" si="27"/>
        <v>女</v>
      </c>
    </row>
    <row r="1058" spans="1:4" ht="30" customHeight="1">
      <c r="A1058" s="6">
        <v>1056</v>
      </c>
      <c r="B1058" s="6" t="str">
        <f>"343520211011091840821"</f>
        <v>343520211011091840821</v>
      </c>
      <c r="C1058" s="6" t="str">
        <f>"符秋霞"</f>
        <v>符秋霞</v>
      </c>
      <c r="D1058" s="6" t="str">
        <f t="shared" si="27"/>
        <v>女</v>
      </c>
    </row>
    <row r="1059" spans="1:4" ht="30" customHeight="1">
      <c r="A1059" s="6">
        <v>1057</v>
      </c>
      <c r="B1059" s="6" t="str">
        <f>"343520211011091847822"</f>
        <v>343520211011091847822</v>
      </c>
      <c r="C1059" s="6" t="str">
        <f>"王爱娟"</f>
        <v>王爱娟</v>
      </c>
      <c r="D1059" s="6" t="str">
        <f t="shared" si="27"/>
        <v>女</v>
      </c>
    </row>
    <row r="1060" spans="1:4" ht="30" customHeight="1">
      <c r="A1060" s="6">
        <v>1058</v>
      </c>
      <c r="B1060" s="6" t="str">
        <f>"343520211011091928824"</f>
        <v>343520211011091928824</v>
      </c>
      <c r="C1060" s="6" t="str">
        <f>"陈金"</f>
        <v>陈金</v>
      </c>
      <c r="D1060" s="6" t="str">
        <f t="shared" si="27"/>
        <v>女</v>
      </c>
    </row>
    <row r="1061" spans="1:4" ht="30" customHeight="1">
      <c r="A1061" s="6">
        <v>1059</v>
      </c>
      <c r="B1061" s="6" t="str">
        <f>"343520211011092256828"</f>
        <v>343520211011092256828</v>
      </c>
      <c r="C1061" s="6" t="str">
        <f>"郭少苗"</f>
        <v>郭少苗</v>
      </c>
      <c r="D1061" s="6" t="str">
        <f t="shared" si="27"/>
        <v>女</v>
      </c>
    </row>
    <row r="1062" spans="1:4" ht="30" customHeight="1">
      <c r="A1062" s="6">
        <v>1060</v>
      </c>
      <c r="B1062" s="6" t="str">
        <f>"343520211011092410829"</f>
        <v>343520211011092410829</v>
      </c>
      <c r="C1062" s="6" t="str">
        <f>"符钰"</f>
        <v>符钰</v>
      </c>
      <c r="D1062" s="6" t="str">
        <f t="shared" si="27"/>
        <v>女</v>
      </c>
    </row>
    <row r="1063" spans="1:4" ht="30" customHeight="1">
      <c r="A1063" s="6">
        <v>1061</v>
      </c>
      <c r="B1063" s="6" t="str">
        <f>"343520211011092743834"</f>
        <v>343520211011092743834</v>
      </c>
      <c r="C1063" s="6" t="str">
        <f>"陈棉冰"</f>
        <v>陈棉冰</v>
      </c>
      <c r="D1063" s="6" t="str">
        <f t="shared" si="27"/>
        <v>女</v>
      </c>
    </row>
    <row r="1064" spans="1:4" ht="30" customHeight="1">
      <c r="A1064" s="6">
        <v>1062</v>
      </c>
      <c r="B1064" s="6" t="str">
        <f>"343520211011092946838"</f>
        <v>343520211011092946838</v>
      </c>
      <c r="C1064" s="6" t="str">
        <f>"蔡晓婷"</f>
        <v>蔡晓婷</v>
      </c>
      <c r="D1064" s="6" t="str">
        <f t="shared" si="27"/>
        <v>女</v>
      </c>
    </row>
    <row r="1065" spans="1:4" ht="30" customHeight="1">
      <c r="A1065" s="6">
        <v>1063</v>
      </c>
      <c r="B1065" s="6" t="str">
        <f>"343520211011093945854"</f>
        <v>343520211011093945854</v>
      </c>
      <c r="C1065" s="6" t="str">
        <f>"王上铗"</f>
        <v>王上铗</v>
      </c>
      <c r="D1065" s="6" t="str">
        <f>"男"</f>
        <v>男</v>
      </c>
    </row>
    <row r="1066" spans="1:4" ht="30" customHeight="1">
      <c r="A1066" s="6">
        <v>1064</v>
      </c>
      <c r="B1066" s="6" t="str">
        <f>"343520211011094044855"</f>
        <v>343520211011094044855</v>
      </c>
      <c r="C1066" s="6" t="str">
        <f>"吴南容"</f>
        <v>吴南容</v>
      </c>
      <c r="D1066" s="6" t="str">
        <f aca="true" t="shared" si="28" ref="D1066:D1111">"女"</f>
        <v>女</v>
      </c>
    </row>
    <row r="1067" spans="1:4" ht="30" customHeight="1">
      <c r="A1067" s="6">
        <v>1065</v>
      </c>
      <c r="B1067" s="6" t="str">
        <f>"343520211011094141856"</f>
        <v>343520211011094141856</v>
      </c>
      <c r="C1067" s="6" t="str">
        <f>"郑奇妮"</f>
        <v>郑奇妮</v>
      </c>
      <c r="D1067" s="6" t="str">
        <f t="shared" si="28"/>
        <v>女</v>
      </c>
    </row>
    <row r="1068" spans="1:4" ht="30" customHeight="1">
      <c r="A1068" s="6">
        <v>1066</v>
      </c>
      <c r="B1068" s="6" t="str">
        <f>"343520211011094916869"</f>
        <v>343520211011094916869</v>
      </c>
      <c r="C1068" s="6" t="str">
        <f>"刘亚亲"</f>
        <v>刘亚亲</v>
      </c>
      <c r="D1068" s="6" t="str">
        <f t="shared" si="28"/>
        <v>女</v>
      </c>
    </row>
    <row r="1069" spans="1:4" ht="30" customHeight="1">
      <c r="A1069" s="6">
        <v>1067</v>
      </c>
      <c r="B1069" s="6" t="str">
        <f>"343520211011095006872"</f>
        <v>343520211011095006872</v>
      </c>
      <c r="C1069" s="6" t="str">
        <f>"吴华珏"</f>
        <v>吴华珏</v>
      </c>
      <c r="D1069" s="6" t="str">
        <f t="shared" si="28"/>
        <v>女</v>
      </c>
    </row>
    <row r="1070" spans="1:4" ht="30" customHeight="1">
      <c r="A1070" s="6">
        <v>1068</v>
      </c>
      <c r="B1070" s="6" t="str">
        <f>"343520211011095013873"</f>
        <v>343520211011095013873</v>
      </c>
      <c r="C1070" s="6" t="str">
        <f>"符小拉"</f>
        <v>符小拉</v>
      </c>
      <c r="D1070" s="6" t="str">
        <f t="shared" si="28"/>
        <v>女</v>
      </c>
    </row>
    <row r="1071" spans="1:4" ht="30" customHeight="1">
      <c r="A1071" s="6">
        <v>1069</v>
      </c>
      <c r="B1071" s="6" t="str">
        <f>"343520211011095111875"</f>
        <v>343520211011095111875</v>
      </c>
      <c r="C1071" s="6" t="str">
        <f>"孙秋转"</f>
        <v>孙秋转</v>
      </c>
      <c r="D1071" s="6" t="str">
        <f t="shared" si="28"/>
        <v>女</v>
      </c>
    </row>
    <row r="1072" spans="1:4" ht="30" customHeight="1">
      <c r="A1072" s="6">
        <v>1070</v>
      </c>
      <c r="B1072" s="6" t="str">
        <f>"343520211011095330878"</f>
        <v>343520211011095330878</v>
      </c>
      <c r="C1072" s="6" t="str">
        <f>"王丽花"</f>
        <v>王丽花</v>
      </c>
      <c r="D1072" s="6" t="str">
        <f t="shared" si="28"/>
        <v>女</v>
      </c>
    </row>
    <row r="1073" spans="1:4" ht="30" customHeight="1">
      <c r="A1073" s="6">
        <v>1071</v>
      </c>
      <c r="B1073" s="6" t="str">
        <f>"343520211011095349879"</f>
        <v>343520211011095349879</v>
      </c>
      <c r="C1073" s="6" t="str">
        <f>"王盼"</f>
        <v>王盼</v>
      </c>
      <c r="D1073" s="6" t="str">
        <f t="shared" si="28"/>
        <v>女</v>
      </c>
    </row>
    <row r="1074" spans="1:4" ht="30" customHeight="1">
      <c r="A1074" s="6">
        <v>1072</v>
      </c>
      <c r="B1074" s="6" t="str">
        <f>"343520211011095505882"</f>
        <v>343520211011095505882</v>
      </c>
      <c r="C1074" s="6" t="str">
        <f>"陈妹"</f>
        <v>陈妹</v>
      </c>
      <c r="D1074" s="6" t="str">
        <f t="shared" si="28"/>
        <v>女</v>
      </c>
    </row>
    <row r="1075" spans="1:4" ht="30" customHeight="1">
      <c r="A1075" s="6">
        <v>1073</v>
      </c>
      <c r="B1075" s="6" t="str">
        <f>"343520211011095800886"</f>
        <v>343520211011095800886</v>
      </c>
      <c r="C1075" s="6" t="str">
        <f>"符史文"</f>
        <v>符史文</v>
      </c>
      <c r="D1075" s="6" t="str">
        <f t="shared" si="28"/>
        <v>女</v>
      </c>
    </row>
    <row r="1076" spans="1:4" ht="30" customHeight="1">
      <c r="A1076" s="6">
        <v>1074</v>
      </c>
      <c r="B1076" s="6" t="str">
        <f>"343520211011095803887"</f>
        <v>343520211011095803887</v>
      </c>
      <c r="C1076" s="6" t="str">
        <f>"王丽月"</f>
        <v>王丽月</v>
      </c>
      <c r="D1076" s="6" t="str">
        <f t="shared" si="28"/>
        <v>女</v>
      </c>
    </row>
    <row r="1077" spans="1:4" ht="30" customHeight="1">
      <c r="A1077" s="6">
        <v>1075</v>
      </c>
      <c r="B1077" s="6" t="str">
        <f>"343520211011100128889"</f>
        <v>343520211011100128889</v>
      </c>
      <c r="C1077" s="6" t="str">
        <f>"骆美翠"</f>
        <v>骆美翠</v>
      </c>
      <c r="D1077" s="6" t="str">
        <f t="shared" si="28"/>
        <v>女</v>
      </c>
    </row>
    <row r="1078" spans="1:4" ht="30" customHeight="1">
      <c r="A1078" s="6">
        <v>1076</v>
      </c>
      <c r="B1078" s="6" t="str">
        <f>"343520211011100232893"</f>
        <v>343520211011100232893</v>
      </c>
      <c r="C1078" s="6" t="str">
        <f>"毛向敏"</f>
        <v>毛向敏</v>
      </c>
      <c r="D1078" s="6" t="str">
        <f t="shared" si="28"/>
        <v>女</v>
      </c>
    </row>
    <row r="1079" spans="1:4" ht="30" customHeight="1">
      <c r="A1079" s="6">
        <v>1077</v>
      </c>
      <c r="B1079" s="6" t="str">
        <f>"343520211011100311894"</f>
        <v>343520211011100311894</v>
      </c>
      <c r="C1079" s="6" t="str">
        <f>"郑乃秋"</f>
        <v>郑乃秋</v>
      </c>
      <c r="D1079" s="6" t="str">
        <f t="shared" si="28"/>
        <v>女</v>
      </c>
    </row>
    <row r="1080" spans="1:4" ht="30" customHeight="1">
      <c r="A1080" s="6">
        <v>1078</v>
      </c>
      <c r="B1080" s="6" t="str">
        <f>"343520211011100424896"</f>
        <v>343520211011100424896</v>
      </c>
      <c r="C1080" s="6" t="str">
        <f>"潘莹"</f>
        <v>潘莹</v>
      </c>
      <c r="D1080" s="6" t="str">
        <f t="shared" si="28"/>
        <v>女</v>
      </c>
    </row>
    <row r="1081" spans="1:4" ht="30" customHeight="1">
      <c r="A1081" s="6">
        <v>1079</v>
      </c>
      <c r="B1081" s="6" t="str">
        <f>"343520211011100917902"</f>
        <v>343520211011100917902</v>
      </c>
      <c r="C1081" s="6" t="str">
        <f>"吴扬莹"</f>
        <v>吴扬莹</v>
      </c>
      <c r="D1081" s="6" t="str">
        <f t="shared" si="28"/>
        <v>女</v>
      </c>
    </row>
    <row r="1082" spans="1:4" ht="30" customHeight="1">
      <c r="A1082" s="6">
        <v>1080</v>
      </c>
      <c r="B1082" s="6" t="str">
        <f>"343520211011101011906"</f>
        <v>343520211011101011906</v>
      </c>
      <c r="C1082" s="6" t="str">
        <f>"王艺颖"</f>
        <v>王艺颖</v>
      </c>
      <c r="D1082" s="6" t="str">
        <f t="shared" si="28"/>
        <v>女</v>
      </c>
    </row>
    <row r="1083" spans="1:4" ht="30" customHeight="1">
      <c r="A1083" s="6">
        <v>1081</v>
      </c>
      <c r="B1083" s="6" t="str">
        <f>"343520211011101248911"</f>
        <v>343520211011101248911</v>
      </c>
      <c r="C1083" s="6" t="str">
        <f>"曾文静"</f>
        <v>曾文静</v>
      </c>
      <c r="D1083" s="6" t="str">
        <f t="shared" si="28"/>
        <v>女</v>
      </c>
    </row>
    <row r="1084" spans="1:4" ht="30" customHeight="1">
      <c r="A1084" s="6">
        <v>1082</v>
      </c>
      <c r="B1084" s="6" t="str">
        <f>"343520211011101515915"</f>
        <v>343520211011101515915</v>
      </c>
      <c r="C1084" s="6" t="str">
        <f>"王静"</f>
        <v>王静</v>
      </c>
      <c r="D1084" s="6" t="str">
        <f t="shared" si="28"/>
        <v>女</v>
      </c>
    </row>
    <row r="1085" spans="1:4" ht="30" customHeight="1">
      <c r="A1085" s="6">
        <v>1083</v>
      </c>
      <c r="B1085" s="6" t="str">
        <f>"343520211011102148925"</f>
        <v>343520211011102148925</v>
      </c>
      <c r="C1085" s="6" t="str">
        <f>"王盼雅"</f>
        <v>王盼雅</v>
      </c>
      <c r="D1085" s="6" t="str">
        <f t="shared" si="28"/>
        <v>女</v>
      </c>
    </row>
    <row r="1086" spans="1:4" ht="30" customHeight="1">
      <c r="A1086" s="6">
        <v>1084</v>
      </c>
      <c r="B1086" s="6" t="str">
        <f>"343520211011102455931"</f>
        <v>343520211011102455931</v>
      </c>
      <c r="C1086" s="6" t="str">
        <f>"谢小玉"</f>
        <v>谢小玉</v>
      </c>
      <c r="D1086" s="6" t="str">
        <f t="shared" si="28"/>
        <v>女</v>
      </c>
    </row>
    <row r="1087" spans="1:4" ht="30" customHeight="1">
      <c r="A1087" s="6">
        <v>1085</v>
      </c>
      <c r="B1087" s="6" t="str">
        <f>"343520211011102524933"</f>
        <v>343520211011102524933</v>
      </c>
      <c r="C1087" s="6" t="str">
        <f>"周立婷"</f>
        <v>周立婷</v>
      </c>
      <c r="D1087" s="6" t="str">
        <f t="shared" si="28"/>
        <v>女</v>
      </c>
    </row>
    <row r="1088" spans="1:4" ht="30" customHeight="1">
      <c r="A1088" s="6">
        <v>1086</v>
      </c>
      <c r="B1088" s="6" t="str">
        <f>"343520211011102638935"</f>
        <v>343520211011102638935</v>
      </c>
      <c r="C1088" s="6" t="str">
        <f>"陈晶荣"</f>
        <v>陈晶荣</v>
      </c>
      <c r="D1088" s="6" t="str">
        <f t="shared" si="28"/>
        <v>女</v>
      </c>
    </row>
    <row r="1089" spans="1:4" ht="30" customHeight="1">
      <c r="A1089" s="6">
        <v>1087</v>
      </c>
      <c r="B1089" s="6" t="str">
        <f>"343520211011102806937"</f>
        <v>343520211011102806937</v>
      </c>
      <c r="C1089" s="6" t="str">
        <f>"王柳"</f>
        <v>王柳</v>
      </c>
      <c r="D1089" s="6" t="str">
        <f t="shared" si="28"/>
        <v>女</v>
      </c>
    </row>
    <row r="1090" spans="1:4" ht="30" customHeight="1">
      <c r="A1090" s="6">
        <v>1088</v>
      </c>
      <c r="B1090" s="6" t="str">
        <f>"343520211011103000938"</f>
        <v>343520211011103000938</v>
      </c>
      <c r="C1090" s="6" t="str">
        <f>"郑桂春"</f>
        <v>郑桂春</v>
      </c>
      <c r="D1090" s="6" t="str">
        <f t="shared" si="28"/>
        <v>女</v>
      </c>
    </row>
    <row r="1091" spans="1:4" ht="30" customHeight="1">
      <c r="A1091" s="6">
        <v>1089</v>
      </c>
      <c r="B1091" s="6" t="str">
        <f>"343520211011103320941"</f>
        <v>343520211011103320941</v>
      </c>
      <c r="C1091" s="6" t="str">
        <f>"林萍"</f>
        <v>林萍</v>
      </c>
      <c r="D1091" s="6" t="str">
        <f t="shared" si="28"/>
        <v>女</v>
      </c>
    </row>
    <row r="1092" spans="1:4" ht="30" customHeight="1">
      <c r="A1092" s="6">
        <v>1090</v>
      </c>
      <c r="B1092" s="6" t="str">
        <f>"343520211011103442942"</f>
        <v>343520211011103442942</v>
      </c>
      <c r="C1092" s="6" t="str">
        <f>"陈晓莉"</f>
        <v>陈晓莉</v>
      </c>
      <c r="D1092" s="6" t="str">
        <f t="shared" si="28"/>
        <v>女</v>
      </c>
    </row>
    <row r="1093" spans="1:4" ht="30" customHeight="1">
      <c r="A1093" s="6">
        <v>1091</v>
      </c>
      <c r="B1093" s="6" t="str">
        <f>"343520211011104059950"</f>
        <v>343520211011104059950</v>
      </c>
      <c r="C1093" s="6" t="str">
        <f>"许少华"</f>
        <v>许少华</v>
      </c>
      <c r="D1093" s="6" t="str">
        <f t="shared" si="28"/>
        <v>女</v>
      </c>
    </row>
    <row r="1094" spans="1:4" ht="30" customHeight="1">
      <c r="A1094" s="6">
        <v>1092</v>
      </c>
      <c r="B1094" s="6" t="str">
        <f>"343520211011104206952"</f>
        <v>343520211011104206952</v>
      </c>
      <c r="C1094" s="6" t="str">
        <f>"王小冰"</f>
        <v>王小冰</v>
      </c>
      <c r="D1094" s="6" t="str">
        <f t="shared" si="28"/>
        <v>女</v>
      </c>
    </row>
    <row r="1095" spans="1:4" ht="30" customHeight="1">
      <c r="A1095" s="6">
        <v>1093</v>
      </c>
      <c r="B1095" s="6" t="str">
        <f>"343520211011104219953"</f>
        <v>343520211011104219953</v>
      </c>
      <c r="C1095" s="6" t="str">
        <f>"吴颖"</f>
        <v>吴颖</v>
      </c>
      <c r="D1095" s="6" t="str">
        <f t="shared" si="28"/>
        <v>女</v>
      </c>
    </row>
    <row r="1096" spans="1:4" ht="30" customHeight="1">
      <c r="A1096" s="6">
        <v>1094</v>
      </c>
      <c r="B1096" s="6" t="str">
        <f>"343520211011104222954"</f>
        <v>343520211011104222954</v>
      </c>
      <c r="C1096" s="6" t="str">
        <f>"吴淑红"</f>
        <v>吴淑红</v>
      </c>
      <c r="D1096" s="6" t="str">
        <f t="shared" si="28"/>
        <v>女</v>
      </c>
    </row>
    <row r="1097" spans="1:4" ht="30" customHeight="1">
      <c r="A1097" s="6">
        <v>1095</v>
      </c>
      <c r="B1097" s="6" t="str">
        <f>"343520211011104411957"</f>
        <v>343520211011104411957</v>
      </c>
      <c r="C1097" s="6" t="str">
        <f>"吴华吉"</f>
        <v>吴华吉</v>
      </c>
      <c r="D1097" s="6" t="str">
        <f t="shared" si="28"/>
        <v>女</v>
      </c>
    </row>
    <row r="1098" spans="1:4" ht="30" customHeight="1">
      <c r="A1098" s="6">
        <v>1096</v>
      </c>
      <c r="B1098" s="6" t="str">
        <f>"343520211011104517960"</f>
        <v>343520211011104517960</v>
      </c>
      <c r="C1098" s="6" t="str">
        <f>"李雨蝶"</f>
        <v>李雨蝶</v>
      </c>
      <c r="D1098" s="6" t="str">
        <f t="shared" si="28"/>
        <v>女</v>
      </c>
    </row>
    <row r="1099" spans="1:4" ht="30" customHeight="1">
      <c r="A1099" s="6">
        <v>1097</v>
      </c>
      <c r="B1099" s="6" t="str">
        <f>"343520211011104532961"</f>
        <v>343520211011104532961</v>
      </c>
      <c r="C1099" s="6" t="str">
        <f>"曾慧娟"</f>
        <v>曾慧娟</v>
      </c>
      <c r="D1099" s="6" t="str">
        <f t="shared" si="28"/>
        <v>女</v>
      </c>
    </row>
    <row r="1100" spans="1:4" ht="30" customHeight="1">
      <c r="A1100" s="6">
        <v>1098</v>
      </c>
      <c r="B1100" s="6" t="str">
        <f>"343520211011104915964"</f>
        <v>343520211011104915964</v>
      </c>
      <c r="C1100" s="6" t="str">
        <f>"叶珍"</f>
        <v>叶珍</v>
      </c>
      <c r="D1100" s="6" t="str">
        <f t="shared" si="28"/>
        <v>女</v>
      </c>
    </row>
    <row r="1101" spans="1:4" ht="30" customHeight="1">
      <c r="A1101" s="6">
        <v>1099</v>
      </c>
      <c r="B1101" s="6" t="str">
        <f>"343520211011105030968"</f>
        <v>343520211011105030968</v>
      </c>
      <c r="C1101" s="6" t="str">
        <f>"钟文妹"</f>
        <v>钟文妹</v>
      </c>
      <c r="D1101" s="6" t="str">
        <f t="shared" si="28"/>
        <v>女</v>
      </c>
    </row>
    <row r="1102" spans="1:4" ht="30" customHeight="1">
      <c r="A1102" s="6">
        <v>1100</v>
      </c>
      <c r="B1102" s="6" t="str">
        <f>"343520211011105058969"</f>
        <v>343520211011105058969</v>
      </c>
      <c r="C1102" s="6" t="str">
        <f>"吴珊珊"</f>
        <v>吴珊珊</v>
      </c>
      <c r="D1102" s="6" t="str">
        <f t="shared" si="28"/>
        <v>女</v>
      </c>
    </row>
    <row r="1103" spans="1:4" ht="30" customHeight="1">
      <c r="A1103" s="6">
        <v>1101</v>
      </c>
      <c r="B1103" s="6" t="str">
        <f>"343520211011105208970"</f>
        <v>343520211011105208970</v>
      </c>
      <c r="C1103" s="6" t="str">
        <f>"吴芳芹"</f>
        <v>吴芳芹</v>
      </c>
      <c r="D1103" s="6" t="str">
        <f t="shared" si="28"/>
        <v>女</v>
      </c>
    </row>
    <row r="1104" spans="1:4" ht="30" customHeight="1">
      <c r="A1104" s="6">
        <v>1102</v>
      </c>
      <c r="B1104" s="6" t="str">
        <f>"343520211011110006976"</f>
        <v>343520211011110006976</v>
      </c>
      <c r="C1104" s="6" t="str">
        <f>"周玲"</f>
        <v>周玲</v>
      </c>
      <c r="D1104" s="6" t="str">
        <f t="shared" si="28"/>
        <v>女</v>
      </c>
    </row>
    <row r="1105" spans="1:4" ht="30" customHeight="1">
      <c r="A1105" s="6">
        <v>1103</v>
      </c>
      <c r="B1105" s="6" t="str">
        <f>"343520211011110320979"</f>
        <v>343520211011110320979</v>
      </c>
      <c r="C1105" s="6" t="str">
        <f>"李香"</f>
        <v>李香</v>
      </c>
      <c r="D1105" s="6" t="str">
        <f t="shared" si="28"/>
        <v>女</v>
      </c>
    </row>
    <row r="1106" spans="1:4" ht="30" customHeight="1">
      <c r="A1106" s="6">
        <v>1104</v>
      </c>
      <c r="B1106" s="6" t="str">
        <f>"343520211011110605982"</f>
        <v>343520211011110605982</v>
      </c>
      <c r="C1106" s="6" t="str">
        <f>"陈虹"</f>
        <v>陈虹</v>
      </c>
      <c r="D1106" s="6" t="str">
        <f t="shared" si="28"/>
        <v>女</v>
      </c>
    </row>
    <row r="1107" spans="1:4" ht="30" customHeight="1">
      <c r="A1107" s="6">
        <v>1105</v>
      </c>
      <c r="B1107" s="6" t="str">
        <f>"343520211011110614984"</f>
        <v>343520211011110614984</v>
      </c>
      <c r="C1107" s="6" t="str">
        <f>"叶长波"</f>
        <v>叶长波</v>
      </c>
      <c r="D1107" s="6" t="str">
        <f t="shared" si="28"/>
        <v>女</v>
      </c>
    </row>
    <row r="1108" spans="1:4" ht="30" customHeight="1">
      <c r="A1108" s="6">
        <v>1106</v>
      </c>
      <c r="B1108" s="6" t="str">
        <f>"343520211011111333990"</f>
        <v>343520211011111333990</v>
      </c>
      <c r="C1108" s="6" t="str">
        <f>"王二女"</f>
        <v>王二女</v>
      </c>
      <c r="D1108" s="6" t="str">
        <f t="shared" si="28"/>
        <v>女</v>
      </c>
    </row>
    <row r="1109" spans="1:4" ht="30" customHeight="1">
      <c r="A1109" s="6">
        <v>1107</v>
      </c>
      <c r="B1109" s="6" t="str">
        <f>"343520211011111430993"</f>
        <v>343520211011111430993</v>
      </c>
      <c r="C1109" s="6" t="str">
        <f>"王灿"</f>
        <v>王灿</v>
      </c>
      <c r="D1109" s="6" t="str">
        <f t="shared" si="28"/>
        <v>女</v>
      </c>
    </row>
    <row r="1110" spans="1:4" ht="30" customHeight="1">
      <c r="A1110" s="6">
        <v>1108</v>
      </c>
      <c r="B1110" s="6" t="str">
        <f>"343520211011111438994"</f>
        <v>343520211011111438994</v>
      </c>
      <c r="C1110" s="6" t="str">
        <f>"王秀强"</f>
        <v>王秀强</v>
      </c>
      <c r="D1110" s="6" t="str">
        <f t="shared" si="28"/>
        <v>女</v>
      </c>
    </row>
    <row r="1111" spans="1:4" ht="30" customHeight="1">
      <c r="A1111" s="6">
        <v>1109</v>
      </c>
      <c r="B1111" s="6" t="str">
        <f>"343520211011111709999"</f>
        <v>343520211011111709999</v>
      </c>
      <c r="C1111" s="6" t="str">
        <f>"徐惠"</f>
        <v>徐惠</v>
      </c>
      <c r="D1111" s="6" t="str">
        <f t="shared" si="28"/>
        <v>女</v>
      </c>
    </row>
    <row r="1112" spans="1:4" ht="30" customHeight="1">
      <c r="A1112" s="6">
        <v>1110</v>
      </c>
      <c r="B1112" s="6" t="str">
        <f>"3435202110111130431018"</f>
        <v>3435202110111130431018</v>
      </c>
      <c r="C1112" s="6" t="str">
        <f>"庞帅"</f>
        <v>庞帅</v>
      </c>
      <c r="D1112" s="6" t="str">
        <f>"男"</f>
        <v>男</v>
      </c>
    </row>
    <row r="1113" spans="1:4" ht="30" customHeight="1">
      <c r="A1113" s="6">
        <v>1111</v>
      </c>
      <c r="B1113" s="6" t="str">
        <f>"3435202110111137441024"</f>
        <v>3435202110111137441024</v>
      </c>
      <c r="C1113" s="6" t="str">
        <f>"王枫"</f>
        <v>王枫</v>
      </c>
      <c r="D1113" s="6" t="str">
        <f aca="true" t="shared" si="29" ref="D1113:D1176">"女"</f>
        <v>女</v>
      </c>
    </row>
    <row r="1114" spans="1:4" ht="30" customHeight="1">
      <c r="A1114" s="6">
        <v>1112</v>
      </c>
      <c r="B1114" s="6" t="str">
        <f>"3435202110111149051031"</f>
        <v>3435202110111149051031</v>
      </c>
      <c r="C1114" s="6" t="str">
        <f>"何汾"</f>
        <v>何汾</v>
      </c>
      <c r="D1114" s="6" t="str">
        <f t="shared" si="29"/>
        <v>女</v>
      </c>
    </row>
    <row r="1115" spans="1:4" ht="30" customHeight="1">
      <c r="A1115" s="6">
        <v>1113</v>
      </c>
      <c r="B1115" s="6" t="str">
        <f>"3435202110111149111032"</f>
        <v>3435202110111149111032</v>
      </c>
      <c r="C1115" s="6" t="str">
        <f>"孙雪玲"</f>
        <v>孙雪玲</v>
      </c>
      <c r="D1115" s="6" t="str">
        <f t="shared" si="29"/>
        <v>女</v>
      </c>
    </row>
    <row r="1116" spans="1:4" ht="30" customHeight="1">
      <c r="A1116" s="6">
        <v>1114</v>
      </c>
      <c r="B1116" s="6" t="str">
        <f>"3435202110111150021035"</f>
        <v>3435202110111150021035</v>
      </c>
      <c r="C1116" s="6" t="str">
        <f>"翟运花"</f>
        <v>翟运花</v>
      </c>
      <c r="D1116" s="6" t="str">
        <f t="shared" si="29"/>
        <v>女</v>
      </c>
    </row>
    <row r="1117" spans="1:4" ht="30" customHeight="1">
      <c r="A1117" s="6">
        <v>1115</v>
      </c>
      <c r="B1117" s="6" t="str">
        <f>"3435202110111152441039"</f>
        <v>3435202110111152441039</v>
      </c>
      <c r="C1117" s="6" t="str">
        <f>"陈雯"</f>
        <v>陈雯</v>
      </c>
      <c r="D1117" s="6" t="str">
        <f t="shared" si="29"/>
        <v>女</v>
      </c>
    </row>
    <row r="1118" spans="1:4" ht="30" customHeight="1">
      <c r="A1118" s="6">
        <v>1116</v>
      </c>
      <c r="B1118" s="6" t="str">
        <f>"3435202110111211001049"</f>
        <v>3435202110111211001049</v>
      </c>
      <c r="C1118" s="6" t="str">
        <f>"王虹"</f>
        <v>王虹</v>
      </c>
      <c r="D1118" s="6" t="str">
        <f t="shared" si="29"/>
        <v>女</v>
      </c>
    </row>
    <row r="1119" spans="1:4" ht="30" customHeight="1">
      <c r="A1119" s="6">
        <v>1117</v>
      </c>
      <c r="B1119" s="6" t="str">
        <f>"3435202110111211081050"</f>
        <v>3435202110111211081050</v>
      </c>
      <c r="C1119" s="6" t="str">
        <f>"张美珍"</f>
        <v>张美珍</v>
      </c>
      <c r="D1119" s="6" t="str">
        <f t="shared" si="29"/>
        <v>女</v>
      </c>
    </row>
    <row r="1120" spans="1:4" ht="30" customHeight="1">
      <c r="A1120" s="6">
        <v>1118</v>
      </c>
      <c r="B1120" s="6" t="str">
        <f>"3435202110111214421053"</f>
        <v>3435202110111214421053</v>
      </c>
      <c r="C1120" s="6" t="str">
        <f>"吴柳茹"</f>
        <v>吴柳茹</v>
      </c>
      <c r="D1120" s="6" t="str">
        <f t="shared" si="29"/>
        <v>女</v>
      </c>
    </row>
    <row r="1121" spans="1:4" ht="30" customHeight="1">
      <c r="A1121" s="6">
        <v>1119</v>
      </c>
      <c r="B1121" s="6" t="str">
        <f>"3435202110111224301062"</f>
        <v>3435202110111224301062</v>
      </c>
      <c r="C1121" s="6" t="str">
        <f>"吴春霜"</f>
        <v>吴春霜</v>
      </c>
      <c r="D1121" s="6" t="str">
        <f t="shared" si="29"/>
        <v>女</v>
      </c>
    </row>
    <row r="1122" spans="1:4" ht="30" customHeight="1">
      <c r="A1122" s="6">
        <v>1120</v>
      </c>
      <c r="B1122" s="6" t="str">
        <f>"3435202110111241391071"</f>
        <v>3435202110111241391071</v>
      </c>
      <c r="C1122" s="6" t="str">
        <f>"李睿"</f>
        <v>李睿</v>
      </c>
      <c r="D1122" s="6" t="str">
        <f t="shared" si="29"/>
        <v>女</v>
      </c>
    </row>
    <row r="1123" spans="1:4" ht="30" customHeight="1">
      <c r="A1123" s="6">
        <v>1121</v>
      </c>
      <c r="B1123" s="6" t="str">
        <f>"3435202110111242271074"</f>
        <v>3435202110111242271074</v>
      </c>
      <c r="C1123" s="6" t="str">
        <f>"张海强"</f>
        <v>张海强</v>
      </c>
      <c r="D1123" s="6" t="str">
        <f t="shared" si="29"/>
        <v>女</v>
      </c>
    </row>
    <row r="1124" spans="1:4" ht="30" customHeight="1">
      <c r="A1124" s="6">
        <v>1122</v>
      </c>
      <c r="B1124" s="6" t="str">
        <f>"3435202110111251501079"</f>
        <v>3435202110111251501079</v>
      </c>
      <c r="C1124" s="6" t="str">
        <f>"陈小茹"</f>
        <v>陈小茹</v>
      </c>
      <c r="D1124" s="6" t="str">
        <f t="shared" si="29"/>
        <v>女</v>
      </c>
    </row>
    <row r="1125" spans="1:4" ht="30" customHeight="1">
      <c r="A1125" s="6">
        <v>1123</v>
      </c>
      <c r="B1125" s="6" t="str">
        <f>"3435202110111257461082"</f>
        <v>3435202110111257461082</v>
      </c>
      <c r="C1125" s="6" t="str">
        <f>"吴晓洪"</f>
        <v>吴晓洪</v>
      </c>
      <c r="D1125" s="6" t="str">
        <f t="shared" si="29"/>
        <v>女</v>
      </c>
    </row>
    <row r="1126" spans="1:4" ht="30" customHeight="1">
      <c r="A1126" s="6">
        <v>1124</v>
      </c>
      <c r="B1126" s="6" t="str">
        <f>"3435202110111259251085"</f>
        <v>3435202110111259251085</v>
      </c>
      <c r="C1126" s="6" t="str">
        <f>"黄芳"</f>
        <v>黄芳</v>
      </c>
      <c r="D1126" s="6" t="str">
        <f t="shared" si="29"/>
        <v>女</v>
      </c>
    </row>
    <row r="1127" spans="1:4" ht="30" customHeight="1">
      <c r="A1127" s="6">
        <v>1125</v>
      </c>
      <c r="B1127" s="6" t="str">
        <f>"3435202110111300231086"</f>
        <v>3435202110111300231086</v>
      </c>
      <c r="C1127" s="6" t="str">
        <f>"段运菊"</f>
        <v>段运菊</v>
      </c>
      <c r="D1127" s="6" t="str">
        <f t="shared" si="29"/>
        <v>女</v>
      </c>
    </row>
    <row r="1128" spans="1:4" ht="30" customHeight="1">
      <c r="A1128" s="6">
        <v>1126</v>
      </c>
      <c r="B1128" s="6" t="str">
        <f>"3435202110111303521088"</f>
        <v>3435202110111303521088</v>
      </c>
      <c r="C1128" s="6" t="str">
        <f>"李惠芳"</f>
        <v>李惠芳</v>
      </c>
      <c r="D1128" s="6" t="str">
        <f t="shared" si="29"/>
        <v>女</v>
      </c>
    </row>
    <row r="1129" spans="1:4" ht="30" customHeight="1">
      <c r="A1129" s="6">
        <v>1127</v>
      </c>
      <c r="B1129" s="6" t="str">
        <f>"3435202110111310231090"</f>
        <v>3435202110111310231090</v>
      </c>
      <c r="C1129" s="6" t="str">
        <f>"林雪"</f>
        <v>林雪</v>
      </c>
      <c r="D1129" s="6" t="str">
        <f t="shared" si="29"/>
        <v>女</v>
      </c>
    </row>
    <row r="1130" spans="1:4" ht="30" customHeight="1">
      <c r="A1130" s="6">
        <v>1128</v>
      </c>
      <c r="B1130" s="6" t="str">
        <f>"3435202110111311111091"</f>
        <v>3435202110111311111091</v>
      </c>
      <c r="C1130" s="6" t="str">
        <f>"许柳菊"</f>
        <v>许柳菊</v>
      </c>
      <c r="D1130" s="6" t="str">
        <f t="shared" si="29"/>
        <v>女</v>
      </c>
    </row>
    <row r="1131" spans="1:4" ht="30" customHeight="1">
      <c r="A1131" s="6">
        <v>1129</v>
      </c>
      <c r="B1131" s="6" t="str">
        <f>"3435202110111315131092"</f>
        <v>3435202110111315131092</v>
      </c>
      <c r="C1131" s="6" t="str">
        <f>"蔡友虹"</f>
        <v>蔡友虹</v>
      </c>
      <c r="D1131" s="6" t="str">
        <f t="shared" si="29"/>
        <v>女</v>
      </c>
    </row>
    <row r="1132" spans="1:4" ht="30" customHeight="1">
      <c r="A1132" s="6">
        <v>1130</v>
      </c>
      <c r="B1132" s="6" t="str">
        <f>"3435202110111316221093"</f>
        <v>3435202110111316221093</v>
      </c>
      <c r="C1132" s="6" t="str">
        <f>"王小韶"</f>
        <v>王小韶</v>
      </c>
      <c r="D1132" s="6" t="str">
        <f t="shared" si="29"/>
        <v>女</v>
      </c>
    </row>
    <row r="1133" spans="1:4" ht="30" customHeight="1">
      <c r="A1133" s="6">
        <v>1131</v>
      </c>
      <c r="B1133" s="6" t="str">
        <f>"3435202110111317091094"</f>
        <v>3435202110111317091094</v>
      </c>
      <c r="C1133" s="6" t="str">
        <f>"王金"</f>
        <v>王金</v>
      </c>
      <c r="D1133" s="6" t="str">
        <f t="shared" si="29"/>
        <v>女</v>
      </c>
    </row>
    <row r="1134" spans="1:4" ht="30" customHeight="1">
      <c r="A1134" s="6">
        <v>1132</v>
      </c>
      <c r="B1134" s="6" t="str">
        <f>"3435202110111324481098"</f>
        <v>3435202110111324481098</v>
      </c>
      <c r="C1134" s="6" t="str">
        <f>"杨秀燕"</f>
        <v>杨秀燕</v>
      </c>
      <c r="D1134" s="6" t="str">
        <f t="shared" si="29"/>
        <v>女</v>
      </c>
    </row>
    <row r="1135" spans="1:4" ht="30" customHeight="1">
      <c r="A1135" s="6">
        <v>1133</v>
      </c>
      <c r="B1135" s="6" t="str">
        <f>"3435202110111338571105"</f>
        <v>3435202110111338571105</v>
      </c>
      <c r="C1135" s="6" t="str">
        <f>"吴小惠"</f>
        <v>吴小惠</v>
      </c>
      <c r="D1135" s="6" t="str">
        <f t="shared" si="29"/>
        <v>女</v>
      </c>
    </row>
    <row r="1136" spans="1:4" ht="30" customHeight="1">
      <c r="A1136" s="6">
        <v>1134</v>
      </c>
      <c r="B1136" s="6" t="str">
        <f>"3435202110111342321107"</f>
        <v>3435202110111342321107</v>
      </c>
      <c r="C1136" s="6" t="str">
        <f>"黄惠萍"</f>
        <v>黄惠萍</v>
      </c>
      <c r="D1136" s="6" t="str">
        <f t="shared" si="29"/>
        <v>女</v>
      </c>
    </row>
    <row r="1137" spans="1:4" ht="30" customHeight="1">
      <c r="A1137" s="6">
        <v>1135</v>
      </c>
      <c r="B1137" s="6" t="str">
        <f>"3435202110111344491108"</f>
        <v>3435202110111344491108</v>
      </c>
      <c r="C1137" s="6" t="str">
        <f>"陈益珍"</f>
        <v>陈益珍</v>
      </c>
      <c r="D1137" s="6" t="str">
        <f t="shared" si="29"/>
        <v>女</v>
      </c>
    </row>
    <row r="1138" spans="1:4" ht="30" customHeight="1">
      <c r="A1138" s="6">
        <v>1136</v>
      </c>
      <c r="B1138" s="6" t="str">
        <f>"3435202110111352081111"</f>
        <v>3435202110111352081111</v>
      </c>
      <c r="C1138" s="6" t="str">
        <f>"王丹"</f>
        <v>王丹</v>
      </c>
      <c r="D1138" s="6" t="str">
        <f t="shared" si="29"/>
        <v>女</v>
      </c>
    </row>
    <row r="1139" spans="1:4" ht="30" customHeight="1">
      <c r="A1139" s="6">
        <v>1137</v>
      </c>
      <c r="B1139" s="6" t="str">
        <f>"3435202110111441571126"</f>
        <v>3435202110111441571126</v>
      </c>
      <c r="C1139" s="6" t="str">
        <f>"吴妮"</f>
        <v>吴妮</v>
      </c>
      <c r="D1139" s="6" t="str">
        <f t="shared" si="29"/>
        <v>女</v>
      </c>
    </row>
    <row r="1140" spans="1:4" ht="30" customHeight="1">
      <c r="A1140" s="6">
        <v>1138</v>
      </c>
      <c r="B1140" s="6" t="str">
        <f>"3435202110111448491130"</f>
        <v>3435202110111448491130</v>
      </c>
      <c r="C1140" s="6" t="str">
        <f>"言迪凤"</f>
        <v>言迪凤</v>
      </c>
      <c r="D1140" s="6" t="str">
        <f t="shared" si="29"/>
        <v>女</v>
      </c>
    </row>
    <row r="1141" spans="1:4" ht="30" customHeight="1">
      <c r="A1141" s="6">
        <v>1139</v>
      </c>
      <c r="B1141" s="6" t="str">
        <f>"3435202110111453011132"</f>
        <v>3435202110111453011132</v>
      </c>
      <c r="C1141" s="6" t="str">
        <f>"符克婷"</f>
        <v>符克婷</v>
      </c>
      <c r="D1141" s="6" t="str">
        <f t="shared" si="29"/>
        <v>女</v>
      </c>
    </row>
    <row r="1142" spans="1:4" ht="30" customHeight="1">
      <c r="A1142" s="6">
        <v>1140</v>
      </c>
      <c r="B1142" s="6" t="str">
        <f>"3435202110111454081133"</f>
        <v>3435202110111454081133</v>
      </c>
      <c r="C1142" s="6" t="str">
        <f>"孔兰智"</f>
        <v>孔兰智</v>
      </c>
      <c r="D1142" s="6" t="str">
        <f t="shared" si="29"/>
        <v>女</v>
      </c>
    </row>
    <row r="1143" spans="1:4" ht="30" customHeight="1">
      <c r="A1143" s="6">
        <v>1141</v>
      </c>
      <c r="B1143" s="6" t="str">
        <f>"3435202110111456501135"</f>
        <v>3435202110111456501135</v>
      </c>
      <c r="C1143" s="6" t="str">
        <f>"王婷"</f>
        <v>王婷</v>
      </c>
      <c r="D1143" s="6" t="str">
        <f t="shared" si="29"/>
        <v>女</v>
      </c>
    </row>
    <row r="1144" spans="1:4" ht="30" customHeight="1">
      <c r="A1144" s="6">
        <v>1142</v>
      </c>
      <c r="B1144" s="6" t="str">
        <f>"3435202110111502541140"</f>
        <v>3435202110111502541140</v>
      </c>
      <c r="C1144" s="6" t="str">
        <f>"林海丽"</f>
        <v>林海丽</v>
      </c>
      <c r="D1144" s="6" t="str">
        <f t="shared" si="29"/>
        <v>女</v>
      </c>
    </row>
    <row r="1145" spans="1:4" ht="30" customHeight="1">
      <c r="A1145" s="6">
        <v>1143</v>
      </c>
      <c r="B1145" s="6" t="str">
        <f>"3435202110111505271142"</f>
        <v>3435202110111505271142</v>
      </c>
      <c r="C1145" s="6" t="str">
        <f>"罗梦媛"</f>
        <v>罗梦媛</v>
      </c>
      <c r="D1145" s="6" t="str">
        <f t="shared" si="29"/>
        <v>女</v>
      </c>
    </row>
    <row r="1146" spans="1:4" ht="30" customHeight="1">
      <c r="A1146" s="6">
        <v>1144</v>
      </c>
      <c r="B1146" s="6" t="str">
        <f>"3435202110111518581151"</f>
        <v>3435202110111518581151</v>
      </c>
      <c r="C1146" s="6" t="str">
        <f>"林文娜"</f>
        <v>林文娜</v>
      </c>
      <c r="D1146" s="6" t="str">
        <f t="shared" si="29"/>
        <v>女</v>
      </c>
    </row>
    <row r="1147" spans="1:4" ht="30" customHeight="1">
      <c r="A1147" s="6">
        <v>1145</v>
      </c>
      <c r="B1147" s="6" t="str">
        <f>"3435202110111519081152"</f>
        <v>3435202110111519081152</v>
      </c>
      <c r="C1147" s="6" t="str">
        <f>"邓俊敏"</f>
        <v>邓俊敏</v>
      </c>
      <c r="D1147" s="6" t="str">
        <f t="shared" si="29"/>
        <v>女</v>
      </c>
    </row>
    <row r="1148" spans="1:4" ht="30" customHeight="1">
      <c r="A1148" s="6">
        <v>1146</v>
      </c>
      <c r="B1148" s="6" t="str">
        <f>"3435202110111521211154"</f>
        <v>3435202110111521211154</v>
      </c>
      <c r="C1148" s="6" t="str">
        <f>"王迁娟"</f>
        <v>王迁娟</v>
      </c>
      <c r="D1148" s="6" t="str">
        <f t="shared" si="29"/>
        <v>女</v>
      </c>
    </row>
    <row r="1149" spans="1:4" ht="30" customHeight="1">
      <c r="A1149" s="6">
        <v>1147</v>
      </c>
      <c r="B1149" s="6" t="str">
        <f>"3435202110111526341158"</f>
        <v>3435202110111526341158</v>
      </c>
      <c r="C1149" s="6" t="str">
        <f>"陈柳妃"</f>
        <v>陈柳妃</v>
      </c>
      <c r="D1149" s="6" t="str">
        <f t="shared" si="29"/>
        <v>女</v>
      </c>
    </row>
    <row r="1150" spans="1:4" ht="30" customHeight="1">
      <c r="A1150" s="6">
        <v>1148</v>
      </c>
      <c r="B1150" s="6" t="str">
        <f>"3435202110111534031163"</f>
        <v>3435202110111534031163</v>
      </c>
      <c r="C1150" s="6" t="str">
        <f>"蔡蕾蕾"</f>
        <v>蔡蕾蕾</v>
      </c>
      <c r="D1150" s="6" t="str">
        <f t="shared" si="29"/>
        <v>女</v>
      </c>
    </row>
    <row r="1151" spans="1:4" ht="30" customHeight="1">
      <c r="A1151" s="6">
        <v>1149</v>
      </c>
      <c r="B1151" s="6" t="str">
        <f>"3435202110111534511164"</f>
        <v>3435202110111534511164</v>
      </c>
      <c r="C1151" s="6" t="str">
        <f>"王彩风"</f>
        <v>王彩风</v>
      </c>
      <c r="D1151" s="6" t="str">
        <f t="shared" si="29"/>
        <v>女</v>
      </c>
    </row>
    <row r="1152" spans="1:4" ht="30" customHeight="1">
      <c r="A1152" s="6">
        <v>1150</v>
      </c>
      <c r="B1152" s="6" t="str">
        <f>"3435202110111543451171"</f>
        <v>3435202110111543451171</v>
      </c>
      <c r="C1152" s="6" t="str">
        <f>"曾春贴"</f>
        <v>曾春贴</v>
      </c>
      <c r="D1152" s="6" t="str">
        <f t="shared" si="29"/>
        <v>女</v>
      </c>
    </row>
    <row r="1153" spans="1:4" ht="30" customHeight="1">
      <c r="A1153" s="6">
        <v>1151</v>
      </c>
      <c r="B1153" s="6" t="str">
        <f>"3435202110111544001172"</f>
        <v>3435202110111544001172</v>
      </c>
      <c r="C1153" s="6" t="str">
        <f>"吴小丽"</f>
        <v>吴小丽</v>
      </c>
      <c r="D1153" s="6" t="str">
        <f t="shared" si="29"/>
        <v>女</v>
      </c>
    </row>
    <row r="1154" spans="1:4" ht="30" customHeight="1">
      <c r="A1154" s="6">
        <v>1152</v>
      </c>
      <c r="B1154" s="6" t="str">
        <f>"3435202110111547181178"</f>
        <v>3435202110111547181178</v>
      </c>
      <c r="C1154" s="6" t="str">
        <f>"邝小满"</f>
        <v>邝小满</v>
      </c>
      <c r="D1154" s="6" t="str">
        <f t="shared" si="29"/>
        <v>女</v>
      </c>
    </row>
    <row r="1155" spans="1:4" ht="30" customHeight="1">
      <c r="A1155" s="6">
        <v>1153</v>
      </c>
      <c r="B1155" s="6" t="str">
        <f>"3435202110111553211181"</f>
        <v>3435202110111553211181</v>
      </c>
      <c r="C1155" s="6" t="str">
        <f>"陈丕环"</f>
        <v>陈丕环</v>
      </c>
      <c r="D1155" s="6" t="str">
        <f t="shared" si="29"/>
        <v>女</v>
      </c>
    </row>
    <row r="1156" spans="1:4" ht="30" customHeight="1">
      <c r="A1156" s="6">
        <v>1154</v>
      </c>
      <c r="B1156" s="6" t="str">
        <f>"3435202110111557541187"</f>
        <v>3435202110111557541187</v>
      </c>
      <c r="C1156" s="6" t="str">
        <f>"陈钰霞"</f>
        <v>陈钰霞</v>
      </c>
      <c r="D1156" s="6" t="str">
        <f t="shared" si="29"/>
        <v>女</v>
      </c>
    </row>
    <row r="1157" spans="1:4" ht="30" customHeight="1">
      <c r="A1157" s="6">
        <v>1155</v>
      </c>
      <c r="B1157" s="6" t="str">
        <f>"3435202110111558561190"</f>
        <v>3435202110111558561190</v>
      </c>
      <c r="C1157" s="6" t="str">
        <f>"谢海兰"</f>
        <v>谢海兰</v>
      </c>
      <c r="D1157" s="6" t="str">
        <f t="shared" si="29"/>
        <v>女</v>
      </c>
    </row>
    <row r="1158" spans="1:4" ht="30" customHeight="1">
      <c r="A1158" s="6">
        <v>1156</v>
      </c>
      <c r="B1158" s="6" t="str">
        <f>"3435202110111559031191"</f>
        <v>3435202110111559031191</v>
      </c>
      <c r="C1158" s="6" t="str">
        <f>"牛柳英"</f>
        <v>牛柳英</v>
      </c>
      <c r="D1158" s="6" t="str">
        <f t="shared" si="29"/>
        <v>女</v>
      </c>
    </row>
    <row r="1159" spans="1:4" ht="30" customHeight="1">
      <c r="A1159" s="6">
        <v>1157</v>
      </c>
      <c r="B1159" s="6" t="str">
        <f>"3435202110111606451199"</f>
        <v>3435202110111606451199</v>
      </c>
      <c r="C1159" s="6" t="str">
        <f>"符兆雅"</f>
        <v>符兆雅</v>
      </c>
      <c r="D1159" s="6" t="str">
        <f t="shared" si="29"/>
        <v>女</v>
      </c>
    </row>
    <row r="1160" spans="1:4" ht="30" customHeight="1">
      <c r="A1160" s="6">
        <v>1158</v>
      </c>
      <c r="B1160" s="6" t="str">
        <f>"3435202110111609041203"</f>
        <v>3435202110111609041203</v>
      </c>
      <c r="C1160" s="6" t="str">
        <f>"叶金玉"</f>
        <v>叶金玉</v>
      </c>
      <c r="D1160" s="6" t="str">
        <f t="shared" si="29"/>
        <v>女</v>
      </c>
    </row>
    <row r="1161" spans="1:4" ht="30" customHeight="1">
      <c r="A1161" s="6">
        <v>1159</v>
      </c>
      <c r="B1161" s="6" t="str">
        <f>"3435202110111610491204"</f>
        <v>3435202110111610491204</v>
      </c>
      <c r="C1161" s="6" t="str">
        <f>"吴冰"</f>
        <v>吴冰</v>
      </c>
      <c r="D1161" s="6" t="str">
        <f t="shared" si="29"/>
        <v>女</v>
      </c>
    </row>
    <row r="1162" spans="1:4" ht="30" customHeight="1">
      <c r="A1162" s="6">
        <v>1160</v>
      </c>
      <c r="B1162" s="6" t="str">
        <f>"3435202110111610561205"</f>
        <v>3435202110111610561205</v>
      </c>
      <c r="C1162" s="6" t="str">
        <f>"朱慧琪"</f>
        <v>朱慧琪</v>
      </c>
      <c r="D1162" s="6" t="str">
        <f t="shared" si="29"/>
        <v>女</v>
      </c>
    </row>
    <row r="1163" spans="1:4" ht="30" customHeight="1">
      <c r="A1163" s="6">
        <v>1161</v>
      </c>
      <c r="B1163" s="6" t="str">
        <f>"3435202110111616071208"</f>
        <v>3435202110111616071208</v>
      </c>
      <c r="C1163" s="6" t="str">
        <f>"符艳飞"</f>
        <v>符艳飞</v>
      </c>
      <c r="D1163" s="6" t="str">
        <f t="shared" si="29"/>
        <v>女</v>
      </c>
    </row>
    <row r="1164" spans="1:4" ht="30" customHeight="1">
      <c r="A1164" s="6">
        <v>1162</v>
      </c>
      <c r="B1164" s="6" t="str">
        <f>"3435202110111622141213"</f>
        <v>3435202110111622141213</v>
      </c>
      <c r="C1164" s="6" t="str">
        <f>"许锦淑"</f>
        <v>许锦淑</v>
      </c>
      <c r="D1164" s="6" t="str">
        <f t="shared" si="29"/>
        <v>女</v>
      </c>
    </row>
    <row r="1165" spans="1:4" ht="30" customHeight="1">
      <c r="A1165" s="6">
        <v>1163</v>
      </c>
      <c r="B1165" s="6" t="str">
        <f>"3435202110111625431216"</f>
        <v>3435202110111625431216</v>
      </c>
      <c r="C1165" s="6" t="str">
        <f>"林坚"</f>
        <v>林坚</v>
      </c>
      <c r="D1165" s="6" t="str">
        <f t="shared" si="29"/>
        <v>女</v>
      </c>
    </row>
    <row r="1166" spans="1:4" ht="30" customHeight="1">
      <c r="A1166" s="6">
        <v>1164</v>
      </c>
      <c r="B1166" s="6" t="str">
        <f>"3435202110111629321219"</f>
        <v>3435202110111629321219</v>
      </c>
      <c r="C1166" s="6" t="str">
        <f>"叶阳飞"</f>
        <v>叶阳飞</v>
      </c>
      <c r="D1166" s="6" t="str">
        <f t="shared" si="29"/>
        <v>女</v>
      </c>
    </row>
    <row r="1167" spans="1:4" ht="30" customHeight="1">
      <c r="A1167" s="6">
        <v>1165</v>
      </c>
      <c r="B1167" s="6" t="str">
        <f>"3435202110111636071227"</f>
        <v>3435202110111636071227</v>
      </c>
      <c r="C1167" s="6" t="str">
        <f>"吴少娃"</f>
        <v>吴少娃</v>
      </c>
      <c r="D1167" s="6" t="str">
        <f t="shared" si="29"/>
        <v>女</v>
      </c>
    </row>
    <row r="1168" spans="1:4" ht="30" customHeight="1">
      <c r="A1168" s="6">
        <v>1166</v>
      </c>
      <c r="B1168" s="6" t="str">
        <f>"3435202110111640111231"</f>
        <v>3435202110111640111231</v>
      </c>
      <c r="C1168" s="6" t="str">
        <f>"张亚云"</f>
        <v>张亚云</v>
      </c>
      <c r="D1168" s="6" t="str">
        <f t="shared" si="29"/>
        <v>女</v>
      </c>
    </row>
    <row r="1169" spans="1:4" ht="30" customHeight="1">
      <c r="A1169" s="6">
        <v>1167</v>
      </c>
      <c r="B1169" s="6" t="str">
        <f>"3435202110111645491239"</f>
        <v>3435202110111645491239</v>
      </c>
      <c r="C1169" s="6" t="str">
        <f>"陈丽合"</f>
        <v>陈丽合</v>
      </c>
      <c r="D1169" s="6" t="str">
        <f t="shared" si="29"/>
        <v>女</v>
      </c>
    </row>
    <row r="1170" spans="1:4" ht="30" customHeight="1">
      <c r="A1170" s="6">
        <v>1168</v>
      </c>
      <c r="B1170" s="6" t="str">
        <f>"3435202110111646051240"</f>
        <v>3435202110111646051240</v>
      </c>
      <c r="C1170" s="6" t="str">
        <f>"颜春燕"</f>
        <v>颜春燕</v>
      </c>
      <c r="D1170" s="6" t="str">
        <f t="shared" si="29"/>
        <v>女</v>
      </c>
    </row>
    <row r="1171" spans="1:4" ht="30" customHeight="1">
      <c r="A1171" s="6">
        <v>1169</v>
      </c>
      <c r="B1171" s="6" t="str">
        <f>"3435202110111647461241"</f>
        <v>3435202110111647461241</v>
      </c>
      <c r="C1171" s="6" t="str">
        <f>"吴丽和"</f>
        <v>吴丽和</v>
      </c>
      <c r="D1171" s="6" t="str">
        <f t="shared" si="29"/>
        <v>女</v>
      </c>
    </row>
    <row r="1172" spans="1:4" ht="30" customHeight="1">
      <c r="A1172" s="6">
        <v>1170</v>
      </c>
      <c r="B1172" s="6" t="str">
        <f>"3435202110111654461246"</f>
        <v>3435202110111654461246</v>
      </c>
      <c r="C1172" s="6" t="str">
        <f>"王小红"</f>
        <v>王小红</v>
      </c>
      <c r="D1172" s="6" t="str">
        <f t="shared" si="29"/>
        <v>女</v>
      </c>
    </row>
    <row r="1173" spans="1:4" ht="30" customHeight="1">
      <c r="A1173" s="6">
        <v>1171</v>
      </c>
      <c r="B1173" s="6" t="str">
        <f>"3435202110111656341249"</f>
        <v>3435202110111656341249</v>
      </c>
      <c r="C1173" s="6" t="str">
        <f>"郑绘青"</f>
        <v>郑绘青</v>
      </c>
      <c r="D1173" s="6" t="str">
        <f t="shared" si="29"/>
        <v>女</v>
      </c>
    </row>
    <row r="1174" spans="1:4" ht="30" customHeight="1">
      <c r="A1174" s="6">
        <v>1172</v>
      </c>
      <c r="B1174" s="6" t="str">
        <f>"3435202110111707191255"</f>
        <v>3435202110111707191255</v>
      </c>
      <c r="C1174" s="6" t="str">
        <f>"吴永宁"</f>
        <v>吴永宁</v>
      </c>
      <c r="D1174" s="6" t="str">
        <f t="shared" si="29"/>
        <v>女</v>
      </c>
    </row>
    <row r="1175" spans="1:4" ht="30" customHeight="1">
      <c r="A1175" s="6">
        <v>1173</v>
      </c>
      <c r="B1175" s="6" t="str">
        <f>"3435202110111710201257"</f>
        <v>3435202110111710201257</v>
      </c>
      <c r="C1175" s="6" t="str">
        <f>"蓝惠"</f>
        <v>蓝惠</v>
      </c>
      <c r="D1175" s="6" t="str">
        <f t="shared" si="29"/>
        <v>女</v>
      </c>
    </row>
    <row r="1176" spans="1:4" ht="30" customHeight="1">
      <c r="A1176" s="6">
        <v>1174</v>
      </c>
      <c r="B1176" s="6" t="str">
        <f>"3435202110111710271258"</f>
        <v>3435202110111710271258</v>
      </c>
      <c r="C1176" s="6" t="str">
        <f>"林丹"</f>
        <v>林丹</v>
      </c>
      <c r="D1176" s="6" t="str">
        <f t="shared" si="29"/>
        <v>女</v>
      </c>
    </row>
    <row r="1177" spans="1:4" ht="30" customHeight="1">
      <c r="A1177" s="6">
        <v>1175</v>
      </c>
      <c r="B1177" s="6" t="str">
        <f>"3435202110111728571271"</f>
        <v>3435202110111728571271</v>
      </c>
      <c r="C1177" s="6" t="str">
        <f>"符秀静"</f>
        <v>符秀静</v>
      </c>
      <c r="D1177" s="6" t="str">
        <f aca="true" t="shared" si="30" ref="D1177:D1238">"女"</f>
        <v>女</v>
      </c>
    </row>
    <row r="1178" spans="1:4" ht="30" customHeight="1">
      <c r="A1178" s="6">
        <v>1176</v>
      </c>
      <c r="B1178" s="6" t="str">
        <f>"3435202110111733051276"</f>
        <v>3435202110111733051276</v>
      </c>
      <c r="C1178" s="6" t="str">
        <f>"冯思红"</f>
        <v>冯思红</v>
      </c>
      <c r="D1178" s="6" t="str">
        <f t="shared" si="30"/>
        <v>女</v>
      </c>
    </row>
    <row r="1179" spans="1:4" ht="30" customHeight="1">
      <c r="A1179" s="6">
        <v>1177</v>
      </c>
      <c r="B1179" s="6" t="str">
        <f>"3435202110111748181287"</f>
        <v>3435202110111748181287</v>
      </c>
      <c r="C1179" s="6" t="str">
        <f>"黄子兰"</f>
        <v>黄子兰</v>
      </c>
      <c r="D1179" s="6" t="str">
        <f t="shared" si="30"/>
        <v>女</v>
      </c>
    </row>
    <row r="1180" spans="1:4" ht="30" customHeight="1">
      <c r="A1180" s="6">
        <v>1178</v>
      </c>
      <c r="B1180" s="6" t="str">
        <f>"3435202110111753031291"</f>
        <v>3435202110111753031291</v>
      </c>
      <c r="C1180" s="6" t="str">
        <f>"黄茹欣"</f>
        <v>黄茹欣</v>
      </c>
      <c r="D1180" s="6" t="str">
        <f t="shared" si="30"/>
        <v>女</v>
      </c>
    </row>
    <row r="1181" spans="1:4" ht="30" customHeight="1">
      <c r="A1181" s="6">
        <v>1179</v>
      </c>
      <c r="B1181" s="6" t="str">
        <f>"3435202110111756441294"</f>
        <v>3435202110111756441294</v>
      </c>
      <c r="C1181" s="6" t="str">
        <f>"何秀玲"</f>
        <v>何秀玲</v>
      </c>
      <c r="D1181" s="6" t="str">
        <f t="shared" si="30"/>
        <v>女</v>
      </c>
    </row>
    <row r="1182" spans="1:4" ht="30" customHeight="1">
      <c r="A1182" s="6">
        <v>1180</v>
      </c>
      <c r="B1182" s="6" t="str">
        <f>"3435202110111801581297"</f>
        <v>3435202110111801581297</v>
      </c>
      <c r="C1182" s="6" t="str">
        <f>"陈丽荣"</f>
        <v>陈丽荣</v>
      </c>
      <c r="D1182" s="6" t="str">
        <f t="shared" si="30"/>
        <v>女</v>
      </c>
    </row>
    <row r="1183" spans="1:4" ht="30" customHeight="1">
      <c r="A1183" s="6">
        <v>1181</v>
      </c>
      <c r="B1183" s="6" t="str">
        <f>"3435202110111808201300"</f>
        <v>3435202110111808201300</v>
      </c>
      <c r="C1183" s="6" t="str">
        <f>"王秀婧"</f>
        <v>王秀婧</v>
      </c>
      <c r="D1183" s="6" t="str">
        <f t="shared" si="30"/>
        <v>女</v>
      </c>
    </row>
    <row r="1184" spans="1:4" ht="30" customHeight="1">
      <c r="A1184" s="6">
        <v>1182</v>
      </c>
      <c r="B1184" s="6" t="str">
        <f>"3435202110111821411305"</f>
        <v>3435202110111821411305</v>
      </c>
      <c r="C1184" s="6" t="str">
        <f>"蔡小平"</f>
        <v>蔡小平</v>
      </c>
      <c r="D1184" s="6" t="str">
        <f t="shared" si="30"/>
        <v>女</v>
      </c>
    </row>
    <row r="1185" spans="1:4" ht="30" customHeight="1">
      <c r="A1185" s="6">
        <v>1183</v>
      </c>
      <c r="B1185" s="6" t="str">
        <f>"3435202110111824111307"</f>
        <v>3435202110111824111307</v>
      </c>
      <c r="C1185" s="6" t="str">
        <f>"吴学燕"</f>
        <v>吴学燕</v>
      </c>
      <c r="D1185" s="6" t="str">
        <f t="shared" si="30"/>
        <v>女</v>
      </c>
    </row>
    <row r="1186" spans="1:4" ht="30" customHeight="1">
      <c r="A1186" s="6">
        <v>1184</v>
      </c>
      <c r="B1186" s="6" t="str">
        <f>"3435202110111837441314"</f>
        <v>3435202110111837441314</v>
      </c>
      <c r="C1186" s="6" t="str">
        <f>"谢卓菊"</f>
        <v>谢卓菊</v>
      </c>
      <c r="D1186" s="6" t="str">
        <f t="shared" si="30"/>
        <v>女</v>
      </c>
    </row>
    <row r="1187" spans="1:4" ht="30" customHeight="1">
      <c r="A1187" s="6">
        <v>1185</v>
      </c>
      <c r="B1187" s="6" t="str">
        <f>"3435202110111838141315"</f>
        <v>3435202110111838141315</v>
      </c>
      <c r="C1187" s="6" t="str">
        <f>"王倩媚"</f>
        <v>王倩媚</v>
      </c>
      <c r="D1187" s="6" t="str">
        <f t="shared" si="30"/>
        <v>女</v>
      </c>
    </row>
    <row r="1188" spans="1:4" ht="30" customHeight="1">
      <c r="A1188" s="6">
        <v>1186</v>
      </c>
      <c r="B1188" s="6" t="str">
        <f>"3435202110111840311318"</f>
        <v>3435202110111840311318</v>
      </c>
      <c r="C1188" s="6" t="str">
        <f>"林芬"</f>
        <v>林芬</v>
      </c>
      <c r="D1188" s="6" t="str">
        <f t="shared" si="30"/>
        <v>女</v>
      </c>
    </row>
    <row r="1189" spans="1:4" ht="30" customHeight="1">
      <c r="A1189" s="6">
        <v>1187</v>
      </c>
      <c r="B1189" s="6" t="str">
        <f>"3435202110111843031320"</f>
        <v>3435202110111843031320</v>
      </c>
      <c r="C1189" s="6" t="str">
        <f>"叶青玲"</f>
        <v>叶青玲</v>
      </c>
      <c r="D1189" s="6" t="str">
        <f t="shared" si="30"/>
        <v>女</v>
      </c>
    </row>
    <row r="1190" spans="1:4" ht="30" customHeight="1">
      <c r="A1190" s="6">
        <v>1188</v>
      </c>
      <c r="B1190" s="6" t="str">
        <f>"3435202110111843481321"</f>
        <v>3435202110111843481321</v>
      </c>
      <c r="C1190" s="6" t="str">
        <f>"刘丽婷"</f>
        <v>刘丽婷</v>
      </c>
      <c r="D1190" s="6" t="str">
        <f t="shared" si="30"/>
        <v>女</v>
      </c>
    </row>
    <row r="1191" spans="1:4" ht="30" customHeight="1">
      <c r="A1191" s="6">
        <v>1189</v>
      </c>
      <c r="B1191" s="6" t="str">
        <f>"3435202110111850431324"</f>
        <v>3435202110111850431324</v>
      </c>
      <c r="C1191" s="6" t="str">
        <f>"谢金来"</f>
        <v>谢金来</v>
      </c>
      <c r="D1191" s="6" t="str">
        <f t="shared" si="30"/>
        <v>女</v>
      </c>
    </row>
    <row r="1192" spans="1:4" ht="30" customHeight="1">
      <c r="A1192" s="6">
        <v>1190</v>
      </c>
      <c r="B1192" s="6" t="str">
        <f>"3435202110111854421326"</f>
        <v>3435202110111854421326</v>
      </c>
      <c r="C1192" s="6" t="str">
        <f>"符丽园"</f>
        <v>符丽园</v>
      </c>
      <c r="D1192" s="6" t="str">
        <f t="shared" si="30"/>
        <v>女</v>
      </c>
    </row>
    <row r="1193" spans="1:4" ht="30" customHeight="1">
      <c r="A1193" s="6">
        <v>1191</v>
      </c>
      <c r="B1193" s="6" t="str">
        <f>"3435202110111913351333"</f>
        <v>3435202110111913351333</v>
      </c>
      <c r="C1193" s="6" t="str">
        <f>"谢壹肖"</f>
        <v>谢壹肖</v>
      </c>
      <c r="D1193" s="6" t="str">
        <f t="shared" si="30"/>
        <v>女</v>
      </c>
    </row>
    <row r="1194" spans="1:4" ht="30" customHeight="1">
      <c r="A1194" s="6">
        <v>1192</v>
      </c>
      <c r="B1194" s="6" t="str">
        <f>"3435202110111941001354"</f>
        <v>3435202110111941001354</v>
      </c>
      <c r="C1194" s="6" t="str">
        <f>"朱曼萍"</f>
        <v>朱曼萍</v>
      </c>
      <c r="D1194" s="6" t="str">
        <f t="shared" si="30"/>
        <v>女</v>
      </c>
    </row>
    <row r="1195" spans="1:4" ht="30" customHeight="1">
      <c r="A1195" s="6">
        <v>1193</v>
      </c>
      <c r="B1195" s="6" t="str">
        <f>"3435202110112000071360"</f>
        <v>3435202110112000071360</v>
      </c>
      <c r="C1195" s="6" t="str">
        <f>"王珍妮"</f>
        <v>王珍妮</v>
      </c>
      <c r="D1195" s="6" t="str">
        <f t="shared" si="30"/>
        <v>女</v>
      </c>
    </row>
    <row r="1196" spans="1:4" ht="30" customHeight="1">
      <c r="A1196" s="6">
        <v>1194</v>
      </c>
      <c r="B1196" s="6" t="str">
        <f>"3435202110112003491364"</f>
        <v>3435202110112003491364</v>
      </c>
      <c r="C1196" s="6" t="str">
        <f>"王碧云"</f>
        <v>王碧云</v>
      </c>
      <c r="D1196" s="6" t="str">
        <f t="shared" si="30"/>
        <v>女</v>
      </c>
    </row>
    <row r="1197" spans="1:4" ht="30" customHeight="1">
      <c r="A1197" s="6">
        <v>1195</v>
      </c>
      <c r="B1197" s="6" t="str">
        <f>"3435202110112007301365"</f>
        <v>3435202110112007301365</v>
      </c>
      <c r="C1197" s="6" t="str">
        <f>"吴春丽"</f>
        <v>吴春丽</v>
      </c>
      <c r="D1197" s="6" t="str">
        <f t="shared" si="30"/>
        <v>女</v>
      </c>
    </row>
    <row r="1198" spans="1:4" ht="30" customHeight="1">
      <c r="A1198" s="6">
        <v>1196</v>
      </c>
      <c r="B1198" s="6" t="str">
        <f>"3435202110112009461367"</f>
        <v>3435202110112009461367</v>
      </c>
      <c r="C1198" s="6" t="str">
        <f>"吴松岭"</f>
        <v>吴松岭</v>
      </c>
      <c r="D1198" s="6" t="str">
        <f t="shared" si="30"/>
        <v>女</v>
      </c>
    </row>
    <row r="1199" spans="1:4" ht="30" customHeight="1">
      <c r="A1199" s="6">
        <v>1197</v>
      </c>
      <c r="B1199" s="6" t="str">
        <f>"3435202110112020131376"</f>
        <v>3435202110112020131376</v>
      </c>
      <c r="C1199" s="6" t="str">
        <f>"蔡青娥"</f>
        <v>蔡青娥</v>
      </c>
      <c r="D1199" s="6" t="str">
        <f t="shared" si="30"/>
        <v>女</v>
      </c>
    </row>
    <row r="1200" spans="1:4" ht="30" customHeight="1">
      <c r="A1200" s="6">
        <v>1198</v>
      </c>
      <c r="B1200" s="6" t="str">
        <f>"3435202110112027201380"</f>
        <v>3435202110112027201380</v>
      </c>
      <c r="C1200" s="6" t="str">
        <f>"胡丽柔"</f>
        <v>胡丽柔</v>
      </c>
      <c r="D1200" s="6" t="str">
        <f t="shared" si="30"/>
        <v>女</v>
      </c>
    </row>
    <row r="1201" spans="1:4" ht="30" customHeight="1">
      <c r="A1201" s="6">
        <v>1199</v>
      </c>
      <c r="B1201" s="6" t="str">
        <f>"3435202110112033031384"</f>
        <v>3435202110112033031384</v>
      </c>
      <c r="C1201" s="6" t="str">
        <f>"林丹妹"</f>
        <v>林丹妹</v>
      </c>
      <c r="D1201" s="6" t="str">
        <f t="shared" si="30"/>
        <v>女</v>
      </c>
    </row>
    <row r="1202" spans="1:4" ht="30" customHeight="1">
      <c r="A1202" s="6">
        <v>1200</v>
      </c>
      <c r="B1202" s="6" t="str">
        <f>"3435202110112037581385"</f>
        <v>3435202110112037581385</v>
      </c>
      <c r="C1202" s="6" t="str">
        <f>"王春柳"</f>
        <v>王春柳</v>
      </c>
      <c r="D1202" s="6" t="str">
        <f t="shared" si="30"/>
        <v>女</v>
      </c>
    </row>
    <row r="1203" spans="1:4" ht="30" customHeight="1">
      <c r="A1203" s="6">
        <v>1201</v>
      </c>
      <c r="B1203" s="6" t="str">
        <f>"3435202110112048591392"</f>
        <v>3435202110112048591392</v>
      </c>
      <c r="C1203" s="6" t="str">
        <f>"蒋轩"</f>
        <v>蒋轩</v>
      </c>
      <c r="D1203" s="6" t="str">
        <f t="shared" si="30"/>
        <v>女</v>
      </c>
    </row>
    <row r="1204" spans="1:4" ht="30" customHeight="1">
      <c r="A1204" s="6">
        <v>1202</v>
      </c>
      <c r="B1204" s="6" t="str">
        <f>"3435202110112052511394"</f>
        <v>3435202110112052511394</v>
      </c>
      <c r="C1204" s="6" t="str">
        <f>"李德妃"</f>
        <v>李德妃</v>
      </c>
      <c r="D1204" s="6" t="str">
        <f t="shared" si="30"/>
        <v>女</v>
      </c>
    </row>
    <row r="1205" spans="1:4" ht="30" customHeight="1">
      <c r="A1205" s="6">
        <v>1203</v>
      </c>
      <c r="B1205" s="6" t="str">
        <f>"3435202110112057531396"</f>
        <v>3435202110112057531396</v>
      </c>
      <c r="C1205" s="6" t="str">
        <f>"王少云"</f>
        <v>王少云</v>
      </c>
      <c r="D1205" s="6" t="str">
        <f t="shared" si="30"/>
        <v>女</v>
      </c>
    </row>
    <row r="1206" spans="1:4" ht="30" customHeight="1">
      <c r="A1206" s="6">
        <v>1204</v>
      </c>
      <c r="B1206" s="6" t="str">
        <f>"3435202110112105411399"</f>
        <v>3435202110112105411399</v>
      </c>
      <c r="C1206" s="6" t="str">
        <f>"杨静"</f>
        <v>杨静</v>
      </c>
      <c r="D1206" s="6" t="str">
        <f t="shared" si="30"/>
        <v>女</v>
      </c>
    </row>
    <row r="1207" spans="1:4" ht="30" customHeight="1">
      <c r="A1207" s="6">
        <v>1205</v>
      </c>
      <c r="B1207" s="6" t="str">
        <f>"3435202110112108141401"</f>
        <v>3435202110112108141401</v>
      </c>
      <c r="C1207" s="6" t="str">
        <f>"陈李怡"</f>
        <v>陈李怡</v>
      </c>
      <c r="D1207" s="6" t="str">
        <f t="shared" si="30"/>
        <v>女</v>
      </c>
    </row>
    <row r="1208" spans="1:4" ht="30" customHeight="1">
      <c r="A1208" s="6">
        <v>1206</v>
      </c>
      <c r="B1208" s="6" t="str">
        <f>"3435202110112112291404"</f>
        <v>3435202110112112291404</v>
      </c>
      <c r="C1208" s="6" t="str">
        <f>"莫进南"</f>
        <v>莫进南</v>
      </c>
      <c r="D1208" s="6" t="str">
        <f t="shared" si="30"/>
        <v>女</v>
      </c>
    </row>
    <row r="1209" spans="1:4" ht="30" customHeight="1">
      <c r="A1209" s="6">
        <v>1207</v>
      </c>
      <c r="B1209" s="6" t="str">
        <f>"3435202110112124421410"</f>
        <v>3435202110112124421410</v>
      </c>
      <c r="C1209" s="6" t="str">
        <f>"张福巧"</f>
        <v>张福巧</v>
      </c>
      <c r="D1209" s="6" t="str">
        <f t="shared" si="30"/>
        <v>女</v>
      </c>
    </row>
    <row r="1210" spans="1:4" ht="30" customHeight="1">
      <c r="A1210" s="6">
        <v>1208</v>
      </c>
      <c r="B1210" s="6" t="str">
        <f>"3435202110112125121411"</f>
        <v>3435202110112125121411</v>
      </c>
      <c r="C1210" s="6" t="str">
        <f>"卓明珠"</f>
        <v>卓明珠</v>
      </c>
      <c r="D1210" s="6" t="str">
        <f t="shared" si="30"/>
        <v>女</v>
      </c>
    </row>
    <row r="1211" spans="1:4" ht="30" customHeight="1">
      <c r="A1211" s="6">
        <v>1209</v>
      </c>
      <c r="B1211" s="6" t="str">
        <f>"3435202110112128481413"</f>
        <v>3435202110112128481413</v>
      </c>
      <c r="C1211" s="6" t="str">
        <f>"谢国音"</f>
        <v>谢国音</v>
      </c>
      <c r="D1211" s="6" t="str">
        <f t="shared" si="30"/>
        <v>女</v>
      </c>
    </row>
    <row r="1212" spans="1:4" ht="30" customHeight="1">
      <c r="A1212" s="6">
        <v>1210</v>
      </c>
      <c r="B1212" s="6" t="str">
        <f>"3435202110112142591423"</f>
        <v>3435202110112142591423</v>
      </c>
      <c r="C1212" s="6" t="str">
        <f>"林丹莉"</f>
        <v>林丹莉</v>
      </c>
      <c r="D1212" s="6" t="str">
        <f t="shared" si="30"/>
        <v>女</v>
      </c>
    </row>
    <row r="1213" spans="1:4" ht="30" customHeight="1">
      <c r="A1213" s="6">
        <v>1211</v>
      </c>
      <c r="B1213" s="6" t="str">
        <f>"3435202110112144451425"</f>
        <v>3435202110112144451425</v>
      </c>
      <c r="C1213" s="6" t="str">
        <f>"陈虹"</f>
        <v>陈虹</v>
      </c>
      <c r="D1213" s="6" t="str">
        <f t="shared" si="30"/>
        <v>女</v>
      </c>
    </row>
    <row r="1214" spans="1:4" ht="30" customHeight="1">
      <c r="A1214" s="6">
        <v>1212</v>
      </c>
      <c r="B1214" s="6" t="str">
        <f>"3435202110112203271431"</f>
        <v>3435202110112203271431</v>
      </c>
      <c r="C1214" s="6" t="str">
        <f>"吉红向"</f>
        <v>吉红向</v>
      </c>
      <c r="D1214" s="6" t="str">
        <f t="shared" si="30"/>
        <v>女</v>
      </c>
    </row>
    <row r="1215" spans="1:4" ht="30" customHeight="1">
      <c r="A1215" s="6">
        <v>1213</v>
      </c>
      <c r="B1215" s="6" t="str">
        <f>"3435202110112208571434"</f>
        <v>3435202110112208571434</v>
      </c>
      <c r="C1215" s="6" t="str">
        <f>"李丽男"</f>
        <v>李丽男</v>
      </c>
      <c r="D1215" s="6" t="str">
        <f t="shared" si="30"/>
        <v>女</v>
      </c>
    </row>
    <row r="1216" spans="1:4" ht="30" customHeight="1">
      <c r="A1216" s="6">
        <v>1214</v>
      </c>
      <c r="B1216" s="6" t="str">
        <f>"3435202110112223161443"</f>
        <v>3435202110112223161443</v>
      </c>
      <c r="C1216" s="6" t="str">
        <f>"吴贻连"</f>
        <v>吴贻连</v>
      </c>
      <c r="D1216" s="6" t="str">
        <f t="shared" si="30"/>
        <v>女</v>
      </c>
    </row>
    <row r="1217" spans="1:4" ht="30" customHeight="1">
      <c r="A1217" s="6">
        <v>1215</v>
      </c>
      <c r="B1217" s="6" t="str">
        <f>"3435202110112235261448"</f>
        <v>3435202110112235261448</v>
      </c>
      <c r="C1217" s="6" t="str">
        <f>"梁静"</f>
        <v>梁静</v>
      </c>
      <c r="D1217" s="6" t="str">
        <f t="shared" si="30"/>
        <v>女</v>
      </c>
    </row>
    <row r="1218" spans="1:4" ht="30" customHeight="1">
      <c r="A1218" s="6">
        <v>1216</v>
      </c>
      <c r="B1218" s="6" t="str">
        <f>"3435202110112241101449"</f>
        <v>3435202110112241101449</v>
      </c>
      <c r="C1218" s="6" t="str">
        <f>"郑菊"</f>
        <v>郑菊</v>
      </c>
      <c r="D1218" s="6" t="str">
        <f t="shared" si="30"/>
        <v>女</v>
      </c>
    </row>
    <row r="1219" spans="1:4" ht="30" customHeight="1">
      <c r="A1219" s="6">
        <v>1217</v>
      </c>
      <c r="B1219" s="6" t="str">
        <f>"3435202110112302521457"</f>
        <v>3435202110112302521457</v>
      </c>
      <c r="C1219" s="6" t="str">
        <f>"李文荟"</f>
        <v>李文荟</v>
      </c>
      <c r="D1219" s="6" t="str">
        <f t="shared" si="30"/>
        <v>女</v>
      </c>
    </row>
    <row r="1220" spans="1:4" ht="30" customHeight="1">
      <c r="A1220" s="6">
        <v>1218</v>
      </c>
      <c r="B1220" s="6" t="str">
        <f>"3435202110112312351461"</f>
        <v>3435202110112312351461</v>
      </c>
      <c r="C1220" s="6" t="str">
        <f>"孙林燕"</f>
        <v>孙林燕</v>
      </c>
      <c r="D1220" s="6" t="str">
        <f t="shared" si="30"/>
        <v>女</v>
      </c>
    </row>
    <row r="1221" spans="1:4" ht="30" customHeight="1">
      <c r="A1221" s="6">
        <v>1219</v>
      </c>
      <c r="B1221" s="6" t="str">
        <f>"3435202110120322011476"</f>
        <v>3435202110120322011476</v>
      </c>
      <c r="C1221" s="6" t="str">
        <f>"陈雪"</f>
        <v>陈雪</v>
      </c>
      <c r="D1221" s="6" t="str">
        <f t="shared" si="30"/>
        <v>女</v>
      </c>
    </row>
    <row r="1222" spans="1:4" ht="30" customHeight="1">
      <c r="A1222" s="6">
        <v>1220</v>
      </c>
      <c r="B1222" s="6" t="str">
        <f>"3435202110120807471482"</f>
        <v>3435202110120807471482</v>
      </c>
      <c r="C1222" s="6" t="str">
        <f>"郭漫春"</f>
        <v>郭漫春</v>
      </c>
      <c r="D1222" s="6" t="str">
        <f t="shared" si="30"/>
        <v>女</v>
      </c>
    </row>
    <row r="1223" spans="1:4" ht="30" customHeight="1">
      <c r="A1223" s="6">
        <v>1221</v>
      </c>
      <c r="B1223" s="6" t="str">
        <f>"3435202110120825451489"</f>
        <v>3435202110120825451489</v>
      </c>
      <c r="C1223" s="6" t="str">
        <f>"李彩瑜"</f>
        <v>李彩瑜</v>
      </c>
      <c r="D1223" s="6" t="str">
        <f t="shared" si="30"/>
        <v>女</v>
      </c>
    </row>
    <row r="1224" spans="1:4" ht="30" customHeight="1">
      <c r="A1224" s="6">
        <v>1222</v>
      </c>
      <c r="B1224" s="6" t="str">
        <f>"3435202110120826411490"</f>
        <v>3435202110120826411490</v>
      </c>
      <c r="C1224" s="6" t="str">
        <f>"赵运合"</f>
        <v>赵运合</v>
      </c>
      <c r="D1224" s="6" t="str">
        <f t="shared" si="30"/>
        <v>女</v>
      </c>
    </row>
    <row r="1225" spans="1:4" ht="30" customHeight="1">
      <c r="A1225" s="6">
        <v>1223</v>
      </c>
      <c r="B1225" s="6" t="str">
        <f>"3435202110120841211496"</f>
        <v>3435202110120841211496</v>
      </c>
      <c r="C1225" s="6" t="str">
        <f>"洪玉平"</f>
        <v>洪玉平</v>
      </c>
      <c r="D1225" s="6" t="str">
        <f t="shared" si="30"/>
        <v>女</v>
      </c>
    </row>
    <row r="1226" spans="1:4" ht="30" customHeight="1">
      <c r="A1226" s="6">
        <v>1224</v>
      </c>
      <c r="B1226" s="6" t="str">
        <f>"3435202110120900341503"</f>
        <v>3435202110120900341503</v>
      </c>
      <c r="C1226" s="6" t="str">
        <f>"王子丹"</f>
        <v>王子丹</v>
      </c>
      <c r="D1226" s="6" t="str">
        <f t="shared" si="30"/>
        <v>女</v>
      </c>
    </row>
    <row r="1227" spans="1:4" ht="30" customHeight="1">
      <c r="A1227" s="6">
        <v>1225</v>
      </c>
      <c r="B1227" s="6" t="str">
        <f>"3435202110120905251506"</f>
        <v>3435202110120905251506</v>
      </c>
      <c r="C1227" s="6" t="str">
        <f>"陈燕云"</f>
        <v>陈燕云</v>
      </c>
      <c r="D1227" s="6" t="str">
        <f t="shared" si="30"/>
        <v>女</v>
      </c>
    </row>
    <row r="1228" spans="1:4" ht="30" customHeight="1">
      <c r="A1228" s="6">
        <v>1226</v>
      </c>
      <c r="B1228" s="6" t="str">
        <f>"3435202110120911101512"</f>
        <v>3435202110120911101512</v>
      </c>
      <c r="C1228" s="6" t="str">
        <f>"钟金花"</f>
        <v>钟金花</v>
      </c>
      <c r="D1228" s="6" t="str">
        <f t="shared" si="30"/>
        <v>女</v>
      </c>
    </row>
    <row r="1229" spans="1:4" ht="30" customHeight="1">
      <c r="A1229" s="6">
        <v>1227</v>
      </c>
      <c r="B1229" s="6" t="str">
        <f>"3435202110120914341516"</f>
        <v>3435202110120914341516</v>
      </c>
      <c r="C1229" s="6" t="str">
        <f>"王丽玉"</f>
        <v>王丽玉</v>
      </c>
      <c r="D1229" s="6" t="str">
        <f t="shared" si="30"/>
        <v>女</v>
      </c>
    </row>
    <row r="1230" spans="1:4" ht="30" customHeight="1">
      <c r="A1230" s="6">
        <v>1228</v>
      </c>
      <c r="B1230" s="6" t="str">
        <f>"3435202110120915211518"</f>
        <v>3435202110120915211518</v>
      </c>
      <c r="C1230" s="6" t="str">
        <f>"李基珍"</f>
        <v>李基珍</v>
      </c>
      <c r="D1230" s="6" t="str">
        <f t="shared" si="30"/>
        <v>女</v>
      </c>
    </row>
    <row r="1231" spans="1:4" ht="30" customHeight="1">
      <c r="A1231" s="6">
        <v>1229</v>
      </c>
      <c r="B1231" s="6" t="str">
        <f>"3435202110120933191528"</f>
        <v>3435202110120933191528</v>
      </c>
      <c r="C1231" s="6" t="str">
        <f>"王海英"</f>
        <v>王海英</v>
      </c>
      <c r="D1231" s="6" t="str">
        <f t="shared" si="30"/>
        <v>女</v>
      </c>
    </row>
    <row r="1232" spans="1:4" ht="30" customHeight="1">
      <c r="A1232" s="6">
        <v>1230</v>
      </c>
      <c r="B1232" s="6" t="str">
        <f>"3435202110120937201532"</f>
        <v>3435202110120937201532</v>
      </c>
      <c r="C1232" s="6" t="str">
        <f>"莫翘连"</f>
        <v>莫翘连</v>
      </c>
      <c r="D1232" s="6" t="str">
        <f t="shared" si="30"/>
        <v>女</v>
      </c>
    </row>
    <row r="1233" spans="1:4" ht="30" customHeight="1">
      <c r="A1233" s="6">
        <v>1231</v>
      </c>
      <c r="B1233" s="6" t="str">
        <f>"3435202110120945011539"</f>
        <v>3435202110120945011539</v>
      </c>
      <c r="C1233" s="6" t="str">
        <f>"吴婷婷"</f>
        <v>吴婷婷</v>
      </c>
      <c r="D1233" s="6" t="str">
        <f t="shared" si="30"/>
        <v>女</v>
      </c>
    </row>
    <row r="1234" spans="1:4" ht="30" customHeight="1">
      <c r="A1234" s="6">
        <v>1232</v>
      </c>
      <c r="B1234" s="6" t="str">
        <f>"3435202110120953291546"</f>
        <v>3435202110120953291546</v>
      </c>
      <c r="C1234" s="6" t="str">
        <f>"张霞"</f>
        <v>张霞</v>
      </c>
      <c r="D1234" s="6" t="str">
        <f t="shared" si="30"/>
        <v>女</v>
      </c>
    </row>
    <row r="1235" spans="1:4" ht="30" customHeight="1">
      <c r="A1235" s="6">
        <v>1233</v>
      </c>
      <c r="B1235" s="6" t="str">
        <f>"3435202110120955391547"</f>
        <v>3435202110120955391547</v>
      </c>
      <c r="C1235" s="6" t="str">
        <f>"陈肖雪"</f>
        <v>陈肖雪</v>
      </c>
      <c r="D1235" s="6" t="str">
        <f t="shared" si="30"/>
        <v>女</v>
      </c>
    </row>
    <row r="1236" spans="1:4" ht="30" customHeight="1">
      <c r="A1236" s="6">
        <v>1234</v>
      </c>
      <c r="B1236" s="6" t="str">
        <f>"3435202110121000051551"</f>
        <v>3435202110121000051551</v>
      </c>
      <c r="C1236" s="6" t="str">
        <f>"王瑜"</f>
        <v>王瑜</v>
      </c>
      <c r="D1236" s="6" t="str">
        <f t="shared" si="30"/>
        <v>女</v>
      </c>
    </row>
    <row r="1237" spans="1:4" ht="30" customHeight="1">
      <c r="A1237" s="6">
        <v>1235</v>
      </c>
      <c r="B1237" s="6" t="str">
        <f>"3435202110121000161552"</f>
        <v>3435202110121000161552</v>
      </c>
      <c r="C1237" s="6" t="str">
        <f>"李道容"</f>
        <v>李道容</v>
      </c>
      <c r="D1237" s="6" t="str">
        <f t="shared" si="30"/>
        <v>女</v>
      </c>
    </row>
    <row r="1238" spans="1:4" ht="30" customHeight="1">
      <c r="A1238" s="6">
        <v>1236</v>
      </c>
      <c r="B1238" s="6" t="str">
        <f>"3435202110121011321559"</f>
        <v>3435202110121011321559</v>
      </c>
      <c r="C1238" s="6" t="str">
        <f>"梁小妹"</f>
        <v>梁小妹</v>
      </c>
      <c r="D1238" s="6" t="str">
        <f t="shared" si="30"/>
        <v>女</v>
      </c>
    </row>
    <row r="1239" spans="1:4" ht="30" customHeight="1">
      <c r="A1239" s="6">
        <v>1237</v>
      </c>
      <c r="B1239" s="6" t="str">
        <f>"3435202110121019251563"</f>
        <v>3435202110121019251563</v>
      </c>
      <c r="C1239" s="6" t="str">
        <f>"赖成川"</f>
        <v>赖成川</v>
      </c>
      <c r="D1239" s="6" t="str">
        <f>"男"</f>
        <v>男</v>
      </c>
    </row>
    <row r="1240" spans="1:4" ht="30" customHeight="1">
      <c r="A1240" s="6">
        <v>1238</v>
      </c>
      <c r="B1240" s="6" t="str">
        <f>"3435202110121022531566"</f>
        <v>3435202110121022531566</v>
      </c>
      <c r="C1240" s="6" t="str">
        <f>"翁朝艺"</f>
        <v>翁朝艺</v>
      </c>
      <c r="D1240" s="6" t="str">
        <f aca="true" t="shared" si="31" ref="D1240:D1248">"女"</f>
        <v>女</v>
      </c>
    </row>
    <row r="1241" spans="1:4" ht="30" customHeight="1">
      <c r="A1241" s="6">
        <v>1239</v>
      </c>
      <c r="B1241" s="6" t="str">
        <f>"3435202110121026251570"</f>
        <v>3435202110121026251570</v>
      </c>
      <c r="C1241" s="6" t="str">
        <f>"符甸"</f>
        <v>符甸</v>
      </c>
      <c r="D1241" s="6" t="str">
        <f t="shared" si="31"/>
        <v>女</v>
      </c>
    </row>
    <row r="1242" spans="1:4" ht="30" customHeight="1">
      <c r="A1242" s="6">
        <v>1240</v>
      </c>
      <c r="B1242" s="6" t="str">
        <f>"3435202110121032391573"</f>
        <v>3435202110121032391573</v>
      </c>
      <c r="C1242" s="6" t="str">
        <f>"林星梅"</f>
        <v>林星梅</v>
      </c>
      <c r="D1242" s="6" t="str">
        <f t="shared" si="31"/>
        <v>女</v>
      </c>
    </row>
    <row r="1243" spans="1:4" ht="30" customHeight="1">
      <c r="A1243" s="6">
        <v>1241</v>
      </c>
      <c r="B1243" s="6" t="str">
        <f>"3435202110121104271590"</f>
        <v>3435202110121104271590</v>
      </c>
      <c r="C1243" s="6" t="str">
        <f>"李海冰"</f>
        <v>李海冰</v>
      </c>
      <c r="D1243" s="6" t="str">
        <f t="shared" si="31"/>
        <v>女</v>
      </c>
    </row>
    <row r="1244" spans="1:4" ht="30" customHeight="1">
      <c r="A1244" s="6">
        <v>1242</v>
      </c>
      <c r="B1244" s="6" t="str">
        <f>"3435202110121106501591"</f>
        <v>3435202110121106501591</v>
      </c>
      <c r="C1244" s="6" t="str">
        <f>"余丹花"</f>
        <v>余丹花</v>
      </c>
      <c r="D1244" s="6" t="str">
        <f t="shared" si="31"/>
        <v>女</v>
      </c>
    </row>
    <row r="1245" spans="1:4" ht="30" customHeight="1">
      <c r="A1245" s="6">
        <v>1243</v>
      </c>
      <c r="B1245" s="6" t="str">
        <f>"3435202110121107301592"</f>
        <v>3435202110121107301592</v>
      </c>
      <c r="C1245" s="6" t="str">
        <f>"邓景圆"</f>
        <v>邓景圆</v>
      </c>
      <c r="D1245" s="6" t="str">
        <f t="shared" si="31"/>
        <v>女</v>
      </c>
    </row>
    <row r="1246" spans="1:4" ht="30" customHeight="1">
      <c r="A1246" s="6">
        <v>1244</v>
      </c>
      <c r="B1246" s="6" t="str">
        <f>"3435202110121118511596"</f>
        <v>3435202110121118511596</v>
      </c>
      <c r="C1246" s="6" t="str">
        <f>"邓斐娟"</f>
        <v>邓斐娟</v>
      </c>
      <c r="D1246" s="6" t="str">
        <f t="shared" si="31"/>
        <v>女</v>
      </c>
    </row>
    <row r="1247" spans="1:4" ht="30" customHeight="1">
      <c r="A1247" s="6">
        <v>1245</v>
      </c>
      <c r="B1247" s="6" t="str">
        <f>"3435202110121120421601"</f>
        <v>3435202110121120421601</v>
      </c>
      <c r="C1247" s="6" t="str">
        <f>"吴和友"</f>
        <v>吴和友</v>
      </c>
      <c r="D1247" s="6" t="str">
        <f t="shared" si="31"/>
        <v>女</v>
      </c>
    </row>
    <row r="1248" spans="1:4" ht="30" customHeight="1">
      <c r="A1248" s="6">
        <v>1246</v>
      </c>
      <c r="B1248" s="6" t="str">
        <f>"3435202110121124481603"</f>
        <v>3435202110121124481603</v>
      </c>
      <c r="C1248" s="6" t="str">
        <f>"林娜"</f>
        <v>林娜</v>
      </c>
      <c r="D1248" s="6" t="str">
        <f t="shared" si="31"/>
        <v>女</v>
      </c>
    </row>
    <row r="1249" spans="1:4" ht="30" customHeight="1">
      <c r="A1249" s="6">
        <v>1247</v>
      </c>
      <c r="B1249" s="6" t="str">
        <f>"3435202110121125001606"</f>
        <v>3435202110121125001606</v>
      </c>
      <c r="C1249" s="6" t="str">
        <f>"梁其法"</f>
        <v>梁其法</v>
      </c>
      <c r="D1249" s="6" t="str">
        <f>"男"</f>
        <v>男</v>
      </c>
    </row>
    <row r="1250" spans="1:4" ht="30" customHeight="1">
      <c r="A1250" s="6">
        <v>1248</v>
      </c>
      <c r="B1250" s="6" t="str">
        <f>"3435202110121128091610"</f>
        <v>3435202110121128091610</v>
      </c>
      <c r="C1250" s="6" t="str">
        <f>"吴俊芳"</f>
        <v>吴俊芳</v>
      </c>
      <c r="D1250" s="6" t="str">
        <f aca="true" t="shared" si="32" ref="D1250:D1267">"女"</f>
        <v>女</v>
      </c>
    </row>
    <row r="1251" spans="1:4" ht="30" customHeight="1">
      <c r="A1251" s="6">
        <v>1249</v>
      </c>
      <c r="B1251" s="6" t="str">
        <f>"3435202110121139151616"</f>
        <v>3435202110121139151616</v>
      </c>
      <c r="C1251" s="6" t="str">
        <f>"吴艳"</f>
        <v>吴艳</v>
      </c>
      <c r="D1251" s="6" t="str">
        <f t="shared" si="32"/>
        <v>女</v>
      </c>
    </row>
    <row r="1252" spans="1:4" ht="30" customHeight="1">
      <c r="A1252" s="6">
        <v>1250</v>
      </c>
      <c r="B1252" s="6" t="str">
        <f>"3435202110121148111620"</f>
        <v>3435202110121148111620</v>
      </c>
      <c r="C1252" s="6" t="str">
        <f>"王丽颖"</f>
        <v>王丽颖</v>
      </c>
      <c r="D1252" s="6" t="str">
        <f t="shared" si="32"/>
        <v>女</v>
      </c>
    </row>
    <row r="1253" spans="1:4" ht="30" customHeight="1">
      <c r="A1253" s="6">
        <v>1251</v>
      </c>
      <c r="B1253" s="6" t="str">
        <f>"3435202110121205131626"</f>
        <v>3435202110121205131626</v>
      </c>
      <c r="C1253" s="6" t="str">
        <f>"邱镡"</f>
        <v>邱镡</v>
      </c>
      <c r="D1253" s="6" t="str">
        <f t="shared" si="32"/>
        <v>女</v>
      </c>
    </row>
    <row r="1254" spans="1:4" ht="30" customHeight="1">
      <c r="A1254" s="6">
        <v>1252</v>
      </c>
      <c r="B1254" s="6" t="str">
        <f>"3435202110121207251627"</f>
        <v>3435202110121207251627</v>
      </c>
      <c r="C1254" s="6" t="str">
        <f>"王川文"</f>
        <v>王川文</v>
      </c>
      <c r="D1254" s="6" t="str">
        <f t="shared" si="32"/>
        <v>女</v>
      </c>
    </row>
    <row r="1255" spans="1:4" ht="30" customHeight="1">
      <c r="A1255" s="6">
        <v>1253</v>
      </c>
      <c r="B1255" s="6" t="str">
        <f>"3435202110121214211628"</f>
        <v>3435202110121214211628</v>
      </c>
      <c r="C1255" s="6" t="str">
        <f>"林书慧"</f>
        <v>林书慧</v>
      </c>
      <c r="D1255" s="6" t="str">
        <f t="shared" si="32"/>
        <v>女</v>
      </c>
    </row>
    <row r="1256" spans="1:4" ht="30" customHeight="1">
      <c r="A1256" s="6">
        <v>1254</v>
      </c>
      <c r="B1256" s="6" t="str">
        <f>"3435202110121222341631"</f>
        <v>3435202110121222341631</v>
      </c>
      <c r="C1256" s="6" t="str">
        <f>"孙李娜"</f>
        <v>孙李娜</v>
      </c>
      <c r="D1256" s="6" t="str">
        <f t="shared" si="32"/>
        <v>女</v>
      </c>
    </row>
    <row r="1257" spans="1:4" ht="30" customHeight="1">
      <c r="A1257" s="6">
        <v>1255</v>
      </c>
      <c r="B1257" s="6" t="str">
        <f>"3435202110121237321633"</f>
        <v>3435202110121237321633</v>
      </c>
      <c r="C1257" s="6" t="str">
        <f>"黎龙女"</f>
        <v>黎龙女</v>
      </c>
      <c r="D1257" s="6" t="str">
        <f t="shared" si="32"/>
        <v>女</v>
      </c>
    </row>
    <row r="1258" spans="1:4" ht="30" customHeight="1">
      <c r="A1258" s="6">
        <v>1256</v>
      </c>
      <c r="B1258" s="6" t="str">
        <f>"3435202110121243441637"</f>
        <v>3435202110121243441637</v>
      </c>
      <c r="C1258" s="6" t="str">
        <f>"周玉曼"</f>
        <v>周玉曼</v>
      </c>
      <c r="D1258" s="6" t="str">
        <f t="shared" si="32"/>
        <v>女</v>
      </c>
    </row>
    <row r="1259" spans="1:4" ht="30" customHeight="1">
      <c r="A1259" s="6">
        <v>1257</v>
      </c>
      <c r="B1259" s="6" t="str">
        <f>"3435202110121244231638"</f>
        <v>3435202110121244231638</v>
      </c>
      <c r="C1259" s="6" t="str">
        <f>"温小燕"</f>
        <v>温小燕</v>
      </c>
      <c r="D1259" s="6" t="str">
        <f t="shared" si="32"/>
        <v>女</v>
      </c>
    </row>
    <row r="1260" spans="1:4" ht="30" customHeight="1">
      <c r="A1260" s="6">
        <v>1258</v>
      </c>
      <c r="B1260" s="6" t="str">
        <f>"3435202110121246431639"</f>
        <v>3435202110121246431639</v>
      </c>
      <c r="C1260" s="6" t="str">
        <f>"莫艾翠"</f>
        <v>莫艾翠</v>
      </c>
      <c r="D1260" s="6" t="str">
        <f t="shared" si="32"/>
        <v>女</v>
      </c>
    </row>
    <row r="1261" spans="1:4" ht="30" customHeight="1">
      <c r="A1261" s="6">
        <v>1259</v>
      </c>
      <c r="B1261" s="6" t="str">
        <f>"3435202110121251491642"</f>
        <v>3435202110121251491642</v>
      </c>
      <c r="C1261" s="6" t="str">
        <f>"徐英丽"</f>
        <v>徐英丽</v>
      </c>
      <c r="D1261" s="6" t="str">
        <f t="shared" si="32"/>
        <v>女</v>
      </c>
    </row>
    <row r="1262" spans="1:4" ht="30" customHeight="1">
      <c r="A1262" s="6">
        <v>1260</v>
      </c>
      <c r="B1262" s="6" t="str">
        <f>"3435202110121254011643"</f>
        <v>3435202110121254011643</v>
      </c>
      <c r="C1262" s="6" t="str">
        <f>"郭晶晶"</f>
        <v>郭晶晶</v>
      </c>
      <c r="D1262" s="6" t="str">
        <f t="shared" si="32"/>
        <v>女</v>
      </c>
    </row>
    <row r="1263" spans="1:4" ht="30" customHeight="1">
      <c r="A1263" s="6">
        <v>1261</v>
      </c>
      <c r="B1263" s="6" t="str">
        <f>"3435202110121254041644"</f>
        <v>3435202110121254041644</v>
      </c>
      <c r="C1263" s="6" t="str">
        <f>"符冰"</f>
        <v>符冰</v>
      </c>
      <c r="D1263" s="6" t="str">
        <f t="shared" si="32"/>
        <v>女</v>
      </c>
    </row>
    <row r="1264" spans="1:4" ht="30" customHeight="1">
      <c r="A1264" s="6">
        <v>1262</v>
      </c>
      <c r="B1264" s="6" t="str">
        <f>"3435202110121254131645"</f>
        <v>3435202110121254131645</v>
      </c>
      <c r="C1264" s="6" t="str">
        <f>"符梅女"</f>
        <v>符梅女</v>
      </c>
      <c r="D1264" s="6" t="str">
        <f t="shared" si="32"/>
        <v>女</v>
      </c>
    </row>
    <row r="1265" spans="1:4" ht="30" customHeight="1">
      <c r="A1265" s="6">
        <v>1263</v>
      </c>
      <c r="B1265" s="6" t="str">
        <f>"3435202110121258161647"</f>
        <v>3435202110121258161647</v>
      </c>
      <c r="C1265" s="6" t="str">
        <f>"周婉"</f>
        <v>周婉</v>
      </c>
      <c r="D1265" s="6" t="str">
        <f t="shared" si="32"/>
        <v>女</v>
      </c>
    </row>
    <row r="1266" spans="1:4" ht="30" customHeight="1">
      <c r="A1266" s="6">
        <v>1264</v>
      </c>
      <c r="B1266" s="6" t="str">
        <f>"3435202110121316051653"</f>
        <v>3435202110121316051653</v>
      </c>
      <c r="C1266" s="6" t="str">
        <f>"颜灿"</f>
        <v>颜灿</v>
      </c>
      <c r="D1266" s="6" t="str">
        <f t="shared" si="32"/>
        <v>女</v>
      </c>
    </row>
    <row r="1267" spans="1:4" ht="30" customHeight="1">
      <c r="A1267" s="6">
        <v>1265</v>
      </c>
      <c r="B1267" s="6" t="str">
        <f>"3435202110121321061654"</f>
        <v>3435202110121321061654</v>
      </c>
      <c r="C1267" s="6" t="str">
        <f>"黎海英"</f>
        <v>黎海英</v>
      </c>
      <c r="D1267" s="6" t="str">
        <f t="shared" si="32"/>
        <v>女</v>
      </c>
    </row>
    <row r="1268" spans="1:4" ht="30" customHeight="1">
      <c r="A1268" s="6">
        <v>1266</v>
      </c>
      <c r="B1268" s="6" t="str">
        <f>"3435202110121345041660"</f>
        <v>3435202110121345041660</v>
      </c>
      <c r="C1268" s="6" t="str">
        <f>"孙之千"</f>
        <v>孙之千</v>
      </c>
      <c r="D1268" s="6" t="str">
        <f>"男"</f>
        <v>男</v>
      </c>
    </row>
    <row r="1269" spans="1:4" ht="30" customHeight="1">
      <c r="A1269" s="6">
        <v>1267</v>
      </c>
      <c r="B1269" s="6" t="str">
        <f>"3435202110121355191663"</f>
        <v>3435202110121355191663</v>
      </c>
      <c r="C1269" s="6" t="str">
        <f>"梁雪冰"</f>
        <v>梁雪冰</v>
      </c>
      <c r="D1269" s="6" t="str">
        <f aca="true" t="shared" si="33" ref="D1269:D1332">"女"</f>
        <v>女</v>
      </c>
    </row>
    <row r="1270" spans="1:4" ht="30" customHeight="1">
      <c r="A1270" s="6">
        <v>1268</v>
      </c>
      <c r="B1270" s="6" t="str">
        <f>"3435202110121443541678"</f>
        <v>3435202110121443541678</v>
      </c>
      <c r="C1270" s="6" t="str">
        <f>"卢裕庆"</f>
        <v>卢裕庆</v>
      </c>
      <c r="D1270" s="6" t="str">
        <f t="shared" si="33"/>
        <v>女</v>
      </c>
    </row>
    <row r="1271" spans="1:4" ht="30" customHeight="1">
      <c r="A1271" s="6">
        <v>1269</v>
      </c>
      <c r="B1271" s="6" t="str">
        <f>"3435202110121447351679"</f>
        <v>3435202110121447351679</v>
      </c>
      <c r="C1271" s="6" t="str">
        <f>"王岚"</f>
        <v>王岚</v>
      </c>
      <c r="D1271" s="6" t="str">
        <f t="shared" si="33"/>
        <v>女</v>
      </c>
    </row>
    <row r="1272" spans="1:4" ht="30" customHeight="1">
      <c r="A1272" s="6">
        <v>1270</v>
      </c>
      <c r="B1272" s="6" t="str">
        <f>"3435202110121454551682"</f>
        <v>3435202110121454551682</v>
      </c>
      <c r="C1272" s="6" t="str">
        <f>"杨望"</f>
        <v>杨望</v>
      </c>
      <c r="D1272" s="6" t="str">
        <f t="shared" si="33"/>
        <v>女</v>
      </c>
    </row>
    <row r="1273" spans="1:4" ht="30" customHeight="1">
      <c r="A1273" s="6">
        <v>1271</v>
      </c>
      <c r="B1273" s="6" t="str">
        <f>"3435202110121503081686"</f>
        <v>3435202110121503081686</v>
      </c>
      <c r="C1273" s="6" t="str">
        <f>"苏文芳"</f>
        <v>苏文芳</v>
      </c>
      <c r="D1273" s="6" t="str">
        <f t="shared" si="33"/>
        <v>女</v>
      </c>
    </row>
    <row r="1274" spans="1:4" ht="30" customHeight="1">
      <c r="A1274" s="6">
        <v>1272</v>
      </c>
      <c r="B1274" s="6" t="str">
        <f>"3435202110121503321687"</f>
        <v>3435202110121503321687</v>
      </c>
      <c r="C1274" s="6" t="str">
        <f>"郑洁彤"</f>
        <v>郑洁彤</v>
      </c>
      <c r="D1274" s="6" t="str">
        <f t="shared" si="33"/>
        <v>女</v>
      </c>
    </row>
    <row r="1275" spans="1:4" ht="30" customHeight="1">
      <c r="A1275" s="6">
        <v>1273</v>
      </c>
      <c r="B1275" s="6" t="str">
        <f>"3435202110121503511688"</f>
        <v>3435202110121503511688</v>
      </c>
      <c r="C1275" s="6" t="str">
        <f>"莫妮妮"</f>
        <v>莫妮妮</v>
      </c>
      <c r="D1275" s="6" t="str">
        <f t="shared" si="33"/>
        <v>女</v>
      </c>
    </row>
    <row r="1276" spans="1:4" ht="30" customHeight="1">
      <c r="A1276" s="6">
        <v>1274</v>
      </c>
      <c r="B1276" s="6" t="str">
        <f>"3435202110121508121692"</f>
        <v>3435202110121508121692</v>
      </c>
      <c r="C1276" s="6" t="str">
        <f>"蔡灵灵"</f>
        <v>蔡灵灵</v>
      </c>
      <c r="D1276" s="6" t="str">
        <f t="shared" si="33"/>
        <v>女</v>
      </c>
    </row>
    <row r="1277" spans="1:4" ht="30" customHeight="1">
      <c r="A1277" s="6">
        <v>1275</v>
      </c>
      <c r="B1277" s="6" t="str">
        <f>"3435202110121510161695"</f>
        <v>3435202110121510161695</v>
      </c>
      <c r="C1277" s="6" t="str">
        <f>"曾美乾"</f>
        <v>曾美乾</v>
      </c>
      <c r="D1277" s="6" t="str">
        <f t="shared" si="33"/>
        <v>女</v>
      </c>
    </row>
    <row r="1278" spans="1:4" ht="30" customHeight="1">
      <c r="A1278" s="6">
        <v>1276</v>
      </c>
      <c r="B1278" s="6" t="str">
        <f>"3435202110121511331696"</f>
        <v>3435202110121511331696</v>
      </c>
      <c r="C1278" s="6" t="str">
        <f>"陈丽强"</f>
        <v>陈丽强</v>
      </c>
      <c r="D1278" s="6" t="str">
        <f t="shared" si="33"/>
        <v>女</v>
      </c>
    </row>
    <row r="1279" spans="1:4" ht="30" customHeight="1">
      <c r="A1279" s="6">
        <v>1277</v>
      </c>
      <c r="B1279" s="6" t="str">
        <f>"3435202110121533051714"</f>
        <v>3435202110121533051714</v>
      </c>
      <c r="C1279" s="6" t="str">
        <f>"符丽花"</f>
        <v>符丽花</v>
      </c>
      <c r="D1279" s="6" t="str">
        <f t="shared" si="33"/>
        <v>女</v>
      </c>
    </row>
    <row r="1280" spans="1:4" ht="30" customHeight="1">
      <c r="A1280" s="6">
        <v>1278</v>
      </c>
      <c r="B1280" s="6" t="str">
        <f>"3435202110121538281721"</f>
        <v>3435202110121538281721</v>
      </c>
      <c r="C1280" s="6" t="str">
        <f>"王雅努"</f>
        <v>王雅努</v>
      </c>
      <c r="D1280" s="6" t="str">
        <f t="shared" si="33"/>
        <v>女</v>
      </c>
    </row>
    <row r="1281" spans="1:4" ht="30" customHeight="1">
      <c r="A1281" s="6">
        <v>1279</v>
      </c>
      <c r="B1281" s="6" t="str">
        <f>"3435202110121545471722"</f>
        <v>3435202110121545471722</v>
      </c>
      <c r="C1281" s="6" t="str">
        <f>"程帆"</f>
        <v>程帆</v>
      </c>
      <c r="D1281" s="6" t="str">
        <f t="shared" si="33"/>
        <v>女</v>
      </c>
    </row>
    <row r="1282" spans="1:4" ht="30" customHeight="1">
      <c r="A1282" s="6">
        <v>1280</v>
      </c>
      <c r="B1282" s="6" t="str">
        <f>"3435202110121558431727"</f>
        <v>3435202110121558431727</v>
      </c>
      <c r="C1282" s="6" t="str">
        <f>"陈婆留"</f>
        <v>陈婆留</v>
      </c>
      <c r="D1282" s="6" t="str">
        <f t="shared" si="33"/>
        <v>女</v>
      </c>
    </row>
    <row r="1283" spans="1:4" ht="30" customHeight="1">
      <c r="A1283" s="6">
        <v>1281</v>
      </c>
      <c r="B1283" s="6" t="str">
        <f>"3435202110121602061728"</f>
        <v>3435202110121602061728</v>
      </c>
      <c r="C1283" s="6" t="str">
        <f>"梁素文"</f>
        <v>梁素文</v>
      </c>
      <c r="D1283" s="6" t="str">
        <f t="shared" si="33"/>
        <v>女</v>
      </c>
    </row>
    <row r="1284" spans="1:4" ht="30" customHeight="1">
      <c r="A1284" s="6">
        <v>1282</v>
      </c>
      <c r="B1284" s="6" t="str">
        <f>"3435202110121618491735"</f>
        <v>3435202110121618491735</v>
      </c>
      <c r="C1284" s="6" t="str">
        <f>"李志秀"</f>
        <v>李志秀</v>
      </c>
      <c r="D1284" s="6" t="str">
        <f t="shared" si="33"/>
        <v>女</v>
      </c>
    </row>
    <row r="1285" spans="1:4" ht="30" customHeight="1">
      <c r="A1285" s="6">
        <v>1283</v>
      </c>
      <c r="B1285" s="6" t="str">
        <f>"3435202110121619311736"</f>
        <v>3435202110121619311736</v>
      </c>
      <c r="C1285" s="6" t="str">
        <f>"王淑"</f>
        <v>王淑</v>
      </c>
      <c r="D1285" s="6" t="str">
        <f t="shared" si="33"/>
        <v>女</v>
      </c>
    </row>
    <row r="1286" spans="1:4" ht="30" customHeight="1">
      <c r="A1286" s="6">
        <v>1284</v>
      </c>
      <c r="B1286" s="6" t="str">
        <f>"3435202110121620481737"</f>
        <v>3435202110121620481737</v>
      </c>
      <c r="C1286" s="6" t="str">
        <f>"吴佳穗"</f>
        <v>吴佳穗</v>
      </c>
      <c r="D1286" s="6" t="str">
        <f t="shared" si="33"/>
        <v>女</v>
      </c>
    </row>
    <row r="1287" spans="1:4" ht="30" customHeight="1">
      <c r="A1287" s="6">
        <v>1285</v>
      </c>
      <c r="B1287" s="6" t="str">
        <f>"3435202110121622211739"</f>
        <v>3435202110121622211739</v>
      </c>
      <c r="C1287" s="6" t="str">
        <f>"陈小妮"</f>
        <v>陈小妮</v>
      </c>
      <c r="D1287" s="6" t="str">
        <f t="shared" si="33"/>
        <v>女</v>
      </c>
    </row>
    <row r="1288" spans="1:4" ht="30" customHeight="1">
      <c r="A1288" s="6">
        <v>1286</v>
      </c>
      <c r="B1288" s="6" t="str">
        <f>"3435202110121626131743"</f>
        <v>3435202110121626131743</v>
      </c>
      <c r="C1288" s="6" t="str">
        <f>"张彩菊"</f>
        <v>张彩菊</v>
      </c>
      <c r="D1288" s="6" t="str">
        <f t="shared" si="33"/>
        <v>女</v>
      </c>
    </row>
    <row r="1289" spans="1:4" ht="30" customHeight="1">
      <c r="A1289" s="6">
        <v>1287</v>
      </c>
      <c r="B1289" s="6" t="str">
        <f>"3435202110121626181744"</f>
        <v>3435202110121626181744</v>
      </c>
      <c r="C1289" s="6" t="str">
        <f>"谢斐"</f>
        <v>谢斐</v>
      </c>
      <c r="D1289" s="6" t="str">
        <f t="shared" si="33"/>
        <v>女</v>
      </c>
    </row>
    <row r="1290" spans="1:4" ht="30" customHeight="1">
      <c r="A1290" s="6">
        <v>1288</v>
      </c>
      <c r="B1290" s="6" t="str">
        <f>"3435202110121629171746"</f>
        <v>3435202110121629171746</v>
      </c>
      <c r="C1290" s="6" t="str">
        <f>"钟新宇"</f>
        <v>钟新宇</v>
      </c>
      <c r="D1290" s="6" t="str">
        <f t="shared" si="33"/>
        <v>女</v>
      </c>
    </row>
    <row r="1291" spans="1:4" ht="30" customHeight="1">
      <c r="A1291" s="6">
        <v>1289</v>
      </c>
      <c r="B1291" s="6" t="str">
        <f>"3435202110121634001748"</f>
        <v>3435202110121634001748</v>
      </c>
      <c r="C1291" s="6" t="str">
        <f>"林妹妹"</f>
        <v>林妹妹</v>
      </c>
      <c r="D1291" s="6" t="str">
        <f t="shared" si="33"/>
        <v>女</v>
      </c>
    </row>
    <row r="1292" spans="1:4" ht="30" customHeight="1">
      <c r="A1292" s="6">
        <v>1290</v>
      </c>
      <c r="B1292" s="6" t="str">
        <f>"3435202110121638491750"</f>
        <v>3435202110121638491750</v>
      </c>
      <c r="C1292" s="6" t="str">
        <f>"陈春燕"</f>
        <v>陈春燕</v>
      </c>
      <c r="D1292" s="6" t="str">
        <f t="shared" si="33"/>
        <v>女</v>
      </c>
    </row>
    <row r="1293" spans="1:4" ht="30" customHeight="1">
      <c r="A1293" s="6">
        <v>1291</v>
      </c>
      <c r="B1293" s="6" t="str">
        <f>"3435202110121640161752"</f>
        <v>3435202110121640161752</v>
      </c>
      <c r="C1293" s="6" t="str">
        <f>"符凤玉"</f>
        <v>符凤玉</v>
      </c>
      <c r="D1293" s="6" t="str">
        <f t="shared" si="33"/>
        <v>女</v>
      </c>
    </row>
    <row r="1294" spans="1:4" ht="30" customHeight="1">
      <c r="A1294" s="6">
        <v>1292</v>
      </c>
      <c r="B1294" s="6" t="str">
        <f>"3435202110121654201758"</f>
        <v>3435202110121654201758</v>
      </c>
      <c r="C1294" s="6" t="str">
        <f>"梁欢"</f>
        <v>梁欢</v>
      </c>
      <c r="D1294" s="6" t="str">
        <f t="shared" si="33"/>
        <v>女</v>
      </c>
    </row>
    <row r="1295" spans="1:4" ht="30" customHeight="1">
      <c r="A1295" s="6">
        <v>1293</v>
      </c>
      <c r="B1295" s="6" t="str">
        <f>"3435202110121659471760"</f>
        <v>3435202110121659471760</v>
      </c>
      <c r="C1295" s="6" t="str">
        <f>"符世香"</f>
        <v>符世香</v>
      </c>
      <c r="D1295" s="6" t="str">
        <f t="shared" si="33"/>
        <v>女</v>
      </c>
    </row>
    <row r="1296" spans="1:4" ht="30" customHeight="1">
      <c r="A1296" s="6">
        <v>1294</v>
      </c>
      <c r="B1296" s="6" t="str">
        <f>"3435202110121722111774"</f>
        <v>3435202110121722111774</v>
      </c>
      <c r="C1296" s="6" t="str">
        <f>"谢书楼"</f>
        <v>谢书楼</v>
      </c>
      <c r="D1296" s="6" t="str">
        <f t="shared" si="33"/>
        <v>女</v>
      </c>
    </row>
    <row r="1297" spans="1:4" ht="30" customHeight="1">
      <c r="A1297" s="6">
        <v>1295</v>
      </c>
      <c r="B1297" s="6" t="str">
        <f>"3435202110121732261777"</f>
        <v>3435202110121732261777</v>
      </c>
      <c r="C1297" s="6" t="str">
        <f>"黄河玉"</f>
        <v>黄河玉</v>
      </c>
      <c r="D1297" s="6" t="str">
        <f t="shared" si="33"/>
        <v>女</v>
      </c>
    </row>
    <row r="1298" spans="1:4" ht="30" customHeight="1">
      <c r="A1298" s="6">
        <v>1296</v>
      </c>
      <c r="B1298" s="6" t="str">
        <f>"3435202110121735141779"</f>
        <v>3435202110121735141779</v>
      </c>
      <c r="C1298" s="6" t="str">
        <f>"唐金"</f>
        <v>唐金</v>
      </c>
      <c r="D1298" s="6" t="str">
        <f t="shared" si="33"/>
        <v>女</v>
      </c>
    </row>
    <row r="1299" spans="1:4" ht="30" customHeight="1">
      <c r="A1299" s="6">
        <v>1297</v>
      </c>
      <c r="B1299" s="6" t="str">
        <f>"3435202110121750111785"</f>
        <v>3435202110121750111785</v>
      </c>
      <c r="C1299" s="6" t="str">
        <f>"莫楠"</f>
        <v>莫楠</v>
      </c>
      <c r="D1299" s="6" t="str">
        <f t="shared" si="33"/>
        <v>女</v>
      </c>
    </row>
    <row r="1300" spans="1:4" ht="30" customHeight="1">
      <c r="A1300" s="6">
        <v>1298</v>
      </c>
      <c r="B1300" s="6" t="str">
        <f>"3435202110121759481789"</f>
        <v>3435202110121759481789</v>
      </c>
      <c r="C1300" s="6" t="str">
        <f>"柯秋妃"</f>
        <v>柯秋妃</v>
      </c>
      <c r="D1300" s="6" t="str">
        <f t="shared" si="33"/>
        <v>女</v>
      </c>
    </row>
    <row r="1301" spans="1:4" ht="30" customHeight="1">
      <c r="A1301" s="6">
        <v>1299</v>
      </c>
      <c r="B1301" s="6" t="str">
        <f>"3435202110121800531790"</f>
        <v>3435202110121800531790</v>
      </c>
      <c r="C1301" s="6" t="str">
        <f>"羊庆娜"</f>
        <v>羊庆娜</v>
      </c>
      <c r="D1301" s="6" t="str">
        <f t="shared" si="33"/>
        <v>女</v>
      </c>
    </row>
    <row r="1302" spans="1:4" ht="30" customHeight="1">
      <c r="A1302" s="6">
        <v>1300</v>
      </c>
      <c r="B1302" s="6" t="str">
        <f>"3435202110121801061791"</f>
        <v>3435202110121801061791</v>
      </c>
      <c r="C1302" s="6" t="str">
        <f>"杨霜霜"</f>
        <v>杨霜霜</v>
      </c>
      <c r="D1302" s="6" t="str">
        <f t="shared" si="33"/>
        <v>女</v>
      </c>
    </row>
    <row r="1303" spans="1:4" ht="30" customHeight="1">
      <c r="A1303" s="6">
        <v>1301</v>
      </c>
      <c r="B1303" s="6" t="str">
        <f>"3435202110121814371794"</f>
        <v>3435202110121814371794</v>
      </c>
      <c r="C1303" s="6" t="str">
        <f>"潭迫艳"</f>
        <v>潭迫艳</v>
      </c>
      <c r="D1303" s="6" t="str">
        <f t="shared" si="33"/>
        <v>女</v>
      </c>
    </row>
    <row r="1304" spans="1:4" ht="30" customHeight="1">
      <c r="A1304" s="6">
        <v>1302</v>
      </c>
      <c r="B1304" s="6" t="str">
        <f>"3435202110121817261796"</f>
        <v>3435202110121817261796</v>
      </c>
      <c r="C1304" s="6" t="str">
        <f>"许月涝"</f>
        <v>许月涝</v>
      </c>
      <c r="D1304" s="6" t="str">
        <f t="shared" si="33"/>
        <v>女</v>
      </c>
    </row>
    <row r="1305" spans="1:4" ht="30" customHeight="1">
      <c r="A1305" s="6">
        <v>1303</v>
      </c>
      <c r="B1305" s="6" t="str">
        <f>"3435202110121900361806"</f>
        <v>3435202110121900361806</v>
      </c>
      <c r="C1305" s="6" t="str">
        <f>"洪菲"</f>
        <v>洪菲</v>
      </c>
      <c r="D1305" s="6" t="str">
        <f t="shared" si="33"/>
        <v>女</v>
      </c>
    </row>
    <row r="1306" spans="1:4" ht="30" customHeight="1">
      <c r="A1306" s="6">
        <v>1304</v>
      </c>
      <c r="B1306" s="6" t="str">
        <f>"3435202110121922211812"</f>
        <v>3435202110121922211812</v>
      </c>
      <c r="C1306" s="6" t="str">
        <f>"郑德婷"</f>
        <v>郑德婷</v>
      </c>
      <c r="D1306" s="6" t="str">
        <f t="shared" si="33"/>
        <v>女</v>
      </c>
    </row>
    <row r="1307" spans="1:4" ht="30" customHeight="1">
      <c r="A1307" s="6">
        <v>1305</v>
      </c>
      <c r="B1307" s="6" t="str">
        <f>"3435202110121929591813"</f>
        <v>3435202110121929591813</v>
      </c>
      <c r="C1307" s="6" t="str">
        <f>"许玉珠"</f>
        <v>许玉珠</v>
      </c>
      <c r="D1307" s="6" t="str">
        <f t="shared" si="33"/>
        <v>女</v>
      </c>
    </row>
    <row r="1308" spans="1:4" ht="30" customHeight="1">
      <c r="A1308" s="6">
        <v>1306</v>
      </c>
      <c r="B1308" s="6" t="str">
        <f>"3435202110122010551825"</f>
        <v>3435202110122010551825</v>
      </c>
      <c r="C1308" s="6" t="str">
        <f>"陈海玉"</f>
        <v>陈海玉</v>
      </c>
      <c r="D1308" s="6" t="str">
        <f t="shared" si="33"/>
        <v>女</v>
      </c>
    </row>
    <row r="1309" spans="1:4" ht="30" customHeight="1">
      <c r="A1309" s="6">
        <v>1307</v>
      </c>
      <c r="B1309" s="6" t="str">
        <f>"3435202110122024421828"</f>
        <v>3435202110122024421828</v>
      </c>
      <c r="C1309" s="6" t="str">
        <f>"钱海晓"</f>
        <v>钱海晓</v>
      </c>
      <c r="D1309" s="6" t="str">
        <f t="shared" si="33"/>
        <v>女</v>
      </c>
    </row>
    <row r="1310" spans="1:4" ht="30" customHeight="1">
      <c r="A1310" s="6">
        <v>1308</v>
      </c>
      <c r="B1310" s="6" t="str">
        <f>"3435202110122025041829"</f>
        <v>3435202110122025041829</v>
      </c>
      <c r="C1310" s="6" t="str">
        <f>"覃小英"</f>
        <v>覃小英</v>
      </c>
      <c r="D1310" s="6" t="str">
        <f t="shared" si="33"/>
        <v>女</v>
      </c>
    </row>
    <row r="1311" spans="1:4" ht="30" customHeight="1">
      <c r="A1311" s="6">
        <v>1309</v>
      </c>
      <c r="B1311" s="6" t="str">
        <f>"3435202110122038341833"</f>
        <v>3435202110122038341833</v>
      </c>
      <c r="C1311" s="6" t="str">
        <f>"张妮"</f>
        <v>张妮</v>
      </c>
      <c r="D1311" s="6" t="str">
        <f t="shared" si="33"/>
        <v>女</v>
      </c>
    </row>
    <row r="1312" spans="1:4" ht="30" customHeight="1">
      <c r="A1312" s="6">
        <v>1310</v>
      </c>
      <c r="B1312" s="6" t="str">
        <f>"3435202110122041321834"</f>
        <v>3435202110122041321834</v>
      </c>
      <c r="C1312" s="6" t="str">
        <f>"梁盈"</f>
        <v>梁盈</v>
      </c>
      <c r="D1312" s="6" t="str">
        <f t="shared" si="33"/>
        <v>女</v>
      </c>
    </row>
    <row r="1313" spans="1:4" ht="30" customHeight="1">
      <c r="A1313" s="6">
        <v>1311</v>
      </c>
      <c r="B1313" s="6" t="str">
        <f>"3435202110122217071867"</f>
        <v>3435202110122217071867</v>
      </c>
      <c r="C1313" s="6" t="str">
        <f>"谢梦金"</f>
        <v>谢梦金</v>
      </c>
      <c r="D1313" s="6" t="str">
        <f t="shared" si="33"/>
        <v>女</v>
      </c>
    </row>
    <row r="1314" spans="1:4" ht="30" customHeight="1">
      <c r="A1314" s="6">
        <v>1312</v>
      </c>
      <c r="B1314" s="6" t="str">
        <f>"3435202110122242081874"</f>
        <v>3435202110122242081874</v>
      </c>
      <c r="C1314" s="6" t="str">
        <f>"王枫"</f>
        <v>王枫</v>
      </c>
      <c r="D1314" s="6" t="str">
        <f t="shared" si="33"/>
        <v>女</v>
      </c>
    </row>
    <row r="1315" spans="1:4" ht="30" customHeight="1">
      <c r="A1315" s="6">
        <v>1313</v>
      </c>
      <c r="B1315" s="6" t="str">
        <f>"3435202110122247001877"</f>
        <v>3435202110122247001877</v>
      </c>
      <c r="C1315" s="6" t="str">
        <f>"苏金蝶"</f>
        <v>苏金蝶</v>
      </c>
      <c r="D1315" s="6" t="str">
        <f t="shared" si="33"/>
        <v>女</v>
      </c>
    </row>
    <row r="1316" spans="1:4" ht="30" customHeight="1">
      <c r="A1316" s="6">
        <v>1314</v>
      </c>
      <c r="B1316" s="6" t="str">
        <f>"3435202110122308171880"</f>
        <v>3435202110122308171880</v>
      </c>
      <c r="C1316" s="6" t="str">
        <f>"王敏"</f>
        <v>王敏</v>
      </c>
      <c r="D1316" s="6" t="str">
        <f t="shared" si="33"/>
        <v>女</v>
      </c>
    </row>
    <row r="1317" spans="1:4" ht="30" customHeight="1">
      <c r="A1317" s="6">
        <v>1315</v>
      </c>
      <c r="B1317" s="6" t="str">
        <f>"3435202110122324421887"</f>
        <v>3435202110122324421887</v>
      </c>
      <c r="C1317" s="6" t="str">
        <f>"林才金"</f>
        <v>林才金</v>
      </c>
      <c r="D1317" s="6" t="str">
        <f t="shared" si="33"/>
        <v>女</v>
      </c>
    </row>
    <row r="1318" spans="1:4" ht="30" customHeight="1">
      <c r="A1318" s="6">
        <v>1316</v>
      </c>
      <c r="B1318" s="6" t="str">
        <f>"3435202110130006221894"</f>
        <v>3435202110130006221894</v>
      </c>
      <c r="C1318" s="6" t="str">
        <f>"周玲"</f>
        <v>周玲</v>
      </c>
      <c r="D1318" s="6" t="str">
        <f t="shared" si="33"/>
        <v>女</v>
      </c>
    </row>
    <row r="1319" spans="1:4" ht="30" customHeight="1">
      <c r="A1319" s="6">
        <v>1317</v>
      </c>
      <c r="B1319" s="6" t="str">
        <f>"3435202110130825231904"</f>
        <v>3435202110130825231904</v>
      </c>
      <c r="C1319" s="6" t="str">
        <f>"唐喜祥"</f>
        <v>唐喜祥</v>
      </c>
      <c r="D1319" s="6" t="str">
        <f t="shared" si="33"/>
        <v>女</v>
      </c>
    </row>
    <row r="1320" spans="1:4" ht="30" customHeight="1">
      <c r="A1320" s="6">
        <v>1318</v>
      </c>
      <c r="B1320" s="6" t="str">
        <f>"3435202110130828011906"</f>
        <v>3435202110130828011906</v>
      </c>
      <c r="C1320" s="6" t="str">
        <f>"李兰妃"</f>
        <v>李兰妃</v>
      </c>
      <c r="D1320" s="6" t="str">
        <f t="shared" si="33"/>
        <v>女</v>
      </c>
    </row>
    <row r="1321" spans="1:4" ht="30" customHeight="1">
      <c r="A1321" s="6">
        <v>1319</v>
      </c>
      <c r="B1321" s="6" t="str">
        <f>"3435202110130835221909"</f>
        <v>3435202110130835221909</v>
      </c>
      <c r="C1321" s="6" t="str">
        <f>"文俊莲"</f>
        <v>文俊莲</v>
      </c>
      <c r="D1321" s="6" t="str">
        <f t="shared" si="33"/>
        <v>女</v>
      </c>
    </row>
    <row r="1322" spans="1:4" ht="30" customHeight="1">
      <c r="A1322" s="6">
        <v>1320</v>
      </c>
      <c r="B1322" s="6" t="str">
        <f>"3435202110130836561911"</f>
        <v>3435202110130836561911</v>
      </c>
      <c r="C1322" s="6" t="str">
        <f>"朱多带"</f>
        <v>朱多带</v>
      </c>
      <c r="D1322" s="6" t="str">
        <f t="shared" si="33"/>
        <v>女</v>
      </c>
    </row>
    <row r="1323" spans="1:4" ht="30" customHeight="1">
      <c r="A1323" s="6">
        <v>1321</v>
      </c>
      <c r="B1323" s="6" t="str">
        <f>"3435202110130844541913"</f>
        <v>3435202110130844541913</v>
      </c>
      <c r="C1323" s="6" t="str">
        <f>"李带娥"</f>
        <v>李带娥</v>
      </c>
      <c r="D1323" s="6" t="str">
        <f t="shared" si="33"/>
        <v>女</v>
      </c>
    </row>
    <row r="1324" spans="1:4" ht="30" customHeight="1">
      <c r="A1324" s="6">
        <v>1322</v>
      </c>
      <c r="B1324" s="6" t="str">
        <f>"3435202110130849511915"</f>
        <v>3435202110130849511915</v>
      </c>
      <c r="C1324" s="6" t="str">
        <f>"张惠燕"</f>
        <v>张惠燕</v>
      </c>
      <c r="D1324" s="6" t="str">
        <f t="shared" si="33"/>
        <v>女</v>
      </c>
    </row>
    <row r="1325" spans="1:4" ht="30" customHeight="1">
      <c r="A1325" s="6">
        <v>1323</v>
      </c>
      <c r="B1325" s="6" t="str">
        <f>"3435202110130850301916"</f>
        <v>3435202110130850301916</v>
      </c>
      <c r="C1325" s="6" t="str">
        <f>"陈婕"</f>
        <v>陈婕</v>
      </c>
      <c r="D1325" s="6" t="str">
        <f t="shared" si="33"/>
        <v>女</v>
      </c>
    </row>
    <row r="1326" spans="1:4" ht="30" customHeight="1">
      <c r="A1326" s="6">
        <v>1324</v>
      </c>
      <c r="B1326" s="6" t="str">
        <f>"3435202110130852161920"</f>
        <v>3435202110130852161920</v>
      </c>
      <c r="C1326" s="6" t="str">
        <f>"何岸雅"</f>
        <v>何岸雅</v>
      </c>
      <c r="D1326" s="6" t="str">
        <f t="shared" si="33"/>
        <v>女</v>
      </c>
    </row>
    <row r="1327" spans="1:4" ht="30" customHeight="1">
      <c r="A1327" s="6">
        <v>1325</v>
      </c>
      <c r="B1327" s="6" t="str">
        <f>"3435202110130856371925"</f>
        <v>3435202110130856371925</v>
      </c>
      <c r="C1327" s="6" t="str">
        <f>"符太秋"</f>
        <v>符太秋</v>
      </c>
      <c r="D1327" s="6" t="str">
        <f t="shared" si="33"/>
        <v>女</v>
      </c>
    </row>
    <row r="1328" spans="1:4" ht="30" customHeight="1">
      <c r="A1328" s="6">
        <v>1326</v>
      </c>
      <c r="B1328" s="6" t="str">
        <f>"3435202110130903331929"</f>
        <v>3435202110130903331929</v>
      </c>
      <c r="C1328" s="6" t="str">
        <f>"何金娜"</f>
        <v>何金娜</v>
      </c>
      <c r="D1328" s="6" t="str">
        <f t="shared" si="33"/>
        <v>女</v>
      </c>
    </row>
    <row r="1329" spans="1:4" ht="30" customHeight="1">
      <c r="A1329" s="6">
        <v>1327</v>
      </c>
      <c r="B1329" s="6" t="str">
        <f>"3435202110130907061930"</f>
        <v>3435202110130907061930</v>
      </c>
      <c r="C1329" s="6" t="str">
        <f>"颜景锐"</f>
        <v>颜景锐</v>
      </c>
      <c r="D1329" s="6" t="str">
        <f t="shared" si="33"/>
        <v>女</v>
      </c>
    </row>
    <row r="1330" spans="1:4" ht="30" customHeight="1">
      <c r="A1330" s="6">
        <v>1328</v>
      </c>
      <c r="B1330" s="6" t="str">
        <f>"3435202110130907241931"</f>
        <v>3435202110130907241931</v>
      </c>
      <c r="C1330" s="6" t="str">
        <f>"秦德雯"</f>
        <v>秦德雯</v>
      </c>
      <c r="D1330" s="6" t="str">
        <f t="shared" si="33"/>
        <v>女</v>
      </c>
    </row>
    <row r="1331" spans="1:4" ht="30" customHeight="1">
      <c r="A1331" s="6">
        <v>1329</v>
      </c>
      <c r="B1331" s="6" t="str">
        <f>"3435202110130919531938"</f>
        <v>3435202110130919531938</v>
      </c>
      <c r="C1331" s="6" t="str">
        <f>"邓亚敏"</f>
        <v>邓亚敏</v>
      </c>
      <c r="D1331" s="6" t="str">
        <f t="shared" si="33"/>
        <v>女</v>
      </c>
    </row>
    <row r="1332" spans="1:4" ht="30" customHeight="1">
      <c r="A1332" s="6">
        <v>1330</v>
      </c>
      <c r="B1332" s="6" t="str">
        <f>"3435202110130928121944"</f>
        <v>3435202110130928121944</v>
      </c>
      <c r="C1332" s="6" t="str">
        <f>"杨乃立"</f>
        <v>杨乃立</v>
      </c>
      <c r="D1332" s="6" t="str">
        <f t="shared" si="33"/>
        <v>女</v>
      </c>
    </row>
    <row r="1333" spans="1:4" ht="30" customHeight="1">
      <c r="A1333" s="6">
        <v>1331</v>
      </c>
      <c r="B1333" s="6" t="str">
        <f>"3435202110130930521947"</f>
        <v>3435202110130930521947</v>
      </c>
      <c r="C1333" s="6" t="str">
        <f>"黄秋莉"</f>
        <v>黄秋莉</v>
      </c>
      <c r="D1333" s="6" t="str">
        <f aca="true" t="shared" si="34" ref="D1333:D1348">"女"</f>
        <v>女</v>
      </c>
    </row>
    <row r="1334" spans="1:4" ht="30" customHeight="1">
      <c r="A1334" s="6">
        <v>1332</v>
      </c>
      <c r="B1334" s="6" t="str">
        <f>"3435202110130935541950"</f>
        <v>3435202110130935541950</v>
      </c>
      <c r="C1334" s="6" t="str">
        <f>"张雪娟"</f>
        <v>张雪娟</v>
      </c>
      <c r="D1334" s="6" t="str">
        <f t="shared" si="34"/>
        <v>女</v>
      </c>
    </row>
    <row r="1335" spans="1:4" ht="30" customHeight="1">
      <c r="A1335" s="6">
        <v>1333</v>
      </c>
      <c r="B1335" s="6" t="str">
        <f>"3435202110130940461955"</f>
        <v>3435202110130940461955</v>
      </c>
      <c r="C1335" s="6" t="str">
        <f>"董娇丹"</f>
        <v>董娇丹</v>
      </c>
      <c r="D1335" s="6" t="str">
        <f t="shared" si="34"/>
        <v>女</v>
      </c>
    </row>
    <row r="1336" spans="1:4" ht="30" customHeight="1">
      <c r="A1336" s="6">
        <v>1334</v>
      </c>
      <c r="B1336" s="6" t="str">
        <f>"3435202110130944491958"</f>
        <v>3435202110130944491958</v>
      </c>
      <c r="C1336" s="6" t="str">
        <f>"龙小蕊"</f>
        <v>龙小蕊</v>
      </c>
      <c r="D1336" s="6" t="str">
        <f t="shared" si="34"/>
        <v>女</v>
      </c>
    </row>
    <row r="1337" spans="1:4" ht="30" customHeight="1">
      <c r="A1337" s="6">
        <v>1335</v>
      </c>
      <c r="B1337" s="6" t="str">
        <f>"3435202110130945351959"</f>
        <v>3435202110130945351959</v>
      </c>
      <c r="C1337" s="6" t="str">
        <f>"李带秋"</f>
        <v>李带秋</v>
      </c>
      <c r="D1337" s="6" t="str">
        <f t="shared" si="34"/>
        <v>女</v>
      </c>
    </row>
    <row r="1338" spans="1:4" ht="30" customHeight="1">
      <c r="A1338" s="6">
        <v>1336</v>
      </c>
      <c r="B1338" s="6" t="str">
        <f>"3435202110130948351962"</f>
        <v>3435202110130948351962</v>
      </c>
      <c r="C1338" s="6" t="str">
        <f>"陈垂玉"</f>
        <v>陈垂玉</v>
      </c>
      <c r="D1338" s="6" t="str">
        <f t="shared" si="34"/>
        <v>女</v>
      </c>
    </row>
    <row r="1339" spans="1:4" ht="30" customHeight="1">
      <c r="A1339" s="6">
        <v>1337</v>
      </c>
      <c r="B1339" s="6" t="str">
        <f>"3435202110130952171964"</f>
        <v>3435202110130952171964</v>
      </c>
      <c r="C1339" s="6" t="str">
        <f>"林国美"</f>
        <v>林国美</v>
      </c>
      <c r="D1339" s="6" t="str">
        <f t="shared" si="34"/>
        <v>女</v>
      </c>
    </row>
    <row r="1340" spans="1:4" ht="30" customHeight="1">
      <c r="A1340" s="6">
        <v>1338</v>
      </c>
      <c r="B1340" s="6" t="str">
        <f>"3435202110131003191971"</f>
        <v>3435202110131003191971</v>
      </c>
      <c r="C1340" s="6" t="str">
        <f>"王菊"</f>
        <v>王菊</v>
      </c>
      <c r="D1340" s="6" t="str">
        <f t="shared" si="34"/>
        <v>女</v>
      </c>
    </row>
    <row r="1341" spans="1:4" ht="30" customHeight="1">
      <c r="A1341" s="6">
        <v>1339</v>
      </c>
      <c r="B1341" s="6" t="str">
        <f>"3435202110131014001975"</f>
        <v>3435202110131014001975</v>
      </c>
      <c r="C1341" s="6" t="str">
        <f>"陈妹"</f>
        <v>陈妹</v>
      </c>
      <c r="D1341" s="6" t="str">
        <f t="shared" si="34"/>
        <v>女</v>
      </c>
    </row>
    <row r="1342" spans="1:4" ht="30" customHeight="1">
      <c r="A1342" s="6">
        <v>1340</v>
      </c>
      <c r="B1342" s="6" t="str">
        <f>"3435202110131020371977"</f>
        <v>3435202110131020371977</v>
      </c>
      <c r="C1342" s="6" t="str">
        <f>"黄海青"</f>
        <v>黄海青</v>
      </c>
      <c r="D1342" s="6" t="str">
        <f t="shared" si="34"/>
        <v>女</v>
      </c>
    </row>
    <row r="1343" spans="1:4" ht="30" customHeight="1">
      <c r="A1343" s="6">
        <v>1341</v>
      </c>
      <c r="B1343" s="6" t="str">
        <f>"3435202110131022231978"</f>
        <v>3435202110131022231978</v>
      </c>
      <c r="C1343" s="6" t="str">
        <f>"谭冰"</f>
        <v>谭冰</v>
      </c>
      <c r="D1343" s="6" t="str">
        <f t="shared" si="34"/>
        <v>女</v>
      </c>
    </row>
    <row r="1344" spans="1:4" ht="30" customHeight="1">
      <c r="A1344" s="6">
        <v>1342</v>
      </c>
      <c r="B1344" s="6" t="str">
        <f>"3435202110131025081980"</f>
        <v>3435202110131025081980</v>
      </c>
      <c r="C1344" s="6" t="str">
        <f>"王育红"</f>
        <v>王育红</v>
      </c>
      <c r="D1344" s="6" t="str">
        <f t="shared" si="34"/>
        <v>女</v>
      </c>
    </row>
    <row r="1345" spans="1:4" ht="30" customHeight="1">
      <c r="A1345" s="6">
        <v>1343</v>
      </c>
      <c r="B1345" s="6" t="str">
        <f>"3435202110131045161990"</f>
        <v>3435202110131045161990</v>
      </c>
      <c r="C1345" s="6" t="str">
        <f>"陈芳"</f>
        <v>陈芳</v>
      </c>
      <c r="D1345" s="6" t="str">
        <f t="shared" si="34"/>
        <v>女</v>
      </c>
    </row>
    <row r="1346" spans="1:4" ht="30" customHeight="1">
      <c r="A1346" s="6">
        <v>1344</v>
      </c>
      <c r="B1346" s="6" t="str">
        <f>"3435202110131051541994"</f>
        <v>3435202110131051541994</v>
      </c>
      <c r="C1346" s="6" t="str">
        <f>"陈艳"</f>
        <v>陈艳</v>
      </c>
      <c r="D1346" s="6" t="str">
        <f t="shared" si="34"/>
        <v>女</v>
      </c>
    </row>
    <row r="1347" spans="1:4" ht="30" customHeight="1">
      <c r="A1347" s="6">
        <v>1345</v>
      </c>
      <c r="B1347" s="6" t="str">
        <f>"3435202110131052451995"</f>
        <v>3435202110131052451995</v>
      </c>
      <c r="C1347" s="6" t="str">
        <f>"梁小叶"</f>
        <v>梁小叶</v>
      </c>
      <c r="D1347" s="6" t="str">
        <f t="shared" si="34"/>
        <v>女</v>
      </c>
    </row>
    <row r="1348" spans="1:4" ht="30" customHeight="1">
      <c r="A1348" s="6">
        <v>1346</v>
      </c>
      <c r="B1348" s="6" t="str">
        <f>"3435202110131123072007"</f>
        <v>3435202110131123072007</v>
      </c>
      <c r="C1348" s="6" t="str">
        <f>"林羽鸿"</f>
        <v>林羽鸿</v>
      </c>
      <c r="D1348" s="6" t="str">
        <f t="shared" si="34"/>
        <v>女</v>
      </c>
    </row>
    <row r="1349" spans="1:4" ht="30" customHeight="1">
      <c r="A1349" s="6">
        <v>1347</v>
      </c>
      <c r="B1349" s="6" t="str">
        <f>"3435202110131131202009"</f>
        <v>3435202110131131202009</v>
      </c>
      <c r="C1349" s="6" t="str">
        <f>"许旭明"</f>
        <v>许旭明</v>
      </c>
      <c r="D1349" s="6" t="str">
        <f>"男"</f>
        <v>男</v>
      </c>
    </row>
    <row r="1350" spans="1:4" ht="30" customHeight="1">
      <c r="A1350" s="6">
        <v>1348</v>
      </c>
      <c r="B1350" s="6" t="str">
        <f>"3435202110131159072021"</f>
        <v>3435202110131159072021</v>
      </c>
      <c r="C1350" s="6" t="str">
        <f>"高春娇"</f>
        <v>高春娇</v>
      </c>
      <c r="D1350" s="6" t="str">
        <f aca="true" t="shared" si="35" ref="D1350:D1413">"女"</f>
        <v>女</v>
      </c>
    </row>
    <row r="1351" spans="1:4" ht="30" customHeight="1">
      <c r="A1351" s="6">
        <v>1349</v>
      </c>
      <c r="B1351" s="6" t="str">
        <f>"3435202110131213482022"</f>
        <v>3435202110131213482022</v>
      </c>
      <c r="C1351" s="6" t="str">
        <f>"蔡彩颖"</f>
        <v>蔡彩颖</v>
      </c>
      <c r="D1351" s="6" t="str">
        <f t="shared" si="35"/>
        <v>女</v>
      </c>
    </row>
    <row r="1352" spans="1:4" ht="30" customHeight="1">
      <c r="A1352" s="6">
        <v>1350</v>
      </c>
      <c r="B1352" s="6" t="str">
        <f>"3435202110131227572028"</f>
        <v>3435202110131227572028</v>
      </c>
      <c r="C1352" s="6" t="str">
        <f>"符丰慧"</f>
        <v>符丰慧</v>
      </c>
      <c r="D1352" s="6" t="str">
        <f t="shared" si="35"/>
        <v>女</v>
      </c>
    </row>
    <row r="1353" spans="1:4" ht="30" customHeight="1">
      <c r="A1353" s="6">
        <v>1351</v>
      </c>
      <c r="B1353" s="6" t="str">
        <f>"3435202110131237582029"</f>
        <v>3435202110131237582029</v>
      </c>
      <c r="C1353" s="6" t="str">
        <f>"王海梅"</f>
        <v>王海梅</v>
      </c>
      <c r="D1353" s="6" t="str">
        <f t="shared" si="35"/>
        <v>女</v>
      </c>
    </row>
    <row r="1354" spans="1:4" ht="30" customHeight="1">
      <c r="A1354" s="6">
        <v>1352</v>
      </c>
      <c r="B1354" s="6" t="str">
        <f>"3435202110131256522034"</f>
        <v>3435202110131256522034</v>
      </c>
      <c r="C1354" s="6" t="str">
        <f>"陈小月"</f>
        <v>陈小月</v>
      </c>
      <c r="D1354" s="6" t="str">
        <f t="shared" si="35"/>
        <v>女</v>
      </c>
    </row>
    <row r="1355" spans="1:4" ht="30" customHeight="1">
      <c r="A1355" s="6">
        <v>1353</v>
      </c>
      <c r="B1355" s="6" t="str">
        <f>"3435202110131310142038"</f>
        <v>3435202110131310142038</v>
      </c>
      <c r="C1355" s="6" t="str">
        <f>"何丽金"</f>
        <v>何丽金</v>
      </c>
      <c r="D1355" s="6" t="str">
        <f t="shared" si="35"/>
        <v>女</v>
      </c>
    </row>
    <row r="1356" spans="1:4" ht="30" customHeight="1">
      <c r="A1356" s="6">
        <v>1354</v>
      </c>
      <c r="B1356" s="6" t="str">
        <f>"3435202110131343242042"</f>
        <v>3435202110131343242042</v>
      </c>
      <c r="C1356" s="6" t="str">
        <f>"冯文波"</f>
        <v>冯文波</v>
      </c>
      <c r="D1356" s="6" t="str">
        <f t="shared" si="35"/>
        <v>女</v>
      </c>
    </row>
    <row r="1357" spans="1:4" ht="30" customHeight="1">
      <c r="A1357" s="6">
        <v>1355</v>
      </c>
      <c r="B1357" s="6" t="str">
        <f>"3435202110131357402044"</f>
        <v>3435202110131357402044</v>
      </c>
      <c r="C1357" s="6" t="str">
        <f>"邓官花"</f>
        <v>邓官花</v>
      </c>
      <c r="D1357" s="6" t="str">
        <f t="shared" si="35"/>
        <v>女</v>
      </c>
    </row>
    <row r="1358" spans="1:4" ht="30" customHeight="1">
      <c r="A1358" s="6">
        <v>1356</v>
      </c>
      <c r="B1358" s="6" t="str">
        <f>"3435202110131416512046"</f>
        <v>3435202110131416512046</v>
      </c>
      <c r="C1358" s="6" t="str">
        <f>"梁小玉"</f>
        <v>梁小玉</v>
      </c>
      <c r="D1358" s="6" t="str">
        <f t="shared" si="35"/>
        <v>女</v>
      </c>
    </row>
    <row r="1359" spans="1:4" ht="30" customHeight="1">
      <c r="A1359" s="6">
        <v>1357</v>
      </c>
      <c r="B1359" s="6" t="str">
        <f>"3435202110131455402049"</f>
        <v>3435202110131455402049</v>
      </c>
      <c r="C1359" s="6" t="str">
        <f>"邓晶晶"</f>
        <v>邓晶晶</v>
      </c>
      <c r="D1359" s="6" t="str">
        <f t="shared" si="35"/>
        <v>女</v>
      </c>
    </row>
    <row r="1360" spans="1:4" ht="30" customHeight="1">
      <c r="A1360" s="6">
        <v>1358</v>
      </c>
      <c r="B1360" s="6" t="str">
        <f>"3435202110131514092055"</f>
        <v>3435202110131514092055</v>
      </c>
      <c r="C1360" s="6" t="str">
        <f>"杨悦"</f>
        <v>杨悦</v>
      </c>
      <c r="D1360" s="6" t="str">
        <f t="shared" si="35"/>
        <v>女</v>
      </c>
    </row>
    <row r="1361" spans="1:4" ht="30" customHeight="1">
      <c r="A1361" s="6">
        <v>1359</v>
      </c>
      <c r="B1361" s="6" t="str">
        <f>"3435202110131525102057"</f>
        <v>3435202110131525102057</v>
      </c>
      <c r="C1361" s="6" t="str">
        <f>"王春花"</f>
        <v>王春花</v>
      </c>
      <c r="D1361" s="6" t="str">
        <f t="shared" si="35"/>
        <v>女</v>
      </c>
    </row>
    <row r="1362" spans="1:4" ht="30" customHeight="1">
      <c r="A1362" s="6">
        <v>1360</v>
      </c>
      <c r="B1362" s="6" t="str">
        <f>"3435202110131554172067"</f>
        <v>3435202110131554172067</v>
      </c>
      <c r="C1362" s="6" t="str">
        <f>"黎秀丽"</f>
        <v>黎秀丽</v>
      </c>
      <c r="D1362" s="6" t="str">
        <f t="shared" si="35"/>
        <v>女</v>
      </c>
    </row>
    <row r="1363" spans="1:4" ht="30" customHeight="1">
      <c r="A1363" s="6">
        <v>1361</v>
      </c>
      <c r="B1363" s="6" t="str">
        <f>"3435202110131637302084"</f>
        <v>3435202110131637302084</v>
      </c>
      <c r="C1363" s="6" t="str">
        <f>"吴虹"</f>
        <v>吴虹</v>
      </c>
      <c r="D1363" s="6" t="str">
        <f t="shared" si="35"/>
        <v>女</v>
      </c>
    </row>
    <row r="1364" spans="1:4" ht="30" customHeight="1">
      <c r="A1364" s="6">
        <v>1362</v>
      </c>
      <c r="B1364" s="6" t="str">
        <f>"3435202110131731252105"</f>
        <v>3435202110131731252105</v>
      </c>
      <c r="C1364" s="6" t="str">
        <f>"吴转凤"</f>
        <v>吴转凤</v>
      </c>
      <c r="D1364" s="6" t="str">
        <f t="shared" si="35"/>
        <v>女</v>
      </c>
    </row>
    <row r="1365" spans="1:4" ht="30" customHeight="1">
      <c r="A1365" s="6">
        <v>1363</v>
      </c>
      <c r="B1365" s="6" t="str">
        <f>"3435202110131740002108"</f>
        <v>3435202110131740002108</v>
      </c>
      <c r="C1365" s="6" t="str">
        <f>"黄垂莉"</f>
        <v>黄垂莉</v>
      </c>
      <c r="D1365" s="6" t="str">
        <f t="shared" si="35"/>
        <v>女</v>
      </c>
    </row>
    <row r="1366" spans="1:4" ht="30" customHeight="1">
      <c r="A1366" s="6">
        <v>1364</v>
      </c>
      <c r="B1366" s="6" t="str">
        <f>"3435202110131740072109"</f>
        <v>3435202110131740072109</v>
      </c>
      <c r="C1366" s="6" t="str">
        <f>"王美"</f>
        <v>王美</v>
      </c>
      <c r="D1366" s="6" t="str">
        <f t="shared" si="35"/>
        <v>女</v>
      </c>
    </row>
    <row r="1367" spans="1:4" ht="30" customHeight="1">
      <c r="A1367" s="6">
        <v>1365</v>
      </c>
      <c r="B1367" s="6" t="str">
        <f>"3435202110131834182117"</f>
        <v>3435202110131834182117</v>
      </c>
      <c r="C1367" s="6" t="str">
        <f>"陈星花"</f>
        <v>陈星花</v>
      </c>
      <c r="D1367" s="6" t="str">
        <f t="shared" si="35"/>
        <v>女</v>
      </c>
    </row>
    <row r="1368" spans="1:4" ht="30" customHeight="1">
      <c r="A1368" s="6">
        <v>1366</v>
      </c>
      <c r="B1368" s="6" t="str">
        <f>"3435202110131834232118"</f>
        <v>3435202110131834232118</v>
      </c>
      <c r="C1368" s="6" t="str">
        <f>"王小云"</f>
        <v>王小云</v>
      </c>
      <c r="D1368" s="6" t="str">
        <f t="shared" si="35"/>
        <v>女</v>
      </c>
    </row>
    <row r="1369" spans="1:4" ht="30" customHeight="1">
      <c r="A1369" s="6">
        <v>1367</v>
      </c>
      <c r="B1369" s="6" t="str">
        <f>"3435202110131857332124"</f>
        <v>3435202110131857332124</v>
      </c>
      <c r="C1369" s="6" t="str">
        <f>"林小玉"</f>
        <v>林小玉</v>
      </c>
      <c r="D1369" s="6" t="str">
        <f t="shared" si="35"/>
        <v>女</v>
      </c>
    </row>
    <row r="1370" spans="1:4" ht="30" customHeight="1">
      <c r="A1370" s="6">
        <v>1368</v>
      </c>
      <c r="B1370" s="6" t="str">
        <f>"3435202110131954402133"</f>
        <v>3435202110131954402133</v>
      </c>
      <c r="C1370" s="6" t="str">
        <f>"邢慧敏"</f>
        <v>邢慧敏</v>
      </c>
      <c r="D1370" s="6" t="str">
        <f t="shared" si="35"/>
        <v>女</v>
      </c>
    </row>
    <row r="1371" spans="1:4" ht="30" customHeight="1">
      <c r="A1371" s="6">
        <v>1369</v>
      </c>
      <c r="B1371" s="6" t="str">
        <f>"3435202110131955382134"</f>
        <v>3435202110131955382134</v>
      </c>
      <c r="C1371" s="6" t="str">
        <f>"陈桂伶"</f>
        <v>陈桂伶</v>
      </c>
      <c r="D1371" s="6" t="str">
        <f t="shared" si="35"/>
        <v>女</v>
      </c>
    </row>
    <row r="1372" spans="1:4" ht="30" customHeight="1">
      <c r="A1372" s="6">
        <v>1370</v>
      </c>
      <c r="B1372" s="6" t="str">
        <f>"3435202110132028072141"</f>
        <v>3435202110132028072141</v>
      </c>
      <c r="C1372" s="6" t="str">
        <f>"容少艳"</f>
        <v>容少艳</v>
      </c>
      <c r="D1372" s="6" t="str">
        <f t="shared" si="35"/>
        <v>女</v>
      </c>
    </row>
    <row r="1373" spans="1:4" ht="30" customHeight="1">
      <c r="A1373" s="6">
        <v>1371</v>
      </c>
      <c r="B1373" s="6" t="str">
        <f>"3435202110132046192146"</f>
        <v>3435202110132046192146</v>
      </c>
      <c r="C1373" s="6" t="str">
        <f>"何丽廷"</f>
        <v>何丽廷</v>
      </c>
      <c r="D1373" s="6" t="str">
        <f t="shared" si="35"/>
        <v>女</v>
      </c>
    </row>
    <row r="1374" spans="1:4" ht="30" customHeight="1">
      <c r="A1374" s="6">
        <v>1372</v>
      </c>
      <c r="B1374" s="6" t="str">
        <f>"3435202110132048182147"</f>
        <v>3435202110132048182147</v>
      </c>
      <c r="C1374" s="6" t="str">
        <f>"王海琼"</f>
        <v>王海琼</v>
      </c>
      <c r="D1374" s="6" t="str">
        <f t="shared" si="35"/>
        <v>女</v>
      </c>
    </row>
    <row r="1375" spans="1:4" ht="30" customHeight="1">
      <c r="A1375" s="6">
        <v>1373</v>
      </c>
      <c r="B1375" s="6" t="str">
        <f>"3435202110132051112150"</f>
        <v>3435202110132051112150</v>
      </c>
      <c r="C1375" s="6" t="str">
        <f>"王玉婷"</f>
        <v>王玉婷</v>
      </c>
      <c r="D1375" s="6" t="str">
        <f t="shared" si="35"/>
        <v>女</v>
      </c>
    </row>
    <row r="1376" spans="1:4" ht="30" customHeight="1">
      <c r="A1376" s="6">
        <v>1374</v>
      </c>
      <c r="B1376" s="6" t="str">
        <f>"3435202110132051372151"</f>
        <v>3435202110132051372151</v>
      </c>
      <c r="C1376" s="6" t="str">
        <f>"胡月莹"</f>
        <v>胡月莹</v>
      </c>
      <c r="D1376" s="6" t="str">
        <f t="shared" si="35"/>
        <v>女</v>
      </c>
    </row>
    <row r="1377" spans="1:4" ht="30" customHeight="1">
      <c r="A1377" s="6">
        <v>1375</v>
      </c>
      <c r="B1377" s="6" t="str">
        <f>"3435202110132100122152"</f>
        <v>3435202110132100122152</v>
      </c>
      <c r="C1377" s="6" t="str">
        <f>"林丽丽"</f>
        <v>林丽丽</v>
      </c>
      <c r="D1377" s="6" t="str">
        <f t="shared" si="35"/>
        <v>女</v>
      </c>
    </row>
    <row r="1378" spans="1:4" ht="30" customHeight="1">
      <c r="A1378" s="6">
        <v>1376</v>
      </c>
      <c r="B1378" s="6" t="str">
        <f>"3435202110132110312154"</f>
        <v>3435202110132110312154</v>
      </c>
      <c r="C1378" s="6" t="str">
        <f>"何小锦"</f>
        <v>何小锦</v>
      </c>
      <c r="D1378" s="6" t="str">
        <f t="shared" si="35"/>
        <v>女</v>
      </c>
    </row>
    <row r="1379" spans="1:4" ht="30" customHeight="1">
      <c r="A1379" s="6">
        <v>1377</v>
      </c>
      <c r="B1379" s="6" t="str">
        <f>"3435202110132206492161"</f>
        <v>3435202110132206492161</v>
      </c>
      <c r="C1379" s="6" t="str">
        <f>"陈小玲"</f>
        <v>陈小玲</v>
      </c>
      <c r="D1379" s="6" t="str">
        <f t="shared" si="35"/>
        <v>女</v>
      </c>
    </row>
    <row r="1380" spans="1:4" ht="30" customHeight="1">
      <c r="A1380" s="6">
        <v>1378</v>
      </c>
      <c r="B1380" s="6" t="str">
        <f>"3435202110132213182163"</f>
        <v>3435202110132213182163</v>
      </c>
      <c r="C1380" s="6" t="str">
        <f>"蒙雪颜"</f>
        <v>蒙雪颜</v>
      </c>
      <c r="D1380" s="6" t="str">
        <f t="shared" si="35"/>
        <v>女</v>
      </c>
    </row>
    <row r="1381" spans="1:4" ht="30" customHeight="1">
      <c r="A1381" s="6">
        <v>1379</v>
      </c>
      <c r="B1381" s="6" t="str">
        <f>"3435202110132218412166"</f>
        <v>3435202110132218412166</v>
      </c>
      <c r="C1381" s="6" t="str">
        <f>"王小梅"</f>
        <v>王小梅</v>
      </c>
      <c r="D1381" s="6" t="str">
        <f t="shared" si="35"/>
        <v>女</v>
      </c>
    </row>
    <row r="1382" spans="1:4" ht="30" customHeight="1">
      <c r="A1382" s="6">
        <v>1380</v>
      </c>
      <c r="B1382" s="6" t="str">
        <f>"3435202110132255132176"</f>
        <v>3435202110132255132176</v>
      </c>
      <c r="C1382" s="6" t="str">
        <f>"陈小喜"</f>
        <v>陈小喜</v>
      </c>
      <c r="D1382" s="6" t="str">
        <f t="shared" si="35"/>
        <v>女</v>
      </c>
    </row>
    <row r="1383" spans="1:4" ht="30" customHeight="1">
      <c r="A1383" s="6">
        <v>1381</v>
      </c>
      <c r="B1383" s="6" t="str">
        <f>"3435202110132258332177"</f>
        <v>3435202110132258332177</v>
      </c>
      <c r="C1383" s="6" t="str">
        <f>"秦琪"</f>
        <v>秦琪</v>
      </c>
      <c r="D1383" s="6" t="str">
        <f t="shared" si="35"/>
        <v>女</v>
      </c>
    </row>
    <row r="1384" spans="1:4" ht="30" customHeight="1">
      <c r="A1384" s="6">
        <v>1382</v>
      </c>
      <c r="B1384" s="6" t="str">
        <f>"3435202110140608552187"</f>
        <v>3435202110140608552187</v>
      </c>
      <c r="C1384" s="6" t="str">
        <f>"郭青妮"</f>
        <v>郭青妮</v>
      </c>
      <c r="D1384" s="6" t="str">
        <f t="shared" si="35"/>
        <v>女</v>
      </c>
    </row>
    <row r="1385" spans="1:4" ht="30" customHeight="1">
      <c r="A1385" s="6">
        <v>1383</v>
      </c>
      <c r="B1385" s="6" t="str">
        <f>"3435202110140803442196"</f>
        <v>3435202110140803442196</v>
      </c>
      <c r="C1385" s="6" t="str">
        <f>"苏慧香"</f>
        <v>苏慧香</v>
      </c>
      <c r="D1385" s="6" t="str">
        <f t="shared" si="35"/>
        <v>女</v>
      </c>
    </row>
    <row r="1386" spans="1:4" ht="30" customHeight="1">
      <c r="A1386" s="6">
        <v>1384</v>
      </c>
      <c r="B1386" s="6" t="str">
        <f>"3435202110140856002280"</f>
        <v>3435202110140856002280</v>
      </c>
      <c r="C1386" s="6" t="str">
        <f>"黄菲"</f>
        <v>黄菲</v>
      </c>
      <c r="D1386" s="6" t="str">
        <f t="shared" si="35"/>
        <v>女</v>
      </c>
    </row>
    <row r="1387" spans="1:4" ht="30" customHeight="1">
      <c r="A1387" s="6">
        <v>1385</v>
      </c>
      <c r="B1387" s="6" t="str">
        <f>"3435202110140906072305"</f>
        <v>3435202110140906072305</v>
      </c>
      <c r="C1387" s="6" t="str">
        <f>"莫小敏"</f>
        <v>莫小敏</v>
      </c>
      <c r="D1387" s="6" t="str">
        <f t="shared" si="35"/>
        <v>女</v>
      </c>
    </row>
    <row r="1388" spans="1:4" ht="30" customHeight="1">
      <c r="A1388" s="6">
        <v>1386</v>
      </c>
      <c r="B1388" s="6" t="str">
        <f>"3435202110140909442313"</f>
        <v>3435202110140909442313</v>
      </c>
      <c r="C1388" s="6" t="str">
        <f>"陈玲"</f>
        <v>陈玲</v>
      </c>
      <c r="D1388" s="6" t="str">
        <f t="shared" si="35"/>
        <v>女</v>
      </c>
    </row>
    <row r="1389" spans="1:4" ht="30" customHeight="1">
      <c r="A1389" s="6">
        <v>1387</v>
      </c>
      <c r="B1389" s="6" t="str">
        <f>"3435202110140942492379"</f>
        <v>3435202110140942492379</v>
      </c>
      <c r="C1389" s="6" t="str">
        <f>"王永香"</f>
        <v>王永香</v>
      </c>
      <c r="D1389" s="6" t="str">
        <f t="shared" si="35"/>
        <v>女</v>
      </c>
    </row>
    <row r="1390" spans="1:4" ht="30" customHeight="1">
      <c r="A1390" s="6">
        <v>1388</v>
      </c>
      <c r="B1390" s="6" t="str">
        <f>"3435202110140947212388"</f>
        <v>3435202110140947212388</v>
      </c>
      <c r="C1390" s="6" t="str">
        <f>"吴丽琼"</f>
        <v>吴丽琼</v>
      </c>
      <c r="D1390" s="6" t="str">
        <f t="shared" si="35"/>
        <v>女</v>
      </c>
    </row>
    <row r="1391" spans="1:4" ht="30" customHeight="1">
      <c r="A1391" s="6">
        <v>1389</v>
      </c>
      <c r="B1391" s="6" t="str">
        <f>"3435202110140947582391"</f>
        <v>3435202110140947582391</v>
      </c>
      <c r="C1391" s="6" t="str">
        <f>"王陈梅"</f>
        <v>王陈梅</v>
      </c>
      <c r="D1391" s="6" t="str">
        <f t="shared" si="35"/>
        <v>女</v>
      </c>
    </row>
    <row r="1392" spans="1:4" ht="30" customHeight="1">
      <c r="A1392" s="6">
        <v>1390</v>
      </c>
      <c r="B1392" s="6" t="str">
        <f>"3435202110141013082436"</f>
        <v>3435202110141013082436</v>
      </c>
      <c r="C1392" s="6" t="str">
        <f>"罗江慧"</f>
        <v>罗江慧</v>
      </c>
      <c r="D1392" s="6" t="str">
        <f t="shared" si="35"/>
        <v>女</v>
      </c>
    </row>
    <row r="1393" spans="1:4" ht="30" customHeight="1">
      <c r="A1393" s="6">
        <v>1391</v>
      </c>
      <c r="B1393" s="6" t="str">
        <f>"3435202110141018292445"</f>
        <v>3435202110141018292445</v>
      </c>
      <c r="C1393" s="6" t="str">
        <f>"林小婷"</f>
        <v>林小婷</v>
      </c>
      <c r="D1393" s="6" t="str">
        <f t="shared" si="35"/>
        <v>女</v>
      </c>
    </row>
    <row r="1394" spans="1:4" ht="30" customHeight="1">
      <c r="A1394" s="6">
        <v>1392</v>
      </c>
      <c r="B1394" s="6" t="str">
        <f>"3435202110141023162463"</f>
        <v>3435202110141023162463</v>
      </c>
      <c r="C1394" s="6" t="str">
        <f>"陈娜"</f>
        <v>陈娜</v>
      </c>
      <c r="D1394" s="6" t="str">
        <f t="shared" si="35"/>
        <v>女</v>
      </c>
    </row>
    <row r="1395" spans="1:4" ht="30" customHeight="1">
      <c r="A1395" s="6">
        <v>1393</v>
      </c>
      <c r="B1395" s="6" t="str">
        <f>"3435202110141029382476"</f>
        <v>3435202110141029382476</v>
      </c>
      <c r="C1395" s="6" t="str">
        <f>"吴仙丹"</f>
        <v>吴仙丹</v>
      </c>
      <c r="D1395" s="6" t="str">
        <f t="shared" si="35"/>
        <v>女</v>
      </c>
    </row>
    <row r="1396" spans="1:4" ht="30" customHeight="1">
      <c r="A1396" s="6">
        <v>1394</v>
      </c>
      <c r="B1396" s="6" t="str">
        <f>"3435202110141034372491"</f>
        <v>3435202110141034372491</v>
      </c>
      <c r="C1396" s="6" t="str">
        <f>"李文艳"</f>
        <v>李文艳</v>
      </c>
      <c r="D1396" s="6" t="str">
        <f t="shared" si="35"/>
        <v>女</v>
      </c>
    </row>
    <row r="1397" spans="1:4" ht="30" customHeight="1">
      <c r="A1397" s="6">
        <v>1395</v>
      </c>
      <c r="B1397" s="6" t="str">
        <f>"3435202110141100062545"</f>
        <v>3435202110141100062545</v>
      </c>
      <c r="C1397" s="6" t="str">
        <f>"王敏"</f>
        <v>王敏</v>
      </c>
      <c r="D1397" s="6" t="str">
        <f t="shared" si="35"/>
        <v>女</v>
      </c>
    </row>
    <row r="1398" spans="1:4" ht="30" customHeight="1">
      <c r="A1398" s="6">
        <v>1396</v>
      </c>
      <c r="B1398" s="6" t="str">
        <f>"3435202110141125142591"</f>
        <v>3435202110141125142591</v>
      </c>
      <c r="C1398" s="6" t="str">
        <f>"符雪娥"</f>
        <v>符雪娥</v>
      </c>
      <c r="D1398" s="6" t="str">
        <f t="shared" si="35"/>
        <v>女</v>
      </c>
    </row>
    <row r="1399" spans="1:4" ht="30" customHeight="1">
      <c r="A1399" s="6">
        <v>1397</v>
      </c>
      <c r="B1399" s="6" t="str">
        <f>"3435202110141141032634"</f>
        <v>3435202110141141032634</v>
      </c>
      <c r="C1399" s="6" t="str">
        <f>"林海玲"</f>
        <v>林海玲</v>
      </c>
      <c r="D1399" s="6" t="str">
        <f t="shared" si="35"/>
        <v>女</v>
      </c>
    </row>
    <row r="1400" spans="1:4" ht="30" customHeight="1">
      <c r="A1400" s="6">
        <v>1398</v>
      </c>
      <c r="B1400" s="6" t="str">
        <f>"3435202110141150492656"</f>
        <v>3435202110141150492656</v>
      </c>
      <c r="C1400" s="6" t="str">
        <f>"吴芳"</f>
        <v>吴芳</v>
      </c>
      <c r="D1400" s="6" t="str">
        <f t="shared" si="35"/>
        <v>女</v>
      </c>
    </row>
    <row r="1401" spans="1:4" ht="30" customHeight="1">
      <c r="A1401" s="6">
        <v>1399</v>
      </c>
      <c r="B1401" s="6" t="str">
        <f>"3435202110141242372730"</f>
        <v>3435202110141242372730</v>
      </c>
      <c r="C1401" s="6" t="str">
        <f>"黄境秀"</f>
        <v>黄境秀</v>
      </c>
      <c r="D1401" s="6" t="str">
        <f t="shared" si="35"/>
        <v>女</v>
      </c>
    </row>
    <row r="1402" spans="1:4" ht="30" customHeight="1">
      <c r="A1402" s="6">
        <v>1400</v>
      </c>
      <c r="B1402" s="6" t="str">
        <f>"3435202110141324492781"</f>
        <v>3435202110141324492781</v>
      </c>
      <c r="C1402" s="6" t="str">
        <f>"韩博妍"</f>
        <v>韩博妍</v>
      </c>
      <c r="D1402" s="6" t="str">
        <f t="shared" si="35"/>
        <v>女</v>
      </c>
    </row>
    <row r="1403" spans="1:4" ht="30" customHeight="1">
      <c r="A1403" s="6">
        <v>1401</v>
      </c>
      <c r="B1403" s="6" t="str">
        <f>"3435202110141340432804"</f>
        <v>3435202110141340432804</v>
      </c>
      <c r="C1403" s="6" t="str">
        <f>"王仙仙"</f>
        <v>王仙仙</v>
      </c>
      <c r="D1403" s="6" t="str">
        <f t="shared" si="35"/>
        <v>女</v>
      </c>
    </row>
    <row r="1404" spans="1:4" ht="30" customHeight="1">
      <c r="A1404" s="6">
        <v>1402</v>
      </c>
      <c r="B1404" s="6" t="str">
        <f>"3435202110141450272882"</f>
        <v>3435202110141450272882</v>
      </c>
      <c r="C1404" s="6" t="str">
        <f>"谢晓梅"</f>
        <v>谢晓梅</v>
      </c>
      <c r="D1404" s="6" t="str">
        <f t="shared" si="35"/>
        <v>女</v>
      </c>
    </row>
    <row r="1405" spans="1:4" ht="30" customHeight="1">
      <c r="A1405" s="6">
        <v>1403</v>
      </c>
      <c r="B1405" s="6" t="str">
        <f>"3435202110141456182894"</f>
        <v>3435202110141456182894</v>
      </c>
      <c r="C1405" s="6" t="str">
        <f>"王仙叶"</f>
        <v>王仙叶</v>
      </c>
      <c r="D1405" s="6" t="str">
        <f t="shared" si="35"/>
        <v>女</v>
      </c>
    </row>
    <row r="1406" spans="1:4" ht="30" customHeight="1">
      <c r="A1406" s="6">
        <v>1404</v>
      </c>
      <c r="B1406" s="6" t="str">
        <f>"3435202110141505082901"</f>
        <v>3435202110141505082901</v>
      </c>
      <c r="C1406" s="6" t="str">
        <f>"杨松美"</f>
        <v>杨松美</v>
      </c>
      <c r="D1406" s="6" t="str">
        <f t="shared" si="35"/>
        <v>女</v>
      </c>
    </row>
    <row r="1407" spans="1:4" ht="30" customHeight="1">
      <c r="A1407" s="6">
        <v>1405</v>
      </c>
      <c r="B1407" s="6" t="str">
        <f>"3435202110141527142933"</f>
        <v>3435202110141527142933</v>
      </c>
      <c r="C1407" s="6" t="str">
        <f>"何春红"</f>
        <v>何春红</v>
      </c>
      <c r="D1407" s="6" t="str">
        <f t="shared" si="35"/>
        <v>女</v>
      </c>
    </row>
    <row r="1408" spans="1:4" ht="30" customHeight="1">
      <c r="A1408" s="6">
        <v>1406</v>
      </c>
      <c r="B1408" s="6" t="str">
        <f>"3435202110141536182946"</f>
        <v>3435202110141536182946</v>
      </c>
      <c r="C1408" s="6" t="str">
        <f>"陈月美"</f>
        <v>陈月美</v>
      </c>
      <c r="D1408" s="6" t="str">
        <f t="shared" si="35"/>
        <v>女</v>
      </c>
    </row>
    <row r="1409" spans="1:4" ht="30" customHeight="1">
      <c r="A1409" s="6">
        <v>1407</v>
      </c>
      <c r="B1409" s="6" t="str">
        <f>"3435202110141537212947"</f>
        <v>3435202110141537212947</v>
      </c>
      <c r="C1409" s="6" t="str">
        <f>"王丹"</f>
        <v>王丹</v>
      </c>
      <c r="D1409" s="6" t="str">
        <f t="shared" si="35"/>
        <v>女</v>
      </c>
    </row>
    <row r="1410" spans="1:4" ht="30" customHeight="1">
      <c r="A1410" s="6">
        <v>1408</v>
      </c>
      <c r="B1410" s="6" t="str">
        <f>"3435202110141550582959"</f>
        <v>3435202110141550582959</v>
      </c>
      <c r="C1410" s="6" t="str">
        <f>"林婷婷"</f>
        <v>林婷婷</v>
      </c>
      <c r="D1410" s="6" t="str">
        <f t="shared" si="35"/>
        <v>女</v>
      </c>
    </row>
    <row r="1411" spans="1:4" ht="30" customHeight="1">
      <c r="A1411" s="6">
        <v>1409</v>
      </c>
      <c r="B1411" s="6" t="str">
        <f>"3435202110141600272973"</f>
        <v>3435202110141600272973</v>
      </c>
      <c r="C1411" s="6" t="str">
        <f>"吴宁"</f>
        <v>吴宁</v>
      </c>
      <c r="D1411" s="6" t="str">
        <f t="shared" si="35"/>
        <v>女</v>
      </c>
    </row>
    <row r="1412" spans="1:4" ht="30" customHeight="1">
      <c r="A1412" s="6">
        <v>1410</v>
      </c>
      <c r="B1412" s="6" t="str">
        <f>"3435202110141611352980"</f>
        <v>3435202110141611352980</v>
      </c>
      <c r="C1412" s="6" t="str">
        <f>"王子云"</f>
        <v>王子云</v>
      </c>
      <c r="D1412" s="6" t="str">
        <f t="shared" si="35"/>
        <v>女</v>
      </c>
    </row>
    <row r="1413" spans="1:4" ht="30" customHeight="1">
      <c r="A1413" s="6">
        <v>1411</v>
      </c>
      <c r="B1413" s="6" t="str">
        <f>"3435202110141618452993"</f>
        <v>3435202110141618452993</v>
      </c>
      <c r="C1413" s="6" t="str">
        <f>"简小莉"</f>
        <v>简小莉</v>
      </c>
      <c r="D1413" s="6" t="str">
        <f t="shared" si="35"/>
        <v>女</v>
      </c>
    </row>
    <row r="1414" spans="1:4" ht="30" customHeight="1">
      <c r="A1414" s="6">
        <v>1412</v>
      </c>
      <c r="B1414" s="6" t="str">
        <f>"3435202110141619592996"</f>
        <v>3435202110141619592996</v>
      </c>
      <c r="C1414" s="6" t="str">
        <f>"王亚咪"</f>
        <v>王亚咪</v>
      </c>
      <c r="D1414" s="6" t="str">
        <f aca="true" t="shared" si="36" ref="D1414:D1477">"女"</f>
        <v>女</v>
      </c>
    </row>
    <row r="1415" spans="1:4" ht="30" customHeight="1">
      <c r="A1415" s="6">
        <v>1413</v>
      </c>
      <c r="B1415" s="6" t="str">
        <f>"3435202110141628193004"</f>
        <v>3435202110141628193004</v>
      </c>
      <c r="C1415" s="6" t="str">
        <f>"王欢欢"</f>
        <v>王欢欢</v>
      </c>
      <c r="D1415" s="6" t="str">
        <f t="shared" si="36"/>
        <v>女</v>
      </c>
    </row>
    <row r="1416" spans="1:4" ht="30" customHeight="1">
      <c r="A1416" s="6">
        <v>1414</v>
      </c>
      <c r="B1416" s="6" t="str">
        <f>"3435202110141647473042"</f>
        <v>3435202110141647473042</v>
      </c>
      <c r="C1416" s="6" t="str">
        <f>"吴小玲"</f>
        <v>吴小玲</v>
      </c>
      <c r="D1416" s="6" t="str">
        <f t="shared" si="36"/>
        <v>女</v>
      </c>
    </row>
    <row r="1417" spans="1:4" ht="30" customHeight="1">
      <c r="A1417" s="6">
        <v>1415</v>
      </c>
      <c r="B1417" s="6" t="str">
        <f>"3435202110141654013051"</f>
        <v>3435202110141654013051</v>
      </c>
      <c r="C1417" s="6" t="str">
        <f>"曾小苗"</f>
        <v>曾小苗</v>
      </c>
      <c r="D1417" s="6" t="str">
        <f t="shared" si="36"/>
        <v>女</v>
      </c>
    </row>
    <row r="1418" spans="1:4" ht="30" customHeight="1">
      <c r="A1418" s="6">
        <v>1416</v>
      </c>
      <c r="B1418" s="6" t="str">
        <f>"3435202110141713543069"</f>
        <v>3435202110141713543069</v>
      </c>
      <c r="C1418" s="6" t="str">
        <f>"朱玫儒"</f>
        <v>朱玫儒</v>
      </c>
      <c r="D1418" s="6" t="str">
        <f t="shared" si="36"/>
        <v>女</v>
      </c>
    </row>
    <row r="1419" spans="1:4" ht="30" customHeight="1">
      <c r="A1419" s="6">
        <v>1417</v>
      </c>
      <c r="B1419" s="6" t="str">
        <f>"3435202110141714463070"</f>
        <v>3435202110141714463070</v>
      </c>
      <c r="C1419" s="6" t="str">
        <f>"林慧娜"</f>
        <v>林慧娜</v>
      </c>
      <c r="D1419" s="6" t="str">
        <f t="shared" si="36"/>
        <v>女</v>
      </c>
    </row>
    <row r="1420" spans="1:4" ht="30" customHeight="1">
      <c r="A1420" s="6">
        <v>1418</v>
      </c>
      <c r="B1420" s="6" t="str">
        <f>"3435202110141716393073"</f>
        <v>3435202110141716393073</v>
      </c>
      <c r="C1420" s="6" t="str">
        <f>"杨苹"</f>
        <v>杨苹</v>
      </c>
      <c r="D1420" s="6" t="str">
        <f t="shared" si="36"/>
        <v>女</v>
      </c>
    </row>
    <row r="1421" spans="1:4" ht="30" customHeight="1">
      <c r="A1421" s="6">
        <v>1419</v>
      </c>
      <c r="B1421" s="6" t="str">
        <f>"3435202110141730133085"</f>
        <v>3435202110141730133085</v>
      </c>
      <c r="C1421" s="6" t="str">
        <f>"陈艳兰"</f>
        <v>陈艳兰</v>
      </c>
      <c r="D1421" s="6" t="str">
        <f t="shared" si="36"/>
        <v>女</v>
      </c>
    </row>
    <row r="1422" spans="1:4" ht="30" customHeight="1">
      <c r="A1422" s="6">
        <v>1420</v>
      </c>
      <c r="B1422" s="6" t="str">
        <f>"3435202110141737593090"</f>
        <v>3435202110141737593090</v>
      </c>
      <c r="C1422" s="6" t="str">
        <f>"林芳"</f>
        <v>林芳</v>
      </c>
      <c r="D1422" s="6" t="str">
        <f t="shared" si="36"/>
        <v>女</v>
      </c>
    </row>
    <row r="1423" spans="1:4" ht="30" customHeight="1">
      <c r="A1423" s="6">
        <v>1421</v>
      </c>
      <c r="B1423" s="6" t="str">
        <f>"3435202110141743203094"</f>
        <v>3435202110141743203094</v>
      </c>
      <c r="C1423" s="6" t="str">
        <f>"符丽容"</f>
        <v>符丽容</v>
      </c>
      <c r="D1423" s="6" t="str">
        <f t="shared" si="36"/>
        <v>女</v>
      </c>
    </row>
    <row r="1424" spans="1:4" ht="30" customHeight="1">
      <c r="A1424" s="6">
        <v>1422</v>
      </c>
      <c r="B1424" s="6" t="str">
        <f>"3435202110141757463109"</f>
        <v>3435202110141757463109</v>
      </c>
      <c r="C1424" s="6" t="str">
        <f>"王燕姑"</f>
        <v>王燕姑</v>
      </c>
      <c r="D1424" s="6" t="str">
        <f t="shared" si="36"/>
        <v>女</v>
      </c>
    </row>
    <row r="1425" spans="1:4" ht="30" customHeight="1">
      <c r="A1425" s="6">
        <v>1423</v>
      </c>
      <c r="B1425" s="6" t="str">
        <f>"3435202110141759413110"</f>
        <v>3435202110141759413110</v>
      </c>
      <c r="C1425" s="6" t="str">
        <f>"王秋菊"</f>
        <v>王秋菊</v>
      </c>
      <c r="D1425" s="6" t="str">
        <f t="shared" si="36"/>
        <v>女</v>
      </c>
    </row>
    <row r="1426" spans="1:4" ht="30" customHeight="1">
      <c r="A1426" s="6">
        <v>1424</v>
      </c>
      <c r="B1426" s="6" t="str">
        <f>"3435202110141803043115"</f>
        <v>3435202110141803043115</v>
      </c>
      <c r="C1426" s="6" t="str">
        <f>"吴海娇"</f>
        <v>吴海娇</v>
      </c>
      <c r="D1426" s="6" t="str">
        <f t="shared" si="36"/>
        <v>女</v>
      </c>
    </row>
    <row r="1427" spans="1:4" ht="30" customHeight="1">
      <c r="A1427" s="6">
        <v>1425</v>
      </c>
      <c r="B1427" s="6" t="str">
        <f>"3435202110141804273117"</f>
        <v>3435202110141804273117</v>
      </c>
      <c r="C1427" s="6" t="str">
        <f>"梁嫚"</f>
        <v>梁嫚</v>
      </c>
      <c r="D1427" s="6" t="str">
        <f t="shared" si="36"/>
        <v>女</v>
      </c>
    </row>
    <row r="1428" spans="1:4" ht="30" customHeight="1">
      <c r="A1428" s="6">
        <v>1426</v>
      </c>
      <c r="B1428" s="6" t="str">
        <f>"3435202110141857433154"</f>
        <v>3435202110141857433154</v>
      </c>
      <c r="C1428" s="6" t="str">
        <f>"符颜婴"</f>
        <v>符颜婴</v>
      </c>
      <c r="D1428" s="6" t="str">
        <f t="shared" si="36"/>
        <v>女</v>
      </c>
    </row>
    <row r="1429" spans="1:4" ht="30" customHeight="1">
      <c r="A1429" s="6">
        <v>1427</v>
      </c>
      <c r="B1429" s="6" t="str">
        <f>"3435202110141909143159"</f>
        <v>3435202110141909143159</v>
      </c>
      <c r="C1429" s="6" t="str">
        <f>"李精带"</f>
        <v>李精带</v>
      </c>
      <c r="D1429" s="6" t="str">
        <f t="shared" si="36"/>
        <v>女</v>
      </c>
    </row>
    <row r="1430" spans="1:4" ht="30" customHeight="1">
      <c r="A1430" s="6">
        <v>1428</v>
      </c>
      <c r="B1430" s="6" t="str">
        <f>"3435202110141924173167"</f>
        <v>3435202110141924173167</v>
      </c>
      <c r="C1430" s="6" t="str">
        <f>"朱莉莉"</f>
        <v>朱莉莉</v>
      </c>
      <c r="D1430" s="6" t="str">
        <f t="shared" si="36"/>
        <v>女</v>
      </c>
    </row>
    <row r="1431" spans="1:4" ht="30" customHeight="1">
      <c r="A1431" s="6">
        <v>1429</v>
      </c>
      <c r="B1431" s="6" t="str">
        <f>"3435202110141938353177"</f>
        <v>3435202110141938353177</v>
      </c>
      <c r="C1431" s="6" t="str">
        <f>"王小晶"</f>
        <v>王小晶</v>
      </c>
      <c r="D1431" s="6" t="str">
        <f t="shared" si="36"/>
        <v>女</v>
      </c>
    </row>
    <row r="1432" spans="1:4" ht="30" customHeight="1">
      <c r="A1432" s="6">
        <v>1430</v>
      </c>
      <c r="B1432" s="6" t="str">
        <f>"3435202110141939213179"</f>
        <v>3435202110141939213179</v>
      </c>
      <c r="C1432" s="6" t="str">
        <f>"罗井英"</f>
        <v>罗井英</v>
      </c>
      <c r="D1432" s="6" t="str">
        <f t="shared" si="36"/>
        <v>女</v>
      </c>
    </row>
    <row r="1433" spans="1:4" ht="30" customHeight="1">
      <c r="A1433" s="6">
        <v>1431</v>
      </c>
      <c r="B1433" s="6" t="str">
        <f>"3435202110142000353193"</f>
        <v>3435202110142000353193</v>
      </c>
      <c r="C1433" s="6" t="str">
        <f>"吴紫红"</f>
        <v>吴紫红</v>
      </c>
      <c r="D1433" s="6" t="str">
        <f t="shared" si="36"/>
        <v>女</v>
      </c>
    </row>
    <row r="1434" spans="1:4" ht="30" customHeight="1">
      <c r="A1434" s="6">
        <v>1432</v>
      </c>
      <c r="B1434" s="6" t="str">
        <f>"3435202110142027243214"</f>
        <v>3435202110142027243214</v>
      </c>
      <c r="C1434" s="6" t="str">
        <f>"蒋亚强"</f>
        <v>蒋亚强</v>
      </c>
      <c r="D1434" s="6" t="str">
        <f t="shared" si="36"/>
        <v>女</v>
      </c>
    </row>
    <row r="1435" spans="1:4" ht="30" customHeight="1">
      <c r="A1435" s="6">
        <v>1433</v>
      </c>
      <c r="B1435" s="6" t="str">
        <f>"3435202110142028343216"</f>
        <v>3435202110142028343216</v>
      </c>
      <c r="C1435" s="6" t="str">
        <f>"陈庆妹"</f>
        <v>陈庆妹</v>
      </c>
      <c r="D1435" s="6" t="str">
        <f t="shared" si="36"/>
        <v>女</v>
      </c>
    </row>
    <row r="1436" spans="1:4" ht="30" customHeight="1">
      <c r="A1436" s="6">
        <v>1434</v>
      </c>
      <c r="B1436" s="6" t="str">
        <f>"3435202110142040233224"</f>
        <v>3435202110142040233224</v>
      </c>
      <c r="C1436" s="6" t="str">
        <f>"王春布"</f>
        <v>王春布</v>
      </c>
      <c r="D1436" s="6" t="str">
        <f t="shared" si="36"/>
        <v>女</v>
      </c>
    </row>
    <row r="1437" spans="1:4" ht="30" customHeight="1">
      <c r="A1437" s="6">
        <v>1435</v>
      </c>
      <c r="B1437" s="6" t="str">
        <f>"3435202110142054413234"</f>
        <v>3435202110142054413234</v>
      </c>
      <c r="C1437" s="6" t="str">
        <f>"王花"</f>
        <v>王花</v>
      </c>
      <c r="D1437" s="6" t="str">
        <f t="shared" si="36"/>
        <v>女</v>
      </c>
    </row>
    <row r="1438" spans="1:4" ht="30" customHeight="1">
      <c r="A1438" s="6">
        <v>1436</v>
      </c>
      <c r="B1438" s="6" t="str">
        <f>"3435202110142104563247"</f>
        <v>3435202110142104563247</v>
      </c>
      <c r="C1438" s="6" t="str">
        <f>"颜小文"</f>
        <v>颜小文</v>
      </c>
      <c r="D1438" s="6" t="str">
        <f t="shared" si="36"/>
        <v>女</v>
      </c>
    </row>
    <row r="1439" spans="1:4" ht="30" customHeight="1">
      <c r="A1439" s="6">
        <v>1437</v>
      </c>
      <c r="B1439" s="6" t="str">
        <f>"3435202110142115413258"</f>
        <v>3435202110142115413258</v>
      </c>
      <c r="C1439" s="6" t="str">
        <f>"黄小英"</f>
        <v>黄小英</v>
      </c>
      <c r="D1439" s="6" t="str">
        <f t="shared" si="36"/>
        <v>女</v>
      </c>
    </row>
    <row r="1440" spans="1:4" ht="30" customHeight="1">
      <c r="A1440" s="6">
        <v>1438</v>
      </c>
      <c r="B1440" s="6" t="str">
        <f>"3435202110142202273293"</f>
        <v>3435202110142202273293</v>
      </c>
      <c r="C1440" s="6" t="str">
        <f>"王金云"</f>
        <v>王金云</v>
      </c>
      <c r="D1440" s="6" t="str">
        <f t="shared" si="36"/>
        <v>女</v>
      </c>
    </row>
    <row r="1441" spans="1:4" ht="30" customHeight="1">
      <c r="A1441" s="6">
        <v>1439</v>
      </c>
      <c r="B1441" s="6" t="str">
        <f>"3435202110142215573300"</f>
        <v>3435202110142215573300</v>
      </c>
      <c r="C1441" s="6" t="str">
        <f>"邢亚旗"</f>
        <v>邢亚旗</v>
      </c>
      <c r="D1441" s="6" t="str">
        <f t="shared" si="36"/>
        <v>女</v>
      </c>
    </row>
    <row r="1442" spans="1:4" ht="30" customHeight="1">
      <c r="A1442" s="6">
        <v>1440</v>
      </c>
      <c r="B1442" s="6" t="str">
        <f>"3435202110142233083313"</f>
        <v>3435202110142233083313</v>
      </c>
      <c r="C1442" s="6" t="str">
        <f>"黎芳花"</f>
        <v>黎芳花</v>
      </c>
      <c r="D1442" s="6" t="str">
        <f t="shared" si="36"/>
        <v>女</v>
      </c>
    </row>
    <row r="1443" spans="1:4" ht="30" customHeight="1">
      <c r="A1443" s="6">
        <v>1441</v>
      </c>
      <c r="B1443" s="6" t="str">
        <f>"3435202110150018563361"</f>
        <v>3435202110150018563361</v>
      </c>
      <c r="C1443" s="6" t="str">
        <f>"王丽娟"</f>
        <v>王丽娟</v>
      </c>
      <c r="D1443" s="6" t="str">
        <f t="shared" si="36"/>
        <v>女</v>
      </c>
    </row>
    <row r="1444" spans="1:4" ht="30" customHeight="1">
      <c r="A1444" s="6">
        <v>1442</v>
      </c>
      <c r="B1444" s="6" t="str">
        <f>"3435202110150658403375"</f>
        <v>3435202110150658403375</v>
      </c>
      <c r="C1444" s="6" t="str">
        <f>"符方圆"</f>
        <v>符方圆</v>
      </c>
      <c r="D1444" s="6" t="str">
        <f t="shared" si="36"/>
        <v>女</v>
      </c>
    </row>
    <row r="1445" spans="1:4" ht="30" customHeight="1">
      <c r="A1445" s="6">
        <v>1443</v>
      </c>
      <c r="B1445" s="6" t="str">
        <f>"3435202110150819463387"</f>
        <v>3435202110150819463387</v>
      </c>
      <c r="C1445" s="6" t="str">
        <f>"王娇"</f>
        <v>王娇</v>
      </c>
      <c r="D1445" s="6" t="str">
        <f t="shared" si="36"/>
        <v>女</v>
      </c>
    </row>
    <row r="1446" spans="1:4" ht="30" customHeight="1">
      <c r="A1446" s="6">
        <v>1444</v>
      </c>
      <c r="B1446" s="6" t="str">
        <f>"3435202110150856223419"</f>
        <v>3435202110150856223419</v>
      </c>
      <c r="C1446" s="6" t="str">
        <f>"王香"</f>
        <v>王香</v>
      </c>
      <c r="D1446" s="6" t="str">
        <f t="shared" si="36"/>
        <v>女</v>
      </c>
    </row>
    <row r="1447" spans="1:4" ht="30" customHeight="1">
      <c r="A1447" s="6">
        <v>1445</v>
      </c>
      <c r="B1447" s="6" t="str">
        <f>"3435202110150937153466"</f>
        <v>3435202110150937153466</v>
      </c>
      <c r="C1447" s="6" t="str">
        <f>"陈曼"</f>
        <v>陈曼</v>
      </c>
      <c r="D1447" s="6" t="str">
        <f t="shared" si="36"/>
        <v>女</v>
      </c>
    </row>
    <row r="1448" spans="1:4" ht="30" customHeight="1">
      <c r="A1448" s="6">
        <v>1446</v>
      </c>
      <c r="B1448" s="6" t="str">
        <f>"3435202110150939333471"</f>
        <v>3435202110150939333471</v>
      </c>
      <c r="C1448" s="6" t="str">
        <f>"陈旦"</f>
        <v>陈旦</v>
      </c>
      <c r="D1448" s="6" t="str">
        <f t="shared" si="36"/>
        <v>女</v>
      </c>
    </row>
    <row r="1449" spans="1:4" ht="30" customHeight="1">
      <c r="A1449" s="6">
        <v>1447</v>
      </c>
      <c r="B1449" s="6" t="str">
        <f>"3435202110150957293496"</f>
        <v>3435202110150957293496</v>
      </c>
      <c r="C1449" s="6" t="str">
        <f>"陈敏"</f>
        <v>陈敏</v>
      </c>
      <c r="D1449" s="6" t="str">
        <f t="shared" si="36"/>
        <v>女</v>
      </c>
    </row>
    <row r="1450" spans="1:4" ht="30" customHeight="1">
      <c r="A1450" s="6">
        <v>1448</v>
      </c>
      <c r="B1450" s="6" t="str">
        <f>"3435202110151020403533"</f>
        <v>3435202110151020403533</v>
      </c>
      <c r="C1450" s="6" t="str">
        <f>"黄丹"</f>
        <v>黄丹</v>
      </c>
      <c r="D1450" s="6" t="str">
        <f t="shared" si="36"/>
        <v>女</v>
      </c>
    </row>
    <row r="1451" spans="1:4" ht="30" customHeight="1">
      <c r="A1451" s="6">
        <v>1449</v>
      </c>
      <c r="B1451" s="6" t="str">
        <f>"3435202110151041293561"</f>
        <v>3435202110151041293561</v>
      </c>
      <c r="C1451" s="6" t="str">
        <f>"余业芳"</f>
        <v>余业芳</v>
      </c>
      <c r="D1451" s="6" t="str">
        <f t="shared" si="36"/>
        <v>女</v>
      </c>
    </row>
    <row r="1452" spans="1:4" ht="30" customHeight="1">
      <c r="A1452" s="6">
        <v>1450</v>
      </c>
      <c r="B1452" s="6" t="str">
        <f>"3435202110151053563576"</f>
        <v>3435202110151053563576</v>
      </c>
      <c r="C1452" s="6" t="str">
        <f>"陈祥雅"</f>
        <v>陈祥雅</v>
      </c>
      <c r="D1452" s="6" t="str">
        <f t="shared" si="36"/>
        <v>女</v>
      </c>
    </row>
    <row r="1453" spans="1:4" ht="30" customHeight="1">
      <c r="A1453" s="6">
        <v>1451</v>
      </c>
      <c r="B1453" s="6" t="str">
        <f>"3435202110151056093579"</f>
        <v>3435202110151056093579</v>
      </c>
      <c r="C1453" s="6" t="str">
        <f>"林道颖"</f>
        <v>林道颖</v>
      </c>
      <c r="D1453" s="6" t="str">
        <f t="shared" si="36"/>
        <v>女</v>
      </c>
    </row>
    <row r="1454" spans="1:4" ht="30" customHeight="1">
      <c r="A1454" s="6">
        <v>1452</v>
      </c>
      <c r="B1454" s="6" t="str">
        <f>"3435202110151100533589"</f>
        <v>3435202110151100533589</v>
      </c>
      <c r="C1454" s="6" t="str">
        <f>"符华萍"</f>
        <v>符华萍</v>
      </c>
      <c r="D1454" s="6" t="str">
        <f t="shared" si="36"/>
        <v>女</v>
      </c>
    </row>
    <row r="1455" spans="1:4" ht="30" customHeight="1">
      <c r="A1455" s="6">
        <v>1453</v>
      </c>
      <c r="B1455" s="6" t="str">
        <f>"3435202110151110563604"</f>
        <v>3435202110151110563604</v>
      </c>
      <c r="C1455" s="6" t="str">
        <f>"廖青"</f>
        <v>廖青</v>
      </c>
      <c r="D1455" s="6" t="str">
        <f t="shared" si="36"/>
        <v>女</v>
      </c>
    </row>
    <row r="1456" spans="1:4" ht="30" customHeight="1">
      <c r="A1456" s="6">
        <v>1454</v>
      </c>
      <c r="B1456" s="6" t="str">
        <f>"3435202110151125203619"</f>
        <v>3435202110151125203619</v>
      </c>
      <c r="C1456" s="6" t="str">
        <f>"黄才红"</f>
        <v>黄才红</v>
      </c>
      <c r="D1456" s="6" t="str">
        <f t="shared" si="36"/>
        <v>女</v>
      </c>
    </row>
    <row r="1457" spans="1:4" ht="30" customHeight="1">
      <c r="A1457" s="6">
        <v>1455</v>
      </c>
      <c r="B1457" s="6" t="str">
        <f>"3435202110151131493627"</f>
        <v>3435202110151131493627</v>
      </c>
      <c r="C1457" s="6" t="str">
        <f>"陈长花"</f>
        <v>陈长花</v>
      </c>
      <c r="D1457" s="6" t="str">
        <f t="shared" si="36"/>
        <v>女</v>
      </c>
    </row>
    <row r="1458" spans="1:4" ht="30" customHeight="1">
      <c r="A1458" s="6">
        <v>1456</v>
      </c>
      <c r="B1458" s="6" t="str">
        <f>"3435202110151146043639"</f>
        <v>3435202110151146043639</v>
      </c>
      <c r="C1458" s="6" t="str">
        <f>"李扬慧"</f>
        <v>李扬慧</v>
      </c>
      <c r="D1458" s="6" t="str">
        <f t="shared" si="36"/>
        <v>女</v>
      </c>
    </row>
    <row r="1459" spans="1:4" ht="30" customHeight="1">
      <c r="A1459" s="6">
        <v>1457</v>
      </c>
      <c r="B1459" s="6" t="str">
        <f>"3435202110151326543707"</f>
        <v>3435202110151326543707</v>
      </c>
      <c r="C1459" s="6" t="str">
        <f>"王海雪"</f>
        <v>王海雪</v>
      </c>
      <c r="D1459" s="6" t="str">
        <f t="shared" si="36"/>
        <v>女</v>
      </c>
    </row>
    <row r="1460" spans="1:4" ht="30" customHeight="1">
      <c r="A1460" s="6">
        <v>1458</v>
      </c>
      <c r="B1460" s="6" t="str">
        <f>"3435202110151409203729"</f>
        <v>3435202110151409203729</v>
      </c>
      <c r="C1460" s="6" t="str">
        <f>"冯咪咪"</f>
        <v>冯咪咪</v>
      </c>
      <c r="D1460" s="6" t="str">
        <f t="shared" si="36"/>
        <v>女</v>
      </c>
    </row>
    <row r="1461" spans="1:4" ht="30" customHeight="1">
      <c r="A1461" s="6">
        <v>1459</v>
      </c>
      <c r="B1461" s="6" t="str">
        <f>"3435202110151455583759"</f>
        <v>3435202110151455583759</v>
      </c>
      <c r="C1461" s="6" t="str">
        <f>"李选坤"</f>
        <v>李选坤</v>
      </c>
      <c r="D1461" s="6" t="str">
        <f t="shared" si="36"/>
        <v>女</v>
      </c>
    </row>
    <row r="1462" spans="1:4" ht="30" customHeight="1">
      <c r="A1462" s="6">
        <v>1460</v>
      </c>
      <c r="B1462" s="6" t="str">
        <f>"3435202110151601333815"</f>
        <v>3435202110151601333815</v>
      </c>
      <c r="C1462" s="6" t="str">
        <f>"羊琼燕"</f>
        <v>羊琼燕</v>
      </c>
      <c r="D1462" s="6" t="str">
        <f t="shared" si="36"/>
        <v>女</v>
      </c>
    </row>
    <row r="1463" spans="1:4" ht="30" customHeight="1">
      <c r="A1463" s="6">
        <v>1461</v>
      </c>
      <c r="B1463" s="6" t="str">
        <f>"3435202110151607193818"</f>
        <v>3435202110151607193818</v>
      </c>
      <c r="C1463" s="6" t="str">
        <f>"黄捷"</f>
        <v>黄捷</v>
      </c>
      <c r="D1463" s="6" t="str">
        <f t="shared" si="36"/>
        <v>女</v>
      </c>
    </row>
    <row r="1464" spans="1:4" ht="30" customHeight="1">
      <c r="A1464" s="6">
        <v>1462</v>
      </c>
      <c r="B1464" s="6" t="str">
        <f>"3435202110151639073849"</f>
        <v>3435202110151639073849</v>
      </c>
      <c r="C1464" s="6" t="str">
        <f>"张瑾丽"</f>
        <v>张瑾丽</v>
      </c>
      <c r="D1464" s="6" t="str">
        <f t="shared" si="36"/>
        <v>女</v>
      </c>
    </row>
    <row r="1465" spans="1:4" ht="30" customHeight="1">
      <c r="A1465" s="6">
        <v>1463</v>
      </c>
      <c r="B1465" s="6" t="str">
        <f>"3435202110151643283854"</f>
        <v>3435202110151643283854</v>
      </c>
      <c r="C1465" s="6" t="str">
        <f>"朱贤梅"</f>
        <v>朱贤梅</v>
      </c>
      <c r="D1465" s="6" t="str">
        <f t="shared" si="36"/>
        <v>女</v>
      </c>
    </row>
    <row r="1466" spans="1:4" ht="30" customHeight="1">
      <c r="A1466" s="6">
        <v>1464</v>
      </c>
      <c r="B1466" s="6" t="str">
        <f>"3435202110151658503866"</f>
        <v>3435202110151658503866</v>
      </c>
      <c r="C1466" s="6" t="str">
        <f>"何丹萍"</f>
        <v>何丹萍</v>
      </c>
      <c r="D1466" s="6" t="str">
        <f t="shared" si="36"/>
        <v>女</v>
      </c>
    </row>
    <row r="1467" spans="1:4" ht="30" customHeight="1">
      <c r="A1467" s="6">
        <v>1465</v>
      </c>
      <c r="B1467" s="6" t="str">
        <f>"3435202110151708403874"</f>
        <v>3435202110151708403874</v>
      </c>
      <c r="C1467" s="6" t="str">
        <f>"黄文俞"</f>
        <v>黄文俞</v>
      </c>
      <c r="D1467" s="6" t="str">
        <f t="shared" si="36"/>
        <v>女</v>
      </c>
    </row>
    <row r="1468" spans="1:4" ht="30" customHeight="1">
      <c r="A1468" s="6">
        <v>1466</v>
      </c>
      <c r="B1468" s="6" t="str">
        <f>"3435202110151759193910"</f>
        <v>3435202110151759193910</v>
      </c>
      <c r="C1468" s="6" t="str">
        <f>"符金晶"</f>
        <v>符金晶</v>
      </c>
      <c r="D1468" s="6" t="str">
        <f t="shared" si="36"/>
        <v>女</v>
      </c>
    </row>
    <row r="1469" spans="1:4" ht="30" customHeight="1">
      <c r="A1469" s="6">
        <v>1467</v>
      </c>
      <c r="B1469" s="6" t="str">
        <f>"3435202110151848063940"</f>
        <v>3435202110151848063940</v>
      </c>
      <c r="C1469" s="6" t="str">
        <f>"李金红"</f>
        <v>李金红</v>
      </c>
      <c r="D1469" s="6" t="str">
        <f t="shared" si="36"/>
        <v>女</v>
      </c>
    </row>
    <row r="1470" spans="1:4" ht="30" customHeight="1">
      <c r="A1470" s="6">
        <v>1468</v>
      </c>
      <c r="B1470" s="6" t="str">
        <f>"3435202110151904213951"</f>
        <v>3435202110151904213951</v>
      </c>
      <c r="C1470" s="6" t="str">
        <f>"吴小芳"</f>
        <v>吴小芳</v>
      </c>
      <c r="D1470" s="6" t="str">
        <f t="shared" si="36"/>
        <v>女</v>
      </c>
    </row>
    <row r="1471" spans="1:4" ht="30" customHeight="1">
      <c r="A1471" s="6">
        <v>1469</v>
      </c>
      <c r="B1471" s="6" t="str">
        <f>"3435202110151911353956"</f>
        <v>3435202110151911353956</v>
      </c>
      <c r="C1471" s="6" t="str">
        <f>"钟艳"</f>
        <v>钟艳</v>
      </c>
      <c r="D1471" s="6" t="str">
        <f t="shared" si="36"/>
        <v>女</v>
      </c>
    </row>
    <row r="1472" spans="1:4" ht="30" customHeight="1">
      <c r="A1472" s="6">
        <v>1470</v>
      </c>
      <c r="B1472" s="6" t="str">
        <f>"3435202110151918153958"</f>
        <v>3435202110151918153958</v>
      </c>
      <c r="C1472" s="6" t="str">
        <f>"符菊女"</f>
        <v>符菊女</v>
      </c>
      <c r="D1472" s="6" t="str">
        <f t="shared" si="36"/>
        <v>女</v>
      </c>
    </row>
    <row r="1473" spans="1:4" ht="30" customHeight="1">
      <c r="A1473" s="6">
        <v>1471</v>
      </c>
      <c r="B1473" s="6" t="str">
        <f>"3435202110151925213963"</f>
        <v>3435202110151925213963</v>
      </c>
      <c r="C1473" s="6" t="str">
        <f>"黎彩云"</f>
        <v>黎彩云</v>
      </c>
      <c r="D1473" s="6" t="str">
        <f t="shared" si="36"/>
        <v>女</v>
      </c>
    </row>
    <row r="1474" spans="1:4" ht="30" customHeight="1">
      <c r="A1474" s="6">
        <v>1472</v>
      </c>
      <c r="B1474" s="6" t="str">
        <f>"3435202110151925393964"</f>
        <v>3435202110151925393964</v>
      </c>
      <c r="C1474" s="6" t="str">
        <f>"杜晓霞"</f>
        <v>杜晓霞</v>
      </c>
      <c r="D1474" s="6" t="str">
        <f t="shared" si="36"/>
        <v>女</v>
      </c>
    </row>
    <row r="1475" spans="1:4" ht="30" customHeight="1">
      <c r="A1475" s="6">
        <v>1473</v>
      </c>
      <c r="B1475" s="6" t="str">
        <f>"3435202110151934193968"</f>
        <v>3435202110151934193968</v>
      </c>
      <c r="C1475" s="6" t="str">
        <f>"陈二翠"</f>
        <v>陈二翠</v>
      </c>
      <c r="D1475" s="6" t="str">
        <f t="shared" si="36"/>
        <v>女</v>
      </c>
    </row>
    <row r="1476" spans="1:4" ht="30" customHeight="1">
      <c r="A1476" s="6">
        <v>1474</v>
      </c>
      <c r="B1476" s="6" t="str">
        <f>"3435202110151934373969"</f>
        <v>3435202110151934373969</v>
      </c>
      <c r="C1476" s="6" t="str">
        <f>"钟春英"</f>
        <v>钟春英</v>
      </c>
      <c r="D1476" s="6" t="str">
        <f t="shared" si="36"/>
        <v>女</v>
      </c>
    </row>
    <row r="1477" spans="1:4" ht="30" customHeight="1">
      <c r="A1477" s="6">
        <v>1475</v>
      </c>
      <c r="B1477" s="6" t="str">
        <f>"3435202110151953353981"</f>
        <v>3435202110151953353981</v>
      </c>
      <c r="C1477" s="6" t="str">
        <f>"卓春勤"</f>
        <v>卓春勤</v>
      </c>
      <c r="D1477" s="6" t="str">
        <f t="shared" si="36"/>
        <v>女</v>
      </c>
    </row>
    <row r="1478" spans="1:4" ht="30" customHeight="1">
      <c r="A1478" s="6">
        <v>1476</v>
      </c>
      <c r="B1478" s="6" t="str">
        <f>"3435202110152005473989"</f>
        <v>3435202110152005473989</v>
      </c>
      <c r="C1478" s="6" t="str">
        <f>"符紫珊"</f>
        <v>符紫珊</v>
      </c>
      <c r="D1478" s="6" t="str">
        <f aca="true" t="shared" si="37" ref="D1478:D1541">"女"</f>
        <v>女</v>
      </c>
    </row>
    <row r="1479" spans="1:4" ht="30" customHeight="1">
      <c r="A1479" s="6">
        <v>1477</v>
      </c>
      <c r="B1479" s="6" t="str">
        <f>"3435202110152006413991"</f>
        <v>3435202110152006413991</v>
      </c>
      <c r="C1479" s="6" t="str">
        <f>"吴仪"</f>
        <v>吴仪</v>
      </c>
      <c r="D1479" s="6" t="str">
        <f t="shared" si="37"/>
        <v>女</v>
      </c>
    </row>
    <row r="1480" spans="1:4" ht="30" customHeight="1">
      <c r="A1480" s="6">
        <v>1478</v>
      </c>
      <c r="B1480" s="6" t="str">
        <f>"3435202110152008283995"</f>
        <v>3435202110152008283995</v>
      </c>
      <c r="C1480" s="6" t="str">
        <f>"陈燕妮"</f>
        <v>陈燕妮</v>
      </c>
      <c r="D1480" s="6" t="str">
        <f t="shared" si="37"/>
        <v>女</v>
      </c>
    </row>
    <row r="1481" spans="1:4" ht="30" customHeight="1">
      <c r="A1481" s="6">
        <v>1479</v>
      </c>
      <c r="B1481" s="6" t="str">
        <f>"3435202110152016173999"</f>
        <v>3435202110152016173999</v>
      </c>
      <c r="C1481" s="6" t="str">
        <f>"徐光凤"</f>
        <v>徐光凤</v>
      </c>
      <c r="D1481" s="6" t="str">
        <f t="shared" si="37"/>
        <v>女</v>
      </c>
    </row>
    <row r="1482" spans="1:4" ht="30" customHeight="1">
      <c r="A1482" s="6">
        <v>1480</v>
      </c>
      <c r="B1482" s="6" t="str">
        <f>"3435202110152029104003"</f>
        <v>3435202110152029104003</v>
      </c>
      <c r="C1482" s="6" t="str">
        <f>"陈旖旎"</f>
        <v>陈旖旎</v>
      </c>
      <c r="D1482" s="6" t="str">
        <f t="shared" si="37"/>
        <v>女</v>
      </c>
    </row>
    <row r="1483" spans="1:4" ht="30" customHeight="1">
      <c r="A1483" s="6">
        <v>1481</v>
      </c>
      <c r="B1483" s="6" t="str">
        <f>"3435202110152039354011"</f>
        <v>3435202110152039354011</v>
      </c>
      <c r="C1483" s="6" t="str">
        <f>"黄秋丙"</f>
        <v>黄秋丙</v>
      </c>
      <c r="D1483" s="6" t="str">
        <f t="shared" si="37"/>
        <v>女</v>
      </c>
    </row>
    <row r="1484" spans="1:4" ht="30" customHeight="1">
      <c r="A1484" s="6">
        <v>1482</v>
      </c>
      <c r="B1484" s="6" t="str">
        <f>"3435202110152054534018"</f>
        <v>3435202110152054534018</v>
      </c>
      <c r="C1484" s="6" t="str">
        <f>"余玉美"</f>
        <v>余玉美</v>
      </c>
      <c r="D1484" s="6" t="str">
        <f t="shared" si="37"/>
        <v>女</v>
      </c>
    </row>
    <row r="1485" spans="1:4" ht="30" customHeight="1">
      <c r="A1485" s="6">
        <v>1483</v>
      </c>
      <c r="B1485" s="6" t="str">
        <f>"3435202110152107054030"</f>
        <v>3435202110152107054030</v>
      </c>
      <c r="C1485" s="6" t="str">
        <f>"蒙美娜"</f>
        <v>蒙美娜</v>
      </c>
      <c r="D1485" s="6" t="str">
        <f t="shared" si="37"/>
        <v>女</v>
      </c>
    </row>
    <row r="1486" spans="1:4" ht="30" customHeight="1">
      <c r="A1486" s="6">
        <v>1484</v>
      </c>
      <c r="B1486" s="6" t="str">
        <f>"3435202110152128134039"</f>
        <v>3435202110152128134039</v>
      </c>
      <c r="C1486" s="6" t="str">
        <f>"莫蕾豆"</f>
        <v>莫蕾豆</v>
      </c>
      <c r="D1486" s="6" t="str">
        <f t="shared" si="37"/>
        <v>女</v>
      </c>
    </row>
    <row r="1487" spans="1:4" ht="30" customHeight="1">
      <c r="A1487" s="6">
        <v>1485</v>
      </c>
      <c r="B1487" s="6" t="str">
        <f>"3435202110152139434046"</f>
        <v>3435202110152139434046</v>
      </c>
      <c r="C1487" s="6" t="str">
        <f>"符焕美"</f>
        <v>符焕美</v>
      </c>
      <c r="D1487" s="6" t="str">
        <f t="shared" si="37"/>
        <v>女</v>
      </c>
    </row>
    <row r="1488" spans="1:4" ht="30" customHeight="1">
      <c r="A1488" s="6">
        <v>1486</v>
      </c>
      <c r="B1488" s="6" t="str">
        <f>"3435202110152308544098"</f>
        <v>3435202110152308544098</v>
      </c>
      <c r="C1488" s="6" t="str">
        <f>"王小芳"</f>
        <v>王小芳</v>
      </c>
      <c r="D1488" s="6" t="str">
        <f t="shared" si="37"/>
        <v>女</v>
      </c>
    </row>
    <row r="1489" spans="1:4" ht="30" customHeight="1">
      <c r="A1489" s="6">
        <v>1487</v>
      </c>
      <c r="B1489" s="6" t="str">
        <f>"3435202110160000504109"</f>
        <v>3435202110160000504109</v>
      </c>
      <c r="C1489" s="6" t="str">
        <f>"吴蓉蓉"</f>
        <v>吴蓉蓉</v>
      </c>
      <c r="D1489" s="6" t="str">
        <f t="shared" si="37"/>
        <v>女</v>
      </c>
    </row>
    <row r="1490" spans="1:4" ht="30" customHeight="1">
      <c r="A1490" s="6">
        <v>1488</v>
      </c>
      <c r="B1490" s="6" t="str">
        <f>"3435202110160237164118"</f>
        <v>3435202110160237164118</v>
      </c>
      <c r="C1490" s="6" t="str">
        <f>"王明池"</f>
        <v>王明池</v>
      </c>
      <c r="D1490" s="6" t="str">
        <f t="shared" si="37"/>
        <v>女</v>
      </c>
    </row>
    <row r="1491" spans="1:4" ht="30" customHeight="1">
      <c r="A1491" s="6">
        <v>1489</v>
      </c>
      <c r="B1491" s="6" t="str">
        <f>"3435202110160348084121"</f>
        <v>3435202110160348084121</v>
      </c>
      <c r="C1491" s="6" t="str">
        <f>"甘祺蕊"</f>
        <v>甘祺蕊</v>
      </c>
      <c r="D1491" s="6" t="str">
        <f t="shared" si="37"/>
        <v>女</v>
      </c>
    </row>
    <row r="1492" spans="1:4" ht="30" customHeight="1">
      <c r="A1492" s="6">
        <v>1490</v>
      </c>
      <c r="B1492" s="6" t="str">
        <f>"3435202110160849274134"</f>
        <v>3435202110160849274134</v>
      </c>
      <c r="C1492" s="6" t="str">
        <f>"刘爱斤"</f>
        <v>刘爱斤</v>
      </c>
      <c r="D1492" s="6" t="str">
        <f t="shared" si="37"/>
        <v>女</v>
      </c>
    </row>
    <row r="1493" spans="1:4" ht="30" customHeight="1">
      <c r="A1493" s="6">
        <v>1491</v>
      </c>
      <c r="B1493" s="6" t="str">
        <f>"3435202110160940224146"</f>
        <v>3435202110160940224146</v>
      </c>
      <c r="C1493" s="6" t="str">
        <f>"陈嘉玲"</f>
        <v>陈嘉玲</v>
      </c>
      <c r="D1493" s="6" t="str">
        <f t="shared" si="37"/>
        <v>女</v>
      </c>
    </row>
    <row r="1494" spans="1:4" ht="30" customHeight="1">
      <c r="A1494" s="6">
        <v>1492</v>
      </c>
      <c r="B1494" s="6" t="str">
        <f>"3435202110160957394162"</f>
        <v>3435202110160957394162</v>
      </c>
      <c r="C1494" s="6" t="str">
        <f>"陈娟"</f>
        <v>陈娟</v>
      </c>
      <c r="D1494" s="6" t="str">
        <f t="shared" si="37"/>
        <v>女</v>
      </c>
    </row>
    <row r="1495" spans="1:4" ht="30" customHeight="1">
      <c r="A1495" s="6">
        <v>1493</v>
      </c>
      <c r="B1495" s="6" t="str">
        <f>"3435202110161042154177"</f>
        <v>3435202110161042154177</v>
      </c>
      <c r="C1495" s="6" t="str">
        <f>"陈琪"</f>
        <v>陈琪</v>
      </c>
      <c r="D1495" s="6" t="str">
        <f t="shared" si="37"/>
        <v>女</v>
      </c>
    </row>
    <row r="1496" spans="1:4" ht="30" customHeight="1">
      <c r="A1496" s="6">
        <v>1494</v>
      </c>
      <c r="B1496" s="6" t="str">
        <f>"3435202110161109234196"</f>
        <v>3435202110161109234196</v>
      </c>
      <c r="C1496" s="6" t="str">
        <f>"符晓丹"</f>
        <v>符晓丹</v>
      </c>
      <c r="D1496" s="6" t="str">
        <f t="shared" si="37"/>
        <v>女</v>
      </c>
    </row>
    <row r="1497" spans="1:4" ht="30" customHeight="1">
      <c r="A1497" s="6">
        <v>1495</v>
      </c>
      <c r="B1497" s="6" t="str">
        <f>"3435202110161127164209"</f>
        <v>3435202110161127164209</v>
      </c>
      <c r="C1497" s="6" t="str">
        <f>"羊金妍"</f>
        <v>羊金妍</v>
      </c>
      <c r="D1497" s="6" t="str">
        <f t="shared" si="37"/>
        <v>女</v>
      </c>
    </row>
    <row r="1498" spans="1:4" ht="30" customHeight="1">
      <c r="A1498" s="6">
        <v>1496</v>
      </c>
      <c r="B1498" s="6" t="str">
        <f>"3435202110161128154210"</f>
        <v>3435202110161128154210</v>
      </c>
      <c r="C1498" s="6" t="str">
        <f>"吴林桦"</f>
        <v>吴林桦</v>
      </c>
      <c r="D1498" s="6" t="str">
        <f t="shared" si="37"/>
        <v>女</v>
      </c>
    </row>
    <row r="1499" spans="1:4" ht="30" customHeight="1">
      <c r="A1499" s="6">
        <v>1497</v>
      </c>
      <c r="B1499" s="6" t="str">
        <f>"3435202110161133564214"</f>
        <v>3435202110161133564214</v>
      </c>
      <c r="C1499" s="6" t="str">
        <f>"王悦营"</f>
        <v>王悦营</v>
      </c>
      <c r="D1499" s="6" t="str">
        <f t="shared" si="37"/>
        <v>女</v>
      </c>
    </row>
    <row r="1500" spans="1:4" ht="30" customHeight="1">
      <c r="A1500" s="6">
        <v>1498</v>
      </c>
      <c r="B1500" s="6" t="str">
        <f>"3435202110161222454237"</f>
        <v>3435202110161222454237</v>
      </c>
      <c r="C1500" s="6" t="str">
        <f>"蔡小丽"</f>
        <v>蔡小丽</v>
      </c>
      <c r="D1500" s="6" t="str">
        <f t="shared" si="37"/>
        <v>女</v>
      </c>
    </row>
    <row r="1501" spans="1:4" ht="30" customHeight="1">
      <c r="A1501" s="6">
        <v>1499</v>
      </c>
      <c r="B1501" s="6" t="str">
        <f>"3435202110161300024261"</f>
        <v>3435202110161300024261</v>
      </c>
      <c r="C1501" s="6" t="str">
        <f>"陈丽茜"</f>
        <v>陈丽茜</v>
      </c>
      <c r="D1501" s="6" t="str">
        <f t="shared" si="37"/>
        <v>女</v>
      </c>
    </row>
    <row r="1502" spans="1:4" ht="30" customHeight="1">
      <c r="A1502" s="6">
        <v>1500</v>
      </c>
      <c r="B1502" s="6" t="str">
        <f>"3435202110161304574263"</f>
        <v>3435202110161304574263</v>
      </c>
      <c r="C1502" s="6" t="str">
        <f>"王丽宁"</f>
        <v>王丽宁</v>
      </c>
      <c r="D1502" s="6" t="str">
        <f t="shared" si="37"/>
        <v>女</v>
      </c>
    </row>
    <row r="1503" spans="1:4" ht="30" customHeight="1">
      <c r="A1503" s="6">
        <v>1501</v>
      </c>
      <c r="B1503" s="6" t="str">
        <f>"3435202110161319454273"</f>
        <v>3435202110161319454273</v>
      </c>
      <c r="C1503" s="6" t="str">
        <f>"曾平红"</f>
        <v>曾平红</v>
      </c>
      <c r="D1503" s="6" t="str">
        <f t="shared" si="37"/>
        <v>女</v>
      </c>
    </row>
    <row r="1504" spans="1:4" ht="30" customHeight="1">
      <c r="A1504" s="6">
        <v>1502</v>
      </c>
      <c r="B1504" s="6" t="str">
        <f>"3435202110161338204284"</f>
        <v>3435202110161338204284</v>
      </c>
      <c r="C1504" s="6" t="str">
        <f>"吴丽美"</f>
        <v>吴丽美</v>
      </c>
      <c r="D1504" s="6" t="str">
        <f t="shared" si="37"/>
        <v>女</v>
      </c>
    </row>
    <row r="1505" spans="1:4" ht="30" customHeight="1">
      <c r="A1505" s="6">
        <v>1503</v>
      </c>
      <c r="B1505" s="6" t="str">
        <f>"3435202110161338294287"</f>
        <v>3435202110161338294287</v>
      </c>
      <c r="C1505" s="6" t="str">
        <f>"吴小卿"</f>
        <v>吴小卿</v>
      </c>
      <c r="D1505" s="6" t="str">
        <f t="shared" si="37"/>
        <v>女</v>
      </c>
    </row>
    <row r="1506" spans="1:4" ht="30" customHeight="1">
      <c r="A1506" s="6">
        <v>1504</v>
      </c>
      <c r="B1506" s="6" t="str">
        <f>"3435202110161414384302"</f>
        <v>3435202110161414384302</v>
      </c>
      <c r="C1506" s="6" t="str">
        <f>"黎秀蕊"</f>
        <v>黎秀蕊</v>
      </c>
      <c r="D1506" s="6" t="str">
        <f t="shared" si="37"/>
        <v>女</v>
      </c>
    </row>
    <row r="1507" spans="1:4" ht="30" customHeight="1">
      <c r="A1507" s="6">
        <v>1505</v>
      </c>
      <c r="B1507" s="6" t="str">
        <f>"3435202110161433314313"</f>
        <v>3435202110161433314313</v>
      </c>
      <c r="C1507" s="6" t="str">
        <f>"李基芳"</f>
        <v>李基芳</v>
      </c>
      <c r="D1507" s="6" t="str">
        <f t="shared" si="37"/>
        <v>女</v>
      </c>
    </row>
    <row r="1508" spans="1:4" ht="30" customHeight="1">
      <c r="A1508" s="6">
        <v>1506</v>
      </c>
      <c r="B1508" s="6" t="str">
        <f>"3435202110161439544317"</f>
        <v>3435202110161439544317</v>
      </c>
      <c r="C1508" s="6" t="str">
        <f>"王燕玲"</f>
        <v>王燕玲</v>
      </c>
      <c r="D1508" s="6" t="str">
        <f t="shared" si="37"/>
        <v>女</v>
      </c>
    </row>
    <row r="1509" spans="1:4" ht="30" customHeight="1">
      <c r="A1509" s="6">
        <v>1507</v>
      </c>
      <c r="B1509" s="6" t="str">
        <f>"3435202110161446054319"</f>
        <v>3435202110161446054319</v>
      </c>
      <c r="C1509" s="6" t="str">
        <f>"王金丽"</f>
        <v>王金丽</v>
      </c>
      <c r="D1509" s="6" t="str">
        <f t="shared" si="37"/>
        <v>女</v>
      </c>
    </row>
    <row r="1510" spans="1:4" ht="30" customHeight="1">
      <c r="A1510" s="6">
        <v>1508</v>
      </c>
      <c r="B1510" s="6" t="str">
        <f>"3435202110161455044327"</f>
        <v>3435202110161455044327</v>
      </c>
      <c r="C1510" s="6" t="str">
        <f>"邓春喜"</f>
        <v>邓春喜</v>
      </c>
      <c r="D1510" s="6" t="str">
        <f t="shared" si="37"/>
        <v>女</v>
      </c>
    </row>
    <row r="1511" spans="1:4" ht="30" customHeight="1">
      <c r="A1511" s="6">
        <v>1509</v>
      </c>
      <c r="B1511" s="6" t="str">
        <f>"3435202110161501024329"</f>
        <v>3435202110161501024329</v>
      </c>
      <c r="C1511" s="6" t="str">
        <f>"薛小香"</f>
        <v>薛小香</v>
      </c>
      <c r="D1511" s="6" t="str">
        <f t="shared" si="37"/>
        <v>女</v>
      </c>
    </row>
    <row r="1512" spans="1:4" ht="30" customHeight="1">
      <c r="A1512" s="6">
        <v>1510</v>
      </c>
      <c r="B1512" s="6" t="str">
        <f>"3435202110161517104335"</f>
        <v>3435202110161517104335</v>
      </c>
      <c r="C1512" s="6" t="str">
        <f>"李欣婷"</f>
        <v>李欣婷</v>
      </c>
      <c r="D1512" s="6" t="str">
        <f t="shared" si="37"/>
        <v>女</v>
      </c>
    </row>
    <row r="1513" spans="1:4" ht="30" customHeight="1">
      <c r="A1513" s="6">
        <v>1511</v>
      </c>
      <c r="B1513" s="6" t="str">
        <f>"3435202110161525194341"</f>
        <v>3435202110161525194341</v>
      </c>
      <c r="C1513" s="6" t="str">
        <f>"王进喜"</f>
        <v>王进喜</v>
      </c>
      <c r="D1513" s="6" t="str">
        <f t="shared" si="37"/>
        <v>女</v>
      </c>
    </row>
    <row r="1514" spans="1:4" ht="30" customHeight="1">
      <c r="A1514" s="6">
        <v>1512</v>
      </c>
      <c r="B1514" s="6" t="str">
        <f>"3435202110161534374344"</f>
        <v>3435202110161534374344</v>
      </c>
      <c r="C1514" s="6" t="str">
        <f>"覃丽艳"</f>
        <v>覃丽艳</v>
      </c>
      <c r="D1514" s="6" t="str">
        <f t="shared" si="37"/>
        <v>女</v>
      </c>
    </row>
    <row r="1515" spans="1:4" ht="30" customHeight="1">
      <c r="A1515" s="6">
        <v>1513</v>
      </c>
      <c r="B1515" s="6" t="str">
        <f>"3435202110161537394345"</f>
        <v>3435202110161537394345</v>
      </c>
      <c r="C1515" s="6" t="str">
        <f>"叶桑艳"</f>
        <v>叶桑艳</v>
      </c>
      <c r="D1515" s="6" t="str">
        <f t="shared" si="37"/>
        <v>女</v>
      </c>
    </row>
    <row r="1516" spans="1:4" ht="30" customHeight="1">
      <c r="A1516" s="6">
        <v>1514</v>
      </c>
      <c r="B1516" s="6" t="str">
        <f>"3435202110161543424352"</f>
        <v>3435202110161543424352</v>
      </c>
      <c r="C1516" s="6" t="str">
        <f>"陈怡"</f>
        <v>陈怡</v>
      </c>
      <c r="D1516" s="6" t="str">
        <f t="shared" si="37"/>
        <v>女</v>
      </c>
    </row>
    <row r="1517" spans="1:4" ht="30" customHeight="1">
      <c r="A1517" s="6">
        <v>1515</v>
      </c>
      <c r="B1517" s="6" t="str">
        <f>"3435202110161548584355"</f>
        <v>3435202110161548584355</v>
      </c>
      <c r="C1517" s="6" t="str">
        <f>"刘扣要"</f>
        <v>刘扣要</v>
      </c>
      <c r="D1517" s="6" t="str">
        <f t="shared" si="37"/>
        <v>女</v>
      </c>
    </row>
    <row r="1518" spans="1:4" ht="30" customHeight="1">
      <c r="A1518" s="6">
        <v>1516</v>
      </c>
      <c r="B1518" s="6" t="str">
        <f>"3435202110161550594358"</f>
        <v>3435202110161550594358</v>
      </c>
      <c r="C1518" s="6" t="str">
        <f>"梁春花"</f>
        <v>梁春花</v>
      </c>
      <c r="D1518" s="6" t="str">
        <f t="shared" si="37"/>
        <v>女</v>
      </c>
    </row>
    <row r="1519" spans="1:4" ht="30" customHeight="1">
      <c r="A1519" s="6">
        <v>1517</v>
      </c>
      <c r="B1519" s="6" t="str">
        <f>"3435202110161557344366"</f>
        <v>3435202110161557344366</v>
      </c>
      <c r="C1519" s="6" t="str">
        <f>"陈彦婵"</f>
        <v>陈彦婵</v>
      </c>
      <c r="D1519" s="6" t="str">
        <f t="shared" si="37"/>
        <v>女</v>
      </c>
    </row>
    <row r="1520" spans="1:4" ht="30" customHeight="1">
      <c r="A1520" s="6">
        <v>1518</v>
      </c>
      <c r="B1520" s="6" t="str">
        <f>"3435202110161600004367"</f>
        <v>3435202110161600004367</v>
      </c>
      <c r="C1520" s="6" t="str">
        <f>"薛小艳"</f>
        <v>薛小艳</v>
      </c>
      <c r="D1520" s="6" t="str">
        <f t="shared" si="37"/>
        <v>女</v>
      </c>
    </row>
    <row r="1521" spans="1:4" ht="30" customHeight="1">
      <c r="A1521" s="6">
        <v>1519</v>
      </c>
      <c r="B1521" s="6" t="str">
        <f>"3435202110161621114379"</f>
        <v>3435202110161621114379</v>
      </c>
      <c r="C1521" s="6" t="str">
        <f>"朱海兰"</f>
        <v>朱海兰</v>
      </c>
      <c r="D1521" s="6" t="str">
        <f t="shared" si="37"/>
        <v>女</v>
      </c>
    </row>
    <row r="1522" spans="1:4" ht="30" customHeight="1">
      <c r="A1522" s="6">
        <v>1520</v>
      </c>
      <c r="B1522" s="6" t="str">
        <f>"3435202110161624124380"</f>
        <v>3435202110161624124380</v>
      </c>
      <c r="C1522" s="6" t="str">
        <f>"王冰"</f>
        <v>王冰</v>
      </c>
      <c r="D1522" s="6" t="str">
        <f t="shared" si="37"/>
        <v>女</v>
      </c>
    </row>
    <row r="1523" spans="1:4" ht="30" customHeight="1">
      <c r="A1523" s="6">
        <v>1521</v>
      </c>
      <c r="B1523" s="6" t="str">
        <f>"3435202110161626584382"</f>
        <v>3435202110161626584382</v>
      </c>
      <c r="C1523" s="6" t="str">
        <f>"羊金怀"</f>
        <v>羊金怀</v>
      </c>
      <c r="D1523" s="6" t="str">
        <f t="shared" si="37"/>
        <v>女</v>
      </c>
    </row>
    <row r="1524" spans="1:4" ht="30" customHeight="1">
      <c r="A1524" s="6">
        <v>1522</v>
      </c>
      <c r="B1524" s="6" t="str">
        <f>"3435202110161652094400"</f>
        <v>3435202110161652094400</v>
      </c>
      <c r="C1524" s="6" t="str">
        <f>"邓丽娜"</f>
        <v>邓丽娜</v>
      </c>
      <c r="D1524" s="6" t="str">
        <f t="shared" si="37"/>
        <v>女</v>
      </c>
    </row>
    <row r="1525" spans="1:4" ht="30" customHeight="1">
      <c r="A1525" s="6">
        <v>1523</v>
      </c>
      <c r="B1525" s="6" t="str">
        <f>"3435202110161652264401"</f>
        <v>3435202110161652264401</v>
      </c>
      <c r="C1525" s="6" t="str">
        <f>"兰婕妤"</f>
        <v>兰婕妤</v>
      </c>
      <c r="D1525" s="6" t="str">
        <f t="shared" si="37"/>
        <v>女</v>
      </c>
    </row>
    <row r="1526" spans="1:4" ht="30" customHeight="1">
      <c r="A1526" s="6">
        <v>1524</v>
      </c>
      <c r="B1526" s="6" t="str">
        <f>"3435202110161701004411"</f>
        <v>3435202110161701004411</v>
      </c>
      <c r="C1526" s="6" t="str">
        <f>"王雪连"</f>
        <v>王雪连</v>
      </c>
      <c r="D1526" s="6" t="str">
        <f t="shared" si="37"/>
        <v>女</v>
      </c>
    </row>
    <row r="1527" spans="1:4" ht="30" customHeight="1">
      <c r="A1527" s="6">
        <v>1525</v>
      </c>
      <c r="B1527" s="6" t="str">
        <f>"3435202110161713194414"</f>
        <v>3435202110161713194414</v>
      </c>
      <c r="C1527" s="6" t="str">
        <f>"陈丽娜"</f>
        <v>陈丽娜</v>
      </c>
      <c r="D1527" s="6" t="str">
        <f t="shared" si="37"/>
        <v>女</v>
      </c>
    </row>
    <row r="1528" spans="1:4" ht="30" customHeight="1">
      <c r="A1528" s="6">
        <v>1526</v>
      </c>
      <c r="B1528" s="6" t="str">
        <f>"3435202110161716314417"</f>
        <v>3435202110161716314417</v>
      </c>
      <c r="C1528" s="6" t="str">
        <f>"陈治娇"</f>
        <v>陈治娇</v>
      </c>
      <c r="D1528" s="6" t="str">
        <f t="shared" si="37"/>
        <v>女</v>
      </c>
    </row>
    <row r="1529" spans="1:4" ht="30" customHeight="1">
      <c r="A1529" s="6">
        <v>1527</v>
      </c>
      <c r="B1529" s="6" t="str">
        <f>"3435202110161723424421"</f>
        <v>3435202110161723424421</v>
      </c>
      <c r="C1529" s="6" t="str">
        <f>"罗音"</f>
        <v>罗音</v>
      </c>
      <c r="D1529" s="6" t="str">
        <f t="shared" si="37"/>
        <v>女</v>
      </c>
    </row>
    <row r="1530" spans="1:4" ht="30" customHeight="1">
      <c r="A1530" s="6">
        <v>1528</v>
      </c>
      <c r="B1530" s="6" t="str">
        <f>"3435202110161729014423"</f>
        <v>3435202110161729014423</v>
      </c>
      <c r="C1530" s="6" t="str">
        <f>"李金罴"</f>
        <v>李金罴</v>
      </c>
      <c r="D1530" s="6" t="str">
        <f t="shared" si="37"/>
        <v>女</v>
      </c>
    </row>
    <row r="1531" spans="1:4" ht="30" customHeight="1">
      <c r="A1531" s="6">
        <v>1529</v>
      </c>
      <c r="B1531" s="6" t="str">
        <f>"3435202110161731404425"</f>
        <v>3435202110161731404425</v>
      </c>
      <c r="C1531" s="6" t="str">
        <f>"黎培燕"</f>
        <v>黎培燕</v>
      </c>
      <c r="D1531" s="6" t="str">
        <f t="shared" si="37"/>
        <v>女</v>
      </c>
    </row>
    <row r="1532" spans="1:4" ht="30" customHeight="1">
      <c r="A1532" s="6">
        <v>1530</v>
      </c>
      <c r="B1532" s="6" t="str">
        <f>"3435202110161755524436"</f>
        <v>3435202110161755524436</v>
      </c>
      <c r="C1532" s="6" t="str">
        <f>"王驳"</f>
        <v>王驳</v>
      </c>
      <c r="D1532" s="6" t="str">
        <f t="shared" si="37"/>
        <v>女</v>
      </c>
    </row>
    <row r="1533" spans="1:4" ht="30" customHeight="1">
      <c r="A1533" s="6">
        <v>1531</v>
      </c>
      <c r="B1533" s="6" t="str">
        <f>"3435202110161810064449"</f>
        <v>3435202110161810064449</v>
      </c>
      <c r="C1533" s="6" t="str">
        <f>"何祥心"</f>
        <v>何祥心</v>
      </c>
      <c r="D1533" s="6" t="str">
        <f t="shared" si="37"/>
        <v>女</v>
      </c>
    </row>
    <row r="1534" spans="1:4" ht="30" customHeight="1">
      <c r="A1534" s="6">
        <v>1532</v>
      </c>
      <c r="B1534" s="6" t="str">
        <f>"3435202110161825254458"</f>
        <v>3435202110161825254458</v>
      </c>
      <c r="C1534" s="6" t="str">
        <f>"刘德转"</f>
        <v>刘德转</v>
      </c>
      <c r="D1534" s="6" t="str">
        <f t="shared" si="37"/>
        <v>女</v>
      </c>
    </row>
    <row r="1535" spans="1:4" ht="30" customHeight="1">
      <c r="A1535" s="6">
        <v>1533</v>
      </c>
      <c r="B1535" s="6" t="str">
        <f>"3435202110161835324464"</f>
        <v>3435202110161835324464</v>
      </c>
      <c r="C1535" s="6" t="str">
        <f>"吴惠芬"</f>
        <v>吴惠芬</v>
      </c>
      <c r="D1535" s="6" t="str">
        <f t="shared" si="37"/>
        <v>女</v>
      </c>
    </row>
    <row r="1536" spans="1:4" ht="30" customHeight="1">
      <c r="A1536" s="6">
        <v>1534</v>
      </c>
      <c r="B1536" s="6" t="str">
        <f>"3435202110161838394466"</f>
        <v>3435202110161838394466</v>
      </c>
      <c r="C1536" s="6" t="str">
        <f>"吴风葵"</f>
        <v>吴风葵</v>
      </c>
      <c r="D1536" s="6" t="str">
        <f t="shared" si="37"/>
        <v>女</v>
      </c>
    </row>
    <row r="1537" spans="1:4" ht="30" customHeight="1">
      <c r="A1537" s="6">
        <v>1535</v>
      </c>
      <c r="B1537" s="6" t="str">
        <f>"3435202110161921314483"</f>
        <v>3435202110161921314483</v>
      </c>
      <c r="C1537" s="6" t="str">
        <f>"黄芳"</f>
        <v>黄芳</v>
      </c>
      <c r="D1537" s="6" t="str">
        <f t="shared" si="37"/>
        <v>女</v>
      </c>
    </row>
    <row r="1538" spans="1:4" ht="30" customHeight="1">
      <c r="A1538" s="6">
        <v>1536</v>
      </c>
      <c r="B1538" s="6" t="str">
        <f>"3435202110161925054484"</f>
        <v>3435202110161925054484</v>
      </c>
      <c r="C1538" s="6" t="str">
        <f>"邓翠"</f>
        <v>邓翠</v>
      </c>
      <c r="D1538" s="6" t="str">
        <f t="shared" si="37"/>
        <v>女</v>
      </c>
    </row>
    <row r="1539" spans="1:4" ht="30" customHeight="1">
      <c r="A1539" s="6">
        <v>1537</v>
      </c>
      <c r="B1539" s="6" t="str">
        <f>"3435202110161940194492"</f>
        <v>3435202110161940194492</v>
      </c>
      <c r="C1539" s="6" t="str">
        <f>"蒙秋颖"</f>
        <v>蒙秋颖</v>
      </c>
      <c r="D1539" s="6" t="str">
        <f t="shared" si="37"/>
        <v>女</v>
      </c>
    </row>
    <row r="1540" spans="1:4" ht="30" customHeight="1">
      <c r="A1540" s="6">
        <v>1538</v>
      </c>
      <c r="B1540" s="6" t="str">
        <f>"3435202110162021464528"</f>
        <v>3435202110162021464528</v>
      </c>
      <c r="C1540" s="6" t="str">
        <f>"郭玉婷"</f>
        <v>郭玉婷</v>
      </c>
      <c r="D1540" s="6" t="str">
        <f t="shared" si="37"/>
        <v>女</v>
      </c>
    </row>
    <row r="1541" spans="1:4" ht="30" customHeight="1">
      <c r="A1541" s="6">
        <v>1539</v>
      </c>
      <c r="B1541" s="6" t="str">
        <f>"3435202110162023454530"</f>
        <v>3435202110162023454530</v>
      </c>
      <c r="C1541" s="6" t="str">
        <f>"曾立娜"</f>
        <v>曾立娜</v>
      </c>
      <c r="D1541" s="6" t="str">
        <f t="shared" si="37"/>
        <v>女</v>
      </c>
    </row>
    <row r="1542" spans="1:4" ht="30" customHeight="1">
      <c r="A1542" s="6">
        <v>1540</v>
      </c>
      <c r="B1542" s="6" t="str">
        <f>"3435202110162057234555"</f>
        <v>3435202110162057234555</v>
      </c>
      <c r="C1542" s="6" t="str">
        <f>"林玉玲"</f>
        <v>林玉玲</v>
      </c>
      <c r="D1542" s="6" t="str">
        <f aca="true" t="shared" si="38" ref="D1542:D1553">"女"</f>
        <v>女</v>
      </c>
    </row>
    <row r="1543" spans="1:4" ht="30" customHeight="1">
      <c r="A1543" s="6">
        <v>1541</v>
      </c>
      <c r="B1543" s="6" t="str">
        <f>"3435202110162135104585"</f>
        <v>3435202110162135104585</v>
      </c>
      <c r="C1543" s="6" t="str">
        <f>"刘亚听"</f>
        <v>刘亚听</v>
      </c>
      <c r="D1543" s="6" t="str">
        <f t="shared" si="38"/>
        <v>女</v>
      </c>
    </row>
    <row r="1544" spans="1:4" ht="30" customHeight="1">
      <c r="A1544" s="6">
        <v>1542</v>
      </c>
      <c r="B1544" s="6" t="str">
        <f>"3435202110162137444586"</f>
        <v>3435202110162137444586</v>
      </c>
      <c r="C1544" s="6" t="str">
        <f>"文丽"</f>
        <v>文丽</v>
      </c>
      <c r="D1544" s="6" t="str">
        <f t="shared" si="38"/>
        <v>女</v>
      </c>
    </row>
    <row r="1545" spans="1:4" ht="30" customHeight="1">
      <c r="A1545" s="6">
        <v>1543</v>
      </c>
      <c r="B1545" s="6" t="str">
        <f>"3435202110162229224621"</f>
        <v>3435202110162229224621</v>
      </c>
      <c r="C1545" s="6" t="str">
        <f>"冯琼之"</f>
        <v>冯琼之</v>
      </c>
      <c r="D1545" s="6" t="str">
        <f t="shared" si="38"/>
        <v>女</v>
      </c>
    </row>
    <row r="1546" spans="1:4" ht="30" customHeight="1">
      <c r="A1546" s="6">
        <v>1544</v>
      </c>
      <c r="B1546" s="6" t="str">
        <f>"3435202110162250034629"</f>
        <v>3435202110162250034629</v>
      </c>
      <c r="C1546" s="6" t="str">
        <f>"黄垂湘"</f>
        <v>黄垂湘</v>
      </c>
      <c r="D1546" s="6" t="str">
        <f t="shared" si="38"/>
        <v>女</v>
      </c>
    </row>
    <row r="1547" spans="1:4" ht="30" customHeight="1">
      <c r="A1547" s="6">
        <v>1545</v>
      </c>
      <c r="B1547" s="6" t="str">
        <f>"3435202110170028514659"</f>
        <v>3435202110170028514659</v>
      </c>
      <c r="C1547" s="6" t="str">
        <f>"符美山"</f>
        <v>符美山</v>
      </c>
      <c r="D1547" s="6" t="str">
        <f t="shared" si="38"/>
        <v>女</v>
      </c>
    </row>
    <row r="1548" spans="1:4" ht="30" customHeight="1">
      <c r="A1548" s="6">
        <v>1546</v>
      </c>
      <c r="B1548" s="6" t="str">
        <f>"3435202110170122154666"</f>
        <v>3435202110170122154666</v>
      </c>
      <c r="C1548" s="6" t="str">
        <f>"符月景"</f>
        <v>符月景</v>
      </c>
      <c r="D1548" s="6" t="str">
        <f t="shared" si="38"/>
        <v>女</v>
      </c>
    </row>
    <row r="1549" spans="1:4" ht="30" customHeight="1">
      <c r="A1549" s="6">
        <v>1547</v>
      </c>
      <c r="B1549" s="6" t="str">
        <f>"3435202110170659134678"</f>
        <v>3435202110170659134678</v>
      </c>
      <c r="C1549" s="6" t="str">
        <f>"陈婆花"</f>
        <v>陈婆花</v>
      </c>
      <c r="D1549" s="6" t="str">
        <f t="shared" si="38"/>
        <v>女</v>
      </c>
    </row>
    <row r="1550" spans="1:4" ht="30" customHeight="1">
      <c r="A1550" s="6">
        <v>1548</v>
      </c>
      <c r="B1550" s="6" t="str">
        <f>"3435202110170813304683"</f>
        <v>3435202110170813304683</v>
      </c>
      <c r="C1550" s="6" t="str">
        <f>"王春雪"</f>
        <v>王春雪</v>
      </c>
      <c r="D1550" s="6" t="str">
        <f t="shared" si="38"/>
        <v>女</v>
      </c>
    </row>
    <row r="1551" spans="1:4" ht="30" customHeight="1">
      <c r="A1551" s="6">
        <v>1549</v>
      </c>
      <c r="B1551" s="6" t="str">
        <f>"3435202110170814294684"</f>
        <v>3435202110170814294684</v>
      </c>
      <c r="C1551" s="6" t="str">
        <f>"苏秋娜"</f>
        <v>苏秋娜</v>
      </c>
      <c r="D1551" s="6" t="str">
        <f t="shared" si="38"/>
        <v>女</v>
      </c>
    </row>
    <row r="1552" spans="1:4" ht="30" customHeight="1">
      <c r="A1552" s="6">
        <v>1550</v>
      </c>
      <c r="B1552" s="6" t="str">
        <f>"3435202110170823534687"</f>
        <v>3435202110170823534687</v>
      </c>
      <c r="C1552" s="6" t="str">
        <f>"羊涛丽"</f>
        <v>羊涛丽</v>
      </c>
      <c r="D1552" s="6" t="str">
        <f t="shared" si="38"/>
        <v>女</v>
      </c>
    </row>
    <row r="1553" spans="1:4" ht="30" customHeight="1">
      <c r="A1553" s="6">
        <v>1551</v>
      </c>
      <c r="B1553" s="6" t="str">
        <f>"3435202110170832554691"</f>
        <v>3435202110170832554691</v>
      </c>
      <c r="C1553" s="6" t="str">
        <f>"吴金梅"</f>
        <v>吴金梅</v>
      </c>
      <c r="D1553" s="6" t="str">
        <f t="shared" si="38"/>
        <v>女</v>
      </c>
    </row>
    <row r="1554" spans="1:4" ht="30" customHeight="1">
      <c r="A1554" s="6">
        <v>1552</v>
      </c>
      <c r="B1554" s="6" t="str">
        <f>"3435202110170844194695"</f>
        <v>3435202110170844194695</v>
      </c>
      <c r="C1554" s="6" t="str">
        <f>"陈彬"</f>
        <v>陈彬</v>
      </c>
      <c r="D1554" s="6" t="str">
        <f>"男"</f>
        <v>男</v>
      </c>
    </row>
    <row r="1555" spans="1:4" ht="30" customHeight="1">
      <c r="A1555" s="6">
        <v>1553</v>
      </c>
      <c r="B1555" s="6" t="str">
        <f>"3435202110170918394707"</f>
        <v>3435202110170918394707</v>
      </c>
      <c r="C1555" s="6" t="str">
        <f>"王晶"</f>
        <v>王晶</v>
      </c>
      <c r="D1555" s="6" t="str">
        <f aca="true" t="shared" si="39" ref="D1555:D1564">"女"</f>
        <v>女</v>
      </c>
    </row>
    <row r="1556" spans="1:4" ht="30" customHeight="1">
      <c r="A1556" s="6">
        <v>1554</v>
      </c>
      <c r="B1556" s="6" t="str">
        <f>"3435202110170934474718"</f>
        <v>3435202110170934474718</v>
      </c>
      <c r="C1556" s="6" t="str">
        <f>"王雅春"</f>
        <v>王雅春</v>
      </c>
      <c r="D1556" s="6" t="str">
        <f t="shared" si="39"/>
        <v>女</v>
      </c>
    </row>
    <row r="1557" spans="1:4" ht="30" customHeight="1">
      <c r="A1557" s="6">
        <v>1555</v>
      </c>
      <c r="B1557" s="6" t="str">
        <f>"3435202110170958014740"</f>
        <v>3435202110170958014740</v>
      </c>
      <c r="C1557" s="6" t="str">
        <f>"林坚花"</f>
        <v>林坚花</v>
      </c>
      <c r="D1557" s="6" t="str">
        <f t="shared" si="39"/>
        <v>女</v>
      </c>
    </row>
    <row r="1558" spans="1:4" ht="30" customHeight="1">
      <c r="A1558" s="6">
        <v>1556</v>
      </c>
      <c r="B1558" s="6" t="str">
        <f>"3435202110171004534749"</f>
        <v>3435202110171004534749</v>
      </c>
      <c r="C1558" s="6" t="str">
        <f>"吉晓璐"</f>
        <v>吉晓璐</v>
      </c>
      <c r="D1558" s="6" t="str">
        <f t="shared" si="39"/>
        <v>女</v>
      </c>
    </row>
    <row r="1559" spans="1:4" ht="30" customHeight="1">
      <c r="A1559" s="6">
        <v>1557</v>
      </c>
      <c r="B1559" s="6" t="str">
        <f>"3435202110171018214758"</f>
        <v>3435202110171018214758</v>
      </c>
      <c r="C1559" s="6" t="str">
        <f>"陈卓丽"</f>
        <v>陈卓丽</v>
      </c>
      <c r="D1559" s="6" t="str">
        <f t="shared" si="39"/>
        <v>女</v>
      </c>
    </row>
    <row r="1560" spans="1:4" ht="30" customHeight="1">
      <c r="A1560" s="6">
        <v>1558</v>
      </c>
      <c r="B1560" s="6" t="str">
        <f>"3435202110171110424801"</f>
        <v>3435202110171110424801</v>
      </c>
      <c r="C1560" s="6" t="str">
        <f>"朱尚翠"</f>
        <v>朱尚翠</v>
      </c>
      <c r="D1560" s="6" t="str">
        <f t="shared" si="39"/>
        <v>女</v>
      </c>
    </row>
    <row r="1561" spans="1:4" ht="30" customHeight="1">
      <c r="A1561" s="6">
        <v>1559</v>
      </c>
      <c r="B1561" s="6" t="str">
        <f>"343520211011090301783"</f>
        <v>343520211011090301783</v>
      </c>
      <c r="C1561" s="6" t="str">
        <f>"吴青柳"</f>
        <v>吴青柳</v>
      </c>
      <c r="D1561" s="6" t="str">
        <f t="shared" si="39"/>
        <v>女</v>
      </c>
    </row>
    <row r="1562" spans="1:4" ht="30" customHeight="1">
      <c r="A1562" s="6">
        <v>1560</v>
      </c>
      <c r="B1562" s="6" t="str">
        <f>"343520211011090838796"</f>
        <v>343520211011090838796</v>
      </c>
      <c r="C1562" s="6" t="str">
        <f>"莫明诗"</f>
        <v>莫明诗</v>
      </c>
      <c r="D1562" s="6" t="str">
        <f t="shared" si="39"/>
        <v>女</v>
      </c>
    </row>
    <row r="1563" spans="1:4" ht="30" customHeight="1">
      <c r="A1563" s="6">
        <v>1561</v>
      </c>
      <c r="B1563" s="6" t="str">
        <f>"343520211011091158806"</f>
        <v>343520211011091158806</v>
      </c>
      <c r="C1563" s="6" t="str">
        <f>"邱婷"</f>
        <v>邱婷</v>
      </c>
      <c r="D1563" s="6" t="str">
        <f t="shared" si="39"/>
        <v>女</v>
      </c>
    </row>
    <row r="1564" spans="1:4" ht="30" customHeight="1">
      <c r="A1564" s="6">
        <v>1562</v>
      </c>
      <c r="B1564" s="6" t="str">
        <f>"343520211011091302812"</f>
        <v>343520211011091302812</v>
      </c>
      <c r="C1564" s="6" t="str">
        <f>"王英"</f>
        <v>王英</v>
      </c>
      <c r="D1564" s="6" t="str">
        <f t="shared" si="39"/>
        <v>女</v>
      </c>
    </row>
    <row r="1565" spans="1:4" ht="30" customHeight="1">
      <c r="A1565" s="6">
        <v>1563</v>
      </c>
      <c r="B1565" s="6" t="str">
        <f>"343520211011092224827"</f>
        <v>343520211011092224827</v>
      </c>
      <c r="C1565" s="6" t="str">
        <f>"黄茂才"</f>
        <v>黄茂才</v>
      </c>
      <c r="D1565" s="6" t="str">
        <f>"男"</f>
        <v>男</v>
      </c>
    </row>
    <row r="1566" spans="1:4" ht="30" customHeight="1">
      <c r="A1566" s="6">
        <v>1564</v>
      </c>
      <c r="B1566" s="6" t="str">
        <f>"343520211011093000840"</f>
        <v>343520211011093000840</v>
      </c>
      <c r="C1566" s="6" t="str">
        <f>"吴秋雪"</f>
        <v>吴秋雪</v>
      </c>
      <c r="D1566" s="6" t="str">
        <f aca="true" t="shared" si="40" ref="D1566:D1578">"女"</f>
        <v>女</v>
      </c>
    </row>
    <row r="1567" spans="1:4" ht="30" customHeight="1">
      <c r="A1567" s="6">
        <v>1565</v>
      </c>
      <c r="B1567" s="6" t="str">
        <f>"343520211011100755900"</f>
        <v>343520211011100755900</v>
      </c>
      <c r="C1567" s="6" t="str">
        <f>"胡诗英"</f>
        <v>胡诗英</v>
      </c>
      <c r="D1567" s="6" t="str">
        <f t="shared" si="40"/>
        <v>女</v>
      </c>
    </row>
    <row r="1568" spans="1:4" ht="30" customHeight="1">
      <c r="A1568" s="6">
        <v>1566</v>
      </c>
      <c r="B1568" s="6" t="str">
        <f>"343520211011102057922"</f>
        <v>343520211011102057922</v>
      </c>
      <c r="C1568" s="6" t="str">
        <f>"陈颜"</f>
        <v>陈颜</v>
      </c>
      <c r="D1568" s="6" t="str">
        <f t="shared" si="40"/>
        <v>女</v>
      </c>
    </row>
    <row r="1569" spans="1:4" ht="30" customHeight="1">
      <c r="A1569" s="6">
        <v>1567</v>
      </c>
      <c r="B1569" s="6" t="str">
        <f>"343520211011103115940"</f>
        <v>343520211011103115940</v>
      </c>
      <c r="C1569" s="6" t="str">
        <f>"陈英"</f>
        <v>陈英</v>
      </c>
      <c r="D1569" s="6" t="str">
        <f t="shared" si="40"/>
        <v>女</v>
      </c>
    </row>
    <row r="1570" spans="1:4" ht="30" customHeight="1">
      <c r="A1570" s="6">
        <v>1568</v>
      </c>
      <c r="B1570" s="6" t="str">
        <f>"3435202110111119501004"</f>
        <v>3435202110111119501004</v>
      </c>
      <c r="C1570" s="6" t="str">
        <f>"高方强"</f>
        <v>高方强</v>
      </c>
      <c r="D1570" s="6" t="str">
        <f t="shared" si="40"/>
        <v>女</v>
      </c>
    </row>
    <row r="1571" spans="1:4" ht="30" customHeight="1">
      <c r="A1571" s="6">
        <v>1569</v>
      </c>
      <c r="B1571" s="6" t="str">
        <f>"3435202110111129261015"</f>
        <v>3435202110111129261015</v>
      </c>
      <c r="C1571" s="6" t="str">
        <f>"魏丹"</f>
        <v>魏丹</v>
      </c>
      <c r="D1571" s="6" t="str">
        <f t="shared" si="40"/>
        <v>女</v>
      </c>
    </row>
    <row r="1572" spans="1:4" ht="30" customHeight="1">
      <c r="A1572" s="6">
        <v>1570</v>
      </c>
      <c r="B1572" s="6" t="str">
        <f>"3435202110111153101040"</f>
        <v>3435202110111153101040</v>
      </c>
      <c r="C1572" s="6" t="str">
        <f>"吴萍"</f>
        <v>吴萍</v>
      </c>
      <c r="D1572" s="6" t="str">
        <f t="shared" si="40"/>
        <v>女</v>
      </c>
    </row>
    <row r="1573" spans="1:4" ht="30" customHeight="1">
      <c r="A1573" s="6">
        <v>1571</v>
      </c>
      <c r="B1573" s="6" t="str">
        <f>"3435202110111156531043"</f>
        <v>3435202110111156531043</v>
      </c>
      <c r="C1573" s="6" t="str">
        <f>"王珠"</f>
        <v>王珠</v>
      </c>
      <c r="D1573" s="6" t="str">
        <f t="shared" si="40"/>
        <v>女</v>
      </c>
    </row>
    <row r="1574" spans="1:4" ht="30" customHeight="1">
      <c r="A1574" s="6">
        <v>1572</v>
      </c>
      <c r="B1574" s="6" t="str">
        <f>"3435202110111238021067"</f>
        <v>3435202110111238021067</v>
      </c>
      <c r="C1574" s="6" t="str">
        <f>"梁小惠"</f>
        <v>梁小惠</v>
      </c>
      <c r="D1574" s="6" t="str">
        <f t="shared" si="40"/>
        <v>女</v>
      </c>
    </row>
    <row r="1575" spans="1:4" ht="30" customHeight="1">
      <c r="A1575" s="6">
        <v>1573</v>
      </c>
      <c r="B1575" s="6" t="str">
        <f>"3435202110111317561095"</f>
        <v>3435202110111317561095</v>
      </c>
      <c r="C1575" s="6" t="str">
        <f>"曾美连"</f>
        <v>曾美连</v>
      </c>
      <c r="D1575" s="6" t="str">
        <f t="shared" si="40"/>
        <v>女</v>
      </c>
    </row>
    <row r="1576" spans="1:4" ht="30" customHeight="1">
      <c r="A1576" s="6">
        <v>1574</v>
      </c>
      <c r="B1576" s="6" t="str">
        <f>"3435202110111323401097"</f>
        <v>3435202110111323401097</v>
      </c>
      <c r="C1576" s="6" t="str">
        <f>"陈慧妮"</f>
        <v>陈慧妮</v>
      </c>
      <c r="D1576" s="6" t="str">
        <f t="shared" si="40"/>
        <v>女</v>
      </c>
    </row>
    <row r="1577" spans="1:4" ht="30" customHeight="1">
      <c r="A1577" s="6">
        <v>1575</v>
      </c>
      <c r="B1577" s="6" t="str">
        <f>"3435202110111334491101"</f>
        <v>3435202110111334491101</v>
      </c>
      <c r="C1577" s="6" t="str">
        <f>"黄子亭"</f>
        <v>黄子亭</v>
      </c>
      <c r="D1577" s="6" t="str">
        <f t="shared" si="40"/>
        <v>女</v>
      </c>
    </row>
    <row r="1578" spans="1:4" ht="30" customHeight="1">
      <c r="A1578" s="6">
        <v>1576</v>
      </c>
      <c r="B1578" s="6" t="str">
        <f>"3435202110111439171125"</f>
        <v>3435202110111439171125</v>
      </c>
      <c r="C1578" s="6" t="str">
        <f>"段文欣"</f>
        <v>段文欣</v>
      </c>
      <c r="D1578" s="6" t="str">
        <f t="shared" si="40"/>
        <v>女</v>
      </c>
    </row>
    <row r="1579" spans="1:4" ht="30" customHeight="1">
      <c r="A1579" s="6">
        <v>1577</v>
      </c>
      <c r="B1579" s="6" t="str">
        <f>"3435202110111502461139"</f>
        <v>3435202110111502461139</v>
      </c>
      <c r="C1579" s="6" t="str">
        <f>"李剑鑫"</f>
        <v>李剑鑫</v>
      </c>
      <c r="D1579" s="6" t="str">
        <f>"男"</f>
        <v>男</v>
      </c>
    </row>
    <row r="1580" spans="1:4" ht="30" customHeight="1">
      <c r="A1580" s="6">
        <v>1578</v>
      </c>
      <c r="B1580" s="6" t="str">
        <f>"3435202110111521341155"</f>
        <v>3435202110111521341155</v>
      </c>
      <c r="C1580" s="6" t="str">
        <f>"谢燕春"</f>
        <v>谢燕春</v>
      </c>
      <c r="D1580" s="6" t="str">
        <f>"女"</f>
        <v>女</v>
      </c>
    </row>
    <row r="1581" spans="1:4" ht="30" customHeight="1">
      <c r="A1581" s="6">
        <v>1579</v>
      </c>
      <c r="B1581" s="6" t="str">
        <f>"3435202110111524181156"</f>
        <v>3435202110111524181156</v>
      </c>
      <c r="C1581" s="6" t="str">
        <f>"孙丽萍"</f>
        <v>孙丽萍</v>
      </c>
      <c r="D1581" s="6" t="str">
        <f>"女"</f>
        <v>女</v>
      </c>
    </row>
    <row r="1582" spans="1:4" ht="30" customHeight="1">
      <c r="A1582" s="6">
        <v>1580</v>
      </c>
      <c r="B1582" s="6" t="str">
        <f>"3435202110111525471157"</f>
        <v>3435202110111525471157</v>
      </c>
      <c r="C1582" s="6" t="str">
        <f>"唐祺"</f>
        <v>唐祺</v>
      </c>
      <c r="D1582" s="6" t="str">
        <f>"女"</f>
        <v>女</v>
      </c>
    </row>
    <row r="1583" spans="1:4" ht="30" customHeight="1">
      <c r="A1583" s="6">
        <v>1581</v>
      </c>
      <c r="B1583" s="6" t="str">
        <f>"3435202110111539431169"</f>
        <v>3435202110111539431169</v>
      </c>
      <c r="C1583" s="6" t="str">
        <f>"李海伦"</f>
        <v>李海伦</v>
      </c>
      <c r="D1583" s="6" t="str">
        <f>"女"</f>
        <v>女</v>
      </c>
    </row>
    <row r="1584" spans="1:4" ht="30" customHeight="1">
      <c r="A1584" s="6">
        <v>1582</v>
      </c>
      <c r="B1584" s="6" t="str">
        <f>"3435202110111557221185"</f>
        <v>3435202110111557221185</v>
      </c>
      <c r="C1584" s="6" t="str">
        <f>"秦尊福"</f>
        <v>秦尊福</v>
      </c>
      <c r="D1584" s="6" t="str">
        <f>"男"</f>
        <v>男</v>
      </c>
    </row>
    <row r="1585" spans="1:4" ht="30" customHeight="1">
      <c r="A1585" s="6">
        <v>1583</v>
      </c>
      <c r="B1585" s="6" t="str">
        <f>"3435202110111559331193"</f>
        <v>3435202110111559331193</v>
      </c>
      <c r="C1585" s="6" t="str">
        <f>"莫文德"</f>
        <v>莫文德</v>
      </c>
      <c r="D1585" s="6" t="str">
        <f>"男"</f>
        <v>男</v>
      </c>
    </row>
    <row r="1586" spans="1:4" ht="30" customHeight="1">
      <c r="A1586" s="6">
        <v>1584</v>
      </c>
      <c r="B1586" s="6" t="str">
        <f>"3435202110111633001223"</f>
        <v>3435202110111633001223</v>
      </c>
      <c r="C1586" s="6" t="str">
        <f>"张立龙"</f>
        <v>张立龙</v>
      </c>
      <c r="D1586" s="6" t="str">
        <f>"男"</f>
        <v>男</v>
      </c>
    </row>
    <row r="1587" spans="1:4" ht="30" customHeight="1">
      <c r="A1587" s="6">
        <v>1585</v>
      </c>
      <c r="B1587" s="6" t="str">
        <f>"3435202110111738001280"</f>
        <v>3435202110111738001280</v>
      </c>
      <c r="C1587" s="6" t="str">
        <f>"林彩虹"</f>
        <v>林彩虹</v>
      </c>
      <c r="D1587" s="6" t="str">
        <f>"女"</f>
        <v>女</v>
      </c>
    </row>
    <row r="1588" spans="1:4" ht="30" customHeight="1">
      <c r="A1588" s="6">
        <v>1586</v>
      </c>
      <c r="B1588" s="6" t="str">
        <f>"3435202110111837321313"</f>
        <v>3435202110111837321313</v>
      </c>
      <c r="C1588" s="6" t="str">
        <f>"陈修娴"</f>
        <v>陈修娴</v>
      </c>
      <c r="D1588" s="6" t="str">
        <f>"女"</f>
        <v>女</v>
      </c>
    </row>
    <row r="1589" spans="1:4" ht="30" customHeight="1">
      <c r="A1589" s="6">
        <v>1587</v>
      </c>
      <c r="B1589" s="6" t="str">
        <f>"3435202110112049491393"</f>
        <v>3435202110112049491393</v>
      </c>
      <c r="C1589" s="6" t="str">
        <f>"毛宪权"</f>
        <v>毛宪权</v>
      </c>
      <c r="D1589" s="6" t="str">
        <f>"男"</f>
        <v>男</v>
      </c>
    </row>
    <row r="1590" spans="1:4" ht="30" customHeight="1">
      <c r="A1590" s="6">
        <v>1588</v>
      </c>
      <c r="B1590" s="6" t="str">
        <f>"3435202110112115391407"</f>
        <v>3435202110112115391407</v>
      </c>
      <c r="C1590" s="6" t="str">
        <f>"林鲁阁"</f>
        <v>林鲁阁</v>
      </c>
      <c r="D1590" s="6" t="str">
        <f>"男"</f>
        <v>男</v>
      </c>
    </row>
    <row r="1591" spans="1:4" ht="30" customHeight="1">
      <c r="A1591" s="6">
        <v>1589</v>
      </c>
      <c r="B1591" s="6" t="str">
        <f>"3435202110112116161408"</f>
        <v>3435202110112116161408</v>
      </c>
      <c r="C1591" s="6" t="str">
        <f>"杨小转"</f>
        <v>杨小转</v>
      </c>
      <c r="D1591" s="6" t="str">
        <f>"女"</f>
        <v>女</v>
      </c>
    </row>
    <row r="1592" spans="1:4" ht="30" customHeight="1">
      <c r="A1592" s="6">
        <v>1590</v>
      </c>
      <c r="B1592" s="6" t="str">
        <f>"3435202110120909571509"</f>
        <v>3435202110120909571509</v>
      </c>
      <c r="C1592" s="6" t="str">
        <f>"梁海笑"</f>
        <v>梁海笑</v>
      </c>
      <c r="D1592" s="6" t="str">
        <f>"女"</f>
        <v>女</v>
      </c>
    </row>
    <row r="1593" spans="1:4" ht="30" customHeight="1">
      <c r="A1593" s="6">
        <v>1591</v>
      </c>
      <c r="B1593" s="6" t="str">
        <f>"3435202110121139411617"</f>
        <v>3435202110121139411617</v>
      </c>
      <c r="C1593" s="6" t="str">
        <f>"符梅英"</f>
        <v>符梅英</v>
      </c>
      <c r="D1593" s="6" t="str">
        <f>"女"</f>
        <v>女</v>
      </c>
    </row>
    <row r="1594" spans="1:4" ht="30" customHeight="1">
      <c r="A1594" s="6">
        <v>1592</v>
      </c>
      <c r="B1594" s="6" t="str">
        <f>"3435202110121154301624"</f>
        <v>3435202110121154301624</v>
      </c>
      <c r="C1594" s="6" t="str">
        <f>"周亚妹"</f>
        <v>周亚妹</v>
      </c>
      <c r="D1594" s="6" t="str">
        <f>"女"</f>
        <v>女</v>
      </c>
    </row>
    <row r="1595" spans="1:4" ht="30" customHeight="1">
      <c r="A1595" s="6">
        <v>1593</v>
      </c>
      <c r="B1595" s="6" t="str">
        <f>"3435202110121334051656"</f>
        <v>3435202110121334051656</v>
      </c>
      <c r="C1595" s="6" t="str">
        <f>"蔡辉敏"</f>
        <v>蔡辉敏</v>
      </c>
      <c r="D1595" s="6" t="str">
        <f>"男"</f>
        <v>男</v>
      </c>
    </row>
    <row r="1596" spans="1:4" ht="30" customHeight="1">
      <c r="A1596" s="6">
        <v>1594</v>
      </c>
      <c r="B1596" s="6" t="str">
        <f>"3435202110121507001690"</f>
        <v>3435202110121507001690</v>
      </c>
      <c r="C1596" s="6" t="str">
        <f>"杨雅慧"</f>
        <v>杨雅慧</v>
      </c>
      <c r="D1596" s="6" t="str">
        <f aca="true" t="shared" si="41" ref="D1596:D1604">"女"</f>
        <v>女</v>
      </c>
    </row>
    <row r="1597" spans="1:4" ht="30" customHeight="1">
      <c r="A1597" s="6">
        <v>1595</v>
      </c>
      <c r="B1597" s="6" t="str">
        <f>"3435202110121703501763"</f>
        <v>3435202110121703501763</v>
      </c>
      <c r="C1597" s="6" t="str">
        <f>"石丽钦"</f>
        <v>石丽钦</v>
      </c>
      <c r="D1597" s="6" t="str">
        <f t="shared" si="41"/>
        <v>女</v>
      </c>
    </row>
    <row r="1598" spans="1:4" ht="30" customHeight="1">
      <c r="A1598" s="6">
        <v>1596</v>
      </c>
      <c r="B1598" s="6" t="str">
        <f>"3435202110121751531786"</f>
        <v>3435202110121751531786</v>
      </c>
      <c r="C1598" s="6" t="str">
        <f>"方东梅"</f>
        <v>方东梅</v>
      </c>
      <c r="D1598" s="6" t="str">
        <f t="shared" si="41"/>
        <v>女</v>
      </c>
    </row>
    <row r="1599" spans="1:4" ht="30" customHeight="1">
      <c r="A1599" s="6">
        <v>1597</v>
      </c>
      <c r="B1599" s="6" t="str">
        <f>"3435202110121856061803"</f>
        <v>3435202110121856061803</v>
      </c>
      <c r="C1599" s="6" t="str">
        <f>"谭文娟"</f>
        <v>谭文娟</v>
      </c>
      <c r="D1599" s="6" t="str">
        <f t="shared" si="41"/>
        <v>女</v>
      </c>
    </row>
    <row r="1600" spans="1:4" ht="30" customHeight="1">
      <c r="A1600" s="6">
        <v>1598</v>
      </c>
      <c r="B1600" s="6" t="str">
        <f>"3435202110121948571819"</f>
        <v>3435202110121948571819</v>
      </c>
      <c r="C1600" s="6" t="str">
        <f>"黄欣"</f>
        <v>黄欣</v>
      </c>
      <c r="D1600" s="6" t="str">
        <f t="shared" si="41"/>
        <v>女</v>
      </c>
    </row>
    <row r="1601" spans="1:4" ht="30" customHeight="1">
      <c r="A1601" s="6">
        <v>1599</v>
      </c>
      <c r="B1601" s="6" t="str">
        <f>"3435202110130942481956"</f>
        <v>3435202110130942481956</v>
      </c>
      <c r="C1601" s="6" t="str">
        <f>"陈珠英"</f>
        <v>陈珠英</v>
      </c>
      <c r="D1601" s="6" t="str">
        <f t="shared" si="41"/>
        <v>女</v>
      </c>
    </row>
    <row r="1602" spans="1:4" ht="30" customHeight="1">
      <c r="A1602" s="6">
        <v>1600</v>
      </c>
      <c r="B1602" s="6" t="str">
        <f>"3435202110130957531966"</f>
        <v>3435202110130957531966</v>
      </c>
      <c r="C1602" s="6" t="str">
        <f>"王玉鸿"</f>
        <v>王玉鸿</v>
      </c>
      <c r="D1602" s="6" t="str">
        <f t="shared" si="41"/>
        <v>女</v>
      </c>
    </row>
    <row r="1603" spans="1:4" ht="30" customHeight="1">
      <c r="A1603" s="6">
        <v>1601</v>
      </c>
      <c r="B1603" s="6" t="str">
        <f>"3435202110131310502039"</f>
        <v>3435202110131310502039</v>
      </c>
      <c r="C1603" s="6" t="str">
        <f>"陈海内"</f>
        <v>陈海内</v>
      </c>
      <c r="D1603" s="6" t="str">
        <f t="shared" si="41"/>
        <v>女</v>
      </c>
    </row>
    <row r="1604" spans="1:4" ht="30" customHeight="1">
      <c r="A1604" s="6">
        <v>1602</v>
      </c>
      <c r="B1604" s="6" t="str">
        <f>"3435202110131528072059"</f>
        <v>3435202110131528072059</v>
      </c>
      <c r="C1604" s="6" t="str">
        <f>"王红蕖"</f>
        <v>王红蕖</v>
      </c>
      <c r="D1604" s="6" t="str">
        <f t="shared" si="41"/>
        <v>女</v>
      </c>
    </row>
    <row r="1605" spans="1:4" ht="30" customHeight="1">
      <c r="A1605" s="6">
        <v>1603</v>
      </c>
      <c r="B1605" s="6" t="str">
        <f>"3435202110131529112060"</f>
        <v>3435202110131529112060</v>
      </c>
      <c r="C1605" s="6" t="str">
        <f>"郑大超"</f>
        <v>郑大超</v>
      </c>
      <c r="D1605" s="6" t="str">
        <f>"男"</f>
        <v>男</v>
      </c>
    </row>
    <row r="1606" spans="1:4" ht="30" customHeight="1">
      <c r="A1606" s="6">
        <v>1604</v>
      </c>
      <c r="B1606" s="6" t="str">
        <f>"3435202110131812492114"</f>
        <v>3435202110131812492114</v>
      </c>
      <c r="C1606" s="6" t="str">
        <f>"王英"</f>
        <v>王英</v>
      </c>
      <c r="D1606" s="6" t="str">
        <f>"女"</f>
        <v>女</v>
      </c>
    </row>
    <row r="1607" spans="1:4" ht="30" customHeight="1">
      <c r="A1607" s="6">
        <v>1605</v>
      </c>
      <c r="B1607" s="6" t="str">
        <f>"3435202110131842112122"</f>
        <v>3435202110131842112122</v>
      </c>
      <c r="C1607" s="6" t="str">
        <f>"沈芝彩"</f>
        <v>沈芝彩</v>
      </c>
      <c r="D1607" s="6" t="str">
        <f>"女"</f>
        <v>女</v>
      </c>
    </row>
    <row r="1608" spans="1:4" ht="30" customHeight="1">
      <c r="A1608" s="6">
        <v>1606</v>
      </c>
      <c r="B1608" s="6" t="str">
        <f>"3435202110131932252129"</f>
        <v>3435202110131932252129</v>
      </c>
      <c r="C1608" s="6" t="str">
        <f>"陈小丹"</f>
        <v>陈小丹</v>
      </c>
      <c r="D1608" s="6" t="str">
        <f>"女"</f>
        <v>女</v>
      </c>
    </row>
    <row r="1609" spans="1:4" ht="30" customHeight="1">
      <c r="A1609" s="6">
        <v>1607</v>
      </c>
      <c r="B1609" s="6" t="str">
        <f>"3435202110132023592140"</f>
        <v>3435202110132023592140</v>
      </c>
      <c r="C1609" s="6" t="str">
        <f>"王安培"</f>
        <v>王安培</v>
      </c>
      <c r="D1609" s="6" t="str">
        <f>"男"</f>
        <v>男</v>
      </c>
    </row>
    <row r="1610" spans="1:4" ht="30" customHeight="1">
      <c r="A1610" s="6">
        <v>1608</v>
      </c>
      <c r="B1610" s="6" t="str">
        <f>"3435202110140854192278"</f>
        <v>3435202110140854192278</v>
      </c>
      <c r="C1610" s="6" t="str">
        <f>"陈俊秀"</f>
        <v>陈俊秀</v>
      </c>
      <c r="D1610" s="6" t="str">
        <f>"女"</f>
        <v>女</v>
      </c>
    </row>
    <row r="1611" spans="1:4" ht="30" customHeight="1">
      <c r="A1611" s="6">
        <v>1609</v>
      </c>
      <c r="B1611" s="6" t="str">
        <f>"3435202110141426282854"</f>
        <v>3435202110141426282854</v>
      </c>
      <c r="C1611" s="6" t="str">
        <f>"吴圣裕"</f>
        <v>吴圣裕</v>
      </c>
      <c r="D1611" s="6" t="str">
        <f>"男"</f>
        <v>男</v>
      </c>
    </row>
    <row r="1612" spans="1:4" ht="30" customHeight="1">
      <c r="A1612" s="6">
        <v>1610</v>
      </c>
      <c r="B1612" s="6" t="str">
        <f>"3435202110141553102962"</f>
        <v>3435202110141553102962</v>
      </c>
      <c r="C1612" s="6" t="str">
        <f>"徐海莲"</f>
        <v>徐海莲</v>
      </c>
      <c r="D1612" s="6" t="str">
        <f aca="true" t="shared" si="42" ref="D1612:D1635">"女"</f>
        <v>女</v>
      </c>
    </row>
    <row r="1613" spans="1:4" ht="30" customHeight="1">
      <c r="A1613" s="6">
        <v>1611</v>
      </c>
      <c r="B1613" s="6" t="str">
        <f>"3435202110141801003111"</f>
        <v>3435202110141801003111</v>
      </c>
      <c r="C1613" s="6" t="str">
        <f>"王春文"</f>
        <v>王春文</v>
      </c>
      <c r="D1613" s="6" t="str">
        <f t="shared" si="42"/>
        <v>女</v>
      </c>
    </row>
    <row r="1614" spans="1:4" ht="30" customHeight="1">
      <c r="A1614" s="6">
        <v>1612</v>
      </c>
      <c r="B1614" s="6" t="str">
        <f>"3435202110141948573184"</f>
        <v>3435202110141948573184</v>
      </c>
      <c r="C1614" s="6" t="str">
        <f>"叶秋妹"</f>
        <v>叶秋妹</v>
      </c>
      <c r="D1614" s="6" t="str">
        <f t="shared" si="42"/>
        <v>女</v>
      </c>
    </row>
    <row r="1615" spans="1:4" ht="30" customHeight="1">
      <c r="A1615" s="6">
        <v>1613</v>
      </c>
      <c r="B1615" s="6" t="str">
        <f>"3435202110150830283395"</f>
        <v>3435202110150830283395</v>
      </c>
      <c r="C1615" s="6" t="str">
        <f>"曾依铃"</f>
        <v>曾依铃</v>
      </c>
      <c r="D1615" s="6" t="str">
        <f t="shared" si="42"/>
        <v>女</v>
      </c>
    </row>
    <row r="1616" spans="1:4" ht="30" customHeight="1">
      <c r="A1616" s="6">
        <v>1614</v>
      </c>
      <c r="B1616" s="6" t="str">
        <f>"3435202110150904033426"</f>
        <v>3435202110150904033426</v>
      </c>
      <c r="C1616" s="6" t="str">
        <f>"王飞"</f>
        <v>王飞</v>
      </c>
      <c r="D1616" s="6" t="str">
        <f t="shared" si="42"/>
        <v>女</v>
      </c>
    </row>
    <row r="1617" spans="1:4" ht="30" customHeight="1">
      <c r="A1617" s="6">
        <v>1615</v>
      </c>
      <c r="B1617" s="6" t="str">
        <f>"3435202110151009093520"</f>
        <v>3435202110151009093520</v>
      </c>
      <c r="C1617" s="6" t="str">
        <f>"黄燕"</f>
        <v>黄燕</v>
      </c>
      <c r="D1617" s="6" t="str">
        <f t="shared" si="42"/>
        <v>女</v>
      </c>
    </row>
    <row r="1618" spans="1:4" ht="30" customHeight="1">
      <c r="A1618" s="6">
        <v>1616</v>
      </c>
      <c r="B1618" s="6" t="str">
        <f>"3435202110151406183725"</f>
        <v>3435202110151406183725</v>
      </c>
      <c r="C1618" s="6" t="str">
        <f>"王海霞"</f>
        <v>王海霞</v>
      </c>
      <c r="D1618" s="6" t="str">
        <f t="shared" si="42"/>
        <v>女</v>
      </c>
    </row>
    <row r="1619" spans="1:4" ht="30" customHeight="1">
      <c r="A1619" s="6">
        <v>1617</v>
      </c>
      <c r="B1619" s="6" t="str">
        <f>"3435202110151538533794"</f>
        <v>3435202110151538533794</v>
      </c>
      <c r="C1619" s="6" t="str">
        <f>"王丹"</f>
        <v>王丹</v>
      </c>
      <c r="D1619" s="6" t="str">
        <f t="shared" si="42"/>
        <v>女</v>
      </c>
    </row>
    <row r="1620" spans="1:4" ht="30" customHeight="1">
      <c r="A1620" s="6">
        <v>1618</v>
      </c>
      <c r="B1620" s="6" t="str">
        <f>"3435202110151749103902"</f>
        <v>3435202110151749103902</v>
      </c>
      <c r="C1620" s="6" t="str">
        <f>"黄艳萍"</f>
        <v>黄艳萍</v>
      </c>
      <c r="D1620" s="6" t="str">
        <f t="shared" si="42"/>
        <v>女</v>
      </c>
    </row>
    <row r="1621" spans="1:4" ht="30" customHeight="1">
      <c r="A1621" s="6">
        <v>1619</v>
      </c>
      <c r="B1621" s="6" t="str">
        <f>"3435202110152111154032"</f>
        <v>3435202110152111154032</v>
      </c>
      <c r="C1621" s="6" t="str">
        <f>"王燕玲"</f>
        <v>王燕玲</v>
      </c>
      <c r="D1621" s="6" t="str">
        <f t="shared" si="42"/>
        <v>女</v>
      </c>
    </row>
    <row r="1622" spans="1:4" ht="30" customHeight="1">
      <c r="A1622" s="6">
        <v>1620</v>
      </c>
      <c r="B1622" s="6" t="str">
        <f>"3435202110152253224095"</f>
        <v>3435202110152253224095</v>
      </c>
      <c r="C1622" s="6" t="str">
        <f>"薛美霞"</f>
        <v>薛美霞</v>
      </c>
      <c r="D1622" s="6" t="str">
        <f t="shared" si="42"/>
        <v>女</v>
      </c>
    </row>
    <row r="1623" spans="1:4" ht="30" customHeight="1">
      <c r="A1623" s="6">
        <v>1621</v>
      </c>
      <c r="B1623" s="6" t="str">
        <f>"3435202110160054214115"</f>
        <v>3435202110160054214115</v>
      </c>
      <c r="C1623" s="6" t="str">
        <f>"李春蝶"</f>
        <v>李春蝶</v>
      </c>
      <c r="D1623" s="6" t="str">
        <f t="shared" si="42"/>
        <v>女</v>
      </c>
    </row>
    <row r="1624" spans="1:4" ht="30" customHeight="1">
      <c r="A1624" s="6">
        <v>1622</v>
      </c>
      <c r="B1624" s="6" t="str">
        <f>"3435202110160909244136"</f>
        <v>3435202110160909244136</v>
      </c>
      <c r="C1624" s="6" t="str">
        <f>"陈新颖"</f>
        <v>陈新颖</v>
      </c>
      <c r="D1624" s="6" t="str">
        <f t="shared" si="42"/>
        <v>女</v>
      </c>
    </row>
    <row r="1625" spans="1:4" ht="30" customHeight="1">
      <c r="A1625" s="6">
        <v>1623</v>
      </c>
      <c r="B1625" s="6" t="str">
        <f>"3435202110161132264213"</f>
        <v>3435202110161132264213</v>
      </c>
      <c r="C1625" s="6" t="str">
        <f>"辜林桂"</f>
        <v>辜林桂</v>
      </c>
      <c r="D1625" s="6" t="str">
        <f t="shared" si="42"/>
        <v>女</v>
      </c>
    </row>
    <row r="1626" spans="1:4" ht="30" customHeight="1">
      <c r="A1626" s="6">
        <v>1624</v>
      </c>
      <c r="B1626" s="6" t="str">
        <f>"3435202110161234414248"</f>
        <v>3435202110161234414248</v>
      </c>
      <c r="C1626" s="6" t="str">
        <f>"陈虹"</f>
        <v>陈虹</v>
      </c>
      <c r="D1626" s="6" t="str">
        <f t="shared" si="42"/>
        <v>女</v>
      </c>
    </row>
    <row r="1627" spans="1:4" ht="30" customHeight="1">
      <c r="A1627" s="6">
        <v>1625</v>
      </c>
      <c r="B1627" s="6" t="str">
        <f>"3435202110161306084265"</f>
        <v>3435202110161306084265</v>
      </c>
      <c r="C1627" s="6" t="str">
        <f>"李佩燕"</f>
        <v>李佩燕</v>
      </c>
      <c r="D1627" s="6" t="str">
        <f t="shared" si="42"/>
        <v>女</v>
      </c>
    </row>
    <row r="1628" spans="1:4" ht="30" customHeight="1">
      <c r="A1628" s="6">
        <v>1626</v>
      </c>
      <c r="B1628" s="6" t="str">
        <f>"3435202110161329244280"</f>
        <v>3435202110161329244280</v>
      </c>
      <c r="C1628" s="6" t="str">
        <f>"陈丽"</f>
        <v>陈丽</v>
      </c>
      <c r="D1628" s="6" t="str">
        <f t="shared" si="42"/>
        <v>女</v>
      </c>
    </row>
    <row r="1629" spans="1:4" ht="30" customHeight="1">
      <c r="A1629" s="6">
        <v>1627</v>
      </c>
      <c r="B1629" s="6" t="str">
        <f>"3435202110161338244286"</f>
        <v>3435202110161338244286</v>
      </c>
      <c r="C1629" s="6" t="str">
        <f>"黎晓风"</f>
        <v>黎晓风</v>
      </c>
      <c r="D1629" s="6" t="str">
        <f t="shared" si="42"/>
        <v>女</v>
      </c>
    </row>
    <row r="1630" spans="1:4" ht="30" customHeight="1">
      <c r="A1630" s="6">
        <v>1628</v>
      </c>
      <c r="B1630" s="6" t="str">
        <f>"3435202110161500044328"</f>
        <v>3435202110161500044328</v>
      </c>
      <c r="C1630" s="6" t="str">
        <f>"符春喜"</f>
        <v>符春喜</v>
      </c>
      <c r="D1630" s="6" t="str">
        <f t="shared" si="42"/>
        <v>女</v>
      </c>
    </row>
    <row r="1631" spans="1:4" ht="30" customHeight="1">
      <c r="A1631" s="6">
        <v>1629</v>
      </c>
      <c r="B1631" s="6" t="str">
        <f>"3435202110161543264350"</f>
        <v>3435202110161543264350</v>
      </c>
      <c r="C1631" s="6" t="str">
        <f>"孙燕娜"</f>
        <v>孙燕娜</v>
      </c>
      <c r="D1631" s="6" t="str">
        <f t="shared" si="42"/>
        <v>女</v>
      </c>
    </row>
    <row r="1632" spans="1:4" ht="30" customHeight="1">
      <c r="A1632" s="6">
        <v>1630</v>
      </c>
      <c r="B1632" s="6" t="str">
        <f>"3435202110161656254405"</f>
        <v>3435202110161656254405</v>
      </c>
      <c r="C1632" s="6" t="str">
        <f>"陈燕荣"</f>
        <v>陈燕荣</v>
      </c>
      <c r="D1632" s="6" t="str">
        <f t="shared" si="42"/>
        <v>女</v>
      </c>
    </row>
    <row r="1633" spans="1:4" ht="30" customHeight="1">
      <c r="A1633" s="6">
        <v>1631</v>
      </c>
      <c r="B1633" s="6" t="str">
        <f>"3435202110161928484485"</f>
        <v>3435202110161928484485</v>
      </c>
      <c r="C1633" s="6" t="str">
        <f>"王丹"</f>
        <v>王丹</v>
      </c>
      <c r="D1633" s="6" t="str">
        <f t="shared" si="42"/>
        <v>女</v>
      </c>
    </row>
    <row r="1634" spans="1:4" ht="30" customHeight="1">
      <c r="A1634" s="6">
        <v>1632</v>
      </c>
      <c r="B1634" s="6" t="str">
        <f>"3435202110161931314487"</f>
        <v>3435202110161931314487</v>
      </c>
      <c r="C1634" s="6" t="str">
        <f>"梁亚程"</f>
        <v>梁亚程</v>
      </c>
      <c r="D1634" s="6" t="str">
        <f t="shared" si="42"/>
        <v>女</v>
      </c>
    </row>
    <row r="1635" spans="1:4" ht="30" customHeight="1">
      <c r="A1635" s="6">
        <v>1633</v>
      </c>
      <c r="B1635" s="6" t="str">
        <f>"3435202110161945394497"</f>
        <v>3435202110161945394497</v>
      </c>
      <c r="C1635" s="6" t="str">
        <f>"梁曼"</f>
        <v>梁曼</v>
      </c>
      <c r="D1635" s="6" t="str">
        <f t="shared" si="42"/>
        <v>女</v>
      </c>
    </row>
    <row r="1636" spans="1:4" ht="30" customHeight="1">
      <c r="A1636" s="6">
        <v>1634</v>
      </c>
      <c r="B1636" s="6" t="str">
        <f>"3435202110162047274546"</f>
        <v>3435202110162047274546</v>
      </c>
      <c r="C1636" s="6" t="str">
        <f>"邢学源"</f>
        <v>邢学源</v>
      </c>
      <c r="D1636" s="6" t="str">
        <f>"男"</f>
        <v>男</v>
      </c>
    </row>
    <row r="1637" spans="1:4" ht="30" customHeight="1">
      <c r="A1637" s="6">
        <v>1635</v>
      </c>
      <c r="B1637" s="6" t="str">
        <f>"3435202110170924054710"</f>
        <v>3435202110170924054710</v>
      </c>
      <c r="C1637" s="6" t="str">
        <f>"秦燕苗"</f>
        <v>秦燕苗</v>
      </c>
      <c r="D1637" s="6" t="str">
        <f aca="true" t="shared" si="43" ref="D1637:D1647">"女"</f>
        <v>女</v>
      </c>
    </row>
    <row r="1638" spans="1:4" ht="30" customHeight="1">
      <c r="A1638" s="6">
        <v>1636</v>
      </c>
      <c r="B1638" s="6" t="str">
        <f>"343520211011091220807"</f>
        <v>343520211011091220807</v>
      </c>
      <c r="C1638" s="6" t="str">
        <f>"朱春蓉"</f>
        <v>朱春蓉</v>
      </c>
      <c r="D1638" s="6" t="str">
        <f t="shared" si="43"/>
        <v>女</v>
      </c>
    </row>
    <row r="1639" spans="1:4" ht="30" customHeight="1">
      <c r="A1639" s="6">
        <v>1637</v>
      </c>
      <c r="B1639" s="6" t="str">
        <f>"3435202110111557161184"</f>
        <v>3435202110111557161184</v>
      </c>
      <c r="C1639" s="6" t="str">
        <f>"冯小丽"</f>
        <v>冯小丽</v>
      </c>
      <c r="D1639" s="6" t="str">
        <f t="shared" si="43"/>
        <v>女</v>
      </c>
    </row>
    <row r="1640" spans="1:4" ht="30" customHeight="1">
      <c r="A1640" s="6">
        <v>1638</v>
      </c>
      <c r="B1640" s="6" t="str">
        <f>"3435202110111631411220"</f>
        <v>3435202110111631411220</v>
      </c>
      <c r="C1640" s="6" t="str">
        <f>"王丽"</f>
        <v>王丽</v>
      </c>
      <c r="D1640" s="6" t="str">
        <f t="shared" si="43"/>
        <v>女</v>
      </c>
    </row>
    <row r="1641" spans="1:4" ht="30" customHeight="1">
      <c r="A1641" s="6">
        <v>1639</v>
      </c>
      <c r="B1641" s="6" t="str">
        <f>"3435202110130958501967"</f>
        <v>3435202110130958501967</v>
      </c>
      <c r="C1641" s="6" t="str">
        <f>"王晓丹"</f>
        <v>王晓丹</v>
      </c>
      <c r="D1641" s="6" t="str">
        <f t="shared" si="43"/>
        <v>女</v>
      </c>
    </row>
    <row r="1642" spans="1:4" ht="30" customHeight="1">
      <c r="A1642" s="6">
        <v>1640</v>
      </c>
      <c r="B1642" s="6" t="str">
        <f>"3435202110131622282078"</f>
        <v>3435202110131622282078</v>
      </c>
      <c r="C1642" s="6" t="str">
        <f>"冯翠萍"</f>
        <v>冯翠萍</v>
      </c>
      <c r="D1642" s="6" t="str">
        <f t="shared" si="43"/>
        <v>女</v>
      </c>
    </row>
    <row r="1643" spans="1:4" ht="30" customHeight="1">
      <c r="A1643" s="6">
        <v>1641</v>
      </c>
      <c r="B1643" s="6" t="str">
        <f>"3435202110151417563734"</f>
        <v>3435202110151417563734</v>
      </c>
      <c r="C1643" s="6" t="str">
        <f>"麦慧珍"</f>
        <v>麦慧珍</v>
      </c>
      <c r="D1643" s="6" t="str">
        <f t="shared" si="43"/>
        <v>女</v>
      </c>
    </row>
    <row r="1644" spans="1:4" ht="30" customHeight="1">
      <c r="A1644" s="6">
        <v>1642</v>
      </c>
      <c r="B1644" s="6" t="str">
        <f>"3435202110111139461027"</f>
        <v>3435202110111139461027</v>
      </c>
      <c r="C1644" s="6" t="str">
        <f>"李咪咪"</f>
        <v>李咪咪</v>
      </c>
      <c r="D1644" s="6" t="str">
        <f t="shared" si="43"/>
        <v>女</v>
      </c>
    </row>
    <row r="1645" spans="1:4" ht="30" customHeight="1">
      <c r="A1645" s="6">
        <v>1643</v>
      </c>
      <c r="B1645" s="6" t="str">
        <f>"3435202110111244451075"</f>
        <v>3435202110111244451075</v>
      </c>
      <c r="C1645" s="6" t="str">
        <f>"符真瑜"</f>
        <v>符真瑜</v>
      </c>
      <c r="D1645" s="6" t="str">
        <f t="shared" si="43"/>
        <v>女</v>
      </c>
    </row>
    <row r="1646" spans="1:4" ht="30" customHeight="1">
      <c r="A1646" s="6">
        <v>1644</v>
      </c>
      <c r="B1646" s="6" t="str">
        <f>"3435202110111709121256"</f>
        <v>3435202110111709121256</v>
      </c>
      <c r="C1646" s="6" t="str">
        <f>"吴在倩"</f>
        <v>吴在倩</v>
      </c>
      <c r="D1646" s="6" t="str">
        <f t="shared" si="43"/>
        <v>女</v>
      </c>
    </row>
    <row r="1647" spans="1:4" ht="30" customHeight="1">
      <c r="A1647" s="6">
        <v>1645</v>
      </c>
      <c r="B1647" s="6" t="str">
        <f>"3435202110112303551458"</f>
        <v>3435202110112303551458</v>
      </c>
      <c r="C1647" s="6" t="str">
        <f>"周小婴"</f>
        <v>周小婴</v>
      </c>
      <c r="D1647" s="6" t="str">
        <f t="shared" si="43"/>
        <v>女</v>
      </c>
    </row>
    <row r="1648" spans="1:4" ht="30" customHeight="1">
      <c r="A1648" s="6">
        <v>1646</v>
      </c>
      <c r="B1648" s="6" t="str">
        <f>"3435202110150906053428"</f>
        <v>3435202110150906053428</v>
      </c>
      <c r="C1648" s="6" t="str">
        <f>"罗雷"</f>
        <v>罗雷</v>
      </c>
      <c r="D1648" s="6" t="str">
        <f>"男"</f>
        <v>男</v>
      </c>
    </row>
    <row r="1649" spans="1:4" ht="30" customHeight="1">
      <c r="A1649" s="6">
        <v>1647</v>
      </c>
      <c r="B1649" s="6" t="str">
        <f>"3435202110160952104160"</f>
        <v>3435202110160952104160</v>
      </c>
      <c r="C1649" s="6" t="str">
        <f>"林楠"</f>
        <v>林楠</v>
      </c>
      <c r="D1649" s="6" t="str">
        <f>"男"</f>
        <v>男</v>
      </c>
    </row>
    <row r="1650" spans="1:4" ht="30" customHeight="1">
      <c r="A1650" s="6">
        <v>1648</v>
      </c>
      <c r="B1650" s="6" t="str">
        <f>"3435202110161245244255"</f>
        <v>3435202110161245244255</v>
      </c>
      <c r="C1650" s="6" t="str">
        <f>"秦济彬"</f>
        <v>秦济彬</v>
      </c>
      <c r="D1650" s="6" t="str">
        <f>"男"</f>
        <v>男</v>
      </c>
    </row>
    <row r="1651" spans="1:4" ht="30" customHeight="1">
      <c r="A1651" s="6">
        <v>1649</v>
      </c>
      <c r="B1651" s="6" t="str">
        <f>"3435202110111600211194"</f>
        <v>3435202110111600211194</v>
      </c>
      <c r="C1651" s="6" t="str">
        <f>"何书翠 "</f>
        <v>何书翠 </v>
      </c>
      <c r="D1651" s="6" t="str">
        <f>"女"</f>
        <v>女</v>
      </c>
    </row>
    <row r="1652" spans="1:4" ht="30" customHeight="1">
      <c r="A1652" s="6">
        <v>1650</v>
      </c>
      <c r="B1652" s="6" t="str">
        <f>"3435202110111643071236"</f>
        <v>3435202110111643071236</v>
      </c>
      <c r="C1652" s="6" t="str">
        <f>"吴淑森"</f>
        <v>吴淑森</v>
      </c>
      <c r="D1652" s="6" t="str">
        <f>"男"</f>
        <v>男</v>
      </c>
    </row>
    <row r="1653" spans="1:4" ht="30" customHeight="1">
      <c r="A1653" s="6">
        <v>1651</v>
      </c>
      <c r="B1653" s="6" t="str">
        <f>"3435202110111824231308"</f>
        <v>3435202110111824231308</v>
      </c>
      <c r="C1653" s="6" t="str">
        <f>"符发兴"</f>
        <v>符发兴</v>
      </c>
      <c r="D1653" s="6" t="str">
        <f>"男"</f>
        <v>男</v>
      </c>
    </row>
    <row r="1654" spans="1:4" ht="30" customHeight="1">
      <c r="A1654" s="6">
        <v>1652</v>
      </c>
      <c r="B1654" s="6" t="str">
        <f>"3435202110111920001339"</f>
        <v>3435202110111920001339</v>
      </c>
      <c r="C1654" s="6" t="str">
        <f>"陈玺"</f>
        <v>陈玺</v>
      </c>
      <c r="D1654" s="6" t="str">
        <f>"男"</f>
        <v>男</v>
      </c>
    </row>
    <row r="1655" spans="1:4" ht="30" customHeight="1">
      <c r="A1655" s="6">
        <v>1653</v>
      </c>
      <c r="B1655" s="6" t="str">
        <f>"3435202110112343511468"</f>
        <v>3435202110112343511468</v>
      </c>
      <c r="C1655" s="6" t="str">
        <f>"吴喜妹"</f>
        <v>吴喜妹</v>
      </c>
      <c r="D1655" s="6" t="str">
        <f>"女"</f>
        <v>女</v>
      </c>
    </row>
    <row r="1656" spans="1:4" ht="30" customHeight="1">
      <c r="A1656" s="6">
        <v>1654</v>
      </c>
      <c r="B1656" s="6" t="str">
        <f>"3435202110121057291587"</f>
        <v>3435202110121057291587</v>
      </c>
      <c r="C1656" s="6" t="str">
        <f>"洪叶"</f>
        <v>洪叶</v>
      </c>
      <c r="D1656" s="6" t="str">
        <f>"女"</f>
        <v>女</v>
      </c>
    </row>
    <row r="1657" spans="1:4" ht="30" customHeight="1">
      <c r="A1657" s="6">
        <v>1655</v>
      </c>
      <c r="B1657" s="6" t="str">
        <f>"3435202110121119281598"</f>
        <v>3435202110121119281598</v>
      </c>
      <c r="C1657" s="6" t="str">
        <f>"黄于杰"</f>
        <v>黄于杰</v>
      </c>
      <c r="D1657" s="6" t="str">
        <f>"男"</f>
        <v>男</v>
      </c>
    </row>
    <row r="1658" spans="1:4" ht="30" customHeight="1">
      <c r="A1658" s="6">
        <v>1656</v>
      </c>
      <c r="B1658" s="6" t="str">
        <f>"3435202110121145181619"</f>
        <v>3435202110121145181619</v>
      </c>
      <c r="C1658" s="6" t="str">
        <f>"符丽琼"</f>
        <v>符丽琼</v>
      </c>
      <c r="D1658" s="6" t="str">
        <f>"女"</f>
        <v>女</v>
      </c>
    </row>
    <row r="1659" spans="1:4" ht="30" customHeight="1">
      <c r="A1659" s="6">
        <v>1657</v>
      </c>
      <c r="B1659" s="6" t="str">
        <f>"3435202110121502451684"</f>
        <v>3435202110121502451684</v>
      </c>
      <c r="C1659" s="6" t="str">
        <f>"黄丽菊"</f>
        <v>黄丽菊</v>
      </c>
      <c r="D1659" s="6" t="str">
        <f>"女"</f>
        <v>女</v>
      </c>
    </row>
    <row r="1660" spans="1:4" ht="30" customHeight="1">
      <c r="A1660" s="6">
        <v>1658</v>
      </c>
      <c r="B1660" s="6" t="str">
        <f>"3435202110121530141711"</f>
        <v>3435202110121530141711</v>
      </c>
      <c r="C1660" s="6" t="str">
        <f>"卢启学"</f>
        <v>卢启学</v>
      </c>
      <c r="D1660" s="6" t="str">
        <f>"男"</f>
        <v>男</v>
      </c>
    </row>
    <row r="1661" spans="1:4" ht="30" customHeight="1">
      <c r="A1661" s="6">
        <v>1659</v>
      </c>
      <c r="B1661" s="6" t="str">
        <f>"3435202110122031401832"</f>
        <v>3435202110122031401832</v>
      </c>
      <c r="C1661" s="6" t="str">
        <f>"李晓康"</f>
        <v>李晓康</v>
      </c>
      <c r="D1661" s="6" t="str">
        <f>"男"</f>
        <v>男</v>
      </c>
    </row>
    <row r="1662" spans="1:4" ht="30" customHeight="1">
      <c r="A1662" s="6">
        <v>1660</v>
      </c>
      <c r="B1662" s="6" t="str">
        <f>"3435202110130908461932"</f>
        <v>3435202110130908461932</v>
      </c>
      <c r="C1662" s="6" t="str">
        <f>"符惠珍"</f>
        <v>符惠珍</v>
      </c>
      <c r="D1662" s="6" t="str">
        <f>"女"</f>
        <v>女</v>
      </c>
    </row>
    <row r="1663" spans="1:4" ht="30" customHeight="1">
      <c r="A1663" s="6">
        <v>1661</v>
      </c>
      <c r="B1663" s="6" t="str">
        <f>"3435202110131133522012"</f>
        <v>3435202110131133522012</v>
      </c>
      <c r="C1663" s="6" t="str">
        <f>"郭教妹"</f>
        <v>郭教妹</v>
      </c>
      <c r="D1663" s="6" t="str">
        <f>"女"</f>
        <v>女</v>
      </c>
    </row>
    <row r="1664" spans="1:4" ht="30" customHeight="1">
      <c r="A1664" s="6">
        <v>1662</v>
      </c>
      <c r="B1664" s="6" t="str">
        <f>"3435202110131659132095"</f>
        <v>3435202110131659132095</v>
      </c>
      <c r="C1664" s="6" t="str">
        <f>"刘静"</f>
        <v>刘静</v>
      </c>
      <c r="D1664" s="6" t="str">
        <f>"女"</f>
        <v>女</v>
      </c>
    </row>
    <row r="1665" spans="1:4" ht="30" customHeight="1">
      <c r="A1665" s="6">
        <v>1663</v>
      </c>
      <c r="B1665" s="6" t="str">
        <f>"3435202110141240032728"</f>
        <v>3435202110141240032728</v>
      </c>
      <c r="C1665" s="6" t="str">
        <f>"胡诗财"</f>
        <v>胡诗财</v>
      </c>
      <c r="D1665" s="6" t="str">
        <f>"男"</f>
        <v>男</v>
      </c>
    </row>
    <row r="1666" spans="1:4" ht="30" customHeight="1">
      <c r="A1666" s="6">
        <v>1664</v>
      </c>
      <c r="B1666" s="6" t="str">
        <f>"3435202110141325392785"</f>
        <v>3435202110141325392785</v>
      </c>
      <c r="C1666" s="6" t="str">
        <f>"李晓飞"</f>
        <v>李晓飞</v>
      </c>
      <c r="D1666" s="6" t="str">
        <f>"男"</f>
        <v>男</v>
      </c>
    </row>
    <row r="1667" spans="1:4" ht="30" customHeight="1">
      <c r="A1667" s="6">
        <v>1665</v>
      </c>
      <c r="B1667" s="6" t="str">
        <f>"3435202110141512072913"</f>
        <v>3435202110141512072913</v>
      </c>
      <c r="C1667" s="6" t="str">
        <f>"梁振秀"</f>
        <v>梁振秀</v>
      </c>
      <c r="D1667" s="6" t="str">
        <f>"女"</f>
        <v>女</v>
      </c>
    </row>
    <row r="1668" spans="1:4" ht="30" customHeight="1">
      <c r="A1668" s="6">
        <v>1666</v>
      </c>
      <c r="B1668" s="6" t="str">
        <f>"3435202110152010053996"</f>
        <v>3435202110152010053996</v>
      </c>
      <c r="C1668" s="6" t="str">
        <f>"陈汝穗"</f>
        <v>陈汝穗</v>
      </c>
      <c r="D1668" s="6" t="str">
        <f>"女"</f>
        <v>女</v>
      </c>
    </row>
    <row r="1669" spans="1:4" ht="30" customHeight="1">
      <c r="A1669" s="6">
        <v>1667</v>
      </c>
      <c r="B1669" s="6" t="str">
        <f>"3435202110161102234189"</f>
        <v>3435202110161102234189</v>
      </c>
      <c r="C1669" s="6" t="str">
        <f>"洪果"</f>
        <v>洪果</v>
      </c>
      <c r="D1669" s="6" t="str">
        <f>"女"</f>
        <v>女</v>
      </c>
    </row>
    <row r="1670" spans="1:4" ht="30" customHeight="1">
      <c r="A1670" s="6">
        <v>1668</v>
      </c>
      <c r="B1670" s="6" t="str">
        <f>"3435202110111916521336"</f>
        <v>3435202110111916521336</v>
      </c>
      <c r="C1670" s="6" t="str">
        <f>"吴璐瑶"</f>
        <v>吴璐瑶</v>
      </c>
      <c r="D1670" s="6" t="str">
        <f>"女"</f>
        <v>女</v>
      </c>
    </row>
    <row r="1671" spans="1:4" ht="30" customHeight="1">
      <c r="A1671" s="6">
        <v>1669</v>
      </c>
      <c r="B1671" s="6" t="str">
        <f>"3435202110120815481484"</f>
        <v>3435202110120815481484</v>
      </c>
      <c r="C1671" s="6" t="str">
        <f>"陈虹"</f>
        <v>陈虹</v>
      </c>
      <c r="D1671" s="6" t="str">
        <f>"女"</f>
        <v>女</v>
      </c>
    </row>
    <row r="1672" spans="1:4" ht="30" customHeight="1">
      <c r="A1672" s="6">
        <v>1670</v>
      </c>
      <c r="B1672" s="6" t="str">
        <f>"3435202110120949511542"</f>
        <v>3435202110120949511542</v>
      </c>
      <c r="C1672" s="6" t="str">
        <f>"代忠来"</f>
        <v>代忠来</v>
      </c>
      <c r="D1672" s="6" t="str">
        <f>"男"</f>
        <v>男</v>
      </c>
    </row>
    <row r="1673" spans="1:4" ht="30" customHeight="1">
      <c r="A1673" s="6">
        <v>1671</v>
      </c>
      <c r="B1673" s="6" t="str">
        <f>"3435202110121529581710"</f>
        <v>3435202110121529581710</v>
      </c>
      <c r="C1673" s="6" t="str">
        <f>"王桂花"</f>
        <v>王桂花</v>
      </c>
      <c r="D1673" s="6" t="str">
        <f>"女"</f>
        <v>女</v>
      </c>
    </row>
    <row r="1674" spans="1:4" ht="30" customHeight="1">
      <c r="A1674" s="6">
        <v>1672</v>
      </c>
      <c r="B1674" s="6" t="str">
        <f>"3435202110141523042929"</f>
        <v>3435202110141523042929</v>
      </c>
      <c r="C1674" s="6" t="str">
        <f>"莫壮勉"</f>
        <v>莫壮勉</v>
      </c>
      <c r="D1674" s="6" t="str">
        <f>"男"</f>
        <v>男</v>
      </c>
    </row>
    <row r="1675" spans="1:4" ht="30" customHeight="1">
      <c r="A1675" s="6">
        <v>1673</v>
      </c>
      <c r="B1675" s="6" t="str">
        <f>"3435202110141542342953"</f>
        <v>3435202110141542342953</v>
      </c>
      <c r="C1675" s="6" t="str">
        <f>"王娟"</f>
        <v>王娟</v>
      </c>
      <c r="D1675" s="6" t="str">
        <f>"女"</f>
        <v>女</v>
      </c>
    </row>
    <row r="1676" spans="1:4" ht="30" customHeight="1">
      <c r="A1676" s="6">
        <v>1674</v>
      </c>
      <c r="B1676" s="6" t="str">
        <f>"3435202110151523223786"</f>
        <v>3435202110151523223786</v>
      </c>
      <c r="C1676" s="6" t="str">
        <f>"蔡文宝"</f>
        <v>蔡文宝</v>
      </c>
      <c r="D1676" s="6" t="str">
        <f>"女"</f>
        <v>女</v>
      </c>
    </row>
    <row r="1677" spans="1:4" ht="30" customHeight="1">
      <c r="A1677" s="6">
        <v>1675</v>
      </c>
      <c r="B1677" s="6" t="str">
        <f>"3435202110151648043855"</f>
        <v>3435202110151648043855</v>
      </c>
      <c r="C1677" s="6" t="str">
        <f>"陈建巧"</f>
        <v>陈建巧</v>
      </c>
      <c r="D1677" s="6" t="str">
        <f>"女"</f>
        <v>女</v>
      </c>
    </row>
    <row r="1678" spans="1:4" ht="30" customHeight="1">
      <c r="A1678" s="6">
        <v>1676</v>
      </c>
      <c r="B1678" s="6" t="str">
        <f>"3435202110161505354330"</f>
        <v>3435202110161505354330</v>
      </c>
      <c r="C1678" s="6" t="str">
        <f>"符可菊"</f>
        <v>符可菊</v>
      </c>
      <c r="D1678" s="6" t="str">
        <f>"女"</f>
        <v>女</v>
      </c>
    </row>
    <row r="1679" spans="1:4" ht="30" customHeight="1">
      <c r="A1679" s="6">
        <v>1677</v>
      </c>
      <c r="B1679" s="6" t="str">
        <f>"343520211011090426787"</f>
        <v>343520211011090426787</v>
      </c>
      <c r="C1679" s="6" t="str">
        <f>"陈博堂"</f>
        <v>陈博堂</v>
      </c>
      <c r="D1679" s="6" t="str">
        <f>"男"</f>
        <v>男</v>
      </c>
    </row>
    <row r="1680" spans="1:4" ht="30" customHeight="1">
      <c r="A1680" s="6">
        <v>1678</v>
      </c>
      <c r="B1680" s="6" t="str">
        <f>"3435202110111601011196"</f>
        <v>3435202110111601011196</v>
      </c>
      <c r="C1680" s="6" t="str">
        <f>"张有代"</f>
        <v>张有代</v>
      </c>
      <c r="D1680" s="6" t="str">
        <f>"男"</f>
        <v>男</v>
      </c>
    </row>
    <row r="1681" spans="1:4" ht="30" customHeight="1">
      <c r="A1681" s="6">
        <v>1679</v>
      </c>
      <c r="B1681" s="6" t="str">
        <f>"3435202110111959491359"</f>
        <v>3435202110111959491359</v>
      </c>
      <c r="C1681" s="6" t="str">
        <f>"邱明韬"</f>
        <v>邱明韬</v>
      </c>
      <c r="D1681" s="6" t="str">
        <f>"男"</f>
        <v>男</v>
      </c>
    </row>
    <row r="1682" spans="1:4" ht="30" customHeight="1">
      <c r="A1682" s="6">
        <v>1680</v>
      </c>
      <c r="B1682" s="6" t="str">
        <f>"3435202110112323111465"</f>
        <v>3435202110112323111465</v>
      </c>
      <c r="C1682" s="6" t="str">
        <f>"文晓静"</f>
        <v>文晓静</v>
      </c>
      <c r="D1682" s="6" t="str">
        <f>"女"</f>
        <v>女</v>
      </c>
    </row>
    <row r="1683" spans="1:4" ht="30" customHeight="1">
      <c r="A1683" s="6">
        <v>1681</v>
      </c>
      <c r="B1683" s="6" t="str">
        <f>"3435202110131633342082"</f>
        <v>3435202110131633342082</v>
      </c>
      <c r="C1683" s="6" t="str">
        <f>"何茵"</f>
        <v>何茵</v>
      </c>
      <c r="D1683" s="6" t="str">
        <f>"女"</f>
        <v>女</v>
      </c>
    </row>
    <row r="1684" spans="1:4" ht="30" customHeight="1">
      <c r="A1684" s="6">
        <v>1682</v>
      </c>
      <c r="B1684" s="6" t="str">
        <f>"3435202110162203014603"</f>
        <v>3435202110162203014603</v>
      </c>
      <c r="C1684" s="6" t="str">
        <f>"郑炜"</f>
        <v>郑炜</v>
      </c>
      <c r="D1684" s="6" t="str">
        <f>"男"</f>
        <v>男</v>
      </c>
    </row>
    <row r="1685" spans="1:4" ht="30" customHeight="1">
      <c r="A1685" s="6">
        <v>1683</v>
      </c>
      <c r="B1685" s="6" t="str">
        <f>"343520211011090212782"</f>
        <v>343520211011090212782</v>
      </c>
      <c r="C1685" s="6" t="str">
        <f>"吴多悦"</f>
        <v>吴多悦</v>
      </c>
      <c r="D1685" s="6" t="str">
        <f aca="true" t="shared" si="44" ref="D1685:D1742">"女"</f>
        <v>女</v>
      </c>
    </row>
    <row r="1686" spans="1:4" ht="30" customHeight="1">
      <c r="A1686" s="6">
        <v>1684</v>
      </c>
      <c r="B1686" s="6" t="str">
        <f>"343520211011092433830"</f>
        <v>343520211011092433830</v>
      </c>
      <c r="C1686" s="6" t="str">
        <f>"梁艳芳"</f>
        <v>梁艳芳</v>
      </c>
      <c r="D1686" s="6" t="str">
        <f t="shared" si="44"/>
        <v>女</v>
      </c>
    </row>
    <row r="1687" spans="1:4" ht="30" customHeight="1">
      <c r="A1687" s="6">
        <v>1685</v>
      </c>
      <c r="B1687" s="6" t="str">
        <f>"343520211011093435847"</f>
        <v>343520211011093435847</v>
      </c>
      <c r="C1687" s="6" t="str">
        <f>"王首欢"</f>
        <v>王首欢</v>
      </c>
      <c r="D1687" s="6" t="str">
        <f t="shared" si="44"/>
        <v>女</v>
      </c>
    </row>
    <row r="1688" spans="1:4" ht="30" customHeight="1">
      <c r="A1688" s="6">
        <v>1686</v>
      </c>
      <c r="B1688" s="6" t="str">
        <f>"343520211011094343862"</f>
        <v>343520211011094343862</v>
      </c>
      <c r="C1688" s="6" t="str">
        <f>"潘洪媚"</f>
        <v>潘洪媚</v>
      </c>
      <c r="D1688" s="6" t="str">
        <f t="shared" si="44"/>
        <v>女</v>
      </c>
    </row>
    <row r="1689" spans="1:4" ht="30" customHeight="1">
      <c r="A1689" s="6">
        <v>1687</v>
      </c>
      <c r="B1689" s="6" t="str">
        <f>"343520211011094820868"</f>
        <v>343520211011094820868</v>
      </c>
      <c r="C1689" s="6" t="str">
        <f>"王才雪"</f>
        <v>王才雪</v>
      </c>
      <c r="D1689" s="6" t="str">
        <f t="shared" si="44"/>
        <v>女</v>
      </c>
    </row>
    <row r="1690" spans="1:4" ht="30" customHeight="1">
      <c r="A1690" s="6">
        <v>1688</v>
      </c>
      <c r="B1690" s="6" t="str">
        <f>"3435202110111238211069"</f>
        <v>3435202110111238211069</v>
      </c>
      <c r="C1690" s="6" t="str">
        <f>"谷林松"</f>
        <v>谷林松</v>
      </c>
      <c r="D1690" s="6" t="str">
        <f t="shared" si="44"/>
        <v>女</v>
      </c>
    </row>
    <row r="1691" spans="1:4" ht="30" customHeight="1">
      <c r="A1691" s="6">
        <v>1689</v>
      </c>
      <c r="B1691" s="6" t="str">
        <f>"3435202110111256221081"</f>
        <v>3435202110111256221081</v>
      </c>
      <c r="C1691" s="6" t="str">
        <f>"罗琪"</f>
        <v>罗琪</v>
      </c>
      <c r="D1691" s="6" t="str">
        <f t="shared" si="44"/>
        <v>女</v>
      </c>
    </row>
    <row r="1692" spans="1:4" ht="30" customHeight="1">
      <c r="A1692" s="6">
        <v>1690</v>
      </c>
      <c r="B1692" s="6" t="str">
        <f>"3435202110111622251214"</f>
        <v>3435202110111622251214</v>
      </c>
      <c r="C1692" s="6" t="str">
        <f>"黄小颖"</f>
        <v>黄小颖</v>
      </c>
      <c r="D1692" s="6" t="str">
        <f t="shared" si="44"/>
        <v>女</v>
      </c>
    </row>
    <row r="1693" spans="1:4" ht="30" customHeight="1">
      <c r="A1693" s="6">
        <v>1691</v>
      </c>
      <c r="B1693" s="6" t="str">
        <f>"3435202110111935041349"</f>
        <v>3435202110111935041349</v>
      </c>
      <c r="C1693" s="6" t="str">
        <f>"李凤清"</f>
        <v>李凤清</v>
      </c>
      <c r="D1693" s="6" t="str">
        <f t="shared" si="44"/>
        <v>女</v>
      </c>
    </row>
    <row r="1694" spans="1:4" ht="30" customHeight="1">
      <c r="A1694" s="6">
        <v>1692</v>
      </c>
      <c r="B1694" s="6" t="str">
        <f>"3435202110111950041355"</f>
        <v>3435202110111950041355</v>
      </c>
      <c r="C1694" s="6" t="str">
        <f>"王桂灯"</f>
        <v>王桂灯</v>
      </c>
      <c r="D1694" s="6" t="str">
        <f t="shared" si="44"/>
        <v>女</v>
      </c>
    </row>
    <row r="1695" spans="1:4" ht="30" customHeight="1">
      <c r="A1695" s="6">
        <v>1693</v>
      </c>
      <c r="B1695" s="6" t="str">
        <f>"3435202110112135371419"</f>
        <v>3435202110112135371419</v>
      </c>
      <c r="C1695" s="6" t="str">
        <f>"吴贻苗"</f>
        <v>吴贻苗</v>
      </c>
      <c r="D1695" s="6" t="str">
        <f t="shared" si="44"/>
        <v>女</v>
      </c>
    </row>
    <row r="1696" spans="1:4" ht="30" customHeight="1">
      <c r="A1696" s="6">
        <v>1694</v>
      </c>
      <c r="B1696" s="6" t="str">
        <f>"3435202110112137261420"</f>
        <v>3435202110112137261420</v>
      </c>
      <c r="C1696" s="6" t="str">
        <f>"符式敏"</f>
        <v>符式敏</v>
      </c>
      <c r="D1696" s="6" t="str">
        <f t="shared" si="44"/>
        <v>女</v>
      </c>
    </row>
    <row r="1697" spans="1:4" ht="30" customHeight="1">
      <c r="A1697" s="6">
        <v>1695</v>
      </c>
      <c r="B1697" s="6" t="str">
        <f>"3435202110112140121422"</f>
        <v>3435202110112140121422</v>
      </c>
      <c r="C1697" s="6" t="str">
        <f>"林蝶"</f>
        <v>林蝶</v>
      </c>
      <c r="D1697" s="6" t="str">
        <f t="shared" si="44"/>
        <v>女</v>
      </c>
    </row>
    <row r="1698" spans="1:4" ht="30" customHeight="1">
      <c r="A1698" s="6">
        <v>1696</v>
      </c>
      <c r="B1698" s="6" t="str">
        <f>"3435202110120734121479"</f>
        <v>3435202110120734121479</v>
      </c>
      <c r="C1698" s="6" t="str">
        <f>"林敏"</f>
        <v>林敏</v>
      </c>
      <c r="D1698" s="6" t="str">
        <f t="shared" si="44"/>
        <v>女</v>
      </c>
    </row>
    <row r="1699" spans="1:4" ht="30" customHeight="1">
      <c r="A1699" s="6">
        <v>1697</v>
      </c>
      <c r="B1699" s="6" t="str">
        <f>"3435202110120816161485"</f>
        <v>3435202110120816161485</v>
      </c>
      <c r="C1699" s="6" t="str">
        <f>"韦丽娟"</f>
        <v>韦丽娟</v>
      </c>
      <c r="D1699" s="6" t="str">
        <f t="shared" si="44"/>
        <v>女</v>
      </c>
    </row>
    <row r="1700" spans="1:4" ht="30" customHeight="1">
      <c r="A1700" s="6">
        <v>1698</v>
      </c>
      <c r="B1700" s="6" t="str">
        <f>"3435202110120952211544"</f>
        <v>3435202110120952211544</v>
      </c>
      <c r="C1700" s="6" t="str">
        <f>"谢菲"</f>
        <v>谢菲</v>
      </c>
      <c r="D1700" s="6" t="str">
        <f t="shared" si="44"/>
        <v>女</v>
      </c>
    </row>
    <row r="1701" spans="1:4" ht="30" customHeight="1">
      <c r="A1701" s="6">
        <v>1699</v>
      </c>
      <c r="B1701" s="6" t="str">
        <f>"3435202110120952231545"</f>
        <v>3435202110120952231545</v>
      </c>
      <c r="C1701" s="6" t="str">
        <f>"陈曼玉"</f>
        <v>陈曼玉</v>
      </c>
      <c r="D1701" s="6" t="str">
        <f t="shared" si="44"/>
        <v>女</v>
      </c>
    </row>
    <row r="1702" spans="1:4" ht="30" customHeight="1">
      <c r="A1702" s="6">
        <v>1700</v>
      </c>
      <c r="B1702" s="6" t="str">
        <f>"3435202110120959071549"</f>
        <v>3435202110120959071549</v>
      </c>
      <c r="C1702" s="6" t="str">
        <f>"洪帅"</f>
        <v>洪帅</v>
      </c>
      <c r="D1702" s="6" t="str">
        <f t="shared" si="44"/>
        <v>女</v>
      </c>
    </row>
    <row r="1703" spans="1:4" ht="30" customHeight="1">
      <c r="A1703" s="6">
        <v>1701</v>
      </c>
      <c r="B1703" s="6" t="str">
        <f>"3435202110121010051558"</f>
        <v>3435202110121010051558</v>
      </c>
      <c r="C1703" s="6" t="str">
        <f>"吴海绫"</f>
        <v>吴海绫</v>
      </c>
      <c r="D1703" s="6" t="str">
        <f t="shared" si="44"/>
        <v>女</v>
      </c>
    </row>
    <row r="1704" spans="1:4" ht="30" customHeight="1">
      <c r="A1704" s="6">
        <v>1702</v>
      </c>
      <c r="B1704" s="6" t="str">
        <f>"3435202110121104121589"</f>
        <v>3435202110121104121589</v>
      </c>
      <c r="C1704" s="6" t="str">
        <f>"何娉"</f>
        <v>何娉</v>
      </c>
      <c r="D1704" s="6" t="str">
        <f t="shared" si="44"/>
        <v>女</v>
      </c>
    </row>
    <row r="1705" spans="1:4" ht="30" customHeight="1">
      <c r="A1705" s="6">
        <v>1703</v>
      </c>
      <c r="B1705" s="6" t="str">
        <f>"3435202110121120301600"</f>
        <v>3435202110121120301600</v>
      </c>
      <c r="C1705" s="6" t="str">
        <f>"钟进英"</f>
        <v>钟进英</v>
      </c>
      <c r="D1705" s="6" t="str">
        <f t="shared" si="44"/>
        <v>女</v>
      </c>
    </row>
    <row r="1706" spans="1:4" ht="30" customHeight="1">
      <c r="A1706" s="6">
        <v>1704</v>
      </c>
      <c r="B1706" s="6" t="str">
        <f>"3435202110121708421767"</f>
        <v>3435202110121708421767</v>
      </c>
      <c r="C1706" s="6" t="str">
        <f>"张秀妮"</f>
        <v>张秀妮</v>
      </c>
      <c r="D1706" s="6" t="str">
        <f t="shared" si="44"/>
        <v>女</v>
      </c>
    </row>
    <row r="1707" spans="1:4" ht="30" customHeight="1">
      <c r="A1707" s="6">
        <v>1705</v>
      </c>
      <c r="B1707" s="6" t="str">
        <f>"3435202110121941261816"</f>
        <v>3435202110121941261816</v>
      </c>
      <c r="C1707" s="6" t="str">
        <f>"洪慧"</f>
        <v>洪慧</v>
      </c>
      <c r="D1707" s="6" t="str">
        <f t="shared" si="44"/>
        <v>女</v>
      </c>
    </row>
    <row r="1708" spans="1:4" ht="30" customHeight="1">
      <c r="A1708" s="6">
        <v>1706</v>
      </c>
      <c r="B1708" s="6" t="str">
        <f>"3435202110122327171889"</f>
        <v>3435202110122327171889</v>
      </c>
      <c r="C1708" s="6" t="str">
        <f>"莫莎娜"</f>
        <v>莫莎娜</v>
      </c>
      <c r="D1708" s="6" t="str">
        <f t="shared" si="44"/>
        <v>女</v>
      </c>
    </row>
    <row r="1709" spans="1:4" ht="30" customHeight="1">
      <c r="A1709" s="6">
        <v>1707</v>
      </c>
      <c r="B1709" s="6" t="str">
        <f>"3435202110130120481899"</f>
        <v>3435202110130120481899</v>
      </c>
      <c r="C1709" s="6" t="str">
        <f>"吴忠月"</f>
        <v>吴忠月</v>
      </c>
      <c r="D1709" s="6" t="str">
        <f t="shared" si="44"/>
        <v>女</v>
      </c>
    </row>
    <row r="1710" spans="1:4" ht="30" customHeight="1">
      <c r="A1710" s="6">
        <v>1708</v>
      </c>
      <c r="B1710" s="6" t="str">
        <f>"3435202110130827111905"</f>
        <v>3435202110130827111905</v>
      </c>
      <c r="C1710" s="6" t="str">
        <f>"陈东"</f>
        <v>陈东</v>
      </c>
      <c r="D1710" s="6" t="str">
        <f t="shared" si="44"/>
        <v>女</v>
      </c>
    </row>
    <row r="1711" spans="1:4" ht="30" customHeight="1">
      <c r="A1711" s="6">
        <v>1709</v>
      </c>
      <c r="B1711" s="6" t="str">
        <f>"3435202110130924571942"</f>
        <v>3435202110130924571942</v>
      </c>
      <c r="C1711" s="6" t="str">
        <f>"梁其香"</f>
        <v>梁其香</v>
      </c>
      <c r="D1711" s="6" t="str">
        <f t="shared" si="44"/>
        <v>女</v>
      </c>
    </row>
    <row r="1712" spans="1:4" ht="30" customHeight="1">
      <c r="A1712" s="6">
        <v>1710</v>
      </c>
      <c r="B1712" s="6" t="str">
        <f>"3435202110130939431954"</f>
        <v>3435202110130939431954</v>
      </c>
      <c r="C1712" s="6" t="str">
        <f>"甘杏香"</f>
        <v>甘杏香</v>
      </c>
      <c r="D1712" s="6" t="str">
        <f t="shared" si="44"/>
        <v>女</v>
      </c>
    </row>
    <row r="1713" spans="1:4" ht="30" customHeight="1">
      <c r="A1713" s="6">
        <v>1711</v>
      </c>
      <c r="B1713" s="6" t="str">
        <f>"3435202110130944151957"</f>
        <v>3435202110130944151957</v>
      </c>
      <c r="C1713" s="6" t="str">
        <f>"曾桂铂"</f>
        <v>曾桂铂</v>
      </c>
      <c r="D1713" s="6" t="str">
        <f t="shared" si="44"/>
        <v>女</v>
      </c>
    </row>
    <row r="1714" spans="1:4" ht="30" customHeight="1">
      <c r="A1714" s="6">
        <v>1712</v>
      </c>
      <c r="B1714" s="6" t="str">
        <f>"3435202110131638322085"</f>
        <v>3435202110131638322085</v>
      </c>
      <c r="C1714" s="6" t="str">
        <f>"钟英绵"</f>
        <v>钟英绵</v>
      </c>
      <c r="D1714" s="6" t="str">
        <f t="shared" si="44"/>
        <v>女</v>
      </c>
    </row>
    <row r="1715" spans="1:4" ht="30" customHeight="1">
      <c r="A1715" s="6">
        <v>1713</v>
      </c>
      <c r="B1715" s="6" t="str">
        <f>"3435202110140941522376"</f>
        <v>3435202110140941522376</v>
      </c>
      <c r="C1715" s="6" t="str">
        <f>"王小花"</f>
        <v>王小花</v>
      </c>
      <c r="D1715" s="6" t="str">
        <f t="shared" si="44"/>
        <v>女</v>
      </c>
    </row>
    <row r="1716" spans="1:4" ht="30" customHeight="1">
      <c r="A1716" s="6">
        <v>1714</v>
      </c>
      <c r="B1716" s="6" t="str">
        <f>"3435202110141003442423"</f>
        <v>3435202110141003442423</v>
      </c>
      <c r="C1716" s="6" t="str">
        <f>"王开芳"</f>
        <v>王开芳</v>
      </c>
      <c r="D1716" s="6" t="str">
        <f t="shared" si="44"/>
        <v>女</v>
      </c>
    </row>
    <row r="1717" spans="1:4" ht="30" customHeight="1">
      <c r="A1717" s="6">
        <v>1715</v>
      </c>
      <c r="B1717" s="6" t="str">
        <f>"3435202110141033222488"</f>
        <v>3435202110141033222488</v>
      </c>
      <c r="C1717" s="6" t="str">
        <f>"邢香梅"</f>
        <v>邢香梅</v>
      </c>
      <c r="D1717" s="6" t="str">
        <f t="shared" si="44"/>
        <v>女</v>
      </c>
    </row>
    <row r="1718" spans="1:4" ht="30" customHeight="1">
      <c r="A1718" s="6">
        <v>1716</v>
      </c>
      <c r="B1718" s="6" t="str">
        <f>"3435202110141034452493"</f>
        <v>3435202110141034452493</v>
      </c>
      <c r="C1718" s="6" t="str">
        <f>"陈宛怡"</f>
        <v>陈宛怡</v>
      </c>
      <c r="D1718" s="6" t="str">
        <f t="shared" si="44"/>
        <v>女</v>
      </c>
    </row>
    <row r="1719" spans="1:4" ht="30" customHeight="1">
      <c r="A1719" s="6">
        <v>1717</v>
      </c>
      <c r="B1719" s="6" t="str">
        <f>"3435202110141128262598"</f>
        <v>3435202110141128262598</v>
      </c>
      <c r="C1719" s="6" t="str">
        <f>"颜文姬"</f>
        <v>颜文姬</v>
      </c>
      <c r="D1719" s="6" t="str">
        <f t="shared" si="44"/>
        <v>女</v>
      </c>
    </row>
    <row r="1720" spans="1:4" ht="30" customHeight="1">
      <c r="A1720" s="6">
        <v>1718</v>
      </c>
      <c r="B1720" s="6" t="str">
        <f>"3435202110141146452643"</f>
        <v>3435202110141146452643</v>
      </c>
      <c r="C1720" s="6" t="str">
        <f>"符庆萍"</f>
        <v>符庆萍</v>
      </c>
      <c r="D1720" s="6" t="str">
        <f t="shared" si="44"/>
        <v>女</v>
      </c>
    </row>
    <row r="1721" spans="1:4" ht="30" customHeight="1">
      <c r="A1721" s="6">
        <v>1719</v>
      </c>
      <c r="B1721" s="6" t="str">
        <f>"3435202110141323402779"</f>
        <v>3435202110141323402779</v>
      </c>
      <c r="C1721" s="6" t="str">
        <f>"黎秀菊"</f>
        <v>黎秀菊</v>
      </c>
      <c r="D1721" s="6" t="str">
        <f t="shared" si="44"/>
        <v>女</v>
      </c>
    </row>
    <row r="1722" spans="1:4" ht="30" customHeight="1">
      <c r="A1722" s="6">
        <v>1720</v>
      </c>
      <c r="B1722" s="6" t="str">
        <f>"3435202110141418462843"</f>
        <v>3435202110141418462843</v>
      </c>
      <c r="C1722" s="6" t="str">
        <f>"叶丽"</f>
        <v>叶丽</v>
      </c>
      <c r="D1722" s="6" t="str">
        <f t="shared" si="44"/>
        <v>女</v>
      </c>
    </row>
    <row r="1723" spans="1:4" ht="30" customHeight="1">
      <c r="A1723" s="6">
        <v>1721</v>
      </c>
      <c r="B1723" s="6" t="str">
        <f>"3435202110141447572879"</f>
        <v>3435202110141447572879</v>
      </c>
      <c r="C1723" s="6" t="str">
        <f>"曾小卿"</f>
        <v>曾小卿</v>
      </c>
      <c r="D1723" s="6" t="str">
        <f t="shared" si="44"/>
        <v>女</v>
      </c>
    </row>
    <row r="1724" spans="1:4" ht="30" customHeight="1">
      <c r="A1724" s="6">
        <v>1722</v>
      </c>
      <c r="B1724" s="6" t="str">
        <f>"3435202110141954173186"</f>
        <v>3435202110141954173186</v>
      </c>
      <c r="C1724" s="6" t="str">
        <f>"吴颖颖"</f>
        <v>吴颖颖</v>
      </c>
      <c r="D1724" s="6" t="str">
        <f t="shared" si="44"/>
        <v>女</v>
      </c>
    </row>
    <row r="1725" spans="1:4" ht="30" customHeight="1">
      <c r="A1725" s="6">
        <v>1723</v>
      </c>
      <c r="B1725" s="6" t="str">
        <f>"3435202110141957543190"</f>
        <v>3435202110141957543190</v>
      </c>
      <c r="C1725" s="6" t="str">
        <f>"袁会诗"</f>
        <v>袁会诗</v>
      </c>
      <c r="D1725" s="6" t="str">
        <f t="shared" si="44"/>
        <v>女</v>
      </c>
    </row>
    <row r="1726" spans="1:4" ht="30" customHeight="1">
      <c r="A1726" s="6">
        <v>1724</v>
      </c>
      <c r="B1726" s="6" t="str">
        <f>"3435202110142054293233"</f>
        <v>3435202110142054293233</v>
      </c>
      <c r="C1726" s="6" t="str">
        <f>"唐闻萍"</f>
        <v>唐闻萍</v>
      </c>
      <c r="D1726" s="6" t="str">
        <f t="shared" si="44"/>
        <v>女</v>
      </c>
    </row>
    <row r="1727" spans="1:4" ht="30" customHeight="1">
      <c r="A1727" s="6">
        <v>1725</v>
      </c>
      <c r="B1727" s="6" t="str">
        <f>"3435202110142246173325"</f>
        <v>3435202110142246173325</v>
      </c>
      <c r="C1727" s="6" t="str">
        <f>"翁业敏"</f>
        <v>翁业敏</v>
      </c>
      <c r="D1727" s="6" t="str">
        <f t="shared" si="44"/>
        <v>女</v>
      </c>
    </row>
    <row r="1728" spans="1:4" ht="30" customHeight="1">
      <c r="A1728" s="6">
        <v>1726</v>
      </c>
      <c r="B1728" s="6" t="str">
        <f>"3435202110150908363432"</f>
        <v>3435202110150908363432</v>
      </c>
      <c r="C1728" s="6" t="str">
        <f>"潘家逵"</f>
        <v>潘家逵</v>
      </c>
      <c r="D1728" s="6" t="str">
        <f t="shared" si="44"/>
        <v>女</v>
      </c>
    </row>
    <row r="1729" spans="1:4" ht="30" customHeight="1">
      <c r="A1729" s="6">
        <v>1727</v>
      </c>
      <c r="B1729" s="6" t="str">
        <f>"3435202110151005563514"</f>
        <v>3435202110151005563514</v>
      </c>
      <c r="C1729" s="6" t="str">
        <f>"龙小汝"</f>
        <v>龙小汝</v>
      </c>
      <c r="D1729" s="6" t="str">
        <f t="shared" si="44"/>
        <v>女</v>
      </c>
    </row>
    <row r="1730" spans="1:4" ht="30" customHeight="1">
      <c r="A1730" s="6">
        <v>1728</v>
      </c>
      <c r="B1730" s="6" t="str">
        <f>"3435202110151108563602"</f>
        <v>3435202110151108563602</v>
      </c>
      <c r="C1730" s="6" t="str">
        <f>"张诗巧"</f>
        <v>张诗巧</v>
      </c>
      <c r="D1730" s="6" t="str">
        <f t="shared" si="44"/>
        <v>女</v>
      </c>
    </row>
    <row r="1731" spans="1:4" ht="30" customHeight="1">
      <c r="A1731" s="6">
        <v>1729</v>
      </c>
      <c r="B1731" s="6" t="str">
        <f>"3435202110151421453736"</f>
        <v>3435202110151421453736</v>
      </c>
      <c r="C1731" s="6" t="str">
        <f>"李伟菊"</f>
        <v>李伟菊</v>
      </c>
      <c r="D1731" s="6" t="str">
        <f t="shared" si="44"/>
        <v>女</v>
      </c>
    </row>
    <row r="1732" spans="1:4" ht="30" customHeight="1">
      <c r="A1732" s="6">
        <v>1730</v>
      </c>
      <c r="B1732" s="6" t="str">
        <f>"3435202110151425393739"</f>
        <v>3435202110151425393739</v>
      </c>
      <c r="C1732" s="6" t="str">
        <f>"周坛"</f>
        <v>周坛</v>
      </c>
      <c r="D1732" s="6" t="str">
        <f t="shared" si="44"/>
        <v>女</v>
      </c>
    </row>
    <row r="1733" spans="1:4" ht="30" customHeight="1">
      <c r="A1733" s="6">
        <v>1731</v>
      </c>
      <c r="B1733" s="6" t="str">
        <f>"3435202110151519083781"</f>
        <v>3435202110151519083781</v>
      </c>
      <c r="C1733" s="6" t="str">
        <f>"洪淑贞"</f>
        <v>洪淑贞</v>
      </c>
      <c r="D1733" s="6" t="str">
        <f t="shared" si="44"/>
        <v>女</v>
      </c>
    </row>
    <row r="1734" spans="1:4" ht="30" customHeight="1">
      <c r="A1734" s="6">
        <v>1732</v>
      </c>
      <c r="B1734" s="6" t="str">
        <f>"3435202110151651143859"</f>
        <v>3435202110151651143859</v>
      </c>
      <c r="C1734" s="6" t="str">
        <f>"姚懿"</f>
        <v>姚懿</v>
      </c>
      <c r="D1734" s="6" t="str">
        <f t="shared" si="44"/>
        <v>女</v>
      </c>
    </row>
    <row r="1735" spans="1:4" ht="30" customHeight="1">
      <c r="A1735" s="6">
        <v>1733</v>
      </c>
      <c r="B1735" s="6" t="str">
        <f>"3435202110152104004025"</f>
        <v>3435202110152104004025</v>
      </c>
      <c r="C1735" s="6" t="str">
        <f>"符春妹"</f>
        <v>符春妹</v>
      </c>
      <c r="D1735" s="6" t="str">
        <f t="shared" si="44"/>
        <v>女</v>
      </c>
    </row>
    <row r="1736" spans="1:4" ht="30" customHeight="1">
      <c r="A1736" s="6">
        <v>1734</v>
      </c>
      <c r="B1736" s="6" t="str">
        <f>"3435202110152227154072"</f>
        <v>3435202110152227154072</v>
      </c>
      <c r="C1736" s="6" t="str">
        <f>"吴婷婷"</f>
        <v>吴婷婷</v>
      </c>
      <c r="D1736" s="6" t="str">
        <f t="shared" si="44"/>
        <v>女</v>
      </c>
    </row>
    <row r="1737" spans="1:4" ht="30" customHeight="1">
      <c r="A1737" s="6">
        <v>1735</v>
      </c>
      <c r="B1737" s="6" t="str">
        <f>"3435202110161644164395"</f>
        <v>3435202110161644164395</v>
      </c>
      <c r="C1737" s="6" t="str">
        <f>"符奕女"</f>
        <v>符奕女</v>
      </c>
      <c r="D1737" s="6" t="str">
        <f t="shared" si="44"/>
        <v>女</v>
      </c>
    </row>
    <row r="1738" spans="1:4" ht="30" customHeight="1">
      <c r="A1738" s="6">
        <v>1736</v>
      </c>
      <c r="B1738" s="6" t="str">
        <f>"3435202110161958244506"</f>
        <v>3435202110161958244506</v>
      </c>
      <c r="C1738" s="6" t="str">
        <f>"裴海珠"</f>
        <v>裴海珠</v>
      </c>
      <c r="D1738" s="6" t="str">
        <f t="shared" si="44"/>
        <v>女</v>
      </c>
    </row>
    <row r="1739" spans="1:4" ht="30" customHeight="1">
      <c r="A1739" s="6">
        <v>1737</v>
      </c>
      <c r="B1739" s="6" t="str">
        <f>"3435202110162352224654"</f>
        <v>3435202110162352224654</v>
      </c>
      <c r="C1739" s="6" t="str">
        <f>"王颖"</f>
        <v>王颖</v>
      </c>
      <c r="D1739" s="6" t="str">
        <f t="shared" si="44"/>
        <v>女</v>
      </c>
    </row>
    <row r="1740" spans="1:4" ht="30" customHeight="1">
      <c r="A1740" s="6">
        <v>1738</v>
      </c>
      <c r="B1740" s="6" t="str">
        <f>"3435202110170939424722"</f>
        <v>3435202110170939424722</v>
      </c>
      <c r="C1740" s="6" t="str">
        <f>"羊燕婷"</f>
        <v>羊燕婷</v>
      </c>
      <c r="D1740" s="6" t="str">
        <f t="shared" si="44"/>
        <v>女</v>
      </c>
    </row>
    <row r="1741" spans="1:4" ht="30" customHeight="1">
      <c r="A1741" s="6">
        <v>1739</v>
      </c>
      <c r="B1741" s="6" t="str">
        <f>"343520211011093534848"</f>
        <v>343520211011093534848</v>
      </c>
      <c r="C1741" s="6" t="str">
        <f>"李文丹"</f>
        <v>李文丹</v>
      </c>
      <c r="D1741" s="6" t="str">
        <f t="shared" si="44"/>
        <v>女</v>
      </c>
    </row>
    <row r="1742" spans="1:4" ht="30" customHeight="1">
      <c r="A1742" s="6">
        <v>1740</v>
      </c>
      <c r="B1742" s="6" t="str">
        <f>"343520211011103101939"</f>
        <v>343520211011103101939</v>
      </c>
      <c r="C1742" s="6" t="str">
        <f>"林丽娟"</f>
        <v>林丽娟</v>
      </c>
      <c r="D1742" s="6" t="str">
        <f t="shared" si="44"/>
        <v>女</v>
      </c>
    </row>
    <row r="1743" spans="1:4" ht="30" customHeight="1">
      <c r="A1743" s="6">
        <v>1741</v>
      </c>
      <c r="B1743" s="6" t="str">
        <f>"3435202110111119011000"</f>
        <v>3435202110111119011000</v>
      </c>
      <c r="C1743" s="6" t="str">
        <f>"林良奋"</f>
        <v>林良奋</v>
      </c>
      <c r="D1743" s="6" t="str">
        <f>"男"</f>
        <v>男</v>
      </c>
    </row>
    <row r="1744" spans="1:4" ht="30" customHeight="1">
      <c r="A1744" s="6">
        <v>1742</v>
      </c>
      <c r="B1744" s="6" t="str">
        <f>"3435202110151609533821"</f>
        <v>3435202110151609533821</v>
      </c>
      <c r="C1744" s="6" t="str">
        <f>"徐洁"</f>
        <v>徐洁</v>
      </c>
      <c r="D1744" s="6" t="str">
        <f aca="true" t="shared" si="45" ref="D1744:D1766">"女"</f>
        <v>女</v>
      </c>
    </row>
    <row r="1745" spans="1:4" ht="30" customHeight="1">
      <c r="A1745" s="6">
        <v>1743</v>
      </c>
      <c r="B1745" s="6" t="str">
        <f>"343520211011091032800"</f>
        <v>343520211011091032800</v>
      </c>
      <c r="C1745" s="6" t="str">
        <f>"符春妮"</f>
        <v>符春妮</v>
      </c>
      <c r="D1745" s="6" t="str">
        <f t="shared" si="45"/>
        <v>女</v>
      </c>
    </row>
    <row r="1746" spans="1:4" ht="30" customHeight="1">
      <c r="A1746" s="6">
        <v>1744</v>
      </c>
      <c r="B1746" s="6" t="str">
        <f>"343520211011093609850"</f>
        <v>343520211011093609850</v>
      </c>
      <c r="C1746" s="6" t="str">
        <f>"刘文静"</f>
        <v>刘文静</v>
      </c>
      <c r="D1746" s="6" t="str">
        <f t="shared" si="45"/>
        <v>女</v>
      </c>
    </row>
    <row r="1747" spans="1:4" ht="30" customHeight="1">
      <c r="A1747" s="6">
        <v>1745</v>
      </c>
      <c r="B1747" s="6" t="str">
        <f>"343520211011104054949"</f>
        <v>343520211011104054949</v>
      </c>
      <c r="C1747" s="6" t="str">
        <f>"杨静"</f>
        <v>杨静</v>
      </c>
      <c r="D1747" s="6" t="str">
        <f t="shared" si="45"/>
        <v>女</v>
      </c>
    </row>
    <row r="1748" spans="1:4" ht="30" customHeight="1">
      <c r="A1748" s="6">
        <v>1746</v>
      </c>
      <c r="B1748" s="6" t="str">
        <f>"3435202110111216571056"</f>
        <v>3435202110111216571056</v>
      </c>
      <c r="C1748" s="6" t="str">
        <f>"陈丹妮"</f>
        <v>陈丹妮</v>
      </c>
      <c r="D1748" s="6" t="str">
        <f t="shared" si="45"/>
        <v>女</v>
      </c>
    </row>
    <row r="1749" spans="1:4" ht="30" customHeight="1">
      <c r="A1749" s="6">
        <v>1747</v>
      </c>
      <c r="B1749" s="6" t="str">
        <f>"3435202110111217021057"</f>
        <v>3435202110111217021057</v>
      </c>
      <c r="C1749" s="6" t="str">
        <f>"陈春玉"</f>
        <v>陈春玉</v>
      </c>
      <c r="D1749" s="6" t="str">
        <f t="shared" si="45"/>
        <v>女</v>
      </c>
    </row>
    <row r="1750" spans="1:4" ht="30" customHeight="1">
      <c r="A1750" s="6">
        <v>1748</v>
      </c>
      <c r="B1750" s="6" t="str">
        <f>"3435202110111244531076"</f>
        <v>3435202110111244531076</v>
      </c>
      <c r="C1750" s="6" t="str">
        <f>"胡俏英"</f>
        <v>胡俏英</v>
      </c>
      <c r="D1750" s="6" t="str">
        <f t="shared" si="45"/>
        <v>女</v>
      </c>
    </row>
    <row r="1751" spans="1:4" ht="30" customHeight="1">
      <c r="A1751" s="6">
        <v>1749</v>
      </c>
      <c r="B1751" s="6" t="str">
        <f>"3435202110111545211176"</f>
        <v>3435202110111545211176</v>
      </c>
      <c r="C1751" s="6" t="str">
        <f>"徐海英"</f>
        <v>徐海英</v>
      </c>
      <c r="D1751" s="6" t="str">
        <f t="shared" si="45"/>
        <v>女</v>
      </c>
    </row>
    <row r="1752" spans="1:4" ht="30" customHeight="1">
      <c r="A1752" s="6">
        <v>1750</v>
      </c>
      <c r="B1752" s="6" t="str">
        <f>"3435202110111720361264"</f>
        <v>3435202110111720361264</v>
      </c>
      <c r="C1752" s="6" t="str">
        <f>"邓海燕"</f>
        <v>邓海燕</v>
      </c>
      <c r="D1752" s="6" t="str">
        <f t="shared" si="45"/>
        <v>女</v>
      </c>
    </row>
    <row r="1753" spans="1:4" ht="30" customHeight="1">
      <c r="A1753" s="6">
        <v>1751</v>
      </c>
      <c r="B1753" s="6" t="str">
        <f>"3435202110111743481285"</f>
        <v>3435202110111743481285</v>
      </c>
      <c r="C1753" s="6" t="str">
        <f>"陈介兰"</f>
        <v>陈介兰</v>
      </c>
      <c r="D1753" s="6" t="str">
        <f t="shared" si="45"/>
        <v>女</v>
      </c>
    </row>
    <row r="1754" spans="1:4" ht="30" customHeight="1">
      <c r="A1754" s="6">
        <v>1752</v>
      </c>
      <c r="B1754" s="6" t="str">
        <f>"3435202110111749571289"</f>
        <v>3435202110111749571289</v>
      </c>
      <c r="C1754" s="6" t="str">
        <f>"张璎慧"</f>
        <v>张璎慧</v>
      </c>
      <c r="D1754" s="6" t="str">
        <f t="shared" si="45"/>
        <v>女</v>
      </c>
    </row>
    <row r="1755" spans="1:4" ht="30" customHeight="1">
      <c r="A1755" s="6">
        <v>1753</v>
      </c>
      <c r="B1755" s="6" t="str">
        <f>"3435202110111758571296"</f>
        <v>3435202110111758571296</v>
      </c>
      <c r="C1755" s="6" t="str">
        <f>"胡霞"</f>
        <v>胡霞</v>
      </c>
      <c r="D1755" s="6" t="str">
        <f t="shared" si="45"/>
        <v>女</v>
      </c>
    </row>
    <row r="1756" spans="1:4" ht="30" customHeight="1">
      <c r="A1756" s="6">
        <v>1754</v>
      </c>
      <c r="B1756" s="6" t="str">
        <f>"3435202110120941231535"</f>
        <v>3435202110120941231535</v>
      </c>
      <c r="C1756" s="6" t="str">
        <f>"王海梅"</f>
        <v>王海梅</v>
      </c>
      <c r="D1756" s="6" t="str">
        <f t="shared" si="45"/>
        <v>女</v>
      </c>
    </row>
    <row r="1757" spans="1:4" ht="30" customHeight="1">
      <c r="A1757" s="6">
        <v>1755</v>
      </c>
      <c r="B1757" s="6" t="str">
        <f>"3435202110121150331622"</f>
        <v>3435202110121150331622</v>
      </c>
      <c r="C1757" s="6" t="str">
        <f>"杨丽瑶"</f>
        <v>杨丽瑶</v>
      </c>
      <c r="D1757" s="6" t="str">
        <f t="shared" si="45"/>
        <v>女</v>
      </c>
    </row>
    <row r="1758" spans="1:4" ht="30" customHeight="1">
      <c r="A1758" s="6">
        <v>1756</v>
      </c>
      <c r="B1758" s="6" t="str">
        <f>"3435202110121153091623"</f>
        <v>3435202110121153091623</v>
      </c>
      <c r="C1758" s="6" t="str">
        <f>"巨蓉君"</f>
        <v>巨蓉君</v>
      </c>
      <c r="D1758" s="6" t="str">
        <f t="shared" si="45"/>
        <v>女</v>
      </c>
    </row>
    <row r="1759" spans="1:4" ht="30" customHeight="1">
      <c r="A1759" s="6">
        <v>1757</v>
      </c>
      <c r="B1759" s="6" t="str">
        <f>"3435202110141435122863"</f>
        <v>3435202110141435122863</v>
      </c>
      <c r="C1759" s="6" t="str">
        <f>"吴丹"</f>
        <v>吴丹</v>
      </c>
      <c r="D1759" s="6" t="str">
        <f t="shared" si="45"/>
        <v>女</v>
      </c>
    </row>
    <row r="1760" spans="1:4" ht="30" customHeight="1">
      <c r="A1760" s="6">
        <v>1758</v>
      </c>
      <c r="B1760" s="6" t="str">
        <f>"3435202110141640393027"</f>
        <v>3435202110141640393027</v>
      </c>
      <c r="C1760" s="6" t="str">
        <f>"莫日新"</f>
        <v>莫日新</v>
      </c>
      <c r="D1760" s="6" t="str">
        <f t="shared" si="45"/>
        <v>女</v>
      </c>
    </row>
    <row r="1761" spans="1:4" ht="30" customHeight="1">
      <c r="A1761" s="6">
        <v>1759</v>
      </c>
      <c r="B1761" s="6" t="str">
        <f>"3435202110162103164561"</f>
        <v>3435202110162103164561</v>
      </c>
      <c r="C1761" s="6" t="str">
        <f>"罗斯琦"</f>
        <v>罗斯琦</v>
      </c>
      <c r="D1761" s="6" t="str">
        <f t="shared" si="45"/>
        <v>女</v>
      </c>
    </row>
    <row r="1762" spans="1:4" ht="30" customHeight="1">
      <c r="A1762" s="6">
        <v>1760</v>
      </c>
      <c r="B1762" s="6" t="str">
        <f>"343520211011104803962"</f>
        <v>343520211011104803962</v>
      </c>
      <c r="C1762" s="6" t="str">
        <f>"王晶晶"</f>
        <v>王晶晶</v>
      </c>
      <c r="D1762" s="6" t="str">
        <f t="shared" si="45"/>
        <v>女</v>
      </c>
    </row>
    <row r="1763" spans="1:4" ht="30" customHeight="1">
      <c r="A1763" s="6">
        <v>1761</v>
      </c>
      <c r="B1763" s="6" t="str">
        <f>"3435202110112104191398"</f>
        <v>3435202110112104191398</v>
      </c>
      <c r="C1763" s="6" t="str">
        <f>"朱艳"</f>
        <v>朱艳</v>
      </c>
      <c r="D1763" s="6" t="str">
        <f t="shared" si="45"/>
        <v>女</v>
      </c>
    </row>
    <row r="1764" spans="1:4" ht="30" customHeight="1">
      <c r="A1764" s="6">
        <v>1762</v>
      </c>
      <c r="B1764" s="6" t="str">
        <f>"3435202110121214531629"</f>
        <v>3435202110121214531629</v>
      </c>
      <c r="C1764" s="6" t="str">
        <f>"张运彤"</f>
        <v>张运彤</v>
      </c>
      <c r="D1764" s="6" t="str">
        <f t="shared" si="45"/>
        <v>女</v>
      </c>
    </row>
    <row r="1765" spans="1:4" ht="30" customHeight="1">
      <c r="A1765" s="6">
        <v>1763</v>
      </c>
      <c r="B1765" s="6" t="str">
        <f>"3435202110112012121368"</f>
        <v>3435202110112012121368</v>
      </c>
      <c r="C1765" s="6" t="str">
        <f>"孙怡莎"</f>
        <v>孙怡莎</v>
      </c>
      <c r="D1765" s="6" t="str">
        <f t="shared" si="45"/>
        <v>女</v>
      </c>
    </row>
    <row r="1766" spans="1:4" ht="30" customHeight="1">
      <c r="A1766" s="6">
        <v>1764</v>
      </c>
      <c r="B1766" s="6" t="str">
        <f>"3435202110130020501896"</f>
        <v>3435202110130020501896</v>
      </c>
      <c r="C1766" s="6" t="str">
        <f>"黄婷"</f>
        <v>黄婷</v>
      </c>
      <c r="D1766" s="6" t="str">
        <f t="shared" si="45"/>
        <v>女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妞妞</cp:lastModifiedBy>
  <dcterms:created xsi:type="dcterms:W3CDTF">2021-10-22T02:45:32Z</dcterms:created>
  <dcterms:modified xsi:type="dcterms:W3CDTF">2021-10-22T03:12:41Z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D6C18BC25FFB4EFF9DD8F18C4E25C90F</vt:lpwstr>
  </property>
  <property fmtid="{D5CDD505-2E9C-101B-9397-08002B2CF9AE}" pid="4" name="KSOProductBuildV">
    <vt:lpwstr>2052-11.1.0.11045</vt:lpwstr>
  </property>
</Properties>
</file>