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80" activeTab="0"/>
  </bookViews>
  <sheets>
    <sheet name="初审合格名单" sheetId="1" r:id="rId1"/>
  </sheets>
  <definedNames>
    <definedName name="_xlnm._FilterDatabase" localSheetId="0" hidden="1">'初审合格名单'!$A$2:$E$1978</definedName>
  </definedNames>
  <calcPr fullCalcOnLoad="1"/>
</workbook>
</file>

<file path=xl/sharedStrings.xml><?xml version="1.0" encoding="utf-8"?>
<sst xmlns="http://schemas.openxmlformats.org/spreadsheetml/2006/main" count="5934" uniqueCount="1852">
  <si>
    <t>2021年澄迈县“海南自由贸易港招才引智活动”中小学校公开招聘70名教师
资格初审通过人员名单</t>
  </si>
  <si>
    <t>岗位代码</t>
  </si>
  <si>
    <t>岗位名称</t>
  </si>
  <si>
    <t>招聘单位</t>
  </si>
  <si>
    <t>姓名</t>
  </si>
  <si>
    <t>身份证号码</t>
  </si>
  <si>
    <t>数学教师</t>
  </si>
  <si>
    <t>澄迈县第一小学</t>
  </si>
  <si>
    <t>511322********7727</t>
  </si>
  <si>
    <t>460104********0027</t>
  </si>
  <si>
    <t>469007********496X</t>
  </si>
  <si>
    <t>460003********2441</t>
  </si>
  <si>
    <t>460003********3825</t>
  </si>
  <si>
    <t>370811********2028</t>
  </si>
  <si>
    <t>460006********0024</t>
  </si>
  <si>
    <t>460200********4701</t>
  </si>
  <si>
    <t>460025********0033</t>
  </si>
  <si>
    <t>460034********4729</t>
  </si>
  <si>
    <t>460004********0422</t>
  </si>
  <si>
    <t>460004********5240</t>
  </si>
  <si>
    <t>460006********1624</t>
  </si>
  <si>
    <t>460028********6847</t>
  </si>
  <si>
    <t>460006********2327</t>
  </si>
  <si>
    <t>469023********0628</t>
  </si>
  <si>
    <t>460002********2822</t>
  </si>
  <si>
    <t>460104********0946</t>
  </si>
  <si>
    <t>460033********3263</t>
  </si>
  <si>
    <t>460028********5243</t>
  </si>
  <si>
    <t>460102********1521</t>
  </si>
  <si>
    <t>460033********0021</t>
  </si>
  <si>
    <t>460003********5688</t>
  </si>
  <si>
    <t>460026********4522</t>
  </si>
  <si>
    <t>460027********5625</t>
  </si>
  <si>
    <t>230121********0025</t>
  </si>
  <si>
    <t>460007********0023</t>
  </si>
  <si>
    <t>460007********5760</t>
  </si>
  <si>
    <t>460028********2821</t>
  </si>
  <si>
    <t>460028********2424</t>
  </si>
  <si>
    <t>460004********0216</t>
  </si>
  <si>
    <t>460025********2129</t>
  </si>
  <si>
    <t>220502********1428</t>
  </si>
  <si>
    <t>460032********764X</t>
  </si>
  <si>
    <t>460034********1224</t>
  </si>
  <si>
    <t>460004********3625</t>
  </si>
  <si>
    <t>460003********1626</t>
  </si>
  <si>
    <t>460103********3322</t>
  </si>
  <si>
    <t>460001********1924</t>
  </si>
  <si>
    <t>460032********618X</t>
  </si>
  <si>
    <t>460004********4628</t>
  </si>
  <si>
    <t>460033********4485</t>
  </si>
  <si>
    <t>460006********4859</t>
  </si>
  <si>
    <t>460007********4385</t>
  </si>
  <si>
    <t>469025********5727</t>
  </si>
  <si>
    <t>460006********2342</t>
  </si>
  <si>
    <t>460005********3921</t>
  </si>
  <si>
    <t>460004********4021</t>
  </si>
  <si>
    <t>460200********3129</t>
  </si>
  <si>
    <t>460028********6420</t>
  </si>
  <si>
    <t>460032********6182</t>
  </si>
  <si>
    <t>469024********0020</t>
  </si>
  <si>
    <t>460006********272X</t>
  </si>
  <si>
    <t>460003********0248</t>
  </si>
  <si>
    <t>460007********0022</t>
  </si>
  <si>
    <t>520221********3643</t>
  </si>
  <si>
    <t>460004********0825</t>
  </si>
  <si>
    <t>460028********2458</t>
  </si>
  <si>
    <t>460030********2126</t>
  </si>
  <si>
    <t>语文教师</t>
  </si>
  <si>
    <t>澄迈县第二小学</t>
  </si>
  <si>
    <t>460031********5234</t>
  </si>
  <si>
    <t>460104********0326</t>
  </si>
  <si>
    <t>460027********1745</t>
  </si>
  <si>
    <t>460030********0923</t>
  </si>
  <si>
    <t>460006********0628</t>
  </si>
  <si>
    <t>460003********4643</t>
  </si>
  <si>
    <t>440825********0326</t>
  </si>
  <si>
    <t>460004********3627</t>
  </si>
  <si>
    <t>460027********6626</t>
  </si>
  <si>
    <t>460028********002X</t>
  </si>
  <si>
    <t>460006********1328</t>
  </si>
  <si>
    <t>460007********0429</t>
  </si>
  <si>
    <t>533001********4826</t>
  </si>
  <si>
    <t>460032********7674</t>
  </si>
  <si>
    <t>469023********4124</t>
  </si>
  <si>
    <t>460033********1789</t>
  </si>
  <si>
    <t>460004********0620</t>
  </si>
  <si>
    <t>460003********3046</t>
  </si>
  <si>
    <t>460102********0926</t>
  </si>
  <si>
    <t>460027********4722</t>
  </si>
  <si>
    <t>460033********3366</t>
  </si>
  <si>
    <t>460026********0061</t>
  </si>
  <si>
    <t>460007********4364</t>
  </si>
  <si>
    <t>460028********0065</t>
  </si>
  <si>
    <t>460007********7662</t>
  </si>
  <si>
    <t>450922********2343</t>
  </si>
  <si>
    <t>460001********1023</t>
  </si>
  <si>
    <t>230103********4226</t>
  </si>
  <si>
    <t>460004********5027</t>
  </si>
  <si>
    <t>460027********0029</t>
  </si>
  <si>
    <t>460003********3024</t>
  </si>
  <si>
    <t>469023********6660</t>
  </si>
  <si>
    <t>460004********0229</t>
  </si>
  <si>
    <t>460006********4021</t>
  </si>
  <si>
    <t>460003********4189</t>
  </si>
  <si>
    <t>460026********2424</t>
  </si>
  <si>
    <t>460025********0318</t>
  </si>
  <si>
    <t>460004********5025</t>
  </si>
  <si>
    <t>460004********4424</t>
  </si>
  <si>
    <t>460006********2026</t>
  </si>
  <si>
    <t>460003********2864</t>
  </si>
  <si>
    <t>460102********3325</t>
  </si>
  <si>
    <t>460007********722X</t>
  </si>
  <si>
    <t>460004********3424</t>
  </si>
  <si>
    <t>640223********6027</t>
  </si>
  <si>
    <t>230281********0246</t>
  </si>
  <si>
    <t>460028********4827</t>
  </si>
  <si>
    <t>460003********1021</t>
  </si>
  <si>
    <t>460003********444X</t>
  </si>
  <si>
    <t>460200********4466</t>
  </si>
  <si>
    <t>532501********0323</t>
  </si>
  <si>
    <t>460030********5128</t>
  </si>
  <si>
    <t>460033********3609</t>
  </si>
  <si>
    <t>460007********7227</t>
  </si>
  <si>
    <t>460300********0024</t>
  </si>
  <si>
    <t>460103********3325</t>
  </si>
  <si>
    <t>460102********1525</t>
  </si>
  <si>
    <t>532325********1544</t>
  </si>
  <si>
    <t>460032********6166</t>
  </si>
  <si>
    <t>460003********1483</t>
  </si>
  <si>
    <t>152827********001X</t>
  </si>
  <si>
    <t>460004********3023</t>
  </si>
  <si>
    <t>460006********4049</t>
  </si>
  <si>
    <t>460002********3849</t>
  </si>
  <si>
    <t>460027********2045</t>
  </si>
  <si>
    <t>460033********322X</t>
  </si>
  <si>
    <t>460003********2846</t>
  </si>
  <si>
    <t>469028********0465</t>
  </si>
  <si>
    <t>460102********1511</t>
  </si>
  <si>
    <t>460006********1645</t>
  </si>
  <si>
    <t>460005********1225</t>
  </si>
  <si>
    <t>460027********8504</t>
  </si>
  <si>
    <t>341222********8782</t>
  </si>
  <si>
    <t>460026********0924</t>
  </si>
  <si>
    <t>460006********2343</t>
  </si>
  <si>
    <t>510521********7970</t>
  </si>
  <si>
    <t>460003********4228</t>
  </si>
  <si>
    <t>460027********2614</t>
  </si>
  <si>
    <t>460025********4250</t>
  </si>
  <si>
    <t>469022********0320</t>
  </si>
  <si>
    <t>460028********7243</t>
  </si>
  <si>
    <t>460102********2142</t>
  </si>
  <si>
    <t>460031********0844</t>
  </si>
  <si>
    <t>445281********0321</t>
  </si>
  <si>
    <t>469023********4120</t>
  </si>
  <si>
    <t>469024********0022</t>
  </si>
  <si>
    <t>460006********7827</t>
  </si>
  <si>
    <t>460026********0321</t>
  </si>
  <si>
    <t>460002********322X</t>
  </si>
  <si>
    <t>460004********2023</t>
  </si>
  <si>
    <t>460025********2183</t>
  </si>
  <si>
    <t>469003********4828</t>
  </si>
  <si>
    <t>460005********3723</t>
  </si>
  <si>
    <t>460028********0046</t>
  </si>
  <si>
    <t>231005********0514</t>
  </si>
  <si>
    <t>460033********0023</t>
  </si>
  <si>
    <t>460028********0429</t>
  </si>
  <si>
    <t>460200********1652</t>
  </si>
  <si>
    <t>460003********6623</t>
  </si>
  <si>
    <t>460006********7525</t>
  </si>
  <si>
    <t>460032********4364</t>
  </si>
  <si>
    <t>460025********0917</t>
  </si>
  <si>
    <t>460003********3817</t>
  </si>
  <si>
    <t>460033********1188</t>
  </si>
  <si>
    <t>460002********5620</t>
  </si>
  <si>
    <t>460028********1626</t>
  </si>
  <si>
    <t>460005********6232</t>
  </si>
  <si>
    <t>460102********0927</t>
  </si>
  <si>
    <t>230102********1943</t>
  </si>
  <si>
    <t>469026********0425</t>
  </si>
  <si>
    <t>体育教师</t>
  </si>
  <si>
    <t>460027********3821</t>
  </si>
  <si>
    <t>460200********3155</t>
  </si>
  <si>
    <t>460103********4851</t>
  </si>
  <si>
    <t>450922********4826</t>
  </si>
  <si>
    <t>510522********779X</t>
  </si>
  <si>
    <t>460027********2017</t>
  </si>
  <si>
    <t>460005********1516</t>
  </si>
  <si>
    <t>469023********2953</t>
  </si>
  <si>
    <t>460005********1919</t>
  </si>
  <si>
    <t>460028********081X</t>
  </si>
  <si>
    <t>460200********5715</t>
  </si>
  <si>
    <t>622429********571X</t>
  </si>
  <si>
    <t>460002********4926</t>
  </si>
  <si>
    <t>460027********7010</t>
  </si>
  <si>
    <t>342422********1705</t>
  </si>
  <si>
    <t>460026********2425</t>
  </si>
  <si>
    <t>420521********0035</t>
  </si>
  <si>
    <t>460003********423X</t>
  </si>
  <si>
    <t>460002********4618</t>
  </si>
  <si>
    <t>410811********0087</t>
  </si>
  <si>
    <t>460003********2236</t>
  </si>
  <si>
    <t>460003********2630</t>
  </si>
  <si>
    <t>460004********4234</t>
  </si>
  <si>
    <t>460022********001X</t>
  </si>
  <si>
    <t>460027********0404</t>
  </si>
  <si>
    <t>469028********5033</t>
  </si>
  <si>
    <t>460035********021X</t>
  </si>
  <si>
    <t>460034********6117</t>
  </si>
  <si>
    <t>460027********3724</t>
  </si>
  <si>
    <t>460004********2016</t>
  </si>
  <si>
    <t>460022********1215</t>
  </si>
  <si>
    <t>431102********0040</t>
  </si>
  <si>
    <t>460027********0013</t>
  </si>
  <si>
    <t>460034********4412</t>
  </si>
  <si>
    <t>460025********0915</t>
  </si>
  <si>
    <t>460035********0225</t>
  </si>
  <si>
    <t>460034********4118</t>
  </si>
  <si>
    <t>469005********0316</t>
  </si>
  <si>
    <t>360730********4127</t>
  </si>
  <si>
    <t>460004********2027</t>
  </si>
  <si>
    <t>460200********4010</t>
  </si>
  <si>
    <t>460004********5244</t>
  </si>
  <si>
    <t>460003********2253</t>
  </si>
  <si>
    <t>460002********1217</t>
  </si>
  <si>
    <t>460028********2823</t>
  </si>
  <si>
    <t>460027********4430</t>
  </si>
  <si>
    <t>460003********5625</t>
  </si>
  <si>
    <t>460300********0324</t>
  </si>
  <si>
    <t>460006********4814</t>
  </si>
  <si>
    <t>460006********4442</t>
  </si>
  <si>
    <t>460034********5810</t>
  </si>
  <si>
    <t>350525********3525</t>
  </si>
  <si>
    <t>460027********0023</t>
  </si>
  <si>
    <t>460002********4417</t>
  </si>
  <si>
    <t>460004********3637</t>
  </si>
  <si>
    <t>460027********3712</t>
  </si>
  <si>
    <t>460006********4811</t>
  </si>
  <si>
    <t>460003********4528</t>
  </si>
  <si>
    <t>231024********5117</t>
  </si>
  <si>
    <t>澄迈县城东小学</t>
  </si>
  <si>
    <t>460035********2319</t>
  </si>
  <si>
    <t>460027********1727</t>
  </si>
  <si>
    <t>460003********6040</t>
  </si>
  <si>
    <t>460007********7263</t>
  </si>
  <si>
    <t>460005********0029</t>
  </si>
  <si>
    <t>460007********4362</t>
  </si>
  <si>
    <t>460200********1405</t>
  </si>
  <si>
    <t>460027********7015</t>
  </si>
  <si>
    <t>469023********4720</t>
  </si>
  <si>
    <t>460031********2825</t>
  </si>
  <si>
    <t>460003********1624</t>
  </si>
  <si>
    <t>460030********2420</t>
  </si>
  <si>
    <t>460027********0626</t>
  </si>
  <si>
    <t>460027********1329</t>
  </si>
  <si>
    <t>469023********0623</t>
  </si>
  <si>
    <t>460027********702X</t>
  </si>
  <si>
    <t>460027********821X</t>
  </si>
  <si>
    <t>460030********3911</t>
  </si>
  <si>
    <t>460027********5120</t>
  </si>
  <si>
    <t>469024********7224</t>
  </si>
  <si>
    <t>460002********1229</t>
  </si>
  <si>
    <t>460028********6029</t>
  </si>
  <si>
    <t>460022********3921</t>
  </si>
  <si>
    <t>460200********4926</t>
  </si>
  <si>
    <t>460003********7825</t>
  </si>
  <si>
    <t>460003********2626</t>
  </si>
  <si>
    <t>460003********7823</t>
  </si>
  <si>
    <t>142332********5628</t>
  </si>
  <si>
    <t>460031********5243</t>
  </si>
  <si>
    <t>460036********2128</t>
  </si>
  <si>
    <t>460006********2022</t>
  </si>
  <si>
    <t>460033********7207</t>
  </si>
  <si>
    <t>460002********252X</t>
  </si>
  <si>
    <t>230622********0567</t>
  </si>
  <si>
    <t>460002********4921</t>
  </si>
  <si>
    <t>460006********4820</t>
  </si>
  <si>
    <t>460027********3421</t>
  </si>
  <si>
    <t>460030********3367</t>
  </si>
  <si>
    <t>460003********7629</t>
  </si>
  <si>
    <t>460027********342X</t>
  </si>
  <si>
    <t>460003********3044</t>
  </si>
  <si>
    <t>460007********0428</t>
  </si>
  <si>
    <t>460005********1018</t>
  </si>
  <si>
    <t>469025********4822</t>
  </si>
  <si>
    <t>469006********6224</t>
  </si>
  <si>
    <t>460027********0401</t>
  </si>
  <si>
    <t>460027********0027</t>
  </si>
  <si>
    <t>460007********7248</t>
  </si>
  <si>
    <t>460030********6928</t>
  </si>
  <si>
    <t>460022********4848</t>
  </si>
  <si>
    <t>460003********6417</t>
  </si>
  <si>
    <t>460034********0040</t>
  </si>
  <si>
    <t>460027********0624</t>
  </si>
  <si>
    <t>460004********5266</t>
  </si>
  <si>
    <t>469003********5029</t>
  </si>
  <si>
    <t>220211********4214</t>
  </si>
  <si>
    <t>460003********5629</t>
  </si>
  <si>
    <t>412326********7208</t>
  </si>
  <si>
    <t>460033********3940</t>
  </si>
  <si>
    <t>460006********022X</t>
  </si>
  <si>
    <t>460004********3448</t>
  </si>
  <si>
    <t>460003********3227</t>
  </si>
  <si>
    <t>460002********1022</t>
  </si>
  <si>
    <t>460003********2669</t>
  </si>
  <si>
    <t>460104********0942</t>
  </si>
  <si>
    <t>460030********7227</t>
  </si>
  <si>
    <t>460003********4845</t>
  </si>
  <si>
    <t>460027********8266</t>
  </si>
  <si>
    <t>460004********084X</t>
  </si>
  <si>
    <t>460027********2321</t>
  </si>
  <si>
    <t>460026********2727</t>
  </si>
  <si>
    <t>460003********4627</t>
  </si>
  <si>
    <t>460003********3328</t>
  </si>
  <si>
    <t>460003********0034</t>
  </si>
  <si>
    <t>460300********0329</t>
  </si>
  <si>
    <t>460003********262X</t>
  </si>
  <si>
    <t>460103********034X</t>
  </si>
  <si>
    <t>321027********6629</t>
  </si>
  <si>
    <t>460031********5219</t>
  </si>
  <si>
    <t>460027********2922</t>
  </si>
  <si>
    <t>460007********0064</t>
  </si>
  <si>
    <t>460003********2824</t>
  </si>
  <si>
    <t>460003********2822</t>
  </si>
  <si>
    <t>460103********0028</t>
  </si>
  <si>
    <t>460031********0046</t>
  </si>
  <si>
    <t>460027********7024</t>
  </si>
  <si>
    <t>460027********0681</t>
  </si>
  <si>
    <t>460003********3421</t>
  </si>
  <si>
    <t>460106********3427</t>
  </si>
  <si>
    <t>460200********2741</t>
  </si>
  <si>
    <t>460003********2422</t>
  </si>
  <si>
    <t>469023********0621</t>
  </si>
  <si>
    <t>460031********6420</t>
  </si>
  <si>
    <t>460006********1327</t>
  </si>
  <si>
    <t>220702********0820</t>
  </si>
  <si>
    <t>460003********7827</t>
  </si>
  <si>
    <t>460028********2827</t>
  </si>
  <si>
    <t>460031********5637</t>
  </si>
  <si>
    <t>469023********0029</t>
  </si>
  <si>
    <t>460028********162X</t>
  </si>
  <si>
    <t>460104********002X</t>
  </si>
  <si>
    <t>460025********4822</t>
  </si>
  <si>
    <t>460007********0029</t>
  </si>
  <si>
    <t>460103********2729</t>
  </si>
  <si>
    <t>460003********3080</t>
  </si>
  <si>
    <t>460022********0725</t>
  </si>
  <si>
    <t>460103********2125</t>
  </si>
  <si>
    <t>460007********002X</t>
  </si>
  <si>
    <t>460003********0021</t>
  </si>
  <si>
    <t>460027********6624</t>
  </si>
  <si>
    <t>469026********0048</t>
  </si>
  <si>
    <t>460003********1444</t>
  </si>
  <si>
    <t>460027********7021</t>
  </si>
  <si>
    <t>460002********3823</t>
  </si>
  <si>
    <t>460007********7214</t>
  </si>
  <si>
    <t>460003********1425</t>
  </si>
  <si>
    <t>460027********7620</t>
  </si>
  <si>
    <t>460002********712X</t>
  </si>
  <si>
    <t>460003********2442</t>
  </si>
  <si>
    <t>460033********9802</t>
  </si>
  <si>
    <t>460028********3621</t>
  </si>
  <si>
    <t>460104********0329</t>
  </si>
  <si>
    <t>469003********5625</t>
  </si>
  <si>
    <t>460006********4826</t>
  </si>
  <si>
    <t>460003********2842</t>
  </si>
  <si>
    <t>460022********4819</t>
  </si>
  <si>
    <t>469024********0821</t>
  </si>
  <si>
    <t>460003********4225</t>
  </si>
  <si>
    <t>460200********0024</t>
  </si>
  <si>
    <t>460031********4823</t>
  </si>
  <si>
    <t>460030********0326</t>
  </si>
  <si>
    <t>460002********032X</t>
  </si>
  <si>
    <t>460003********3020</t>
  </si>
  <si>
    <t>460004********4823</t>
  </si>
  <si>
    <t>460031********5264</t>
  </si>
  <si>
    <t>460027********2016</t>
  </si>
  <si>
    <t>460007********6165</t>
  </si>
  <si>
    <t>460003********6624</t>
  </si>
  <si>
    <t>460004********3825</t>
  </si>
  <si>
    <t>460007********4960</t>
  </si>
  <si>
    <t>460007********0025</t>
  </si>
  <si>
    <t>460036********0010</t>
  </si>
  <si>
    <t>460007********5784</t>
  </si>
  <si>
    <t>460033********6588</t>
  </si>
  <si>
    <t>460028********0049</t>
  </si>
  <si>
    <t>460026********1823</t>
  </si>
  <si>
    <t>460006********1322</t>
  </si>
  <si>
    <t>460028********0040</t>
  </si>
  <si>
    <t>460200********1668</t>
  </si>
  <si>
    <t>469022********2429</t>
  </si>
  <si>
    <t>460200********4441</t>
  </si>
  <si>
    <t>460003********764X</t>
  </si>
  <si>
    <t>460004********5216</t>
  </si>
  <si>
    <t>460035********1122</t>
  </si>
  <si>
    <t>460028********1227</t>
  </si>
  <si>
    <t>460006********4462</t>
  </si>
  <si>
    <t>460200********3420</t>
  </si>
  <si>
    <t>460027********2367</t>
  </si>
  <si>
    <t>460200********382X</t>
  </si>
  <si>
    <t>460003********5223</t>
  </si>
  <si>
    <t>460006********0627</t>
  </si>
  <si>
    <t>460004********6426</t>
  </si>
  <si>
    <t>460027********8226</t>
  </si>
  <si>
    <t>澄迈县实验小学</t>
  </si>
  <si>
    <t>460034********0443</t>
  </si>
  <si>
    <t>460004********4449</t>
  </si>
  <si>
    <t>460004********0020</t>
  </si>
  <si>
    <t>460007********4983</t>
  </si>
  <si>
    <t>460027********7629</t>
  </si>
  <si>
    <t>469002********5621</t>
  </si>
  <si>
    <t>460003********7703</t>
  </si>
  <si>
    <t>362204********8457</t>
  </si>
  <si>
    <t>460002********3220</t>
  </si>
  <si>
    <t>460033********324X</t>
  </si>
  <si>
    <t>460027********2028</t>
  </si>
  <si>
    <t>460027********4122</t>
  </si>
  <si>
    <t>460001********0325</t>
  </si>
  <si>
    <t>460004********0821</t>
  </si>
  <si>
    <t>460200********3168</t>
  </si>
  <si>
    <t>469027********4788</t>
  </si>
  <si>
    <t>460026********1222</t>
  </si>
  <si>
    <t>460003********7828</t>
  </si>
  <si>
    <t>460003********6029</t>
  </si>
  <si>
    <t>460007********5385</t>
  </si>
  <si>
    <t>460003********4628</t>
  </si>
  <si>
    <t>460006********5627</t>
  </si>
  <si>
    <t>460033********454X</t>
  </si>
  <si>
    <t>460001********0727</t>
  </si>
  <si>
    <t>460006********8429</t>
  </si>
  <si>
    <t>460003********4229</t>
  </si>
  <si>
    <t>460027********201X</t>
  </si>
  <si>
    <t>460003********4817</t>
  </si>
  <si>
    <t>460026********2426</t>
  </si>
  <si>
    <t>460102********3324</t>
  </si>
  <si>
    <t>460200********2507</t>
  </si>
  <si>
    <t>460006********444X</t>
  </si>
  <si>
    <t>460028********0466</t>
  </si>
  <si>
    <t>460028********1221</t>
  </si>
  <si>
    <t>460003********6425</t>
  </si>
  <si>
    <t>460035********0922</t>
  </si>
  <si>
    <t>460003********5828</t>
  </si>
  <si>
    <t>460004********2022</t>
  </si>
  <si>
    <t>460026********0612</t>
  </si>
  <si>
    <t>460001********1928</t>
  </si>
  <si>
    <t>460200********1406</t>
  </si>
  <si>
    <t>460003********6626</t>
  </si>
  <si>
    <t>460007********8028</t>
  </si>
  <si>
    <t>460105********7129</t>
  </si>
  <si>
    <t>532627********234X</t>
  </si>
  <si>
    <t>460028********5640</t>
  </si>
  <si>
    <t>460104********1224</t>
  </si>
  <si>
    <t>460033********5082</t>
  </si>
  <si>
    <t>440921********2628</t>
  </si>
  <si>
    <t>460034********3323</t>
  </si>
  <si>
    <t>460102********1527</t>
  </si>
  <si>
    <t>460028********3246</t>
  </si>
  <si>
    <t>460025********4220</t>
  </si>
  <si>
    <t>532526********084X</t>
  </si>
  <si>
    <t>460200********5528</t>
  </si>
  <si>
    <t>460006********0226</t>
  </si>
  <si>
    <t>460006********4427</t>
  </si>
  <si>
    <t>460036********3525</t>
  </si>
  <si>
    <t>469023********0028</t>
  </si>
  <si>
    <t>460200********4448</t>
  </si>
  <si>
    <t>460031********5214</t>
  </si>
  <si>
    <t>460003********2426</t>
  </si>
  <si>
    <t>460006********0219</t>
  </si>
  <si>
    <t>362330********7167</t>
  </si>
  <si>
    <t>460004********4420</t>
  </si>
  <si>
    <t>412828********1222</t>
  </si>
  <si>
    <t>460200********0025</t>
  </si>
  <si>
    <t>460004********3021</t>
  </si>
  <si>
    <t>460027********1726</t>
  </si>
  <si>
    <t>460102********2126</t>
  </si>
  <si>
    <t>460031********044X</t>
  </si>
  <si>
    <t>460027********7682</t>
  </si>
  <si>
    <t>460005********1722</t>
  </si>
  <si>
    <t>460035********0419</t>
  </si>
  <si>
    <t>460026********272X</t>
  </si>
  <si>
    <t>460034********5521</t>
  </si>
  <si>
    <t>460002********0349</t>
  </si>
  <si>
    <t>460103********0020</t>
  </si>
  <si>
    <t>460004********3421</t>
  </si>
  <si>
    <t>460007********4366</t>
  </si>
  <si>
    <t>460001********1041</t>
  </si>
  <si>
    <t>460031********6828</t>
  </si>
  <si>
    <t>360311********3528</t>
  </si>
  <si>
    <t>321323********5113</t>
  </si>
  <si>
    <t>460006********4067</t>
  </si>
  <si>
    <t>460007********0424</t>
  </si>
  <si>
    <t>460004********3623</t>
  </si>
  <si>
    <t>460003********2268</t>
  </si>
  <si>
    <t>460006********1342</t>
  </si>
  <si>
    <t>460005********5124</t>
  </si>
  <si>
    <t>460003********5821</t>
  </si>
  <si>
    <t>460003********4668</t>
  </si>
  <si>
    <t>460004********1426</t>
  </si>
  <si>
    <t>460031********0823</t>
  </si>
  <si>
    <t>460003********5648</t>
  </si>
  <si>
    <t>460027********4146</t>
  </si>
  <si>
    <t>460028********2822</t>
  </si>
  <si>
    <t>460200********4489</t>
  </si>
  <si>
    <t>460031********4827</t>
  </si>
  <si>
    <t>460007********580X</t>
  </si>
  <si>
    <t>460027********1327</t>
  </si>
  <si>
    <t>460005********6429</t>
  </si>
  <si>
    <t>460001********0748</t>
  </si>
  <si>
    <t>460200********140X</t>
  </si>
  <si>
    <t>460102********124X</t>
  </si>
  <si>
    <t>460034********3620</t>
  </si>
  <si>
    <t>460004********0426</t>
  </si>
  <si>
    <t>460102********1222</t>
  </si>
  <si>
    <t>460031********1625</t>
  </si>
  <si>
    <t>469003********5628</t>
  </si>
  <si>
    <t>460006********8426</t>
  </si>
  <si>
    <t>460001********0821</t>
  </si>
  <si>
    <t>460032********6168</t>
  </si>
  <si>
    <t>460031********0027</t>
  </si>
  <si>
    <t>460033********4508</t>
  </si>
  <si>
    <t>460006********0422</t>
  </si>
  <si>
    <t>330327********1849</t>
  </si>
  <si>
    <t>460003********4285</t>
  </si>
  <si>
    <t>460103********1223</t>
  </si>
  <si>
    <t>460102********1221</t>
  </si>
  <si>
    <t>460004********502X</t>
  </si>
  <si>
    <t>460022********5820</t>
  </si>
  <si>
    <t>460003********2224</t>
  </si>
  <si>
    <t>460300********0041</t>
  </si>
  <si>
    <t>460004********1427</t>
  </si>
  <si>
    <t>430381********1422</t>
  </si>
  <si>
    <t>460200********5121</t>
  </si>
  <si>
    <t>460104********0929</t>
  </si>
  <si>
    <t>220204********3022</t>
  </si>
  <si>
    <t>469024********6025</t>
  </si>
  <si>
    <t>460003********0224</t>
  </si>
  <si>
    <t>460022********6244</t>
  </si>
  <si>
    <t>460028********0045</t>
  </si>
  <si>
    <t>460004********5427</t>
  </si>
  <si>
    <t>460022********5620</t>
  </si>
  <si>
    <t>460007********2286</t>
  </si>
  <si>
    <t>460034********0041</t>
  </si>
  <si>
    <t>460006********2760</t>
  </si>
  <si>
    <t>230602********684X</t>
  </si>
  <si>
    <t>460028********562X</t>
  </si>
  <si>
    <t>460003********3027</t>
  </si>
  <si>
    <t>460003********3441</t>
  </si>
  <si>
    <t>460027********7947</t>
  </si>
  <si>
    <t>460003********3829</t>
  </si>
  <si>
    <t>460200********3362</t>
  </si>
  <si>
    <t>460003********0466</t>
  </si>
  <si>
    <t>460105********7542</t>
  </si>
  <si>
    <t>440684********7328</t>
  </si>
  <si>
    <t>460027********7044</t>
  </si>
  <si>
    <t>460004********0027</t>
  </si>
  <si>
    <t>460006********4043</t>
  </si>
  <si>
    <t>460031********0423</t>
  </si>
  <si>
    <t>460102********2425</t>
  </si>
  <si>
    <t>460004********5844</t>
  </si>
  <si>
    <t>460027********2329</t>
  </si>
  <si>
    <t>460027********6214</t>
  </si>
  <si>
    <t>460003********0446</t>
  </si>
  <si>
    <t>460006********162X</t>
  </si>
  <si>
    <t>422822********1026</t>
  </si>
  <si>
    <t>460104********004X</t>
  </si>
  <si>
    <t>460004********0029</t>
  </si>
  <si>
    <t>460006********7840</t>
  </si>
  <si>
    <t>460200********2504</t>
  </si>
  <si>
    <t>460102********002X</t>
  </si>
  <si>
    <t>442000********2947</t>
  </si>
  <si>
    <t>460022********0029</t>
  </si>
  <si>
    <t>460200********0068</t>
  </si>
  <si>
    <t>460027********2963</t>
  </si>
  <si>
    <t>530422********1021</t>
  </si>
  <si>
    <t>460031********0026</t>
  </si>
  <si>
    <t>460003********4827</t>
  </si>
  <si>
    <t>460001********0722</t>
  </si>
  <si>
    <t>460032********6226</t>
  </si>
  <si>
    <t>430321********4949</t>
  </si>
  <si>
    <t>460004********0424</t>
  </si>
  <si>
    <t>460028********0865</t>
  </si>
  <si>
    <t>460007********229X</t>
  </si>
  <si>
    <t>460004********4429</t>
  </si>
  <si>
    <t>460002********4421</t>
  </si>
  <si>
    <t>460104********152X</t>
  </si>
  <si>
    <t>460103********3327</t>
  </si>
  <si>
    <t>460002********1225</t>
  </si>
  <si>
    <t>532326********1223</t>
  </si>
  <si>
    <t>460033********6581</t>
  </si>
  <si>
    <t>460036********4124</t>
  </si>
  <si>
    <t>460103********0923</t>
  </si>
  <si>
    <t>460033********4486</t>
  </si>
  <si>
    <t>460103********2712</t>
  </si>
  <si>
    <t>460034********0026</t>
  </si>
  <si>
    <t>460002********2841</t>
  </si>
  <si>
    <t>460002********4182</t>
  </si>
  <si>
    <t>460027********3722</t>
  </si>
  <si>
    <t>460007********0026</t>
  </si>
  <si>
    <t>460003********1820</t>
  </si>
  <si>
    <t>460004********0425</t>
  </si>
  <si>
    <t>460004********5223</t>
  </si>
  <si>
    <t>460104********0620</t>
  </si>
  <si>
    <t>460004********4629</t>
  </si>
  <si>
    <t>460003********6020</t>
  </si>
  <si>
    <t>460003********4621</t>
  </si>
  <si>
    <t>460003********6646</t>
  </si>
  <si>
    <t>469002********252X</t>
  </si>
  <si>
    <t>460006********442X</t>
  </si>
  <si>
    <t>460028********4429</t>
  </si>
  <si>
    <t>469007********4981</t>
  </si>
  <si>
    <t>460031********5624</t>
  </si>
  <si>
    <t>460033********1784</t>
  </si>
  <si>
    <t>460027********2020</t>
  </si>
  <si>
    <t>460006********1485</t>
  </si>
  <si>
    <t>460004********3624</t>
  </si>
  <si>
    <t>460003********2686</t>
  </si>
  <si>
    <t>460007********7645</t>
  </si>
  <si>
    <t>460027********7045</t>
  </si>
  <si>
    <t>460027********0025</t>
  </si>
  <si>
    <t>460004********2424</t>
  </si>
  <si>
    <t>460032********6221</t>
  </si>
  <si>
    <t>460006********1369</t>
  </si>
  <si>
    <t>460026********0325</t>
  </si>
  <si>
    <t>469007********5782</t>
  </si>
  <si>
    <t>460027********7622</t>
  </si>
  <si>
    <t>460002********4940</t>
  </si>
  <si>
    <t>460026********0043</t>
  </si>
  <si>
    <t>460006********240X</t>
  </si>
  <si>
    <t>460200********3146</t>
  </si>
  <si>
    <t>460003********1422</t>
  </si>
  <si>
    <t>460027********7046</t>
  </si>
  <si>
    <t>460034********4724</t>
  </si>
  <si>
    <t>460006********6525</t>
  </si>
  <si>
    <t>460003********1825</t>
  </si>
  <si>
    <t>460003********182X</t>
  </si>
  <si>
    <t>460028********6023</t>
  </si>
  <si>
    <t>460003********3223</t>
  </si>
  <si>
    <t>460025********0027</t>
  </si>
  <si>
    <t>460005********0028</t>
  </si>
  <si>
    <t>460006********4625</t>
  </si>
  <si>
    <t>460002********4128</t>
  </si>
  <si>
    <t>460002********0328</t>
  </si>
  <si>
    <t>460200********3820</t>
  </si>
  <si>
    <t>460003********2663</t>
  </si>
  <si>
    <t>460004********3466</t>
  </si>
  <si>
    <t>460006********3726</t>
  </si>
  <si>
    <t>610721********4621</t>
  </si>
  <si>
    <t>460006********8726</t>
  </si>
  <si>
    <t>460006********4605</t>
  </si>
  <si>
    <t>500225********5425</t>
  </si>
  <si>
    <t>469007********4986</t>
  </si>
  <si>
    <t>460104********1228</t>
  </si>
  <si>
    <t>460200********0289</t>
  </si>
  <si>
    <t>460003********4023</t>
  </si>
  <si>
    <t>230921********0226</t>
  </si>
  <si>
    <t>460102********031X</t>
  </si>
  <si>
    <t>460003********4846</t>
  </si>
  <si>
    <t>460006********8142</t>
  </si>
  <si>
    <t>460005********6622</t>
  </si>
  <si>
    <t>460102********0625</t>
  </si>
  <si>
    <t>460006********7825</t>
  </si>
  <si>
    <t>460006********4040</t>
  </si>
  <si>
    <t>460200********0272</t>
  </si>
  <si>
    <t>460028********0824</t>
  </si>
  <si>
    <t>460033********4861</t>
  </si>
  <si>
    <t>460006********8124</t>
  </si>
  <si>
    <t>460006********2320</t>
  </si>
  <si>
    <t>460033********3241</t>
  </si>
  <si>
    <t>460028********0029</t>
  </si>
  <si>
    <t>460028********1226</t>
  </si>
  <si>
    <t>460033********3588</t>
  </si>
  <si>
    <t>460102********0042</t>
  </si>
  <si>
    <t>460022********3918</t>
  </si>
  <si>
    <t>460028********522X</t>
  </si>
  <si>
    <t>460004********0220</t>
  </si>
  <si>
    <t>500233********0120</t>
  </si>
  <si>
    <t>460022********272X</t>
  </si>
  <si>
    <t>460034********5525</t>
  </si>
  <si>
    <t>460007********6207</t>
  </si>
  <si>
    <t>460034********5522</t>
  </si>
  <si>
    <t>460027********7922</t>
  </si>
  <si>
    <t>460006********1610</t>
  </si>
  <si>
    <t>460031********482X</t>
  </si>
  <si>
    <t>460003********6664</t>
  </si>
  <si>
    <t>469003********2221</t>
  </si>
  <si>
    <t>460033********0027</t>
  </si>
  <si>
    <t>460002********5224</t>
  </si>
  <si>
    <t>460006********2724</t>
  </si>
  <si>
    <t>460004********0041</t>
  </si>
  <si>
    <t>460002********0067</t>
  </si>
  <si>
    <t>432503********0594</t>
  </si>
  <si>
    <t>460103********0019</t>
  </si>
  <si>
    <t>460028********3261</t>
  </si>
  <si>
    <t>460004********6025</t>
  </si>
  <si>
    <t>460200********4900</t>
  </si>
  <si>
    <t>460027********622X</t>
  </si>
  <si>
    <t>460007********0422</t>
  </si>
  <si>
    <t>230521********2120</t>
  </si>
  <si>
    <t>460003********4641</t>
  </si>
  <si>
    <t>460003********1822</t>
  </si>
  <si>
    <t>460028********5220</t>
  </si>
  <si>
    <t>511322********6444</t>
  </si>
  <si>
    <t>460002********0028</t>
  </si>
  <si>
    <t>460033********6282</t>
  </si>
  <si>
    <t>460028********0042</t>
  </si>
  <si>
    <t>652801********5020</t>
  </si>
  <si>
    <t>469003********2728</t>
  </si>
  <si>
    <t>460003********0424</t>
  </si>
  <si>
    <t>460002********3421</t>
  </si>
  <si>
    <t>460004********0067</t>
  </si>
  <si>
    <t>460003********3495</t>
  </si>
  <si>
    <t>460003********5867</t>
  </si>
  <si>
    <t>460007********4389</t>
  </si>
  <si>
    <t>469003********5962</t>
  </si>
  <si>
    <t>460028********7212</t>
  </si>
  <si>
    <t>469022********3328</t>
  </si>
  <si>
    <t>460002********1020</t>
  </si>
  <si>
    <t>469003********6727</t>
  </si>
  <si>
    <t>460027********592X</t>
  </si>
  <si>
    <t>460027********2327</t>
  </si>
  <si>
    <t>460003********4098</t>
  </si>
  <si>
    <t>460026********2720</t>
  </si>
  <si>
    <t>460002********6025</t>
  </si>
  <si>
    <t>460200********0029</t>
  </si>
  <si>
    <t>460022********0527</t>
  </si>
  <si>
    <t>460006********1626</t>
  </si>
  <si>
    <t>460102********0925</t>
  </si>
  <si>
    <t>460007********0823</t>
  </si>
  <si>
    <t>460033********3267</t>
  </si>
  <si>
    <t>460004********264X</t>
  </si>
  <si>
    <t>460003********7225</t>
  </si>
  <si>
    <t>460003********6211</t>
  </si>
  <si>
    <t>460030********0023</t>
  </si>
  <si>
    <t>460003********564X</t>
  </si>
  <si>
    <t>460033********3889</t>
  </si>
  <si>
    <t>460028********3229</t>
  </si>
  <si>
    <t>460003********3222</t>
  </si>
  <si>
    <t>460003********6827</t>
  </si>
  <si>
    <t>460028********1623</t>
  </si>
  <si>
    <t>460006********4448</t>
  </si>
  <si>
    <t>460035********1321</t>
  </si>
  <si>
    <t>460004********0019</t>
  </si>
  <si>
    <t>460027********0049</t>
  </si>
  <si>
    <t>460003********2440</t>
  </si>
  <si>
    <t>460200********3344</t>
  </si>
  <si>
    <t>460006********2041</t>
  </si>
  <si>
    <t>460031********5227</t>
  </si>
  <si>
    <t>460033********0686</t>
  </si>
  <si>
    <t>460006********7821</t>
  </si>
  <si>
    <t>460028********6021</t>
  </si>
  <si>
    <t>460028********7228</t>
  </si>
  <si>
    <t>460028********2429</t>
  </si>
  <si>
    <t>654301********4922</t>
  </si>
  <si>
    <t>460104********032X</t>
  </si>
  <si>
    <t>460003********0422</t>
  </si>
  <si>
    <t>460004********0848</t>
  </si>
  <si>
    <t>460103********3628</t>
  </si>
  <si>
    <t>460033********834X</t>
  </si>
  <si>
    <t>469007********762X</t>
  </si>
  <si>
    <t>460003********3426</t>
  </si>
  <si>
    <t>469007********4965</t>
  </si>
  <si>
    <t>460003********662X</t>
  </si>
  <si>
    <t>469003********502X</t>
  </si>
  <si>
    <t>460027********0059</t>
  </si>
  <si>
    <t>469007********7286</t>
  </si>
  <si>
    <t>469023********2321</t>
  </si>
  <si>
    <t>460106********2021</t>
  </si>
  <si>
    <t>460021********4422</t>
  </si>
  <si>
    <t>469003********5329</t>
  </si>
  <si>
    <t>460026********3023</t>
  </si>
  <si>
    <t>460033********4845</t>
  </si>
  <si>
    <t>460033********5679</t>
  </si>
  <si>
    <t>澄迈县实验小学博潭分校</t>
  </si>
  <si>
    <t>460033********4526</t>
  </si>
  <si>
    <t>460003********042X</t>
  </si>
  <si>
    <t>460003********3167</t>
  </si>
  <si>
    <t>460007********4969</t>
  </si>
  <si>
    <t>460003********1427</t>
  </si>
  <si>
    <t>460027********5321</t>
  </si>
  <si>
    <t>460033********3880</t>
  </si>
  <si>
    <t>460036********2924</t>
  </si>
  <si>
    <t>460033********3903</t>
  </si>
  <si>
    <t>460032********3860</t>
  </si>
  <si>
    <t>460026********093X</t>
  </si>
  <si>
    <t>460028********7241</t>
  </si>
  <si>
    <t>460028********2445</t>
  </si>
  <si>
    <t>460003********2489</t>
  </si>
  <si>
    <t>460034********0922</t>
  </si>
  <si>
    <t>460003********7220</t>
  </si>
  <si>
    <t>460028********0822</t>
  </si>
  <si>
    <t>460007********7242</t>
  </si>
  <si>
    <t>460003********3431</t>
  </si>
  <si>
    <t>469023********134X</t>
  </si>
  <si>
    <t>460003********3228</t>
  </si>
  <si>
    <t>460003********3042</t>
  </si>
  <si>
    <t>469023********8223</t>
  </si>
  <si>
    <t>469005********102X</t>
  </si>
  <si>
    <t>460006********4445</t>
  </si>
  <si>
    <t>460025********1227</t>
  </si>
  <si>
    <t>469022********0026</t>
  </si>
  <si>
    <t>460102********1524</t>
  </si>
  <si>
    <t>469022********2443</t>
  </si>
  <si>
    <t>460006********0223</t>
  </si>
  <si>
    <t>460006********4080</t>
  </si>
  <si>
    <t>460035********1326</t>
  </si>
  <si>
    <t>460026********2446</t>
  </si>
  <si>
    <t>460004********5251</t>
  </si>
  <si>
    <t>460300********0020</t>
  </si>
  <si>
    <t>460027********5645</t>
  </si>
  <si>
    <t>460027********7022</t>
  </si>
  <si>
    <t>460033********3905</t>
  </si>
  <si>
    <t>澄迈县红光中心学校</t>
  </si>
  <si>
    <t>460004********1245</t>
  </si>
  <si>
    <t>460028********0820</t>
  </si>
  <si>
    <t>460200********3841</t>
  </si>
  <si>
    <t>460028********3626</t>
  </si>
  <si>
    <t>460005********0032</t>
  </si>
  <si>
    <t>英语教师</t>
  </si>
  <si>
    <t>460025********0025</t>
  </si>
  <si>
    <t>469024********202X</t>
  </si>
  <si>
    <t>460006********1620</t>
  </si>
  <si>
    <t>460033********4846</t>
  </si>
  <si>
    <t>460027********8224</t>
  </si>
  <si>
    <t>460027********0080</t>
  </si>
  <si>
    <t>460104********0024</t>
  </si>
  <si>
    <t>460027********2915</t>
  </si>
  <si>
    <t>231084********2023</t>
  </si>
  <si>
    <t>460034********5825</t>
  </si>
  <si>
    <t>460028********086X</t>
  </si>
  <si>
    <t>460004********2620</t>
  </si>
  <si>
    <t>460003********4645</t>
  </si>
  <si>
    <t>469024********4426</t>
  </si>
  <si>
    <t>510823********3343</t>
  </si>
  <si>
    <t>460003********7685</t>
  </si>
  <si>
    <t>460003********4268</t>
  </si>
  <si>
    <t>460006********4024</t>
  </si>
  <si>
    <t>460004********3848</t>
  </si>
  <si>
    <t>460006********7543</t>
  </si>
  <si>
    <t>460003********624X</t>
  </si>
  <si>
    <t>460102********1269</t>
  </si>
  <si>
    <t>460200********0525</t>
  </si>
  <si>
    <t>460027********6220</t>
  </si>
  <si>
    <t>460027********3786</t>
  </si>
  <si>
    <t>460033********3887</t>
  </si>
  <si>
    <t>460103********272X</t>
  </si>
  <si>
    <t>460028********0028</t>
  </si>
  <si>
    <t>460103********1846</t>
  </si>
  <si>
    <t>460006********3720</t>
  </si>
  <si>
    <t>460004********3827</t>
  </si>
  <si>
    <t>460027********0620</t>
  </si>
  <si>
    <t>460006********2943</t>
  </si>
  <si>
    <t>460003********4620</t>
  </si>
  <si>
    <t>460028********3220</t>
  </si>
  <si>
    <t>469007********4962</t>
  </si>
  <si>
    <t>460003********3220</t>
  </si>
  <si>
    <t>460003********0621</t>
  </si>
  <si>
    <t>460003********6822</t>
  </si>
  <si>
    <t>460102********2447</t>
  </si>
  <si>
    <t>460005********4824</t>
  </si>
  <si>
    <t>460003********4221</t>
  </si>
  <si>
    <t>460004********2223</t>
  </si>
  <si>
    <t>460028********5227</t>
  </si>
  <si>
    <t>460003********4828</t>
  </si>
  <si>
    <t>460102********3322</t>
  </si>
  <si>
    <t>445122********0040</t>
  </si>
  <si>
    <t>460027********7020</t>
  </si>
  <si>
    <t>460004********3429</t>
  </si>
  <si>
    <t>460007********0425</t>
  </si>
  <si>
    <t>460006********7226</t>
  </si>
  <si>
    <t>460027********3789</t>
  </si>
  <si>
    <t>460006********8121</t>
  </si>
  <si>
    <t>460003********7826</t>
  </si>
  <si>
    <t>460033********4781</t>
  </si>
  <si>
    <t>460030********0029</t>
  </si>
  <si>
    <t>460006********6827</t>
  </si>
  <si>
    <t>450922********3229</t>
  </si>
  <si>
    <t>460031********6840</t>
  </si>
  <si>
    <t>460021********4027</t>
  </si>
  <si>
    <t>460103********0622</t>
  </si>
  <si>
    <t>460103********1827</t>
  </si>
  <si>
    <t>460022********0522</t>
  </si>
  <si>
    <t>460028********2426</t>
  </si>
  <si>
    <t>460028********602X</t>
  </si>
  <si>
    <t>513822********8205</t>
  </si>
  <si>
    <t>460035********2743</t>
  </si>
  <si>
    <t>460027********6245</t>
  </si>
  <si>
    <t>460027********3749</t>
  </si>
  <si>
    <t>150421********0062</t>
  </si>
  <si>
    <t>460003********2703</t>
  </si>
  <si>
    <t>441226********4323</t>
  </si>
  <si>
    <t>460003********2026</t>
  </si>
  <si>
    <t>460004********0823</t>
  </si>
  <si>
    <t>460102********2122</t>
  </si>
  <si>
    <t>460200********3347</t>
  </si>
  <si>
    <t>460033********3222</t>
  </si>
  <si>
    <t>460006********1629</t>
  </si>
  <si>
    <t>460007********0085</t>
  </si>
  <si>
    <t>460003********2869</t>
  </si>
  <si>
    <t>460007********2049</t>
  </si>
  <si>
    <t>460030********512X</t>
  </si>
  <si>
    <t>460004********0023</t>
  </si>
  <si>
    <t>460027********1718</t>
  </si>
  <si>
    <t>430421********6685</t>
  </si>
  <si>
    <t>460028********0469</t>
  </si>
  <si>
    <t>460034********042X</t>
  </si>
  <si>
    <t>460007********7621</t>
  </si>
  <si>
    <t>460002********3625</t>
  </si>
  <si>
    <t>460027********8523</t>
  </si>
  <si>
    <t>460003********2641</t>
  </si>
  <si>
    <t>460035********0423</t>
  </si>
  <si>
    <t>630104********0547</t>
  </si>
  <si>
    <t>460006********0029</t>
  </si>
  <si>
    <t>430523********6649</t>
  </si>
  <si>
    <t>420984********6325</t>
  </si>
  <si>
    <t>460030********6024</t>
  </si>
  <si>
    <t>460007********228X</t>
  </si>
  <si>
    <t>460003********3068</t>
  </si>
  <si>
    <t>460006********1707</t>
  </si>
  <si>
    <t>460103********3329</t>
  </si>
  <si>
    <t>445281********2446</t>
  </si>
  <si>
    <t>460104********1225</t>
  </si>
  <si>
    <t>460027********6629</t>
  </si>
  <si>
    <t>460027********4720</t>
  </si>
  <si>
    <t>460200********2304</t>
  </si>
  <si>
    <t>460004********3826</t>
  </si>
  <si>
    <t>460025********0927</t>
  </si>
  <si>
    <t>460027********4745</t>
  </si>
  <si>
    <t>469007********4969</t>
  </si>
  <si>
    <t>460007********498X</t>
  </si>
  <si>
    <t>460025********2429</t>
  </si>
  <si>
    <t>460025********2126</t>
  </si>
  <si>
    <t>469023********0042</t>
  </si>
  <si>
    <t>460103********0046</t>
  </si>
  <si>
    <t>460005********512X</t>
  </si>
  <si>
    <t>460004********0046</t>
  </si>
  <si>
    <t>460003********4242</t>
  </si>
  <si>
    <t>460034********5583</t>
  </si>
  <si>
    <t>460005********3925</t>
  </si>
  <si>
    <t>460022********232X</t>
  </si>
  <si>
    <t>460003********4447</t>
  </si>
  <si>
    <t>460004********0421</t>
  </si>
  <si>
    <t>460103********0067</t>
  </si>
  <si>
    <t>460003********0220</t>
  </si>
  <si>
    <t>460004********0463</t>
  </si>
  <si>
    <t>460004********2025</t>
  </si>
  <si>
    <t>460007********5006</t>
  </si>
  <si>
    <t>460027********5965</t>
  </si>
  <si>
    <t>230903********0029</t>
  </si>
  <si>
    <t>460033********4840</t>
  </si>
  <si>
    <t>460022********1024</t>
  </si>
  <si>
    <t>460027********1744</t>
  </si>
  <si>
    <t>460006********5628</t>
  </si>
  <si>
    <t>460006********0924</t>
  </si>
  <si>
    <t>460006********0947</t>
  </si>
  <si>
    <t>460003********1028</t>
  </si>
  <si>
    <t>460104********0049</t>
  </si>
  <si>
    <t>469023********5649</t>
  </si>
  <si>
    <t>460004********0445</t>
  </si>
  <si>
    <t>230502********0721</t>
  </si>
  <si>
    <t>469023********0025</t>
  </si>
  <si>
    <t>460033********4487</t>
  </si>
  <si>
    <t>460102********1526</t>
  </si>
  <si>
    <t>140603********1025</t>
  </si>
  <si>
    <t>460027********002X</t>
  </si>
  <si>
    <t>469024********0027</t>
  </si>
  <si>
    <t>460004********0845</t>
  </si>
  <si>
    <t>460007********7649</t>
  </si>
  <si>
    <t>460003********7423</t>
  </si>
  <si>
    <t>460003********226X</t>
  </si>
  <si>
    <t>460004********5045</t>
  </si>
  <si>
    <t>460004********0625</t>
  </si>
  <si>
    <t>460102********032X</t>
  </si>
  <si>
    <t>469026********524X</t>
  </si>
  <si>
    <t>460002********3865</t>
  </si>
  <si>
    <t>460030********6320</t>
  </si>
  <si>
    <t>460200********1402</t>
  </si>
  <si>
    <t>460004********6425</t>
  </si>
  <si>
    <t>460003********3821</t>
  </si>
  <si>
    <t>460035********1124</t>
  </si>
  <si>
    <t>460025********0022</t>
  </si>
  <si>
    <t>460025********2421</t>
  </si>
  <si>
    <t>460001********0726</t>
  </si>
  <si>
    <t>460002********2020</t>
  </si>
  <si>
    <t>460027********3449</t>
  </si>
  <si>
    <t>460003********388X</t>
  </si>
  <si>
    <t>460027********6223</t>
  </si>
  <si>
    <t>460027********0641</t>
  </si>
  <si>
    <t>460003********4427</t>
  </si>
  <si>
    <t>460102********0640</t>
  </si>
  <si>
    <t>460007********0027</t>
  </si>
  <si>
    <t>460033********4501</t>
  </si>
  <si>
    <t>460026********0342</t>
  </si>
  <si>
    <t>460003********266X</t>
  </si>
  <si>
    <t>460104********1223</t>
  </si>
  <si>
    <t>500101********4982</t>
  </si>
  <si>
    <t>460003********2285</t>
  </si>
  <si>
    <t>460028********2824</t>
  </si>
  <si>
    <t>460001********2223</t>
  </si>
  <si>
    <t>460004********2624</t>
  </si>
  <si>
    <t>460102********0923</t>
  </si>
  <si>
    <t>342921********3720</t>
  </si>
  <si>
    <t>460006********4420</t>
  </si>
  <si>
    <t>460006********2335</t>
  </si>
  <si>
    <t>460025********122X</t>
  </si>
  <si>
    <t>460006********2729</t>
  </si>
  <si>
    <t>460006********4425</t>
  </si>
  <si>
    <t>460003********5864</t>
  </si>
  <si>
    <t>460036********2441</t>
  </si>
  <si>
    <t>460033********3920</t>
  </si>
  <si>
    <t>460027********5127</t>
  </si>
  <si>
    <t>460027********3747</t>
  </si>
  <si>
    <t>460004********0828</t>
  </si>
  <si>
    <t>460200********3847</t>
  </si>
  <si>
    <t>460003********2228</t>
  </si>
  <si>
    <t>460025********4528</t>
  </si>
  <si>
    <t>460028********0902</t>
  </si>
  <si>
    <t>460004********3485</t>
  </si>
  <si>
    <t>460003********1423</t>
  </si>
  <si>
    <t>460028********0041</t>
  </si>
  <si>
    <t>460033********4505</t>
  </si>
  <si>
    <t>460003********2469</t>
  </si>
  <si>
    <t>460003********2428</t>
  </si>
  <si>
    <t>469003********2429</t>
  </si>
  <si>
    <t>460033********6008</t>
  </si>
  <si>
    <t>460004********1226</t>
  </si>
  <si>
    <t>460103********3624</t>
  </si>
  <si>
    <t>460003********0623</t>
  </si>
  <si>
    <t>460006********0945</t>
  </si>
  <si>
    <t>460004********5849</t>
  </si>
  <si>
    <t>460033********4844</t>
  </si>
  <si>
    <t>460004********4022</t>
  </si>
  <si>
    <t>460007********4981</t>
  </si>
  <si>
    <t>469003********7026</t>
  </si>
  <si>
    <t>460004********5220</t>
  </si>
  <si>
    <t>460007********0020</t>
  </si>
  <si>
    <t>460004********0626</t>
  </si>
  <si>
    <t>460004********202X</t>
  </si>
  <si>
    <t>460102********0622</t>
  </si>
  <si>
    <t>460004********5624</t>
  </si>
  <si>
    <t>460003********7224</t>
  </si>
  <si>
    <t>460103********3023</t>
  </si>
  <si>
    <t>460103********1840</t>
  </si>
  <si>
    <t>460104********1249</t>
  </si>
  <si>
    <t>460031********4420</t>
  </si>
  <si>
    <t>469027********3882</t>
  </si>
  <si>
    <t>460003********3224</t>
  </si>
  <si>
    <t>210122********1828</t>
  </si>
  <si>
    <t>460004********2420</t>
  </si>
  <si>
    <t>460003********4821</t>
  </si>
  <si>
    <t>460003********3282</t>
  </si>
  <si>
    <t>460003********4624</t>
  </si>
  <si>
    <t>460031********6429</t>
  </si>
  <si>
    <t>460027********1721</t>
  </si>
  <si>
    <t>460002********4121</t>
  </si>
  <si>
    <t>460022********0727</t>
  </si>
  <si>
    <t>460033********3247</t>
  </si>
  <si>
    <t>460006********2725</t>
  </si>
  <si>
    <t>460027********2942</t>
  </si>
  <si>
    <t>460103********3025</t>
  </si>
  <si>
    <t>469003********2420</t>
  </si>
  <si>
    <t>460003********0425</t>
  </si>
  <si>
    <t>460027********0617</t>
  </si>
  <si>
    <t>460005********3714</t>
  </si>
  <si>
    <t>460006********2719</t>
  </si>
  <si>
    <t>460102********3016</t>
  </si>
  <si>
    <t>460022********5151</t>
  </si>
  <si>
    <t>469025********0314</t>
  </si>
  <si>
    <t>460027********8519</t>
  </si>
  <si>
    <t>460002********5214</t>
  </si>
  <si>
    <t>460028********3616</t>
  </si>
  <si>
    <t>150221********5023</t>
  </si>
  <si>
    <t>130184********3044</t>
  </si>
  <si>
    <t>460027********6256</t>
  </si>
  <si>
    <t>460027********6210</t>
  </si>
  <si>
    <t>460002********2222</t>
  </si>
  <si>
    <t>460002********0013</t>
  </si>
  <si>
    <t>360403********1819</t>
  </si>
  <si>
    <t>460003********201X</t>
  </si>
  <si>
    <t>460003********723X</t>
  </si>
  <si>
    <t>460034********0415</t>
  </si>
  <si>
    <t>469003********9328</t>
  </si>
  <si>
    <t>460003********3413</t>
  </si>
  <si>
    <t>道德与法治教师</t>
  </si>
  <si>
    <t>澄迈县加乐中心学校</t>
  </si>
  <si>
    <t>460005********3926</t>
  </si>
  <si>
    <t>469027********4801</t>
  </si>
  <si>
    <t>460035********0227</t>
  </si>
  <si>
    <t>460006********2365</t>
  </si>
  <si>
    <t>460007********0028</t>
  </si>
  <si>
    <t>460003********4461</t>
  </si>
  <si>
    <t>460035********0717</t>
  </si>
  <si>
    <t>460006********2345</t>
  </si>
  <si>
    <t>460022********2731</t>
  </si>
  <si>
    <t>460003********2682</t>
  </si>
  <si>
    <t>460200********3823</t>
  </si>
  <si>
    <t>460031********6440</t>
  </si>
  <si>
    <t>460031********6427</t>
  </si>
  <si>
    <t>440982********0427</t>
  </si>
  <si>
    <t>460031********6823</t>
  </si>
  <si>
    <t>460103********0322</t>
  </si>
  <si>
    <t>460002********3612</t>
  </si>
  <si>
    <t>469002********2225</t>
  </si>
  <si>
    <t>460033********328X</t>
  </si>
  <si>
    <t>469002********1022</t>
  </si>
  <si>
    <t>460003********3221</t>
  </si>
  <si>
    <t>469003********7326</t>
  </si>
  <si>
    <t>460028********0845</t>
  </si>
  <si>
    <t>469003********2722</t>
  </si>
  <si>
    <t>460031********5226</t>
  </si>
  <si>
    <t>460004********6029</t>
  </si>
  <si>
    <t>460033********3587</t>
  </si>
  <si>
    <t>460003********4629</t>
  </si>
  <si>
    <t>460033********3244</t>
  </si>
  <si>
    <t>460200********3623</t>
  </si>
  <si>
    <t>460033********658X</t>
  </si>
  <si>
    <t>460031********5626</t>
  </si>
  <si>
    <t>460003********3022</t>
  </si>
  <si>
    <t>460033********5985</t>
  </si>
  <si>
    <t>460033********4681</t>
  </si>
  <si>
    <t>460007********0841</t>
  </si>
  <si>
    <t>460104********1220</t>
  </si>
  <si>
    <t>440825********3061</t>
  </si>
  <si>
    <t>科学教师</t>
  </si>
  <si>
    <t>460004********5827</t>
  </si>
  <si>
    <t>460006********6848</t>
  </si>
  <si>
    <t>460027********4128</t>
  </si>
  <si>
    <t>460028********0026</t>
  </si>
  <si>
    <t>460033********5981</t>
  </si>
  <si>
    <t>460003********2446</t>
  </si>
  <si>
    <t>500102********9709</t>
  </si>
  <si>
    <t>460005********0018</t>
  </si>
  <si>
    <t>460026********0928</t>
  </si>
  <si>
    <t>460002********1522</t>
  </si>
  <si>
    <t>460004********3441</t>
  </si>
  <si>
    <t>460028********0849</t>
  </si>
  <si>
    <t>460003********2040</t>
  </si>
  <si>
    <t>460006********1627</t>
  </si>
  <si>
    <t>460200********4442</t>
  </si>
  <si>
    <t>460003********4283</t>
  </si>
  <si>
    <t>460300********032X</t>
  </si>
  <si>
    <t>460200********4440</t>
  </si>
  <si>
    <t>460003********7425</t>
  </si>
  <si>
    <t>460006********002X</t>
  </si>
  <si>
    <t>460103********2723</t>
  </si>
  <si>
    <t>460007********5985</t>
  </si>
  <si>
    <t>460027********2661</t>
  </si>
  <si>
    <t>460007********4661</t>
  </si>
  <si>
    <t>469022********5124</t>
  </si>
  <si>
    <t>460300********0022</t>
  </si>
  <si>
    <t>460003********3429</t>
  </si>
  <si>
    <t>460030********1827</t>
  </si>
  <si>
    <t>460004********5820</t>
  </si>
  <si>
    <t>522130********1228</t>
  </si>
  <si>
    <t>532901********1468</t>
  </si>
  <si>
    <t>460200********4721</t>
  </si>
  <si>
    <t>460035********0923</t>
  </si>
  <si>
    <t>460033********569X</t>
  </si>
  <si>
    <t>460002********3425</t>
  </si>
  <si>
    <t>460004********3018</t>
  </si>
  <si>
    <t>460022********3914</t>
  </si>
  <si>
    <t>460007********5768</t>
  </si>
  <si>
    <t>460031********6817</t>
  </si>
  <si>
    <t>460027********2038</t>
  </si>
  <si>
    <t>460027********2030</t>
  </si>
  <si>
    <t>460003********6617</t>
  </si>
  <si>
    <t>460002********4411</t>
  </si>
  <si>
    <t>460025********3039</t>
  </si>
  <si>
    <t>460027********2013</t>
  </si>
  <si>
    <t>460028********6015</t>
  </si>
  <si>
    <t>460035********2112</t>
  </si>
  <si>
    <t>澄迈县金安中心学校</t>
  </si>
  <si>
    <t>460007********7220</t>
  </si>
  <si>
    <t>460027********2982</t>
  </si>
  <si>
    <t>460004********0648</t>
  </si>
  <si>
    <t>460021********4429</t>
  </si>
  <si>
    <t>460027********293X</t>
  </si>
  <si>
    <t>美术教师</t>
  </si>
  <si>
    <t>231123********0022</t>
  </si>
  <si>
    <t>230206********1917</t>
  </si>
  <si>
    <t>372330********0029</t>
  </si>
  <si>
    <t>460002********6423</t>
  </si>
  <si>
    <t>321284********0623</t>
  </si>
  <si>
    <t>460027********7326</t>
  </si>
  <si>
    <t>460006********0267</t>
  </si>
  <si>
    <t>460006********0619</t>
  </si>
  <si>
    <t>500234********4849</t>
  </si>
  <si>
    <t>130827********1026</t>
  </si>
  <si>
    <t>371325********1968</t>
  </si>
  <si>
    <t>612625********1387</t>
  </si>
  <si>
    <t>460003********7627</t>
  </si>
  <si>
    <t>460300********0079</t>
  </si>
  <si>
    <t>澄迈县仁兴中心学校</t>
  </si>
  <si>
    <t>460003********5448</t>
  </si>
  <si>
    <t>460005********074X</t>
  </si>
  <si>
    <t>460030********3323</t>
  </si>
  <si>
    <t>460003********1828</t>
  </si>
  <si>
    <t>460006********2322</t>
  </si>
  <si>
    <t>460006********4064</t>
  </si>
  <si>
    <t>460027********5668</t>
  </si>
  <si>
    <t>460003********2826</t>
  </si>
  <si>
    <t>460200********3624</t>
  </si>
  <si>
    <t>460003********4825</t>
  </si>
  <si>
    <t>460033********1485</t>
  </si>
  <si>
    <t>460004********5833</t>
  </si>
  <si>
    <t>460002********0310</t>
  </si>
  <si>
    <t>460027********6618</t>
  </si>
  <si>
    <t>460026********2139</t>
  </si>
  <si>
    <t>460027********6611</t>
  </si>
  <si>
    <t>130321********8313</t>
  </si>
  <si>
    <t>460002********2214</t>
  </si>
  <si>
    <t>230822********1772</t>
  </si>
  <si>
    <t>460005********5134</t>
  </si>
  <si>
    <t>460026********0039</t>
  </si>
  <si>
    <t>音乐教师</t>
  </si>
  <si>
    <t>232303********0820</t>
  </si>
  <si>
    <t>460005********1243</t>
  </si>
  <si>
    <t>460003********2229</t>
  </si>
  <si>
    <t>140402********3610</t>
  </si>
  <si>
    <t>460006********5226</t>
  </si>
  <si>
    <t>142222********0013</t>
  </si>
  <si>
    <t>469023********5926</t>
  </si>
  <si>
    <t>460025********0028</t>
  </si>
  <si>
    <t>460006********7520</t>
  </si>
  <si>
    <t>460025********3329</t>
  </si>
  <si>
    <t>460003********1817</t>
  </si>
  <si>
    <t>430381********262X</t>
  </si>
  <si>
    <t>220203********0029</t>
  </si>
  <si>
    <t>430702********3046</t>
  </si>
  <si>
    <t>220503********0520</t>
  </si>
  <si>
    <t>150102********3617</t>
  </si>
  <si>
    <t>460200********0523</t>
  </si>
  <si>
    <t>469028********0423</t>
  </si>
  <si>
    <t>431103********0924</t>
  </si>
  <si>
    <t>412827********8109</t>
  </si>
  <si>
    <t>460031********0022</t>
  </si>
  <si>
    <t>411526********0747</t>
  </si>
  <si>
    <t>430821********0011</t>
  </si>
  <si>
    <t>460003********2445</t>
  </si>
  <si>
    <t>140106********2561</t>
  </si>
  <si>
    <t>460003********352X</t>
  </si>
  <si>
    <t>460103********1824</t>
  </si>
  <si>
    <t>460022********3911</t>
  </si>
  <si>
    <t>142733********0029</t>
  </si>
  <si>
    <t>230303********5427</t>
  </si>
  <si>
    <t>460034********6122</t>
  </si>
  <si>
    <t>230183********054X</t>
  </si>
  <si>
    <t>412822********4885</t>
  </si>
  <si>
    <t>460030********152X</t>
  </si>
  <si>
    <t>460004********2041</t>
  </si>
  <si>
    <t>430407********1524</t>
  </si>
  <si>
    <t>510122********7768</t>
  </si>
  <si>
    <t>澄迈县瑞溪中心学校</t>
  </si>
  <si>
    <t>460006********0940</t>
  </si>
  <si>
    <t>460005********1029</t>
  </si>
  <si>
    <t>460022********3246</t>
  </si>
  <si>
    <t>460104********0012</t>
  </si>
  <si>
    <t>460022********3520</t>
  </si>
  <si>
    <t>362202********7612</t>
  </si>
  <si>
    <t>452624********0468</t>
  </si>
  <si>
    <t>460003********6047</t>
  </si>
  <si>
    <t>460003********8326</t>
  </si>
  <si>
    <t>460006********724X</t>
  </si>
  <si>
    <t>460103********2721</t>
  </si>
  <si>
    <t>460036********0013</t>
  </si>
  <si>
    <t>469023********1377</t>
  </si>
  <si>
    <t>460003********2644</t>
  </si>
  <si>
    <t>460005********6226</t>
  </si>
  <si>
    <t>460022********1026</t>
  </si>
  <si>
    <t>460104********0925</t>
  </si>
  <si>
    <t>460030********0043</t>
  </si>
  <si>
    <t>460003********7620</t>
  </si>
  <si>
    <t>469026********6822</t>
  </si>
  <si>
    <t>460030********3321</t>
  </si>
  <si>
    <t>460003********6625</t>
  </si>
  <si>
    <t>460007********5024</t>
  </si>
  <si>
    <t>460027********2925</t>
  </si>
  <si>
    <t>460026********2428</t>
  </si>
  <si>
    <t>460004********5225</t>
  </si>
  <si>
    <t>460200********4469</t>
  </si>
  <si>
    <t>460027********2046</t>
  </si>
  <si>
    <t>460003********6645</t>
  </si>
  <si>
    <t>460104********1226</t>
  </si>
  <si>
    <t>469027********5984</t>
  </si>
  <si>
    <t>460004********0224</t>
  </si>
  <si>
    <t>460004********482X</t>
  </si>
  <si>
    <t>460027********413X</t>
  </si>
  <si>
    <t>460026********3049</t>
  </si>
  <si>
    <t>460003********2485</t>
  </si>
  <si>
    <t>460006********722X</t>
  </si>
  <si>
    <t>460027********1024</t>
  </si>
  <si>
    <t>469023********1360</t>
  </si>
  <si>
    <t>460004********5021</t>
  </si>
  <si>
    <t>460003********0826</t>
  </si>
  <si>
    <t>460033********7185</t>
  </si>
  <si>
    <t>460031********4826</t>
  </si>
  <si>
    <t>460007********9268</t>
  </si>
  <si>
    <t>460027********7921</t>
  </si>
  <si>
    <t>460028********0021</t>
  </si>
  <si>
    <t>460004********4029</t>
  </si>
  <si>
    <t>460003********2028</t>
  </si>
  <si>
    <t>460003********6224</t>
  </si>
  <si>
    <t>460006********8140</t>
  </si>
  <si>
    <t>460006********312X</t>
  </si>
  <si>
    <t>460027********2985</t>
  </si>
  <si>
    <t>460002********4629</t>
  </si>
  <si>
    <t>460006********0246</t>
  </si>
  <si>
    <t>460028********094X</t>
  </si>
  <si>
    <t>460025********2415</t>
  </si>
  <si>
    <t>460026********1526</t>
  </si>
  <si>
    <t>460006********4089</t>
  </si>
  <si>
    <t>460002********5453</t>
  </si>
  <si>
    <t>460103********0040</t>
  </si>
  <si>
    <t>460004********542X</t>
  </si>
  <si>
    <t>460027********8525</t>
  </si>
  <si>
    <t>511522********4769</t>
  </si>
  <si>
    <t>460003********3422</t>
  </si>
  <si>
    <t>460027********0037</t>
  </si>
  <si>
    <t>460003********2219</t>
  </si>
  <si>
    <t>460004********3412</t>
  </si>
  <si>
    <t>460027********472X</t>
  </si>
  <si>
    <t>澄迈县石浮中心学校</t>
  </si>
  <si>
    <t>460103********0324</t>
  </si>
  <si>
    <t>469003********6127</t>
  </si>
  <si>
    <t>512021********0483</t>
  </si>
  <si>
    <t>460007********4965</t>
  </si>
  <si>
    <t>460026********0921</t>
  </si>
  <si>
    <t>460004********2044</t>
  </si>
  <si>
    <t>460034********1220</t>
  </si>
  <si>
    <t>460003********5847</t>
  </si>
  <si>
    <t>460003********0219</t>
  </si>
  <si>
    <t>460027********4411</t>
  </si>
  <si>
    <t>460026********4517</t>
  </si>
  <si>
    <t>460004********4111</t>
  </si>
  <si>
    <t>460004********3822</t>
  </si>
  <si>
    <t>460026********3032</t>
  </si>
  <si>
    <t>412821********022X</t>
  </si>
  <si>
    <t>460030********0011</t>
  </si>
  <si>
    <t>460005********5116</t>
  </si>
  <si>
    <t>460003********7250</t>
  </si>
  <si>
    <t>460027********7616</t>
  </si>
  <si>
    <t>460028********6818</t>
  </si>
  <si>
    <t>220283********6540</t>
  </si>
  <si>
    <t>澄迈县长安中心学校</t>
  </si>
  <si>
    <t>469023********379X</t>
  </si>
  <si>
    <t>460026********0313</t>
  </si>
  <si>
    <t>460027********7911</t>
  </si>
  <si>
    <t>460003********5213</t>
  </si>
  <si>
    <t>460031********5638</t>
  </si>
  <si>
    <t>460200********5718</t>
  </si>
  <si>
    <t>460027********1739</t>
  </si>
  <si>
    <t>460027********1387</t>
  </si>
  <si>
    <t>澄迈县文儒中心学校</t>
  </si>
  <si>
    <t>460033********452X</t>
  </si>
  <si>
    <t>460036********0020</t>
  </si>
  <si>
    <t>460007********8787</t>
  </si>
  <si>
    <t>460002********6026</t>
  </si>
  <si>
    <t>469023********2920</t>
  </si>
  <si>
    <t>460003********5422</t>
  </si>
  <si>
    <t>460026********3928</t>
  </si>
  <si>
    <t>460006********3127</t>
  </si>
  <si>
    <t>460026********0946</t>
  </si>
  <si>
    <t>460003********2829</t>
  </si>
  <si>
    <t>460003********6668</t>
  </si>
  <si>
    <t>460026********094X</t>
  </si>
  <si>
    <t>460006********7221</t>
  </si>
  <si>
    <t>460003********2929</t>
  </si>
  <si>
    <t>460003********4223</t>
  </si>
  <si>
    <t>460004********3423</t>
  </si>
  <si>
    <t>460006********3424</t>
  </si>
  <si>
    <t>440881********5740</t>
  </si>
  <si>
    <t>152325********0050</t>
  </si>
  <si>
    <t>460007********4363</t>
  </si>
  <si>
    <t>460026********3085</t>
  </si>
  <si>
    <t>460005********4827</t>
  </si>
  <si>
    <t>460007********5805</t>
  </si>
  <si>
    <t>460003********2235</t>
  </si>
  <si>
    <t>460026********391X</t>
  </si>
  <si>
    <t>460026********4531</t>
  </si>
  <si>
    <t>460003********7214</t>
  </si>
  <si>
    <t>460026********0314</t>
  </si>
  <si>
    <t>460006********5214</t>
  </si>
  <si>
    <t>460026********0030</t>
  </si>
  <si>
    <t>460034********5016</t>
  </si>
  <si>
    <t>460026********0016</t>
  </si>
  <si>
    <t>460031********6423</t>
  </si>
  <si>
    <t>429021********0042</t>
  </si>
  <si>
    <t>130221********0043</t>
  </si>
  <si>
    <t>460006********0032</t>
  </si>
  <si>
    <t>511923********702X</t>
  </si>
  <si>
    <t>460025********0066</t>
  </si>
  <si>
    <t>210803********1013</t>
  </si>
  <si>
    <t>澄迈县中兴中心学校</t>
  </si>
  <si>
    <t>460007********7622</t>
  </si>
  <si>
    <t>460007********4367</t>
  </si>
  <si>
    <t>460006********4028</t>
  </si>
  <si>
    <t>460032********762X</t>
  </si>
  <si>
    <t>460027********2628</t>
  </si>
  <si>
    <t>460003********7460</t>
  </si>
  <si>
    <t>460030********2127</t>
  </si>
  <si>
    <t>460004********5227</t>
  </si>
  <si>
    <t>460300********0327</t>
  </si>
  <si>
    <t>622322********1244</t>
  </si>
  <si>
    <t>460006********2027</t>
  </si>
  <si>
    <t>460003********0227</t>
  </si>
  <si>
    <t>460028********5226</t>
  </si>
  <si>
    <t>460004********2213</t>
  </si>
  <si>
    <t>460003********4080</t>
  </si>
  <si>
    <t>469007********5368</t>
  </si>
  <si>
    <t>460007********5764</t>
  </si>
  <si>
    <t>460027********3720</t>
  </si>
  <si>
    <t>460007********0828</t>
  </si>
  <si>
    <t>460035********2522</t>
  </si>
  <si>
    <t>460027********1027</t>
  </si>
  <si>
    <t>469023********592X</t>
  </si>
  <si>
    <t>460006********5223</t>
  </si>
  <si>
    <t>460033********4901</t>
  </si>
  <si>
    <t>460007********5443</t>
  </si>
  <si>
    <t>460027********3410</t>
  </si>
  <si>
    <t>460028********606X</t>
  </si>
  <si>
    <t>460007********7241</t>
  </si>
  <si>
    <t>460007********926X</t>
  </si>
  <si>
    <t>460025********2120</t>
  </si>
  <si>
    <t>460004********6012</t>
  </si>
  <si>
    <t>460034********0021</t>
  </si>
  <si>
    <t>469026********5266</t>
  </si>
  <si>
    <t>460034********241X</t>
  </si>
  <si>
    <t>460003********6610</t>
  </si>
  <si>
    <t>460030********0333</t>
  </si>
  <si>
    <t>231003********2922</t>
  </si>
  <si>
    <t>460002********4123</t>
  </si>
  <si>
    <t>460003********6413</t>
  </si>
  <si>
    <t>469003********2226</t>
  </si>
  <si>
    <t>460004********401X</t>
  </si>
  <si>
    <t>460007********0423</t>
  </si>
  <si>
    <t>460006********0635</t>
  </si>
  <si>
    <t>460004********0610</t>
  </si>
  <si>
    <t>460034********3350</t>
  </si>
  <si>
    <t>460027********4436</t>
  </si>
  <si>
    <t>460027********0010</t>
  </si>
  <si>
    <t>460034********5015</t>
  </si>
  <si>
    <t>460105********7518</t>
  </si>
  <si>
    <t>460034********3056</t>
  </si>
  <si>
    <t>460004********5224</t>
  </si>
  <si>
    <t>460007********4979</t>
  </si>
  <si>
    <t>460003********2656</t>
  </si>
  <si>
    <t>460002********2515</t>
  </si>
  <si>
    <t>460004********2438</t>
  </si>
  <si>
    <t>460026********3917</t>
  </si>
  <si>
    <t>421222********122X</t>
  </si>
  <si>
    <t>460035********2938</t>
  </si>
  <si>
    <t>460028********0055</t>
  </si>
  <si>
    <t>澄迈县红光学校（小学部）</t>
  </si>
  <si>
    <t>460027********6260</t>
  </si>
  <si>
    <t>460033********2688</t>
  </si>
  <si>
    <t>460003********702X</t>
  </si>
  <si>
    <t>460002********4928</t>
  </si>
  <si>
    <t>460102********1834</t>
  </si>
  <si>
    <t>469007********0835</t>
  </si>
  <si>
    <t>460028********0840</t>
  </si>
  <si>
    <t>460200********3884</t>
  </si>
  <si>
    <t>460027********8500</t>
  </si>
  <si>
    <t>460006********2024</t>
  </si>
  <si>
    <t>460036********2426</t>
  </si>
  <si>
    <t>469024********2027</t>
  </si>
  <si>
    <t>460104********0947</t>
  </si>
  <si>
    <t>460003********3041</t>
  </si>
  <si>
    <t>469025********4525</t>
  </si>
  <si>
    <t>460028********3627</t>
  </si>
  <si>
    <t>460002********1226</t>
  </si>
  <si>
    <t>460028********5626</t>
  </si>
  <si>
    <t>460033********6589</t>
  </si>
  <si>
    <t>142401********3910</t>
  </si>
  <si>
    <t>412826********6625</t>
  </si>
  <si>
    <t>460028********0019</t>
  </si>
  <si>
    <t>220524********0043</t>
  </si>
  <si>
    <t>230602********3647</t>
  </si>
  <si>
    <t>460028********0420</t>
  </si>
  <si>
    <t>460005********3022</t>
  </si>
  <si>
    <t>460027********7329</t>
  </si>
  <si>
    <t>460027********3725</t>
  </si>
  <si>
    <t>469024********0046</t>
  </si>
  <si>
    <t>460027********5122</t>
  </si>
  <si>
    <t>653021********0220</t>
  </si>
  <si>
    <t>460022********6821</t>
  </si>
  <si>
    <t>410311********5521</t>
  </si>
  <si>
    <t>500384********4244</t>
  </si>
  <si>
    <t>231083********0749</t>
  </si>
  <si>
    <t>152302********0048</t>
  </si>
  <si>
    <t>510321********8201</t>
  </si>
  <si>
    <t>澄迈县昆仑学校（小学部）</t>
  </si>
  <si>
    <t>460007********536X</t>
  </si>
  <si>
    <t>460003********386X</t>
  </si>
  <si>
    <t>469003********5621</t>
  </si>
  <si>
    <t>460022********2712</t>
  </si>
  <si>
    <t>460003********3847</t>
  </si>
  <si>
    <t>460028********4424</t>
  </si>
  <si>
    <t>460002********4923</t>
  </si>
  <si>
    <t>460003********5843</t>
  </si>
  <si>
    <t>460006********7829</t>
  </si>
  <si>
    <t>460003********1029</t>
  </si>
  <si>
    <t>460002********0528</t>
  </si>
  <si>
    <t>460003********3323</t>
  </si>
  <si>
    <t>460004********1228</t>
  </si>
  <si>
    <t>460003********7420</t>
  </si>
  <si>
    <t>460003********4286</t>
  </si>
  <si>
    <t>460003********2024</t>
  </si>
  <si>
    <t>460200********3345</t>
  </si>
  <si>
    <t>460028********2020</t>
  </si>
  <si>
    <t>460003********0629</t>
  </si>
  <si>
    <t>460006********4443</t>
  </si>
  <si>
    <t>460034********0946</t>
  </si>
  <si>
    <t>460003********7633</t>
  </si>
  <si>
    <t>469007********722X</t>
  </si>
  <si>
    <t>460027********3721</t>
  </si>
  <si>
    <t>460033********0025</t>
  </si>
  <si>
    <t>460028********2025</t>
  </si>
  <si>
    <t>460028********6429</t>
  </si>
  <si>
    <t>460027********6224</t>
  </si>
  <si>
    <t>460033********508X</t>
  </si>
  <si>
    <t>460003********2250</t>
  </si>
  <si>
    <t>460033********3226</t>
  </si>
  <si>
    <t>460003********0244</t>
  </si>
  <si>
    <t>460030********241X</t>
  </si>
  <si>
    <t>460027********7319</t>
  </si>
  <si>
    <t>469003********5014</t>
  </si>
  <si>
    <t>460002********0515</t>
  </si>
  <si>
    <t>460027********4113</t>
  </si>
  <si>
    <t>620102********1115</t>
  </si>
  <si>
    <t>460004********3814</t>
  </si>
  <si>
    <t>460022********4811</t>
  </si>
  <si>
    <t>350181********1891</t>
  </si>
  <si>
    <t>460103********0325</t>
  </si>
  <si>
    <t>460034********5027</t>
  </si>
  <si>
    <t>469003********2224</t>
  </si>
  <si>
    <t>460004********0066</t>
  </si>
  <si>
    <t>230804********1624</t>
  </si>
  <si>
    <t>460027********0044</t>
  </si>
  <si>
    <t>421126********1128</t>
  </si>
  <si>
    <t>460027********0403</t>
  </si>
  <si>
    <t>460022********0016</t>
  </si>
  <si>
    <t>130822********0020</t>
  </si>
  <si>
    <t>460003********4814</t>
  </si>
  <si>
    <t>460003********0269</t>
  </si>
  <si>
    <t>460027********2624</t>
  </si>
  <si>
    <t>460003********4648</t>
  </si>
  <si>
    <t>460022********512X</t>
  </si>
  <si>
    <t>460033********1180</t>
  </si>
  <si>
    <t>460003********0026</t>
  </si>
  <si>
    <t>410725********2441</t>
  </si>
  <si>
    <t>370481********4638</t>
  </si>
  <si>
    <t>469005********4810</t>
  </si>
  <si>
    <t>460003********6620</t>
  </si>
  <si>
    <t>460003********418X</t>
  </si>
  <si>
    <t>513721********0982</t>
  </si>
  <si>
    <t>460004********522X</t>
  </si>
  <si>
    <t>460025********0021</t>
  </si>
  <si>
    <t>150125********0226</t>
  </si>
  <si>
    <t>370304********0048</t>
  </si>
  <si>
    <t>230121********4619</t>
  </si>
  <si>
    <t>460026********3913</t>
  </si>
  <si>
    <t>460006********2927</t>
  </si>
  <si>
    <t>232324********0925</t>
  </si>
  <si>
    <t>460107********3423</t>
  </si>
  <si>
    <t>460030********062X</t>
  </si>
  <si>
    <t>460005********2540</t>
  </si>
  <si>
    <t>460029********2816</t>
  </si>
  <si>
    <t>460030********1529</t>
  </si>
  <si>
    <t>320621********3022</t>
  </si>
  <si>
    <t>131102********0844</t>
  </si>
  <si>
    <t>澄迈思源实验学校（初中部）</t>
  </si>
  <si>
    <t>460028********1246</t>
  </si>
  <si>
    <t>460003********4043</t>
  </si>
  <si>
    <t>510603********0320</t>
  </si>
  <si>
    <t>460028********7214</t>
  </si>
  <si>
    <t>460028********3222</t>
  </si>
  <si>
    <t>460027********1314</t>
  </si>
  <si>
    <t>460028********0024</t>
  </si>
  <si>
    <t>460003********3826</t>
  </si>
  <si>
    <t>460007********6349</t>
  </si>
  <si>
    <t>460103********3323</t>
  </si>
  <si>
    <t>460031********0412</t>
  </si>
  <si>
    <t>460003********3023</t>
  </si>
  <si>
    <t>460026********3086</t>
  </si>
  <si>
    <t>460028********004X</t>
  </si>
  <si>
    <t>460007********8262</t>
  </si>
  <si>
    <t>460003********5827</t>
  </si>
  <si>
    <t>460005********0521</t>
  </si>
  <si>
    <t>460007********7624</t>
  </si>
  <si>
    <t>460006********0458</t>
  </si>
  <si>
    <t>460002********4642</t>
  </si>
  <si>
    <t>460028********0844</t>
  </si>
  <si>
    <t>460028********7221</t>
  </si>
  <si>
    <t>460007********5436</t>
  </si>
  <si>
    <t>469023********294X</t>
  </si>
  <si>
    <t>220182********6028</t>
  </si>
  <si>
    <t>460007********7244</t>
  </si>
  <si>
    <t>460027********6004</t>
  </si>
  <si>
    <t>460028********0847</t>
  </si>
  <si>
    <t>469003********2761</t>
  </si>
  <si>
    <t>469007********4960</t>
  </si>
  <si>
    <t>460033********4527</t>
  </si>
  <si>
    <t>460007********5363</t>
  </si>
  <si>
    <t>460006********8724</t>
  </si>
  <si>
    <t>460027********1710</t>
  </si>
  <si>
    <t>460006********4616</t>
  </si>
  <si>
    <t>220202********7523</t>
  </si>
  <si>
    <t>460006********7823</t>
  </si>
  <si>
    <t>460033********0877</t>
  </si>
  <si>
    <t>460200********1665</t>
  </si>
  <si>
    <t>142622********2021</t>
  </si>
  <si>
    <t>460007********4380</t>
  </si>
  <si>
    <t>460006********0429</t>
  </si>
  <si>
    <t>460027********4149</t>
  </si>
  <si>
    <t>460033********4509</t>
  </si>
  <si>
    <t>460027********1723</t>
  </si>
  <si>
    <t>460030********0629</t>
  </si>
  <si>
    <t>460026********2729</t>
  </si>
  <si>
    <t>232126********0167</t>
  </si>
  <si>
    <t>460003********2429</t>
  </si>
  <si>
    <t>460032********616X</t>
  </si>
  <si>
    <t>460003********2062</t>
  </si>
  <si>
    <t>460003********7689</t>
  </si>
  <si>
    <t>460006********4840</t>
  </si>
  <si>
    <t>460003********462X</t>
  </si>
  <si>
    <t>460006********2341</t>
  </si>
  <si>
    <t>460007********5783</t>
  </si>
  <si>
    <t>460104********0922</t>
  </si>
  <si>
    <t>469007********7624</t>
  </si>
  <si>
    <t>460003********4622</t>
  </si>
  <si>
    <t>469024********4424</t>
  </si>
  <si>
    <t>469003********6423</t>
  </si>
  <si>
    <t>469003********6728</t>
  </si>
  <si>
    <t>460028********0073</t>
  </si>
  <si>
    <t>460002********1548</t>
  </si>
  <si>
    <t>460200********0989</t>
  </si>
  <si>
    <t>469024********2042</t>
  </si>
  <si>
    <t>460006********0023</t>
  </si>
  <si>
    <t>460033********3877</t>
  </si>
  <si>
    <t>460003********6640</t>
  </si>
  <si>
    <t>460026********0618</t>
  </si>
  <si>
    <t>460200********5526</t>
  </si>
  <si>
    <t>530325********1191</t>
  </si>
  <si>
    <t>460003********2840</t>
  </si>
  <si>
    <t>460006********4014</t>
  </si>
  <si>
    <t>469023********2927</t>
  </si>
  <si>
    <t>460028********0442</t>
  </si>
  <si>
    <t>460026********3623</t>
  </si>
  <si>
    <t>460003********0612</t>
  </si>
  <si>
    <t>460007********5023</t>
  </si>
  <si>
    <t>460006********2325</t>
  </si>
  <si>
    <t>469007********7306</t>
  </si>
  <si>
    <t>地理教师</t>
  </si>
  <si>
    <t>460027********1315</t>
  </si>
  <si>
    <t>460031********0840</t>
  </si>
  <si>
    <t>460006********2340</t>
  </si>
  <si>
    <t>220502********0829</t>
  </si>
  <si>
    <t>469007********4977</t>
  </si>
  <si>
    <t>460027********4123</t>
  </si>
  <si>
    <t>460004********6024</t>
  </si>
  <si>
    <t>460003********5624</t>
  </si>
  <si>
    <t>460027********532X</t>
  </si>
  <si>
    <t>460025********1219</t>
  </si>
  <si>
    <t>460103********1221</t>
  </si>
  <si>
    <t>460003********2031</t>
  </si>
  <si>
    <t>460004********5263</t>
  </si>
  <si>
    <t>460003********4224</t>
  </si>
  <si>
    <t>460002********4621</t>
  </si>
  <si>
    <t>460007********726X</t>
  </si>
  <si>
    <t>460027********2980</t>
  </si>
  <si>
    <t>460006********4827</t>
  </si>
  <si>
    <t>460003********3226</t>
  </si>
  <si>
    <t>460027********1742</t>
  </si>
  <si>
    <t>452131********1822</t>
  </si>
  <si>
    <t>460102********0615</t>
  </si>
  <si>
    <t>460003********4428</t>
  </si>
  <si>
    <t>460102********0320</t>
  </si>
  <si>
    <t>460034********3625</t>
  </si>
  <si>
    <t>460026********2121</t>
  </si>
  <si>
    <t>460102********1229</t>
  </si>
  <si>
    <t>460031********5224</t>
  </si>
  <si>
    <t>460027********5648</t>
  </si>
  <si>
    <t>460028********0043</t>
  </si>
  <si>
    <t>460002********2522</t>
  </si>
  <si>
    <t>460028********2826</t>
  </si>
  <si>
    <t>460027********3723</t>
  </si>
  <si>
    <t>460102********1553</t>
  </si>
  <si>
    <t>460028********0883</t>
  </si>
  <si>
    <t>460103********1820</t>
  </si>
  <si>
    <t>469007********7622</t>
  </si>
  <si>
    <t>460003********1452</t>
  </si>
  <si>
    <t>500230********7422</t>
  </si>
  <si>
    <t>460033********3213</t>
  </si>
  <si>
    <t>460104********0987</t>
  </si>
  <si>
    <t>460028********0022</t>
  </si>
  <si>
    <t>460003********4061</t>
  </si>
  <si>
    <t>460007********0058</t>
  </si>
  <si>
    <t>460004********082X</t>
  </si>
  <si>
    <t>469023********0026</t>
  </si>
  <si>
    <t>460003********5811</t>
  </si>
  <si>
    <t>460006********2727</t>
  </si>
  <si>
    <t>460003********3423</t>
  </si>
  <si>
    <t>513022********0759</t>
  </si>
  <si>
    <t>460007********9269</t>
  </si>
  <si>
    <t>460006********5610</t>
  </si>
  <si>
    <t>460027********1323</t>
  </si>
  <si>
    <t>460004********002X</t>
  </si>
  <si>
    <t>460033********4500</t>
  </si>
  <si>
    <t>460004********5249</t>
  </si>
  <si>
    <t>460033********3264</t>
  </si>
  <si>
    <t>460028********0023</t>
  </si>
  <si>
    <t>460021********4418</t>
  </si>
  <si>
    <t>460027********1320</t>
  </si>
  <si>
    <t>460026********4526</t>
  </si>
  <si>
    <t>460003********4421</t>
  </si>
  <si>
    <t>469023********1321</t>
  </si>
  <si>
    <t>460033********3249</t>
  </si>
  <si>
    <t>460103********3620</t>
  </si>
  <si>
    <t>460035********2524</t>
  </si>
  <si>
    <t>460032********6249</t>
  </si>
  <si>
    <t>460003********3449</t>
  </si>
  <si>
    <t>469003********7010</t>
  </si>
  <si>
    <t>460033********4540</t>
  </si>
  <si>
    <t>460004********3426</t>
  </si>
  <si>
    <t>460102********0329</t>
  </si>
  <si>
    <t>460027********6627</t>
  </si>
  <si>
    <t>460028********7260</t>
  </si>
  <si>
    <t>460003********002X</t>
  </si>
  <si>
    <t>460102********1514</t>
  </si>
  <si>
    <t>460031********0826</t>
  </si>
  <si>
    <t>460104********0325</t>
  </si>
  <si>
    <t>460005********3526</t>
  </si>
  <si>
    <t>460004********6418</t>
  </si>
  <si>
    <t>460027********2923</t>
  </si>
  <si>
    <t>460004********262X</t>
  </si>
  <si>
    <t>460028********6845</t>
  </si>
  <si>
    <t>460025********0322</t>
  </si>
  <si>
    <t>460034********1533</t>
  </si>
  <si>
    <t>460006********1621</t>
  </si>
  <si>
    <t>460028********0085</t>
  </si>
  <si>
    <t>460006********164X</t>
  </si>
  <si>
    <t>460031********6028</t>
  </si>
  <si>
    <t>469024********1221</t>
  </si>
  <si>
    <t>460102********0323</t>
  </si>
  <si>
    <t>460003********4617</t>
  </si>
  <si>
    <t>460028********2423</t>
  </si>
  <si>
    <t>460007********082X</t>
  </si>
  <si>
    <t>460025********1821</t>
  </si>
  <si>
    <t>460003********7624</t>
  </si>
  <si>
    <t>460005********5127</t>
  </si>
  <si>
    <t>460003********2423</t>
  </si>
  <si>
    <t>460006********6221</t>
  </si>
  <si>
    <t>460025********1223</t>
  </si>
  <si>
    <t>460006********2723</t>
  </si>
  <si>
    <t>460033********3305</t>
  </si>
  <si>
    <t>460027********0011</t>
  </si>
  <si>
    <t>460200********3824</t>
  </si>
  <si>
    <t>460033********3570</t>
  </si>
  <si>
    <t>460025********1221</t>
  </si>
  <si>
    <t>460033********4808</t>
  </si>
  <si>
    <t>历史教师</t>
  </si>
  <si>
    <t>511521********6034</t>
  </si>
  <si>
    <t>469003********7924</t>
  </si>
  <si>
    <t>469026********5220</t>
  </si>
  <si>
    <t>460034********0925</t>
  </si>
  <si>
    <t>460003********6810</t>
  </si>
  <si>
    <t>460004********3226</t>
  </si>
  <si>
    <t>370982********7282</t>
  </si>
  <si>
    <t>460003********0620</t>
  </si>
  <si>
    <t>460027********2022</t>
  </si>
  <si>
    <t>460006********4414</t>
  </si>
  <si>
    <t>460003********2221</t>
  </si>
  <si>
    <t>460003********6819</t>
  </si>
  <si>
    <t>460006********7846</t>
  </si>
  <si>
    <t>460028********0413</t>
  </si>
  <si>
    <t>460027********1049</t>
  </si>
  <si>
    <t>460002********3840</t>
  </si>
  <si>
    <t>460033********8343</t>
  </si>
  <si>
    <t>460027********0623</t>
  </si>
  <si>
    <t>460030********0927</t>
  </si>
  <si>
    <t>460006********0239</t>
  </si>
  <si>
    <t>460028********5641</t>
  </si>
  <si>
    <t>510722********1169</t>
  </si>
  <si>
    <t>460025********3029</t>
  </si>
  <si>
    <t>460200********449X</t>
  </si>
  <si>
    <t>460026********0024</t>
  </si>
  <si>
    <t>460003********0228</t>
  </si>
  <si>
    <t>460007********0888</t>
  </si>
  <si>
    <t>460003********2467</t>
  </si>
  <si>
    <t>460004********2425</t>
  </si>
  <si>
    <t>460027********6276</t>
  </si>
  <si>
    <t>460002********6628</t>
  </si>
  <si>
    <t>469028********3626</t>
  </si>
  <si>
    <t>511324********1803</t>
  </si>
  <si>
    <t>460006********3722</t>
  </si>
  <si>
    <t>460004********4229</t>
  </si>
  <si>
    <t>460003********2828</t>
  </si>
  <si>
    <t>460004********144X</t>
  </si>
  <si>
    <t>460003********2649</t>
  </si>
  <si>
    <t>429006********3098</t>
  </si>
  <si>
    <t>460031********0424</t>
  </si>
  <si>
    <t>460003********5842</t>
  </si>
  <si>
    <t>460028********0025</t>
  </si>
  <si>
    <t>460027********5121</t>
  </si>
  <si>
    <t>460027********6649</t>
  </si>
  <si>
    <t>460028********6028</t>
  </si>
  <si>
    <t>460033********0022</t>
  </si>
  <si>
    <t>460103********0629</t>
  </si>
  <si>
    <t>460027********063X</t>
  </si>
  <si>
    <t>460027********1310</t>
  </si>
  <si>
    <t>460003********4210</t>
  </si>
  <si>
    <t>460002********0323</t>
  </si>
  <si>
    <t>460033********3886</t>
  </si>
  <si>
    <t>460006********5212</t>
  </si>
  <si>
    <t>469024********5625</t>
  </si>
  <si>
    <t>460007********0046</t>
  </si>
  <si>
    <t>469023********0021</t>
  </si>
  <si>
    <t>460103********2727</t>
  </si>
  <si>
    <t>460102********3022</t>
  </si>
  <si>
    <t>460002********1542</t>
  </si>
  <si>
    <t>460027********7946</t>
  </si>
  <si>
    <t>469023********062X</t>
  </si>
  <si>
    <t>460102********0022</t>
  </si>
  <si>
    <t>460026********0023</t>
  </si>
  <si>
    <t>460026********0611</t>
  </si>
  <si>
    <t>460022********3216</t>
  </si>
  <si>
    <t>460025********0625</t>
  </si>
  <si>
    <t>211224********8921</t>
  </si>
  <si>
    <t>460006********5923</t>
  </si>
  <si>
    <t>460028********6020</t>
  </si>
  <si>
    <t>460003********2289</t>
  </si>
  <si>
    <t>460003********2841</t>
  </si>
  <si>
    <t>460003********2947</t>
  </si>
  <si>
    <t>460004********4846</t>
  </si>
  <si>
    <t>460003********6654</t>
  </si>
  <si>
    <t>460031********4864</t>
  </si>
  <si>
    <t>460003********0268</t>
  </si>
  <si>
    <t>460035********0025</t>
  </si>
  <si>
    <t>460002********3027</t>
  </si>
  <si>
    <t>460003********3868</t>
  </si>
  <si>
    <t>460103********2725</t>
  </si>
  <si>
    <t>460003********6858</t>
  </si>
  <si>
    <t>460031********0828</t>
  </si>
  <si>
    <t>532331********0612</t>
  </si>
  <si>
    <t>460002********4929</t>
  </si>
  <si>
    <t>460036********2926</t>
  </si>
  <si>
    <t>460033********7169</t>
  </si>
  <si>
    <t>460003********7429</t>
  </si>
  <si>
    <t>460033********3286</t>
  </si>
  <si>
    <t>460035********0625</t>
  </si>
  <si>
    <t>612526********002X</t>
  </si>
  <si>
    <t>460102********0624</t>
  </si>
  <si>
    <t>460026********3328</t>
  </si>
  <si>
    <t>460004********0034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</si>
</sst>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14"/>
      <color indexed="8"/>
      <name val="仿宋"/>
      <family val="3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"/>
      <family val="3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78"/>
  <sheetViews>
    <sheetView tabSelected="1" workbookViewId="0" topLeftCell="A1">
      <selection activeCell="G4" sqref="G4"/>
    </sheetView>
  </sheetViews>
  <sheetFormatPr defaultColWidth="9.00390625" defaultRowHeight="15"/>
  <cols>
    <col min="1" max="1" width="11.8515625" style="0" customWidth="1"/>
    <col min="2" max="2" width="20.140625" style="0" customWidth="1"/>
    <col min="3" max="3" width="36.8515625" style="0" customWidth="1"/>
    <col min="4" max="4" width="17.421875" style="0" customWidth="1"/>
    <col min="5" max="5" width="25.7109375" style="0" customWidth="1"/>
  </cols>
  <sheetData>
    <row r="1" spans="1:5" ht="45" customHeight="1">
      <c r="A1" s="2" t="s">
        <v>0</v>
      </c>
      <c r="B1" s="2"/>
      <c r="C1" s="2"/>
      <c r="D1" s="2"/>
      <c r="E1" s="2"/>
    </row>
    <row r="2" spans="1:5" ht="24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24.75" customHeight="1">
      <c r="A3" s="1" t="str">
        <f aca="true" t="shared" si="0" ref="A3:A61">"101"</f>
        <v>101</v>
      </c>
      <c r="B3" s="1" t="s">
        <v>6</v>
      </c>
      <c r="C3" s="1" t="s">
        <v>7</v>
      </c>
      <c r="D3" s="1" t="str">
        <f>"郭春霞"</f>
        <v>郭春霞</v>
      </c>
      <c r="E3" s="1" t="s">
        <v>8</v>
      </c>
    </row>
    <row r="4" spans="1:5" ht="24.75" customHeight="1">
      <c r="A4" s="1" t="str">
        <f t="shared" si="0"/>
        <v>101</v>
      </c>
      <c r="B4" s="1" t="s">
        <v>6</v>
      </c>
      <c r="C4" s="1" t="s">
        <v>7</v>
      </c>
      <c r="D4" s="1" t="str">
        <f>"王秀颖"</f>
        <v>王秀颖</v>
      </c>
      <c r="E4" s="1" t="s">
        <v>9</v>
      </c>
    </row>
    <row r="5" spans="1:5" ht="24.75" customHeight="1">
      <c r="A5" s="1" t="str">
        <f t="shared" si="0"/>
        <v>101</v>
      </c>
      <c r="B5" s="1" t="s">
        <v>6</v>
      </c>
      <c r="C5" s="1" t="s">
        <v>7</v>
      </c>
      <c r="D5" s="1" t="str">
        <f>"张茹"</f>
        <v>张茹</v>
      </c>
      <c r="E5" s="1" t="s">
        <v>10</v>
      </c>
    </row>
    <row r="6" spans="1:5" ht="24.75" customHeight="1">
      <c r="A6" s="1" t="str">
        <f t="shared" si="0"/>
        <v>101</v>
      </c>
      <c r="B6" s="1" t="s">
        <v>6</v>
      </c>
      <c r="C6" s="1" t="s">
        <v>7</v>
      </c>
      <c r="D6" s="1" t="str">
        <f>"郑海月"</f>
        <v>郑海月</v>
      </c>
      <c r="E6" s="1" t="s">
        <v>11</v>
      </c>
    </row>
    <row r="7" spans="1:5" ht="24.75" customHeight="1">
      <c r="A7" s="1" t="str">
        <f t="shared" si="0"/>
        <v>101</v>
      </c>
      <c r="B7" s="1" t="s">
        <v>6</v>
      </c>
      <c r="C7" s="1" t="s">
        <v>7</v>
      </c>
      <c r="D7" s="1" t="str">
        <f>"赵爱菊"</f>
        <v>赵爱菊</v>
      </c>
      <c r="E7" s="1" t="s">
        <v>12</v>
      </c>
    </row>
    <row r="8" spans="1:5" ht="24.75" customHeight="1">
      <c r="A8" s="1" t="str">
        <f t="shared" si="0"/>
        <v>101</v>
      </c>
      <c r="B8" s="1" t="s">
        <v>6</v>
      </c>
      <c r="C8" s="1" t="s">
        <v>7</v>
      </c>
      <c r="D8" s="1" t="str">
        <f>"胡培顺"</f>
        <v>胡培顺</v>
      </c>
      <c r="E8" s="1" t="s">
        <v>13</v>
      </c>
    </row>
    <row r="9" spans="1:5" ht="24.75" customHeight="1">
      <c r="A9" s="1" t="str">
        <f t="shared" si="0"/>
        <v>101</v>
      </c>
      <c r="B9" s="1" t="s">
        <v>6</v>
      </c>
      <c r="C9" s="1" t="s">
        <v>7</v>
      </c>
      <c r="D9" s="1" t="str">
        <f>"傅圆圆"</f>
        <v>傅圆圆</v>
      </c>
      <c r="E9" s="1" t="s">
        <v>14</v>
      </c>
    </row>
    <row r="10" spans="1:5" ht="24.75" customHeight="1">
      <c r="A10" s="1" t="str">
        <f t="shared" si="0"/>
        <v>101</v>
      </c>
      <c r="B10" s="1" t="s">
        <v>6</v>
      </c>
      <c r="C10" s="1" t="s">
        <v>7</v>
      </c>
      <c r="D10" s="1" t="str">
        <f>"潘诗婷"</f>
        <v>潘诗婷</v>
      </c>
      <c r="E10" s="1" t="s">
        <v>15</v>
      </c>
    </row>
    <row r="11" spans="1:5" ht="24.75" customHeight="1">
      <c r="A11" s="1" t="str">
        <f t="shared" si="0"/>
        <v>101</v>
      </c>
      <c r="B11" s="1" t="s">
        <v>6</v>
      </c>
      <c r="C11" s="1" t="s">
        <v>7</v>
      </c>
      <c r="D11" s="1" t="str">
        <f>"韦俊名"</f>
        <v>韦俊名</v>
      </c>
      <c r="E11" s="1" t="s">
        <v>16</v>
      </c>
    </row>
    <row r="12" spans="1:5" ht="24.75" customHeight="1">
      <c r="A12" s="1" t="str">
        <f t="shared" si="0"/>
        <v>101</v>
      </c>
      <c r="B12" s="1" t="s">
        <v>6</v>
      </c>
      <c r="C12" s="1" t="s">
        <v>7</v>
      </c>
      <c r="D12" s="1" t="str">
        <f>"裴子音"</f>
        <v>裴子音</v>
      </c>
      <c r="E12" s="1" t="s">
        <v>17</v>
      </c>
    </row>
    <row r="13" spans="1:5" ht="24.75" customHeight="1">
      <c r="A13" s="1" t="str">
        <f t="shared" si="0"/>
        <v>101</v>
      </c>
      <c r="B13" s="1" t="s">
        <v>6</v>
      </c>
      <c r="C13" s="1" t="s">
        <v>7</v>
      </c>
      <c r="D13" s="1" t="str">
        <f>"王倩"</f>
        <v>王倩</v>
      </c>
      <c r="E13" s="1" t="s">
        <v>18</v>
      </c>
    </row>
    <row r="14" spans="1:5" ht="24.75" customHeight="1">
      <c r="A14" s="1" t="str">
        <f t="shared" si="0"/>
        <v>101</v>
      </c>
      <c r="B14" s="1" t="s">
        <v>6</v>
      </c>
      <c r="C14" s="1" t="s">
        <v>7</v>
      </c>
      <c r="D14" s="1" t="str">
        <f>"王月玲"</f>
        <v>王月玲</v>
      </c>
      <c r="E14" s="1" t="s">
        <v>19</v>
      </c>
    </row>
    <row r="15" spans="1:5" ht="24.75" customHeight="1">
      <c r="A15" s="1" t="str">
        <f t="shared" si="0"/>
        <v>101</v>
      </c>
      <c r="B15" s="1" t="s">
        <v>6</v>
      </c>
      <c r="C15" s="1" t="s">
        <v>7</v>
      </c>
      <c r="D15" s="1" t="str">
        <f>"卓怀珍"</f>
        <v>卓怀珍</v>
      </c>
      <c r="E15" s="1" t="s">
        <v>20</v>
      </c>
    </row>
    <row r="16" spans="1:5" ht="24.75" customHeight="1">
      <c r="A16" s="1" t="str">
        <f t="shared" si="0"/>
        <v>101</v>
      </c>
      <c r="B16" s="1" t="s">
        <v>6</v>
      </c>
      <c r="C16" s="1" t="s">
        <v>7</v>
      </c>
      <c r="D16" s="1" t="str">
        <f>"林小月"</f>
        <v>林小月</v>
      </c>
      <c r="E16" s="1" t="s">
        <v>21</v>
      </c>
    </row>
    <row r="17" spans="1:5" ht="24.75" customHeight="1">
      <c r="A17" s="1" t="str">
        <f t="shared" si="0"/>
        <v>101</v>
      </c>
      <c r="B17" s="1" t="s">
        <v>6</v>
      </c>
      <c r="C17" s="1" t="s">
        <v>7</v>
      </c>
      <c r="D17" s="1" t="str">
        <f>"高彩慧"</f>
        <v>高彩慧</v>
      </c>
      <c r="E17" s="1" t="s">
        <v>22</v>
      </c>
    </row>
    <row r="18" spans="1:5" ht="24.75" customHeight="1">
      <c r="A18" s="1" t="str">
        <f t="shared" si="0"/>
        <v>101</v>
      </c>
      <c r="B18" s="1" t="s">
        <v>6</v>
      </c>
      <c r="C18" s="1" t="s">
        <v>7</v>
      </c>
      <c r="D18" s="1" t="str">
        <f>"张雪"</f>
        <v>张雪</v>
      </c>
      <c r="E18" s="1" t="s">
        <v>23</v>
      </c>
    </row>
    <row r="19" spans="1:5" ht="24.75" customHeight="1">
      <c r="A19" s="1" t="str">
        <f t="shared" si="0"/>
        <v>101</v>
      </c>
      <c r="B19" s="1" t="s">
        <v>6</v>
      </c>
      <c r="C19" s="1" t="s">
        <v>7</v>
      </c>
      <c r="D19" s="1" t="str">
        <f>"王辉琴"</f>
        <v>王辉琴</v>
      </c>
      <c r="E19" s="1" t="s">
        <v>24</v>
      </c>
    </row>
    <row r="20" spans="1:5" ht="24.75" customHeight="1">
      <c r="A20" s="1" t="str">
        <f t="shared" si="0"/>
        <v>101</v>
      </c>
      <c r="B20" s="1" t="s">
        <v>6</v>
      </c>
      <c r="C20" s="1" t="s">
        <v>7</v>
      </c>
      <c r="D20" s="1" t="str">
        <f>"李月冠"</f>
        <v>李月冠</v>
      </c>
      <c r="E20" s="1" t="s">
        <v>25</v>
      </c>
    </row>
    <row r="21" spans="1:5" ht="24.75" customHeight="1">
      <c r="A21" s="1" t="str">
        <f t="shared" si="0"/>
        <v>101</v>
      </c>
      <c r="B21" s="1" t="s">
        <v>6</v>
      </c>
      <c r="C21" s="1" t="s">
        <v>7</v>
      </c>
      <c r="D21" s="1" t="str">
        <f>"邢玉莹"</f>
        <v>邢玉莹</v>
      </c>
      <c r="E21" s="1" t="s">
        <v>26</v>
      </c>
    </row>
    <row r="22" spans="1:5" ht="24.75" customHeight="1">
      <c r="A22" s="1" t="str">
        <f t="shared" si="0"/>
        <v>101</v>
      </c>
      <c r="B22" s="1" t="s">
        <v>6</v>
      </c>
      <c r="C22" s="1" t="s">
        <v>7</v>
      </c>
      <c r="D22" s="1" t="str">
        <f>"许小慧"</f>
        <v>许小慧</v>
      </c>
      <c r="E22" s="1" t="s">
        <v>27</v>
      </c>
    </row>
    <row r="23" spans="1:5" ht="24.75" customHeight="1">
      <c r="A23" s="1" t="str">
        <f t="shared" si="0"/>
        <v>101</v>
      </c>
      <c r="B23" s="1" t="s">
        <v>6</v>
      </c>
      <c r="C23" s="1" t="s">
        <v>7</v>
      </c>
      <c r="D23" s="1" t="str">
        <f>"陈柯文"</f>
        <v>陈柯文</v>
      </c>
      <c r="E23" s="1" t="s">
        <v>28</v>
      </c>
    </row>
    <row r="24" spans="1:5" ht="24.75" customHeight="1">
      <c r="A24" s="1" t="str">
        <f t="shared" si="0"/>
        <v>101</v>
      </c>
      <c r="B24" s="1" t="s">
        <v>6</v>
      </c>
      <c r="C24" s="1" t="s">
        <v>7</v>
      </c>
      <c r="D24" s="1" t="str">
        <f>"黄海琳"</f>
        <v>黄海琳</v>
      </c>
      <c r="E24" s="1" t="s">
        <v>29</v>
      </c>
    </row>
    <row r="25" spans="1:5" ht="24.75" customHeight="1">
      <c r="A25" s="1" t="str">
        <f t="shared" si="0"/>
        <v>101</v>
      </c>
      <c r="B25" s="1" t="s">
        <v>6</v>
      </c>
      <c r="C25" s="1" t="s">
        <v>7</v>
      </c>
      <c r="D25" s="1" t="str">
        <f>"王如花"</f>
        <v>王如花</v>
      </c>
      <c r="E25" s="1" t="s">
        <v>30</v>
      </c>
    </row>
    <row r="26" spans="1:5" ht="24.75" customHeight="1">
      <c r="A26" s="1" t="str">
        <f t="shared" si="0"/>
        <v>101</v>
      </c>
      <c r="B26" s="1" t="s">
        <v>6</v>
      </c>
      <c r="C26" s="1" t="s">
        <v>7</v>
      </c>
      <c r="D26" s="1" t="str">
        <f>"王小宁"</f>
        <v>王小宁</v>
      </c>
      <c r="E26" s="1" t="s">
        <v>31</v>
      </c>
    </row>
    <row r="27" spans="1:5" ht="24.75" customHeight="1">
      <c r="A27" s="1" t="str">
        <f t="shared" si="0"/>
        <v>101</v>
      </c>
      <c r="B27" s="1" t="s">
        <v>6</v>
      </c>
      <c r="C27" s="1" t="s">
        <v>7</v>
      </c>
      <c r="D27" s="1" t="str">
        <f>"蔡仁香"</f>
        <v>蔡仁香</v>
      </c>
      <c r="E27" s="1" t="s">
        <v>32</v>
      </c>
    </row>
    <row r="28" spans="1:5" ht="24.75" customHeight="1">
      <c r="A28" s="1" t="str">
        <f t="shared" si="0"/>
        <v>101</v>
      </c>
      <c r="B28" s="1" t="s">
        <v>6</v>
      </c>
      <c r="C28" s="1" t="s">
        <v>7</v>
      </c>
      <c r="D28" s="1" t="str">
        <f>"胡婷婷"</f>
        <v>胡婷婷</v>
      </c>
      <c r="E28" s="1" t="s">
        <v>33</v>
      </c>
    </row>
    <row r="29" spans="1:5" ht="24.75" customHeight="1">
      <c r="A29" s="1" t="str">
        <f t="shared" si="0"/>
        <v>101</v>
      </c>
      <c r="B29" s="1" t="s">
        <v>6</v>
      </c>
      <c r="C29" s="1" t="s">
        <v>7</v>
      </c>
      <c r="D29" s="1" t="str">
        <f>"张鼎丽"</f>
        <v>张鼎丽</v>
      </c>
      <c r="E29" s="1" t="s">
        <v>34</v>
      </c>
    </row>
    <row r="30" spans="1:5" ht="24.75" customHeight="1">
      <c r="A30" s="1" t="str">
        <f t="shared" si="0"/>
        <v>101</v>
      </c>
      <c r="B30" s="1" t="s">
        <v>6</v>
      </c>
      <c r="C30" s="1" t="s">
        <v>7</v>
      </c>
      <c r="D30" s="1" t="str">
        <f>"王琳"</f>
        <v>王琳</v>
      </c>
      <c r="E30" s="1" t="s">
        <v>35</v>
      </c>
    </row>
    <row r="31" spans="1:5" ht="24.75" customHeight="1">
      <c r="A31" s="1" t="str">
        <f t="shared" si="0"/>
        <v>101</v>
      </c>
      <c r="B31" s="1" t="s">
        <v>6</v>
      </c>
      <c r="C31" s="1" t="s">
        <v>7</v>
      </c>
      <c r="D31" s="1" t="str">
        <f>"陈红敏"</f>
        <v>陈红敏</v>
      </c>
      <c r="E31" s="1" t="s">
        <v>36</v>
      </c>
    </row>
    <row r="32" spans="1:5" ht="24.75" customHeight="1">
      <c r="A32" s="1" t="str">
        <f t="shared" si="0"/>
        <v>101</v>
      </c>
      <c r="B32" s="1" t="s">
        <v>6</v>
      </c>
      <c r="C32" s="1" t="s">
        <v>7</v>
      </c>
      <c r="D32" s="1" t="str">
        <f>"王丽婷"</f>
        <v>王丽婷</v>
      </c>
      <c r="E32" s="1" t="s">
        <v>37</v>
      </c>
    </row>
    <row r="33" spans="1:5" ht="24.75" customHeight="1">
      <c r="A33" s="1" t="str">
        <f t="shared" si="0"/>
        <v>101</v>
      </c>
      <c r="B33" s="1" t="s">
        <v>6</v>
      </c>
      <c r="C33" s="1" t="s">
        <v>7</v>
      </c>
      <c r="D33" s="1" t="str">
        <f>"唐南文"</f>
        <v>唐南文</v>
      </c>
      <c r="E33" s="1" t="s">
        <v>38</v>
      </c>
    </row>
    <row r="34" spans="1:5" ht="24.75" customHeight="1">
      <c r="A34" s="1" t="str">
        <f t="shared" si="0"/>
        <v>101</v>
      </c>
      <c r="B34" s="1" t="s">
        <v>6</v>
      </c>
      <c r="C34" s="1" t="s">
        <v>7</v>
      </c>
      <c r="D34" s="1" t="str">
        <f>"王秋银"</f>
        <v>王秋银</v>
      </c>
      <c r="E34" s="1" t="s">
        <v>39</v>
      </c>
    </row>
    <row r="35" spans="1:5" ht="24.75" customHeight="1">
      <c r="A35" s="1" t="str">
        <f t="shared" si="0"/>
        <v>101</v>
      </c>
      <c r="B35" s="1" t="s">
        <v>6</v>
      </c>
      <c r="C35" s="1" t="s">
        <v>7</v>
      </c>
      <c r="D35" s="1" t="str">
        <f>"王惠麓"</f>
        <v>王惠麓</v>
      </c>
      <c r="E35" s="1" t="s">
        <v>40</v>
      </c>
    </row>
    <row r="36" spans="1:5" ht="24.75" customHeight="1">
      <c r="A36" s="1" t="str">
        <f t="shared" si="0"/>
        <v>101</v>
      </c>
      <c r="B36" s="1" t="s">
        <v>6</v>
      </c>
      <c r="C36" s="1" t="s">
        <v>7</v>
      </c>
      <c r="D36" s="1" t="str">
        <f>"柳美娟"</f>
        <v>柳美娟</v>
      </c>
      <c r="E36" s="1" t="s">
        <v>41</v>
      </c>
    </row>
    <row r="37" spans="1:5" ht="24.75" customHeight="1">
      <c r="A37" s="1" t="str">
        <f t="shared" si="0"/>
        <v>101</v>
      </c>
      <c r="B37" s="1" t="s">
        <v>6</v>
      </c>
      <c r="C37" s="1" t="s">
        <v>7</v>
      </c>
      <c r="D37" s="1" t="str">
        <f>"林侨仙"</f>
        <v>林侨仙</v>
      </c>
      <c r="E37" s="1" t="s">
        <v>42</v>
      </c>
    </row>
    <row r="38" spans="1:5" ht="24.75" customHeight="1">
      <c r="A38" s="1" t="str">
        <f t="shared" si="0"/>
        <v>101</v>
      </c>
      <c r="B38" s="1" t="s">
        <v>6</v>
      </c>
      <c r="C38" s="1" t="s">
        <v>7</v>
      </c>
      <c r="D38" s="1" t="str">
        <f>"吴金惠"</f>
        <v>吴金惠</v>
      </c>
      <c r="E38" s="1" t="s">
        <v>43</v>
      </c>
    </row>
    <row r="39" spans="1:5" ht="24.75" customHeight="1">
      <c r="A39" s="1" t="str">
        <f t="shared" si="0"/>
        <v>101</v>
      </c>
      <c r="B39" s="1" t="s">
        <v>6</v>
      </c>
      <c r="C39" s="1" t="s">
        <v>7</v>
      </c>
      <c r="D39" s="1" t="str">
        <f>"王丽燕"</f>
        <v>王丽燕</v>
      </c>
      <c r="E39" s="1" t="s">
        <v>44</v>
      </c>
    </row>
    <row r="40" spans="1:5" ht="24.75" customHeight="1">
      <c r="A40" s="1" t="str">
        <f t="shared" si="0"/>
        <v>101</v>
      </c>
      <c r="B40" s="1" t="s">
        <v>6</v>
      </c>
      <c r="C40" s="1" t="s">
        <v>7</v>
      </c>
      <c r="D40" s="1" t="str">
        <f>"王彩云"</f>
        <v>王彩云</v>
      </c>
      <c r="E40" s="1" t="s">
        <v>45</v>
      </c>
    </row>
    <row r="41" spans="1:5" ht="24.75" customHeight="1">
      <c r="A41" s="1" t="str">
        <f t="shared" si="0"/>
        <v>101</v>
      </c>
      <c r="B41" s="1" t="s">
        <v>6</v>
      </c>
      <c r="C41" s="1" t="s">
        <v>7</v>
      </c>
      <c r="D41" s="1" t="str">
        <f>"王阳超"</f>
        <v>王阳超</v>
      </c>
      <c r="E41" s="1" t="s">
        <v>46</v>
      </c>
    </row>
    <row r="42" spans="1:5" ht="24.75" customHeight="1">
      <c r="A42" s="1" t="str">
        <f t="shared" si="0"/>
        <v>101</v>
      </c>
      <c r="B42" s="1" t="s">
        <v>6</v>
      </c>
      <c r="C42" s="1" t="s">
        <v>7</v>
      </c>
      <c r="D42" s="1" t="str">
        <f>"邱帮雪"</f>
        <v>邱帮雪</v>
      </c>
      <c r="E42" s="1" t="s">
        <v>47</v>
      </c>
    </row>
    <row r="43" spans="1:5" ht="24.75" customHeight="1">
      <c r="A43" s="1" t="str">
        <f t="shared" si="0"/>
        <v>101</v>
      </c>
      <c r="B43" s="1" t="s">
        <v>6</v>
      </c>
      <c r="C43" s="1" t="s">
        <v>7</v>
      </c>
      <c r="D43" s="1" t="str">
        <f>"王彩"</f>
        <v>王彩</v>
      </c>
      <c r="E43" s="1" t="s">
        <v>48</v>
      </c>
    </row>
    <row r="44" spans="1:5" ht="24.75" customHeight="1">
      <c r="A44" s="1" t="str">
        <f t="shared" si="0"/>
        <v>101</v>
      </c>
      <c r="B44" s="1" t="s">
        <v>6</v>
      </c>
      <c r="C44" s="1" t="s">
        <v>7</v>
      </c>
      <c r="D44" s="1" t="str">
        <f>"郭映"</f>
        <v>郭映</v>
      </c>
      <c r="E44" s="1" t="s">
        <v>49</v>
      </c>
    </row>
    <row r="45" spans="1:5" ht="24.75" customHeight="1">
      <c r="A45" s="1" t="str">
        <f t="shared" si="0"/>
        <v>101</v>
      </c>
      <c r="B45" s="1" t="s">
        <v>6</v>
      </c>
      <c r="C45" s="1" t="s">
        <v>7</v>
      </c>
      <c r="D45" s="1" t="str">
        <f>"陈家旺"</f>
        <v>陈家旺</v>
      </c>
      <c r="E45" s="1" t="s">
        <v>50</v>
      </c>
    </row>
    <row r="46" spans="1:5" ht="24.75" customHeight="1">
      <c r="A46" s="1" t="str">
        <f t="shared" si="0"/>
        <v>101</v>
      </c>
      <c r="B46" s="1" t="s">
        <v>6</v>
      </c>
      <c r="C46" s="1" t="s">
        <v>7</v>
      </c>
      <c r="D46" s="1" t="str">
        <f>"周小妹"</f>
        <v>周小妹</v>
      </c>
      <c r="E46" s="1" t="s">
        <v>51</v>
      </c>
    </row>
    <row r="47" spans="1:5" ht="24.75" customHeight="1">
      <c r="A47" s="1" t="str">
        <f t="shared" si="0"/>
        <v>101</v>
      </c>
      <c r="B47" s="1" t="s">
        <v>6</v>
      </c>
      <c r="C47" s="1" t="s">
        <v>7</v>
      </c>
      <c r="D47" s="1" t="str">
        <f>"吴小芳"</f>
        <v>吴小芳</v>
      </c>
      <c r="E47" s="1" t="s">
        <v>52</v>
      </c>
    </row>
    <row r="48" spans="1:5" ht="24.75" customHeight="1">
      <c r="A48" s="1" t="str">
        <f t="shared" si="0"/>
        <v>101</v>
      </c>
      <c r="B48" s="1" t="s">
        <v>6</v>
      </c>
      <c r="C48" s="1" t="s">
        <v>7</v>
      </c>
      <c r="D48" s="1" t="str">
        <f>"冯红娜"</f>
        <v>冯红娜</v>
      </c>
      <c r="E48" s="1" t="s">
        <v>53</v>
      </c>
    </row>
    <row r="49" spans="1:5" ht="24.75" customHeight="1">
      <c r="A49" s="1" t="str">
        <f t="shared" si="0"/>
        <v>101</v>
      </c>
      <c r="B49" s="1" t="s">
        <v>6</v>
      </c>
      <c r="C49" s="1" t="s">
        <v>7</v>
      </c>
      <c r="D49" s="1" t="str">
        <f>"邢丽君"</f>
        <v>邢丽君</v>
      </c>
      <c r="E49" s="1" t="s">
        <v>54</v>
      </c>
    </row>
    <row r="50" spans="1:5" ht="24.75" customHeight="1">
      <c r="A50" s="1" t="str">
        <f t="shared" si="0"/>
        <v>101</v>
      </c>
      <c r="B50" s="1" t="s">
        <v>6</v>
      </c>
      <c r="C50" s="1" t="s">
        <v>7</v>
      </c>
      <c r="D50" s="1" t="str">
        <f>"肖选南"</f>
        <v>肖选南</v>
      </c>
      <c r="E50" s="1" t="s">
        <v>55</v>
      </c>
    </row>
    <row r="51" spans="1:5" ht="24.75" customHeight="1">
      <c r="A51" s="1" t="str">
        <f t="shared" si="0"/>
        <v>101</v>
      </c>
      <c r="B51" s="1" t="s">
        <v>6</v>
      </c>
      <c r="C51" s="1" t="s">
        <v>7</v>
      </c>
      <c r="D51" s="1" t="str">
        <f>"陈楚茹"</f>
        <v>陈楚茹</v>
      </c>
      <c r="E51" s="1" t="s">
        <v>56</v>
      </c>
    </row>
    <row r="52" spans="1:5" ht="24.75" customHeight="1">
      <c r="A52" s="1" t="str">
        <f t="shared" si="0"/>
        <v>101</v>
      </c>
      <c r="B52" s="1" t="s">
        <v>6</v>
      </c>
      <c r="C52" s="1" t="s">
        <v>7</v>
      </c>
      <c r="D52" s="1" t="str">
        <f>"王书美"</f>
        <v>王书美</v>
      </c>
      <c r="E52" s="1" t="s">
        <v>57</v>
      </c>
    </row>
    <row r="53" spans="1:5" ht="24.75" customHeight="1">
      <c r="A53" s="1" t="str">
        <f t="shared" si="0"/>
        <v>101</v>
      </c>
      <c r="B53" s="1" t="s">
        <v>6</v>
      </c>
      <c r="C53" s="1" t="s">
        <v>7</v>
      </c>
      <c r="D53" s="1" t="str">
        <f>"苏向婷"</f>
        <v>苏向婷</v>
      </c>
      <c r="E53" s="1" t="s">
        <v>58</v>
      </c>
    </row>
    <row r="54" spans="1:5" ht="24.75" customHeight="1">
      <c r="A54" s="1" t="str">
        <f t="shared" si="0"/>
        <v>101</v>
      </c>
      <c r="B54" s="1" t="s">
        <v>6</v>
      </c>
      <c r="C54" s="1" t="s">
        <v>7</v>
      </c>
      <c r="D54" s="1" t="str">
        <f>"王艳姗"</f>
        <v>王艳姗</v>
      </c>
      <c r="E54" s="1" t="s">
        <v>59</v>
      </c>
    </row>
    <row r="55" spans="1:5" ht="24.75" customHeight="1">
      <c r="A55" s="1" t="str">
        <f t="shared" si="0"/>
        <v>101</v>
      </c>
      <c r="B55" s="1" t="s">
        <v>6</v>
      </c>
      <c r="C55" s="1" t="s">
        <v>7</v>
      </c>
      <c r="D55" s="1" t="str">
        <f>"刘经唯"</f>
        <v>刘经唯</v>
      </c>
      <c r="E55" s="1" t="s">
        <v>60</v>
      </c>
    </row>
    <row r="56" spans="1:5" ht="24.75" customHeight="1">
      <c r="A56" s="1" t="str">
        <f t="shared" si="0"/>
        <v>101</v>
      </c>
      <c r="B56" s="1" t="s">
        <v>6</v>
      </c>
      <c r="C56" s="1" t="s">
        <v>7</v>
      </c>
      <c r="D56" s="1" t="str">
        <f>"唐菊"</f>
        <v>唐菊</v>
      </c>
      <c r="E56" s="1" t="s">
        <v>61</v>
      </c>
    </row>
    <row r="57" spans="1:5" ht="24.75" customHeight="1">
      <c r="A57" s="1" t="str">
        <f t="shared" si="0"/>
        <v>101</v>
      </c>
      <c r="B57" s="1" t="s">
        <v>6</v>
      </c>
      <c r="C57" s="1" t="s">
        <v>7</v>
      </c>
      <c r="D57" s="1" t="str">
        <f>"符家娟"</f>
        <v>符家娟</v>
      </c>
      <c r="E57" s="1" t="s">
        <v>62</v>
      </c>
    </row>
    <row r="58" spans="1:5" ht="24.75" customHeight="1">
      <c r="A58" s="1" t="str">
        <f t="shared" si="0"/>
        <v>101</v>
      </c>
      <c r="B58" s="1" t="s">
        <v>6</v>
      </c>
      <c r="C58" s="1" t="s">
        <v>7</v>
      </c>
      <c r="D58" s="1" t="str">
        <f>"蒋万应"</f>
        <v>蒋万应</v>
      </c>
      <c r="E58" s="1" t="s">
        <v>63</v>
      </c>
    </row>
    <row r="59" spans="1:5" ht="24.75" customHeight="1">
      <c r="A59" s="1" t="str">
        <f t="shared" si="0"/>
        <v>101</v>
      </c>
      <c r="B59" s="1" t="s">
        <v>6</v>
      </c>
      <c r="C59" s="1" t="s">
        <v>7</v>
      </c>
      <c r="D59" s="1" t="str">
        <f>"李紫微"</f>
        <v>李紫微</v>
      </c>
      <c r="E59" s="1" t="s">
        <v>64</v>
      </c>
    </row>
    <row r="60" spans="1:5" ht="24.75" customHeight="1">
      <c r="A60" s="1" t="str">
        <f t="shared" si="0"/>
        <v>101</v>
      </c>
      <c r="B60" s="1" t="s">
        <v>6</v>
      </c>
      <c r="C60" s="1" t="s">
        <v>7</v>
      </c>
      <c r="D60" s="1" t="str">
        <f>"庞光亮"</f>
        <v>庞光亮</v>
      </c>
      <c r="E60" s="1" t="s">
        <v>65</v>
      </c>
    </row>
    <row r="61" spans="1:5" ht="24.75" customHeight="1">
      <c r="A61" s="1" t="str">
        <f t="shared" si="0"/>
        <v>101</v>
      </c>
      <c r="B61" s="1" t="s">
        <v>6</v>
      </c>
      <c r="C61" s="1" t="s">
        <v>7</v>
      </c>
      <c r="D61" s="1" t="str">
        <f>"钟海菊"</f>
        <v>钟海菊</v>
      </c>
      <c r="E61" s="1" t="s">
        <v>66</v>
      </c>
    </row>
    <row r="62" spans="1:5" ht="24.75" customHeight="1">
      <c r="A62" s="1" t="str">
        <f aca="true" t="shared" si="1" ref="A62:A124">"102"</f>
        <v>102</v>
      </c>
      <c r="B62" s="1" t="s">
        <v>67</v>
      </c>
      <c r="C62" s="1" t="s">
        <v>68</v>
      </c>
      <c r="D62" s="1" t="str">
        <f>"符运松"</f>
        <v>符运松</v>
      </c>
      <c r="E62" s="1" t="s">
        <v>69</v>
      </c>
    </row>
    <row r="63" spans="1:5" ht="24.75" customHeight="1">
      <c r="A63" s="1" t="str">
        <f t="shared" si="1"/>
        <v>102</v>
      </c>
      <c r="B63" s="1" t="s">
        <v>67</v>
      </c>
      <c r="C63" s="1" t="s">
        <v>68</v>
      </c>
      <c r="D63" s="1" t="str">
        <f>"姚雨江"</f>
        <v>姚雨江</v>
      </c>
      <c r="E63" s="1" t="s">
        <v>70</v>
      </c>
    </row>
    <row r="64" spans="1:5" ht="24.75" customHeight="1">
      <c r="A64" s="1" t="str">
        <f t="shared" si="1"/>
        <v>102</v>
      </c>
      <c r="B64" s="1" t="s">
        <v>67</v>
      </c>
      <c r="C64" s="1" t="s">
        <v>68</v>
      </c>
      <c r="D64" s="1" t="str">
        <f>"蔡南南"</f>
        <v>蔡南南</v>
      </c>
      <c r="E64" s="1" t="s">
        <v>71</v>
      </c>
    </row>
    <row r="65" spans="1:5" ht="24.75" customHeight="1">
      <c r="A65" s="1" t="str">
        <f t="shared" si="1"/>
        <v>102</v>
      </c>
      <c r="B65" s="1" t="s">
        <v>67</v>
      </c>
      <c r="C65" s="1" t="s">
        <v>68</v>
      </c>
      <c r="D65" s="1" t="str">
        <f>"李文洁"</f>
        <v>李文洁</v>
      </c>
      <c r="E65" s="1" t="s">
        <v>72</v>
      </c>
    </row>
    <row r="66" spans="1:5" ht="24.75" customHeight="1">
      <c r="A66" s="1" t="str">
        <f t="shared" si="1"/>
        <v>102</v>
      </c>
      <c r="B66" s="1" t="s">
        <v>67</v>
      </c>
      <c r="C66" s="1" t="s">
        <v>68</v>
      </c>
      <c r="D66" s="1" t="str">
        <f>"潘敏敏"</f>
        <v>潘敏敏</v>
      </c>
      <c r="E66" s="1" t="s">
        <v>73</v>
      </c>
    </row>
    <row r="67" spans="1:5" ht="24.75" customHeight="1">
      <c r="A67" s="1" t="str">
        <f t="shared" si="1"/>
        <v>102</v>
      </c>
      <c r="B67" s="1" t="s">
        <v>67</v>
      </c>
      <c r="C67" s="1" t="s">
        <v>68</v>
      </c>
      <c r="D67" s="1" t="str">
        <f>"吴蔚燕"</f>
        <v>吴蔚燕</v>
      </c>
      <c r="E67" s="1" t="s">
        <v>74</v>
      </c>
    </row>
    <row r="68" spans="1:5" ht="24.75" customHeight="1">
      <c r="A68" s="1" t="str">
        <f t="shared" si="1"/>
        <v>102</v>
      </c>
      <c r="B68" s="1" t="s">
        <v>67</v>
      </c>
      <c r="C68" s="1" t="s">
        <v>68</v>
      </c>
      <c r="D68" s="1" t="str">
        <f>"柯云飞"</f>
        <v>柯云飞</v>
      </c>
      <c r="E68" s="1" t="s">
        <v>75</v>
      </c>
    </row>
    <row r="69" spans="1:5" ht="24.75" customHeight="1">
      <c r="A69" s="1" t="str">
        <f t="shared" si="1"/>
        <v>102</v>
      </c>
      <c r="B69" s="1" t="s">
        <v>67</v>
      </c>
      <c r="C69" s="1" t="s">
        <v>68</v>
      </c>
      <c r="D69" s="1" t="str">
        <f>"陈冰"</f>
        <v>陈冰</v>
      </c>
      <c r="E69" s="1" t="s">
        <v>76</v>
      </c>
    </row>
    <row r="70" spans="1:5" ht="24.75" customHeight="1">
      <c r="A70" s="1" t="str">
        <f t="shared" si="1"/>
        <v>102</v>
      </c>
      <c r="B70" s="1" t="s">
        <v>67</v>
      </c>
      <c r="C70" s="1" t="s">
        <v>68</v>
      </c>
      <c r="D70" s="1" t="str">
        <f>"赵艳"</f>
        <v>赵艳</v>
      </c>
      <c r="E70" s="1" t="s">
        <v>77</v>
      </c>
    </row>
    <row r="71" spans="1:5" ht="24.75" customHeight="1">
      <c r="A71" s="1" t="str">
        <f t="shared" si="1"/>
        <v>102</v>
      </c>
      <c r="B71" s="1" t="s">
        <v>67</v>
      </c>
      <c r="C71" s="1" t="s">
        <v>68</v>
      </c>
      <c r="D71" s="1" t="str">
        <f>"黄文骞"</f>
        <v>黄文骞</v>
      </c>
      <c r="E71" s="1" t="s">
        <v>78</v>
      </c>
    </row>
    <row r="72" spans="1:5" ht="24.75" customHeight="1">
      <c r="A72" s="1" t="str">
        <f t="shared" si="1"/>
        <v>102</v>
      </c>
      <c r="B72" s="1" t="s">
        <v>67</v>
      </c>
      <c r="C72" s="1" t="s">
        <v>68</v>
      </c>
      <c r="D72" s="1" t="str">
        <f>"林焕柳"</f>
        <v>林焕柳</v>
      </c>
      <c r="E72" s="1" t="s">
        <v>79</v>
      </c>
    </row>
    <row r="73" spans="1:5" ht="24.75" customHeight="1">
      <c r="A73" s="1" t="str">
        <f t="shared" si="1"/>
        <v>102</v>
      </c>
      <c r="B73" s="1" t="s">
        <v>67</v>
      </c>
      <c r="C73" s="1" t="s">
        <v>68</v>
      </c>
      <c r="D73" s="1" t="str">
        <f>"莫海燕"</f>
        <v>莫海燕</v>
      </c>
      <c r="E73" s="1" t="s">
        <v>80</v>
      </c>
    </row>
    <row r="74" spans="1:5" ht="24.75" customHeight="1">
      <c r="A74" s="1" t="str">
        <f t="shared" si="1"/>
        <v>102</v>
      </c>
      <c r="B74" s="1" t="s">
        <v>67</v>
      </c>
      <c r="C74" s="1" t="s">
        <v>68</v>
      </c>
      <c r="D74" s="1" t="str">
        <f>"朱晓红"</f>
        <v>朱晓红</v>
      </c>
      <c r="E74" s="1" t="s">
        <v>81</v>
      </c>
    </row>
    <row r="75" spans="1:5" ht="24.75" customHeight="1">
      <c r="A75" s="1" t="str">
        <f t="shared" si="1"/>
        <v>102</v>
      </c>
      <c r="B75" s="1" t="s">
        <v>67</v>
      </c>
      <c r="C75" s="1" t="s">
        <v>68</v>
      </c>
      <c r="D75" s="1" t="str">
        <f>"符运伟"</f>
        <v>符运伟</v>
      </c>
      <c r="E75" s="1" t="s">
        <v>82</v>
      </c>
    </row>
    <row r="76" spans="1:5" ht="24.75" customHeight="1">
      <c r="A76" s="1" t="str">
        <f t="shared" si="1"/>
        <v>102</v>
      </c>
      <c r="B76" s="1" t="s">
        <v>67</v>
      </c>
      <c r="C76" s="1" t="s">
        <v>68</v>
      </c>
      <c r="D76" s="1" t="str">
        <f>"庞卓丽"</f>
        <v>庞卓丽</v>
      </c>
      <c r="E76" s="1" t="s">
        <v>83</v>
      </c>
    </row>
    <row r="77" spans="1:5" ht="24.75" customHeight="1">
      <c r="A77" s="1" t="str">
        <f t="shared" si="1"/>
        <v>102</v>
      </c>
      <c r="B77" s="1" t="s">
        <v>67</v>
      </c>
      <c r="C77" s="1" t="s">
        <v>68</v>
      </c>
      <c r="D77" s="1" t="str">
        <f>"李文丽"</f>
        <v>李文丽</v>
      </c>
      <c r="E77" s="1" t="s">
        <v>84</v>
      </c>
    </row>
    <row r="78" spans="1:5" ht="24.75" customHeight="1">
      <c r="A78" s="1" t="str">
        <f t="shared" si="1"/>
        <v>102</v>
      </c>
      <c r="B78" s="1" t="s">
        <v>67</v>
      </c>
      <c r="C78" s="1" t="s">
        <v>68</v>
      </c>
      <c r="D78" s="1" t="str">
        <f>"李月秋"</f>
        <v>李月秋</v>
      </c>
      <c r="E78" s="1" t="s">
        <v>85</v>
      </c>
    </row>
    <row r="79" spans="1:5" ht="24.75" customHeight="1">
      <c r="A79" s="1" t="str">
        <f t="shared" si="1"/>
        <v>102</v>
      </c>
      <c r="B79" s="1" t="s">
        <v>67</v>
      </c>
      <c r="C79" s="1" t="s">
        <v>68</v>
      </c>
      <c r="D79" s="1" t="str">
        <f>"羊彩梦"</f>
        <v>羊彩梦</v>
      </c>
      <c r="E79" s="1" t="s">
        <v>86</v>
      </c>
    </row>
    <row r="80" spans="1:5" ht="24.75" customHeight="1">
      <c r="A80" s="1" t="str">
        <f t="shared" si="1"/>
        <v>102</v>
      </c>
      <c r="B80" s="1" t="s">
        <v>67</v>
      </c>
      <c r="C80" s="1" t="s">
        <v>68</v>
      </c>
      <c r="D80" s="1" t="str">
        <f>"柯彦萍"</f>
        <v>柯彦萍</v>
      </c>
      <c r="E80" s="1" t="s">
        <v>87</v>
      </c>
    </row>
    <row r="81" spans="1:5" ht="24.75" customHeight="1">
      <c r="A81" s="1" t="str">
        <f t="shared" si="1"/>
        <v>102</v>
      </c>
      <c r="B81" s="1" t="s">
        <v>67</v>
      </c>
      <c r="C81" s="1" t="s">
        <v>68</v>
      </c>
      <c r="D81" s="1" t="str">
        <f>"吴淑亲"</f>
        <v>吴淑亲</v>
      </c>
      <c r="E81" s="1" t="s">
        <v>88</v>
      </c>
    </row>
    <row r="82" spans="1:5" ht="24.75" customHeight="1">
      <c r="A82" s="1" t="str">
        <f t="shared" si="1"/>
        <v>102</v>
      </c>
      <c r="B82" s="1" t="s">
        <v>67</v>
      </c>
      <c r="C82" s="1" t="s">
        <v>68</v>
      </c>
      <c r="D82" s="1" t="str">
        <f>"黎家慧"</f>
        <v>黎家慧</v>
      </c>
      <c r="E82" s="1" t="s">
        <v>89</v>
      </c>
    </row>
    <row r="83" spans="1:5" ht="24.75" customHeight="1">
      <c r="A83" s="1" t="str">
        <f t="shared" si="1"/>
        <v>102</v>
      </c>
      <c r="B83" s="1" t="s">
        <v>67</v>
      </c>
      <c r="C83" s="1" t="s">
        <v>68</v>
      </c>
      <c r="D83" s="1" t="str">
        <f>"邱小妹"</f>
        <v>邱小妹</v>
      </c>
      <c r="E83" s="1" t="s">
        <v>90</v>
      </c>
    </row>
    <row r="84" spans="1:5" ht="24.75" customHeight="1">
      <c r="A84" s="1" t="str">
        <f t="shared" si="1"/>
        <v>102</v>
      </c>
      <c r="B84" s="1" t="s">
        <v>67</v>
      </c>
      <c r="C84" s="1" t="s">
        <v>68</v>
      </c>
      <c r="D84" s="1" t="str">
        <f>"符俊环"</f>
        <v>符俊环</v>
      </c>
      <c r="E84" s="1" t="s">
        <v>91</v>
      </c>
    </row>
    <row r="85" spans="1:5" ht="24.75" customHeight="1">
      <c r="A85" s="1" t="str">
        <f t="shared" si="1"/>
        <v>102</v>
      </c>
      <c r="B85" s="1" t="s">
        <v>67</v>
      </c>
      <c r="C85" s="1" t="s">
        <v>68</v>
      </c>
      <c r="D85" s="1" t="str">
        <f>"许琳"</f>
        <v>许琳</v>
      </c>
      <c r="E85" s="1" t="s">
        <v>92</v>
      </c>
    </row>
    <row r="86" spans="1:5" ht="24.75" customHeight="1">
      <c r="A86" s="1" t="str">
        <f t="shared" si="1"/>
        <v>102</v>
      </c>
      <c r="B86" s="1" t="s">
        <v>67</v>
      </c>
      <c r="C86" s="1" t="s">
        <v>68</v>
      </c>
      <c r="D86" s="1" t="str">
        <f>"唐传婷"</f>
        <v>唐传婷</v>
      </c>
      <c r="E86" s="1" t="s">
        <v>93</v>
      </c>
    </row>
    <row r="87" spans="1:5" ht="24.75" customHeight="1">
      <c r="A87" s="1" t="str">
        <f t="shared" si="1"/>
        <v>102</v>
      </c>
      <c r="B87" s="1" t="s">
        <v>67</v>
      </c>
      <c r="C87" s="1" t="s">
        <v>68</v>
      </c>
      <c r="D87" s="1" t="str">
        <f>"李丽霞"</f>
        <v>李丽霞</v>
      </c>
      <c r="E87" s="1" t="s">
        <v>94</v>
      </c>
    </row>
    <row r="88" spans="1:5" ht="24.75" customHeight="1">
      <c r="A88" s="1" t="str">
        <f t="shared" si="1"/>
        <v>102</v>
      </c>
      <c r="B88" s="1" t="s">
        <v>67</v>
      </c>
      <c r="C88" s="1" t="s">
        <v>68</v>
      </c>
      <c r="D88" s="1" t="str">
        <f>"符美英"</f>
        <v>符美英</v>
      </c>
      <c r="E88" s="1" t="s">
        <v>95</v>
      </c>
    </row>
    <row r="89" spans="1:5" ht="24.75" customHeight="1">
      <c r="A89" s="1" t="str">
        <f t="shared" si="1"/>
        <v>102</v>
      </c>
      <c r="B89" s="1" t="s">
        <v>67</v>
      </c>
      <c r="C89" s="1" t="s">
        <v>68</v>
      </c>
      <c r="D89" s="1" t="str">
        <f>"李洁莹"</f>
        <v>李洁莹</v>
      </c>
      <c r="E89" s="1" t="s">
        <v>96</v>
      </c>
    </row>
    <row r="90" spans="1:5" ht="24.75" customHeight="1">
      <c r="A90" s="1" t="str">
        <f t="shared" si="1"/>
        <v>102</v>
      </c>
      <c r="B90" s="1" t="s">
        <v>67</v>
      </c>
      <c r="C90" s="1" t="s">
        <v>68</v>
      </c>
      <c r="D90" s="1" t="str">
        <f>"王芷仙"</f>
        <v>王芷仙</v>
      </c>
      <c r="E90" s="1" t="s">
        <v>97</v>
      </c>
    </row>
    <row r="91" spans="1:5" ht="24.75" customHeight="1">
      <c r="A91" s="1" t="str">
        <f t="shared" si="1"/>
        <v>102</v>
      </c>
      <c r="B91" s="1" t="s">
        <v>67</v>
      </c>
      <c r="C91" s="1" t="s">
        <v>68</v>
      </c>
      <c r="D91" s="1" t="str">
        <f>"杨川"</f>
        <v>杨川</v>
      </c>
      <c r="E91" s="1" t="s">
        <v>98</v>
      </c>
    </row>
    <row r="92" spans="1:5" ht="24.75" customHeight="1">
      <c r="A92" s="1" t="str">
        <f t="shared" si="1"/>
        <v>102</v>
      </c>
      <c r="B92" s="1" t="s">
        <v>67</v>
      </c>
      <c r="C92" s="1" t="s">
        <v>68</v>
      </c>
      <c r="D92" s="1" t="str">
        <f>"吴梅秋"</f>
        <v>吴梅秋</v>
      </c>
      <c r="E92" s="1" t="s">
        <v>99</v>
      </c>
    </row>
    <row r="93" spans="1:5" ht="24.75" customHeight="1">
      <c r="A93" s="1" t="str">
        <f t="shared" si="1"/>
        <v>102</v>
      </c>
      <c r="B93" s="1" t="s">
        <v>67</v>
      </c>
      <c r="C93" s="1" t="s">
        <v>68</v>
      </c>
      <c r="D93" s="1" t="str">
        <f>"吴思"</f>
        <v>吴思</v>
      </c>
      <c r="E93" s="1" t="s">
        <v>100</v>
      </c>
    </row>
    <row r="94" spans="1:5" ht="24.75" customHeight="1">
      <c r="A94" s="1" t="str">
        <f t="shared" si="1"/>
        <v>102</v>
      </c>
      <c r="B94" s="1" t="s">
        <v>67</v>
      </c>
      <c r="C94" s="1" t="s">
        <v>68</v>
      </c>
      <c r="D94" s="1" t="str">
        <f>"林芳桦"</f>
        <v>林芳桦</v>
      </c>
      <c r="E94" s="1" t="s">
        <v>101</v>
      </c>
    </row>
    <row r="95" spans="1:5" ht="24.75" customHeight="1">
      <c r="A95" s="1" t="str">
        <f t="shared" si="1"/>
        <v>102</v>
      </c>
      <c r="B95" s="1" t="s">
        <v>67</v>
      </c>
      <c r="C95" s="1" t="s">
        <v>68</v>
      </c>
      <c r="D95" s="1" t="str">
        <f>"肖咪"</f>
        <v>肖咪</v>
      </c>
      <c r="E95" s="1" t="s">
        <v>102</v>
      </c>
    </row>
    <row r="96" spans="1:5" ht="24.75" customHeight="1">
      <c r="A96" s="1" t="str">
        <f t="shared" si="1"/>
        <v>102</v>
      </c>
      <c r="B96" s="1" t="s">
        <v>67</v>
      </c>
      <c r="C96" s="1" t="s">
        <v>68</v>
      </c>
      <c r="D96" s="1" t="str">
        <f>"陈英"</f>
        <v>陈英</v>
      </c>
      <c r="E96" s="1" t="s">
        <v>103</v>
      </c>
    </row>
    <row r="97" spans="1:5" ht="24.75" customHeight="1">
      <c r="A97" s="1" t="str">
        <f t="shared" si="1"/>
        <v>102</v>
      </c>
      <c r="B97" s="1" t="s">
        <v>67</v>
      </c>
      <c r="C97" s="1" t="s">
        <v>68</v>
      </c>
      <c r="D97" s="1" t="str">
        <f>"文小丽"</f>
        <v>文小丽</v>
      </c>
      <c r="E97" s="1" t="s">
        <v>104</v>
      </c>
    </row>
    <row r="98" spans="1:5" ht="24.75" customHeight="1">
      <c r="A98" s="1" t="str">
        <f t="shared" si="1"/>
        <v>102</v>
      </c>
      <c r="B98" s="1" t="s">
        <v>67</v>
      </c>
      <c r="C98" s="1" t="s">
        <v>68</v>
      </c>
      <c r="D98" s="1" t="str">
        <f>"莫家阳"</f>
        <v>莫家阳</v>
      </c>
      <c r="E98" s="1" t="s">
        <v>105</v>
      </c>
    </row>
    <row r="99" spans="1:5" ht="24.75" customHeight="1">
      <c r="A99" s="1" t="str">
        <f t="shared" si="1"/>
        <v>102</v>
      </c>
      <c r="B99" s="1" t="s">
        <v>67</v>
      </c>
      <c r="C99" s="1" t="s">
        <v>68</v>
      </c>
      <c r="D99" s="1" t="str">
        <f>"陈清柳"</f>
        <v>陈清柳</v>
      </c>
      <c r="E99" s="1" t="s">
        <v>106</v>
      </c>
    </row>
    <row r="100" spans="1:5" ht="24.75" customHeight="1">
      <c r="A100" s="1" t="str">
        <f t="shared" si="1"/>
        <v>102</v>
      </c>
      <c r="B100" s="1" t="s">
        <v>67</v>
      </c>
      <c r="C100" s="1" t="s">
        <v>68</v>
      </c>
      <c r="D100" s="1" t="str">
        <f>"符爱仙"</f>
        <v>符爱仙</v>
      </c>
      <c r="E100" s="1" t="s">
        <v>107</v>
      </c>
    </row>
    <row r="101" spans="1:5" ht="24.75" customHeight="1">
      <c r="A101" s="1" t="str">
        <f t="shared" si="1"/>
        <v>102</v>
      </c>
      <c r="B101" s="1" t="s">
        <v>67</v>
      </c>
      <c r="C101" s="1" t="s">
        <v>68</v>
      </c>
      <c r="D101" s="1" t="str">
        <f>"朱娇娟"</f>
        <v>朱娇娟</v>
      </c>
      <c r="E101" s="1" t="s">
        <v>108</v>
      </c>
    </row>
    <row r="102" spans="1:5" ht="24.75" customHeight="1">
      <c r="A102" s="1" t="str">
        <f t="shared" si="1"/>
        <v>102</v>
      </c>
      <c r="B102" s="1" t="s">
        <v>67</v>
      </c>
      <c r="C102" s="1" t="s">
        <v>68</v>
      </c>
      <c r="D102" s="1" t="str">
        <f>"杨敏"</f>
        <v>杨敏</v>
      </c>
      <c r="E102" s="1" t="s">
        <v>109</v>
      </c>
    </row>
    <row r="103" spans="1:5" ht="24.75" customHeight="1">
      <c r="A103" s="1" t="str">
        <f t="shared" si="1"/>
        <v>102</v>
      </c>
      <c r="B103" s="1" t="s">
        <v>67</v>
      </c>
      <c r="C103" s="1" t="s">
        <v>68</v>
      </c>
      <c r="D103" s="1" t="str">
        <f>"王琼莹"</f>
        <v>王琼莹</v>
      </c>
      <c r="E103" s="1" t="s">
        <v>110</v>
      </c>
    </row>
    <row r="104" spans="1:5" ht="24.75" customHeight="1">
      <c r="A104" s="1" t="str">
        <f t="shared" si="1"/>
        <v>102</v>
      </c>
      <c r="B104" s="1" t="s">
        <v>67</v>
      </c>
      <c r="C104" s="1" t="s">
        <v>68</v>
      </c>
      <c r="D104" s="1" t="str">
        <f>"赵青翠"</f>
        <v>赵青翠</v>
      </c>
      <c r="E104" s="1" t="s">
        <v>111</v>
      </c>
    </row>
    <row r="105" spans="1:5" ht="24.75" customHeight="1">
      <c r="A105" s="1" t="str">
        <f t="shared" si="1"/>
        <v>102</v>
      </c>
      <c r="B105" s="1" t="s">
        <v>67</v>
      </c>
      <c r="C105" s="1" t="s">
        <v>68</v>
      </c>
      <c r="D105" s="1" t="str">
        <f>"吴青"</f>
        <v>吴青</v>
      </c>
      <c r="E105" s="1" t="s">
        <v>112</v>
      </c>
    </row>
    <row r="106" spans="1:5" ht="24.75" customHeight="1">
      <c r="A106" s="1" t="str">
        <f t="shared" si="1"/>
        <v>102</v>
      </c>
      <c r="B106" s="1" t="s">
        <v>67</v>
      </c>
      <c r="C106" s="1" t="s">
        <v>68</v>
      </c>
      <c r="D106" s="1" t="str">
        <f>"马丁赫懿"</f>
        <v>马丁赫懿</v>
      </c>
      <c r="E106" s="1" t="s">
        <v>113</v>
      </c>
    </row>
    <row r="107" spans="1:5" ht="24.75" customHeight="1">
      <c r="A107" s="1" t="str">
        <f t="shared" si="1"/>
        <v>102</v>
      </c>
      <c r="B107" s="1" t="s">
        <v>67</v>
      </c>
      <c r="C107" s="1" t="s">
        <v>68</v>
      </c>
      <c r="D107" s="1" t="str">
        <f>"付博文"</f>
        <v>付博文</v>
      </c>
      <c r="E107" s="1" t="s">
        <v>114</v>
      </c>
    </row>
    <row r="108" spans="1:5" ht="24.75" customHeight="1">
      <c r="A108" s="1" t="str">
        <f t="shared" si="1"/>
        <v>102</v>
      </c>
      <c r="B108" s="1" t="s">
        <v>67</v>
      </c>
      <c r="C108" s="1" t="s">
        <v>68</v>
      </c>
      <c r="D108" s="1" t="str">
        <f>"王琼利"</f>
        <v>王琼利</v>
      </c>
      <c r="E108" s="1" t="s">
        <v>115</v>
      </c>
    </row>
    <row r="109" spans="1:5" ht="24.75" customHeight="1">
      <c r="A109" s="1" t="str">
        <f t="shared" si="1"/>
        <v>102</v>
      </c>
      <c r="B109" s="1" t="s">
        <v>67</v>
      </c>
      <c r="C109" s="1" t="s">
        <v>68</v>
      </c>
      <c r="D109" s="1" t="str">
        <f>"王芯颖"</f>
        <v>王芯颖</v>
      </c>
      <c r="E109" s="1" t="s">
        <v>116</v>
      </c>
    </row>
    <row r="110" spans="1:5" ht="24.75" customHeight="1">
      <c r="A110" s="1" t="str">
        <f t="shared" si="1"/>
        <v>102</v>
      </c>
      <c r="B110" s="1" t="s">
        <v>67</v>
      </c>
      <c r="C110" s="1" t="s">
        <v>68</v>
      </c>
      <c r="D110" s="1" t="str">
        <f>"林妊"</f>
        <v>林妊</v>
      </c>
      <c r="E110" s="1" t="s">
        <v>117</v>
      </c>
    </row>
    <row r="111" spans="1:5" ht="24.75" customHeight="1">
      <c r="A111" s="1" t="str">
        <f t="shared" si="1"/>
        <v>102</v>
      </c>
      <c r="B111" s="1" t="s">
        <v>67</v>
      </c>
      <c r="C111" s="1" t="s">
        <v>68</v>
      </c>
      <c r="D111" s="1" t="str">
        <f>"陈颖"</f>
        <v>陈颖</v>
      </c>
      <c r="E111" s="1" t="s">
        <v>118</v>
      </c>
    </row>
    <row r="112" spans="1:5" ht="24.75" customHeight="1">
      <c r="A112" s="1" t="str">
        <f t="shared" si="1"/>
        <v>102</v>
      </c>
      <c r="B112" s="1" t="s">
        <v>67</v>
      </c>
      <c r="C112" s="1" t="s">
        <v>68</v>
      </c>
      <c r="D112" s="1" t="str">
        <f>"浦馨予"</f>
        <v>浦馨予</v>
      </c>
      <c r="E112" s="1" t="s">
        <v>119</v>
      </c>
    </row>
    <row r="113" spans="1:5" ht="24.75" customHeight="1">
      <c r="A113" s="1" t="str">
        <f t="shared" si="1"/>
        <v>102</v>
      </c>
      <c r="B113" s="1" t="s">
        <v>67</v>
      </c>
      <c r="C113" s="1" t="s">
        <v>68</v>
      </c>
      <c r="D113" s="1" t="str">
        <f>"王静怡"</f>
        <v>王静怡</v>
      </c>
      <c r="E113" s="1" t="s">
        <v>120</v>
      </c>
    </row>
    <row r="114" spans="1:5" ht="24.75" customHeight="1">
      <c r="A114" s="1" t="str">
        <f t="shared" si="1"/>
        <v>102</v>
      </c>
      <c r="B114" s="1" t="s">
        <v>67</v>
      </c>
      <c r="C114" s="1" t="s">
        <v>68</v>
      </c>
      <c r="D114" s="1" t="str">
        <f>"梁嘉持"</f>
        <v>梁嘉持</v>
      </c>
      <c r="E114" s="1" t="s">
        <v>121</v>
      </c>
    </row>
    <row r="115" spans="1:5" ht="24.75" customHeight="1">
      <c r="A115" s="1" t="str">
        <f t="shared" si="1"/>
        <v>102</v>
      </c>
      <c r="B115" s="1" t="s">
        <v>67</v>
      </c>
      <c r="C115" s="1" t="s">
        <v>68</v>
      </c>
      <c r="D115" s="1" t="str">
        <f>"王远娜"</f>
        <v>王远娜</v>
      </c>
      <c r="E115" s="1" t="s">
        <v>122</v>
      </c>
    </row>
    <row r="116" spans="1:5" ht="24.75" customHeight="1">
      <c r="A116" s="1" t="str">
        <f t="shared" si="1"/>
        <v>102</v>
      </c>
      <c r="B116" s="1" t="s">
        <v>67</v>
      </c>
      <c r="C116" s="1" t="s">
        <v>68</v>
      </c>
      <c r="D116" s="1" t="str">
        <f>"李紫媛"</f>
        <v>李紫媛</v>
      </c>
      <c r="E116" s="1" t="s">
        <v>123</v>
      </c>
    </row>
    <row r="117" spans="1:5" ht="24.75" customHeight="1">
      <c r="A117" s="1" t="str">
        <f t="shared" si="1"/>
        <v>102</v>
      </c>
      <c r="B117" s="1" t="s">
        <v>67</v>
      </c>
      <c r="C117" s="1" t="s">
        <v>68</v>
      </c>
      <c r="D117" s="1" t="str">
        <f>"蔡春敏"</f>
        <v>蔡春敏</v>
      </c>
      <c r="E117" s="1" t="s">
        <v>124</v>
      </c>
    </row>
    <row r="118" spans="1:5" ht="24.75" customHeight="1">
      <c r="A118" s="1" t="str">
        <f t="shared" si="1"/>
        <v>102</v>
      </c>
      <c r="B118" s="1" t="s">
        <v>67</v>
      </c>
      <c r="C118" s="1" t="s">
        <v>68</v>
      </c>
      <c r="D118" s="1" t="str">
        <f>"冯莹"</f>
        <v>冯莹</v>
      </c>
      <c r="E118" s="1" t="s">
        <v>125</v>
      </c>
    </row>
    <row r="119" spans="1:5" ht="24.75" customHeight="1">
      <c r="A119" s="1" t="str">
        <f t="shared" si="1"/>
        <v>102</v>
      </c>
      <c r="B119" s="1" t="s">
        <v>67</v>
      </c>
      <c r="C119" s="1" t="s">
        <v>68</v>
      </c>
      <c r="D119" s="1" t="str">
        <f>"张颖 "</f>
        <v>张颖 </v>
      </c>
      <c r="E119" s="1" t="s">
        <v>126</v>
      </c>
    </row>
    <row r="120" spans="1:5" ht="24.75" customHeight="1">
      <c r="A120" s="1" t="str">
        <f t="shared" si="1"/>
        <v>102</v>
      </c>
      <c r="B120" s="1" t="s">
        <v>67</v>
      </c>
      <c r="C120" s="1" t="s">
        <v>68</v>
      </c>
      <c r="D120" s="1" t="str">
        <f>"何生月"</f>
        <v>何生月</v>
      </c>
      <c r="E120" s="1" t="s">
        <v>127</v>
      </c>
    </row>
    <row r="121" spans="1:5" ht="24.75" customHeight="1">
      <c r="A121" s="1" t="str">
        <f t="shared" si="1"/>
        <v>102</v>
      </c>
      <c r="B121" s="1" t="s">
        <v>67</v>
      </c>
      <c r="C121" s="1" t="s">
        <v>68</v>
      </c>
      <c r="D121" s="1" t="str">
        <f>"谢冬"</f>
        <v>谢冬</v>
      </c>
      <c r="E121" s="1" t="s">
        <v>128</v>
      </c>
    </row>
    <row r="122" spans="1:5" ht="24.75" customHeight="1">
      <c r="A122" s="1" t="str">
        <f t="shared" si="1"/>
        <v>102</v>
      </c>
      <c r="B122" s="1" t="s">
        <v>67</v>
      </c>
      <c r="C122" s="1" t="s">
        <v>68</v>
      </c>
      <c r="D122" s="1" t="str">
        <f>"刘泽华"</f>
        <v>刘泽华</v>
      </c>
      <c r="E122" s="1" t="s">
        <v>129</v>
      </c>
    </row>
    <row r="123" spans="1:5" ht="24.75" customHeight="1">
      <c r="A123" s="1" t="str">
        <f t="shared" si="1"/>
        <v>102</v>
      </c>
      <c r="B123" s="1" t="s">
        <v>67</v>
      </c>
      <c r="C123" s="1" t="s">
        <v>68</v>
      </c>
      <c r="D123" s="1" t="str">
        <f>"洪小冰"</f>
        <v>洪小冰</v>
      </c>
      <c r="E123" s="1" t="s">
        <v>130</v>
      </c>
    </row>
    <row r="124" spans="1:5" ht="24.75" customHeight="1">
      <c r="A124" s="1" t="str">
        <f t="shared" si="1"/>
        <v>102</v>
      </c>
      <c r="B124" s="1" t="s">
        <v>67</v>
      </c>
      <c r="C124" s="1" t="s">
        <v>68</v>
      </c>
      <c r="D124" s="1" t="str">
        <f>"刘芳丽"</f>
        <v>刘芳丽</v>
      </c>
      <c r="E124" s="1" t="s">
        <v>131</v>
      </c>
    </row>
    <row r="125" spans="1:5" ht="24.75" customHeight="1">
      <c r="A125" s="1" t="str">
        <f aca="true" t="shared" si="2" ref="A125:A173">"103"</f>
        <v>103</v>
      </c>
      <c r="B125" s="1" t="s">
        <v>6</v>
      </c>
      <c r="C125" s="1" t="s">
        <v>68</v>
      </c>
      <c r="D125" s="1" t="str">
        <f>"符星夏"</f>
        <v>符星夏</v>
      </c>
      <c r="E125" s="1" t="s">
        <v>132</v>
      </c>
    </row>
    <row r="126" spans="1:5" ht="24.75" customHeight="1">
      <c r="A126" s="1" t="str">
        <f t="shared" si="2"/>
        <v>103</v>
      </c>
      <c r="B126" s="1" t="s">
        <v>6</v>
      </c>
      <c r="C126" s="1" t="s">
        <v>68</v>
      </c>
      <c r="D126" s="1" t="str">
        <f>"李予"</f>
        <v>李予</v>
      </c>
      <c r="E126" s="1" t="s">
        <v>133</v>
      </c>
    </row>
    <row r="127" spans="1:5" ht="24.75" customHeight="1">
      <c r="A127" s="1" t="str">
        <f t="shared" si="2"/>
        <v>103</v>
      </c>
      <c r="B127" s="1" t="s">
        <v>6</v>
      </c>
      <c r="C127" s="1" t="s">
        <v>68</v>
      </c>
      <c r="D127" s="1" t="str">
        <f>"孙春连"</f>
        <v>孙春连</v>
      </c>
      <c r="E127" s="1" t="s">
        <v>134</v>
      </c>
    </row>
    <row r="128" spans="1:5" ht="24.75" customHeight="1">
      <c r="A128" s="1" t="str">
        <f t="shared" si="2"/>
        <v>103</v>
      </c>
      <c r="B128" s="1" t="s">
        <v>6</v>
      </c>
      <c r="C128" s="1" t="s">
        <v>68</v>
      </c>
      <c r="D128" s="1" t="str">
        <f>"许秋香"</f>
        <v>许秋香</v>
      </c>
      <c r="E128" s="1" t="s">
        <v>135</v>
      </c>
    </row>
    <row r="129" spans="1:5" ht="24.75" customHeight="1">
      <c r="A129" s="1" t="str">
        <f t="shared" si="2"/>
        <v>103</v>
      </c>
      <c r="B129" s="1" t="s">
        <v>6</v>
      </c>
      <c r="C129" s="1" t="s">
        <v>68</v>
      </c>
      <c r="D129" s="1" t="str">
        <f>"李小莉"</f>
        <v>李小莉</v>
      </c>
      <c r="E129" s="1" t="s">
        <v>136</v>
      </c>
    </row>
    <row r="130" spans="1:5" ht="24.75" customHeight="1">
      <c r="A130" s="1" t="str">
        <f t="shared" si="2"/>
        <v>103</v>
      </c>
      <c r="B130" s="1" t="s">
        <v>6</v>
      </c>
      <c r="C130" s="1" t="s">
        <v>68</v>
      </c>
      <c r="D130" s="1" t="str">
        <f>"曾健杰"</f>
        <v>曾健杰</v>
      </c>
      <c r="E130" s="1" t="s">
        <v>137</v>
      </c>
    </row>
    <row r="131" spans="1:5" ht="24.75" customHeight="1">
      <c r="A131" s="1" t="str">
        <f t="shared" si="2"/>
        <v>103</v>
      </c>
      <c r="B131" s="1" t="s">
        <v>6</v>
      </c>
      <c r="C131" s="1" t="s">
        <v>68</v>
      </c>
      <c r="D131" s="1" t="str">
        <f>"周娇慧"</f>
        <v>周娇慧</v>
      </c>
      <c r="E131" s="1" t="s">
        <v>138</v>
      </c>
    </row>
    <row r="132" spans="1:5" ht="24.75" customHeight="1">
      <c r="A132" s="1" t="str">
        <f t="shared" si="2"/>
        <v>103</v>
      </c>
      <c r="B132" s="1" t="s">
        <v>6</v>
      </c>
      <c r="C132" s="1" t="s">
        <v>68</v>
      </c>
      <c r="D132" s="1" t="str">
        <f>"钱海琼"</f>
        <v>钱海琼</v>
      </c>
      <c r="E132" s="1" t="s">
        <v>139</v>
      </c>
    </row>
    <row r="133" spans="1:5" ht="24.75" customHeight="1">
      <c r="A133" s="1" t="str">
        <f t="shared" si="2"/>
        <v>103</v>
      </c>
      <c r="B133" s="1" t="s">
        <v>6</v>
      </c>
      <c r="C133" s="1" t="s">
        <v>68</v>
      </c>
      <c r="D133" s="1" t="str">
        <f>"王娟"</f>
        <v>王娟</v>
      </c>
      <c r="E133" s="1" t="s">
        <v>140</v>
      </c>
    </row>
    <row r="134" spans="1:5" ht="24.75" customHeight="1">
      <c r="A134" s="1" t="str">
        <f t="shared" si="2"/>
        <v>103</v>
      </c>
      <c r="B134" s="1" t="s">
        <v>6</v>
      </c>
      <c r="C134" s="1" t="s">
        <v>68</v>
      </c>
      <c r="D134" s="1" t="str">
        <f>"刘丽娜"</f>
        <v>刘丽娜</v>
      </c>
      <c r="E134" s="1" t="s">
        <v>141</v>
      </c>
    </row>
    <row r="135" spans="1:5" ht="24.75" customHeight="1">
      <c r="A135" s="1" t="str">
        <f t="shared" si="2"/>
        <v>103</v>
      </c>
      <c r="B135" s="1" t="s">
        <v>6</v>
      </c>
      <c r="C135" s="1" t="s">
        <v>68</v>
      </c>
      <c r="D135" s="1" t="str">
        <f>"李秋妹"</f>
        <v>李秋妹</v>
      </c>
      <c r="E135" s="1" t="s">
        <v>142</v>
      </c>
    </row>
    <row r="136" spans="1:5" ht="24.75" customHeight="1">
      <c r="A136" s="1" t="str">
        <f t="shared" si="2"/>
        <v>103</v>
      </c>
      <c r="B136" s="1" t="s">
        <v>6</v>
      </c>
      <c r="C136" s="1" t="s">
        <v>68</v>
      </c>
      <c r="D136" s="1" t="str">
        <f>"李艳萍"</f>
        <v>李艳萍</v>
      </c>
      <c r="E136" s="1" t="s">
        <v>143</v>
      </c>
    </row>
    <row r="137" spans="1:5" ht="24.75" customHeight="1">
      <c r="A137" s="1" t="str">
        <f t="shared" si="2"/>
        <v>103</v>
      </c>
      <c r="B137" s="1" t="s">
        <v>6</v>
      </c>
      <c r="C137" s="1" t="s">
        <v>68</v>
      </c>
      <c r="D137" s="1" t="str">
        <f>"曾学郑"</f>
        <v>曾学郑</v>
      </c>
      <c r="E137" s="1" t="s">
        <v>144</v>
      </c>
    </row>
    <row r="138" spans="1:5" ht="24.75" customHeight="1">
      <c r="A138" s="1" t="str">
        <f t="shared" si="2"/>
        <v>103</v>
      </c>
      <c r="B138" s="1" t="s">
        <v>6</v>
      </c>
      <c r="C138" s="1" t="s">
        <v>68</v>
      </c>
      <c r="D138" s="1" t="str">
        <f>"陈淑比"</f>
        <v>陈淑比</v>
      </c>
      <c r="E138" s="1" t="s">
        <v>145</v>
      </c>
    </row>
    <row r="139" spans="1:5" ht="24.75" customHeight="1">
      <c r="A139" s="1" t="str">
        <f t="shared" si="2"/>
        <v>103</v>
      </c>
      <c r="B139" s="1" t="s">
        <v>6</v>
      </c>
      <c r="C139" s="1" t="s">
        <v>68</v>
      </c>
      <c r="D139" s="1" t="str">
        <f>"王中"</f>
        <v>王中</v>
      </c>
      <c r="E139" s="1" t="s">
        <v>146</v>
      </c>
    </row>
    <row r="140" spans="1:5" ht="24.75" customHeight="1">
      <c r="A140" s="1" t="str">
        <f t="shared" si="2"/>
        <v>103</v>
      </c>
      <c r="B140" s="1" t="s">
        <v>6</v>
      </c>
      <c r="C140" s="1" t="s">
        <v>68</v>
      </c>
      <c r="D140" s="1" t="str">
        <f>"关雯靖"</f>
        <v>关雯靖</v>
      </c>
      <c r="E140" s="1" t="s">
        <v>10</v>
      </c>
    </row>
    <row r="141" spans="1:5" ht="24.75" customHeight="1">
      <c r="A141" s="1" t="str">
        <f t="shared" si="2"/>
        <v>103</v>
      </c>
      <c r="B141" s="1" t="s">
        <v>6</v>
      </c>
      <c r="C141" s="1" t="s">
        <v>68</v>
      </c>
      <c r="D141" s="1" t="str">
        <f>"宋宏阳"</f>
        <v>宋宏阳</v>
      </c>
      <c r="E141" s="1" t="s">
        <v>147</v>
      </c>
    </row>
    <row r="142" spans="1:5" ht="24.75" customHeight="1">
      <c r="A142" s="1" t="str">
        <f t="shared" si="2"/>
        <v>103</v>
      </c>
      <c r="B142" s="1" t="s">
        <v>6</v>
      </c>
      <c r="C142" s="1" t="s">
        <v>68</v>
      </c>
      <c r="D142" s="1" t="str">
        <f>"梁又云"</f>
        <v>梁又云</v>
      </c>
      <c r="E142" s="1" t="s">
        <v>148</v>
      </c>
    </row>
    <row r="143" spans="1:5" ht="24.75" customHeight="1">
      <c r="A143" s="1" t="str">
        <f t="shared" si="2"/>
        <v>103</v>
      </c>
      <c r="B143" s="1" t="s">
        <v>6</v>
      </c>
      <c r="C143" s="1" t="s">
        <v>68</v>
      </c>
      <c r="D143" s="1" t="str">
        <f>"钟秋月"</f>
        <v>钟秋月</v>
      </c>
      <c r="E143" s="1" t="s">
        <v>149</v>
      </c>
    </row>
    <row r="144" spans="1:5" ht="24.75" customHeight="1">
      <c r="A144" s="1" t="str">
        <f t="shared" si="2"/>
        <v>103</v>
      </c>
      <c r="B144" s="1" t="s">
        <v>6</v>
      </c>
      <c r="C144" s="1" t="s">
        <v>68</v>
      </c>
      <c r="D144" s="1" t="str">
        <f>"陈艺灵"</f>
        <v>陈艺灵</v>
      </c>
      <c r="E144" s="1" t="s">
        <v>150</v>
      </c>
    </row>
    <row r="145" spans="1:5" ht="24.75" customHeight="1">
      <c r="A145" s="1" t="str">
        <f t="shared" si="2"/>
        <v>103</v>
      </c>
      <c r="B145" s="1" t="s">
        <v>6</v>
      </c>
      <c r="C145" s="1" t="s">
        <v>68</v>
      </c>
      <c r="D145" s="1" t="str">
        <f>"杨宁"</f>
        <v>杨宁</v>
      </c>
      <c r="E145" s="1" t="s">
        <v>88</v>
      </c>
    </row>
    <row r="146" spans="1:5" ht="24.75" customHeight="1">
      <c r="A146" s="1" t="str">
        <f t="shared" si="2"/>
        <v>103</v>
      </c>
      <c r="B146" s="1" t="s">
        <v>6</v>
      </c>
      <c r="C146" s="1" t="s">
        <v>68</v>
      </c>
      <c r="D146" s="1" t="str">
        <f>"廖婷婷"</f>
        <v>廖婷婷</v>
      </c>
      <c r="E146" s="1" t="s">
        <v>151</v>
      </c>
    </row>
    <row r="147" spans="1:5" ht="24.75" customHeight="1">
      <c r="A147" s="1" t="str">
        <f t="shared" si="2"/>
        <v>103</v>
      </c>
      <c r="B147" s="1" t="s">
        <v>6</v>
      </c>
      <c r="C147" s="1" t="s">
        <v>68</v>
      </c>
      <c r="D147" s="1" t="str">
        <f>"陈敏珠"</f>
        <v>陈敏珠</v>
      </c>
      <c r="E147" s="1" t="s">
        <v>152</v>
      </c>
    </row>
    <row r="148" spans="1:5" ht="24.75" customHeight="1">
      <c r="A148" s="1" t="str">
        <f t="shared" si="2"/>
        <v>103</v>
      </c>
      <c r="B148" s="1" t="s">
        <v>6</v>
      </c>
      <c r="C148" s="1" t="s">
        <v>68</v>
      </c>
      <c r="D148" s="1" t="str">
        <f>"罗玉南"</f>
        <v>罗玉南</v>
      </c>
      <c r="E148" s="1" t="s">
        <v>153</v>
      </c>
    </row>
    <row r="149" spans="1:5" ht="24.75" customHeight="1">
      <c r="A149" s="1" t="str">
        <f t="shared" si="2"/>
        <v>103</v>
      </c>
      <c r="B149" s="1" t="s">
        <v>6</v>
      </c>
      <c r="C149" s="1" t="s">
        <v>68</v>
      </c>
      <c r="D149" s="1" t="str">
        <f>"符慧慧"</f>
        <v>符慧慧</v>
      </c>
      <c r="E149" s="1" t="s">
        <v>154</v>
      </c>
    </row>
    <row r="150" spans="1:5" ht="24.75" customHeight="1">
      <c r="A150" s="1" t="str">
        <f t="shared" si="2"/>
        <v>103</v>
      </c>
      <c r="B150" s="1" t="s">
        <v>6</v>
      </c>
      <c r="C150" s="1" t="s">
        <v>68</v>
      </c>
      <c r="D150" s="1" t="str">
        <f>"陈媛媛"</f>
        <v>陈媛媛</v>
      </c>
      <c r="E150" s="1" t="s">
        <v>155</v>
      </c>
    </row>
    <row r="151" spans="1:5" ht="24.75" customHeight="1">
      <c r="A151" s="1" t="str">
        <f t="shared" si="2"/>
        <v>103</v>
      </c>
      <c r="B151" s="1" t="s">
        <v>6</v>
      </c>
      <c r="C151" s="1" t="s">
        <v>68</v>
      </c>
      <c r="D151" s="1" t="str">
        <f>"陈华芳"</f>
        <v>陈华芳</v>
      </c>
      <c r="E151" s="1" t="s">
        <v>156</v>
      </c>
    </row>
    <row r="152" spans="1:5" ht="24.75" customHeight="1">
      <c r="A152" s="1" t="str">
        <f t="shared" si="2"/>
        <v>103</v>
      </c>
      <c r="B152" s="1" t="s">
        <v>6</v>
      </c>
      <c r="C152" s="1" t="s">
        <v>68</v>
      </c>
      <c r="D152" s="1" t="str">
        <f>"彭修惠"</f>
        <v>彭修惠</v>
      </c>
      <c r="E152" s="1" t="s">
        <v>157</v>
      </c>
    </row>
    <row r="153" spans="1:5" ht="24.75" customHeight="1">
      <c r="A153" s="1" t="str">
        <f t="shared" si="2"/>
        <v>103</v>
      </c>
      <c r="B153" s="1" t="s">
        <v>6</v>
      </c>
      <c r="C153" s="1" t="s">
        <v>68</v>
      </c>
      <c r="D153" s="1" t="str">
        <f>"邓惠丹"</f>
        <v>邓惠丹</v>
      </c>
      <c r="E153" s="1" t="s">
        <v>158</v>
      </c>
    </row>
    <row r="154" spans="1:5" ht="24.75" customHeight="1">
      <c r="A154" s="1" t="str">
        <f t="shared" si="2"/>
        <v>103</v>
      </c>
      <c r="B154" s="1" t="s">
        <v>6</v>
      </c>
      <c r="C154" s="1" t="s">
        <v>68</v>
      </c>
      <c r="D154" s="1" t="str">
        <f>"吴方燕"</f>
        <v>吴方燕</v>
      </c>
      <c r="E154" s="1" t="s">
        <v>159</v>
      </c>
    </row>
    <row r="155" spans="1:5" ht="24.75" customHeight="1">
      <c r="A155" s="1" t="str">
        <f t="shared" si="2"/>
        <v>103</v>
      </c>
      <c r="B155" s="1" t="s">
        <v>6</v>
      </c>
      <c r="C155" s="1" t="s">
        <v>68</v>
      </c>
      <c r="D155" s="1" t="str">
        <f>"周教女"</f>
        <v>周教女</v>
      </c>
      <c r="E155" s="1" t="s">
        <v>160</v>
      </c>
    </row>
    <row r="156" spans="1:5" ht="24.75" customHeight="1">
      <c r="A156" s="1" t="str">
        <f t="shared" si="2"/>
        <v>103</v>
      </c>
      <c r="B156" s="1" t="s">
        <v>6</v>
      </c>
      <c r="C156" s="1" t="s">
        <v>68</v>
      </c>
      <c r="D156" s="1" t="str">
        <f>"杨紫环"</f>
        <v>杨紫环</v>
      </c>
      <c r="E156" s="1" t="s">
        <v>161</v>
      </c>
    </row>
    <row r="157" spans="1:5" ht="24.75" customHeight="1">
      <c r="A157" s="1" t="str">
        <f t="shared" si="2"/>
        <v>103</v>
      </c>
      <c r="B157" s="1" t="s">
        <v>6</v>
      </c>
      <c r="C157" s="1" t="s">
        <v>68</v>
      </c>
      <c r="D157" s="1" t="str">
        <f>"刘灵锐"</f>
        <v>刘灵锐</v>
      </c>
      <c r="E157" s="1" t="s">
        <v>162</v>
      </c>
    </row>
    <row r="158" spans="1:5" ht="24.75" customHeight="1">
      <c r="A158" s="1" t="str">
        <f t="shared" si="2"/>
        <v>103</v>
      </c>
      <c r="B158" s="1" t="s">
        <v>6</v>
      </c>
      <c r="C158" s="1" t="s">
        <v>68</v>
      </c>
      <c r="D158" s="1" t="str">
        <f>"翟梓钧"</f>
        <v>翟梓钧</v>
      </c>
      <c r="E158" s="1" t="s">
        <v>163</v>
      </c>
    </row>
    <row r="159" spans="1:5" ht="24.75" customHeight="1">
      <c r="A159" s="1" t="str">
        <f t="shared" si="2"/>
        <v>103</v>
      </c>
      <c r="B159" s="1" t="s">
        <v>6</v>
      </c>
      <c r="C159" s="1" t="s">
        <v>68</v>
      </c>
      <c r="D159" s="1" t="str">
        <f>"陈玲玲"</f>
        <v>陈玲玲</v>
      </c>
      <c r="E159" s="1" t="s">
        <v>164</v>
      </c>
    </row>
    <row r="160" spans="1:5" ht="24.75" customHeight="1">
      <c r="A160" s="1" t="str">
        <f t="shared" si="2"/>
        <v>103</v>
      </c>
      <c r="B160" s="1" t="s">
        <v>6</v>
      </c>
      <c r="C160" s="1" t="s">
        <v>68</v>
      </c>
      <c r="D160" s="1" t="str">
        <f>"谢春梁"</f>
        <v>谢春梁</v>
      </c>
      <c r="E160" s="1" t="s">
        <v>165</v>
      </c>
    </row>
    <row r="161" spans="1:5" ht="24.75" customHeight="1">
      <c r="A161" s="1" t="str">
        <f t="shared" si="2"/>
        <v>103</v>
      </c>
      <c r="B161" s="1" t="s">
        <v>6</v>
      </c>
      <c r="C161" s="1" t="s">
        <v>68</v>
      </c>
      <c r="D161" s="1" t="str">
        <f>"焦国鹏"</f>
        <v>焦国鹏</v>
      </c>
      <c r="E161" s="1" t="s">
        <v>166</v>
      </c>
    </row>
    <row r="162" spans="1:5" ht="24.75" customHeight="1">
      <c r="A162" s="1" t="str">
        <f t="shared" si="2"/>
        <v>103</v>
      </c>
      <c r="B162" s="1" t="s">
        <v>6</v>
      </c>
      <c r="C162" s="1" t="s">
        <v>68</v>
      </c>
      <c r="D162" s="1" t="str">
        <f>"钟海莉"</f>
        <v>钟海莉</v>
      </c>
      <c r="E162" s="1" t="s">
        <v>167</v>
      </c>
    </row>
    <row r="163" spans="1:5" ht="24.75" customHeight="1">
      <c r="A163" s="1" t="str">
        <f t="shared" si="2"/>
        <v>103</v>
      </c>
      <c r="B163" s="1" t="s">
        <v>6</v>
      </c>
      <c r="C163" s="1" t="s">
        <v>68</v>
      </c>
      <c r="D163" s="1" t="str">
        <f>"黄嘉嘉"</f>
        <v>黄嘉嘉</v>
      </c>
      <c r="E163" s="1" t="s">
        <v>168</v>
      </c>
    </row>
    <row r="164" spans="1:5" ht="24.75" customHeight="1">
      <c r="A164" s="1" t="str">
        <f t="shared" si="2"/>
        <v>103</v>
      </c>
      <c r="B164" s="1" t="s">
        <v>6</v>
      </c>
      <c r="C164" s="1" t="s">
        <v>68</v>
      </c>
      <c r="D164" s="1" t="str">
        <f>"王光静"</f>
        <v>王光静</v>
      </c>
      <c r="E164" s="1" t="s">
        <v>169</v>
      </c>
    </row>
    <row r="165" spans="1:5" ht="24.75" customHeight="1">
      <c r="A165" s="1" t="str">
        <f t="shared" si="2"/>
        <v>103</v>
      </c>
      <c r="B165" s="1" t="s">
        <v>6</v>
      </c>
      <c r="C165" s="1" t="s">
        <v>68</v>
      </c>
      <c r="D165" s="1" t="str">
        <f>"邓道雄"</f>
        <v>邓道雄</v>
      </c>
      <c r="E165" s="1" t="s">
        <v>170</v>
      </c>
    </row>
    <row r="166" spans="1:5" ht="24.75" customHeight="1">
      <c r="A166" s="1" t="str">
        <f t="shared" si="2"/>
        <v>103</v>
      </c>
      <c r="B166" s="1" t="s">
        <v>6</v>
      </c>
      <c r="C166" s="1" t="s">
        <v>68</v>
      </c>
      <c r="D166" s="1" t="str">
        <f>"张宏祥"</f>
        <v>张宏祥</v>
      </c>
      <c r="E166" s="1" t="s">
        <v>171</v>
      </c>
    </row>
    <row r="167" spans="1:5" ht="24.75" customHeight="1">
      <c r="A167" s="1" t="str">
        <f t="shared" si="2"/>
        <v>103</v>
      </c>
      <c r="B167" s="1" t="s">
        <v>6</v>
      </c>
      <c r="C167" s="1" t="s">
        <v>68</v>
      </c>
      <c r="D167" s="1" t="str">
        <f>"陈小妹"</f>
        <v>陈小妹</v>
      </c>
      <c r="E167" s="1" t="s">
        <v>172</v>
      </c>
    </row>
    <row r="168" spans="1:5" ht="24.75" customHeight="1">
      <c r="A168" s="1" t="str">
        <f t="shared" si="2"/>
        <v>103</v>
      </c>
      <c r="B168" s="1" t="s">
        <v>6</v>
      </c>
      <c r="C168" s="1" t="s">
        <v>68</v>
      </c>
      <c r="D168" s="1" t="str">
        <f>"周柳妍"</f>
        <v>周柳妍</v>
      </c>
      <c r="E168" s="1" t="s">
        <v>173</v>
      </c>
    </row>
    <row r="169" spans="1:5" ht="24.75" customHeight="1">
      <c r="A169" s="1" t="str">
        <f t="shared" si="2"/>
        <v>103</v>
      </c>
      <c r="B169" s="1" t="s">
        <v>6</v>
      </c>
      <c r="C169" s="1" t="s">
        <v>68</v>
      </c>
      <c r="D169" s="1" t="str">
        <f>"谢灵英"</f>
        <v>谢灵英</v>
      </c>
      <c r="E169" s="1" t="s">
        <v>174</v>
      </c>
    </row>
    <row r="170" spans="1:5" ht="24.75" customHeight="1">
      <c r="A170" s="1" t="str">
        <f t="shared" si="2"/>
        <v>103</v>
      </c>
      <c r="B170" s="1" t="s">
        <v>6</v>
      </c>
      <c r="C170" s="1" t="s">
        <v>68</v>
      </c>
      <c r="D170" s="1" t="str">
        <f>"钟昌霖"</f>
        <v>钟昌霖</v>
      </c>
      <c r="E170" s="1" t="s">
        <v>175</v>
      </c>
    </row>
    <row r="171" spans="1:5" ht="24.75" customHeight="1">
      <c r="A171" s="1" t="str">
        <f t="shared" si="2"/>
        <v>103</v>
      </c>
      <c r="B171" s="1" t="s">
        <v>6</v>
      </c>
      <c r="C171" s="1" t="s">
        <v>68</v>
      </c>
      <c r="D171" s="1" t="str">
        <f>"谢姗姗"</f>
        <v>谢姗姗</v>
      </c>
      <c r="E171" s="1" t="s">
        <v>176</v>
      </c>
    </row>
    <row r="172" spans="1:5" ht="24.75" customHeight="1">
      <c r="A172" s="1" t="str">
        <f t="shared" si="2"/>
        <v>103</v>
      </c>
      <c r="B172" s="1" t="s">
        <v>6</v>
      </c>
      <c r="C172" s="1" t="s">
        <v>68</v>
      </c>
      <c r="D172" s="1" t="str">
        <f>"孙天高"</f>
        <v>孙天高</v>
      </c>
      <c r="E172" s="1" t="s">
        <v>177</v>
      </c>
    </row>
    <row r="173" spans="1:5" ht="24.75" customHeight="1">
      <c r="A173" s="1" t="str">
        <f t="shared" si="2"/>
        <v>103</v>
      </c>
      <c r="B173" s="1" t="s">
        <v>6</v>
      </c>
      <c r="C173" s="1" t="s">
        <v>68</v>
      </c>
      <c r="D173" s="1" t="str">
        <f>"刘玉华"</f>
        <v>刘玉华</v>
      </c>
      <c r="E173" s="1" t="s">
        <v>178</v>
      </c>
    </row>
    <row r="174" spans="1:5" ht="24.75" customHeight="1">
      <c r="A174" s="1" t="str">
        <f aca="true" t="shared" si="3" ref="A174:A232">"104"</f>
        <v>104</v>
      </c>
      <c r="B174" s="1" t="s">
        <v>179</v>
      </c>
      <c r="C174" s="1" t="s">
        <v>68</v>
      </c>
      <c r="D174" s="1" t="str">
        <f>"王婷"</f>
        <v>王婷</v>
      </c>
      <c r="E174" s="1" t="s">
        <v>180</v>
      </c>
    </row>
    <row r="175" spans="1:5" ht="24.75" customHeight="1">
      <c r="A175" s="1" t="str">
        <f t="shared" si="3"/>
        <v>104</v>
      </c>
      <c r="B175" s="1" t="s">
        <v>179</v>
      </c>
      <c r="C175" s="1" t="s">
        <v>68</v>
      </c>
      <c r="D175" s="1" t="str">
        <f>"符长运"</f>
        <v>符长运</v>
      </c>
      <c r="E175" s="1" t="s">
        <v>181</v>
      </c>
    </row>
    <row r="176" spans="1:5" ht="24.75" customHeight="1">
      <c r="A176" s="1" t="str">
        <f t="shared" si="3"/>
        <v>104</v>
      </c>
      <c r="B176" s="1" t="s">
        <v>179</v>
      </c>
      <c r="C176" s="1" t="s">
        <v>68</v>
      </c>
      <c r="D176" s="1" t="str">
        <f>"蒙美承"</f>
        <v>蒙美承</v>
      </c>
      <c r="E176" s="1" t="s">
        <v>182</v>
      </c>
    </row>
    <row r="177" spans="1:5" ht="24.75" customHeight="1">
      <c r="A177" s="1" t="str">
        <f t="shared" si="3"/>
        <v>104</v>
      </c>
      <c r="B177" s="1" t="s">
        <v>179</v>
      </c>
      <c r="C177" s="1" t="s">
        <v>68</v>
      </c>
      <c r="D177" s="1" t="str">
        <f>"张柳瑜"</f>
        <v>张柳瑜</v>
      </c>
      <c r="E177" s="1" t="s">
        <v>183</v>
      </c>
    </row>
    <row r="178" spans="1:5" ht="24.75" customHeight="1">
      <c r="A178" s="1" t="str">
        <f t="shared" si="3"/>
        <v>104</v>
      </c>
      <c r="B178" s="1" t="s">
        <v>179</v>
      </c>
      <c r="C178" s="1" t="s">
        <v>68</v>
      </c>
      <c r="D178" s="1" t="str">
        <f>"赵文广"</f>
        <v>赵文广</v>
      </c>
      <c r="E178" s="1" t="s">
        <v>184</v>
      </c>
    </row>
    <row r="179" spans="1:5" ht="24.75" customHeight="1">
      <c r="A179" s="1" t="str">
        <f t="shared" si="3"/>
        <v>104</v>
      </c>
      <c r="B179" s="1" t="s">
        <v>179</v>
      </c>
      <c r="C179" s="1" t="s">
        <v>68</v>
      </c>
      <c r="D179" s="1" t="str">
        <f>"李昌隆"</f>
        <v>李昌隆</v>
      </c>
      <c r="E179" s="1" t="s">
        <v>185</v>
      </c>
    </row>
    <row r="180" spans="1:5" ht="24.75" customHeight="1">
      <c r="A180" s="1" t="str">
        <f t="shared" si="3"/>
        <v>104</v>
      </c>
      <c r="B180" s="1" t="s">
        <v>179</v>
      </c>
      <c r="C180" s="1" t="s">
        <v>68</v>
      </c>
      <c r="D180" s="1" t="str">
        <f>"朱允康"</f>
        <v>朱允康</v>
      </c>
      <c r="E180" s="1" t="s">
        <v>186</v>
      </c>
    </row>
    <row r="181" spans="1:5" ht="24.75" customHeight="1">
      <c r="A181" s="1" t="str">
        <f t="shared" si="3"/>
        <v>104</v>
      </c>
      <c r="B181" s="1" t="s">
        <v>179</v>
      </c>
      <c r="C181" s="1" t="s">
        <v>68</v>
      </c>
      <c r="D181" s="1" t="str">
        <f>"黄在龙"</f>
        <v>黄在龙</v>
      </c>
      <c r="E181" s="1" t="s">
        <v>187</v>
      </c>
    </row>
    <row r="182" spans="1:5" ht="24.75" customHeight="1">
      <c r="A182" s="1" t="str">
        <f t="shared" si="3"/>
        <v>104</v>
      </c>
      <c r="B182" s="1" t="s">
        <v>179</v>
      </c>
      <c r="C182" s="1" t="s">
        <v>68</v>
      </c>
      <c r="D182" s="1" t="str">
        <f>"邓之信"</f>
        <v>邓之信</v>
      </c>
      <c r="E182" s="1" t="s">
        <v>188</v>
      </c>
    </row>
    <row r="183" spans="1:5" ht="24.75" customHeight="1">
      <c r="A183" s="1" t="str">
        <f t="shared" si="3"/>
        <v>104</v>
      </c>
      <c r="B183" s="1" t="s">
        <v>179</v>
      </c>
      <c r="C183" s="1" t="s">
        <v>68</v>
      </c>
      <c r="D183" s="1" t="str">
        <f>"王小波"</f>
        <v>王小波</v>
      </c>
      <c r="E183" s="1" t="s">
        <v>189</v>
      </c>
    </row>
    <row r="184" spans="1:5" ht="24.75" customHeight="1">
      <c r="A184" s="1" t="str">
        <f t="shared" si="3"/>
        <v>104</v>
      </c>
      <c r="B184" s="1" t="s">
        <v>179</v>
      </c>
      <c r="C184" s="1" t="s">
        <v>68</v>
      </c>
      <c r="D184" s="1" t="str">
        <f>"罗钦元"</f>
        <v>罗钦元</v>
      </c>
      <c r="E184" s="1" t="s">
        <v>190</v>
      </c>
    </row>
    <row r="185" spans="1:5" ht="24.75" customHeight="1">
      <c r="A185" s="1" t="str">
        <f t="shared" si="3"/>
        <v>104</v>
      </c>
      <c r="B185" s="1" t="s">
        <v>179</v>
      </c>
      <c r="C185" s="1" t="s">
        <v>68</v>
      </c>
      <c r="D185" s="1" t="str">
        <f>"张小飞"</f>
        <v>张小飞</v>
      </c>
      <c r="E185" s="1" t="s">
        <v>191</v>
      </c>
    </row>
    <row r="186" spans="1:5" ht="24.75" customHeight="1">
      <c r="A186" s="1" t="str">
        <f t="shared" si="3"/>
        <v>104</v>
      </c>
      <c r="B186" s="1" t="s">
        <v>179</v>
      </c>
      <c r="C186" s="1" t="s">
        <v>68</v>
      </c>
      <c r="D186" s="1" t="str">
        <f>"吴春艳"</f>
        <v>吴春艳</v>
      </c>
      <c r="E186" s="1" t="s">
        <v>192</v>
      </c>
    </row>
    <row r="187" spans="1:5" ht="24.75" customHeight="1">
      <c r="A187" s="1" t="str">
        <f t="shared" si="3"/>
        <v>104</v>
      </c>
      <c r="B187" s="1" t="s">
        <v>179</v>
      </c>
      <c r="C187" s="1" t="s">
        <v>68</v>
      </c>
      <c r="D187" s="1" t="str">
        <f>"王运来"</f>
        <v>王运来</v>
      </c>
      <c r="E187" s="1" t="s">
        <v>193</v>
      </c>
    </row>
    <row r="188" spans="1:5" ht="24.75" customHeight="1">
      <c r="A188" s="1" t="str">
        <f t="shared" si="3"/>
        <v>104</v>
      </c>
      <c r="B188" s="1" t="s">
        <v>179</v>
      </c>
      <c r="C188" s="1" t="s">
        <v>68</v>
      </c>
      <c r="D188" s="1" t="str">
        <f>"王圆圆"</f>
        <v>王圆圆</v>
      </c>
      <c r="E188" s="1" t="s">
        <v>194</v>
      </c>
    </row>
    <row r="189" spans="1:5" ht="24.75" customHeight="1">
      <c r="A189" s="1" t="str">
        <f t="shared" si="3"/>
        <v>104</v>
      </c>
      <c r="B189" s="1" t="s">
        <v>179</v>
      </c>
      <c r="C189" s="1" t="s">
        <v>68</v>
      </c>
      <c r="D189" s="1" t="str">
        <f>"梁朝娜"</f>
        <v>梁朝娜</v>
      </c>
      <c r="E189" s="1" t="s">
        <v>195</v>
      </c>
    </row>
    <row r="190" spans="1:5" ht="24.75" customHeight="1">
      <c r="A190" s="1" t="str">
        <f t="shared" si="3"/>
        <v>104</v>
      </c>
      <c r="B190" s="1" t="s">
        <v>179</v>
      </c>
      <c r="C190" s="1" t="s">
        <v>68</v>
      </c>
      <c r="D190" s="1" t="str">
        <f>"孙国华"</f>
        <v>孙国华</v>
      </c>
      <c r="E190" s="1" t="s">
        <v>196</v>
      </c>
    </row>
    <row r="191" spans="1:5" ht="24.75" customHeight="1">
      <c r="A191" s="1" t="str">
        <f t="shared" si="3"/>
        <v>104</v>
      </c>
      <c r="B191" s="1" t="s">
        <v>179</v>
      </c>
      <c r="C191" s="1" t="s">
        <v>68</v>
      </c>
      <c r="D191" s="1" t="str">
        <f>"羊进虎"</f>
        <v>羊进虎</v>
      </c>
      <c r="E191" s="1" t="s">
        <v>197</v>
      </c>
    </row>
    <row r="192" spans="1:5" ht="24.75" customHeight="1">
      <c r="A192" s="1" t="str">
        <f t="shared" si="3"/>
        <v>104</v>
      </c>
      <c r="B192" s="1" t="s">
        <v>179</v>
      </c>
      <c r="C192" s="1" t="s">
        <v>68</v>
      </c>
      <c r="D192" s="1" t="str">
        <f>"王盛锋"</f>
        <v>王盛锋</v>
      </c>
      <c r="E192" s="1" t="s">
        <v>198</v>
      </c>
    </row>
    <row r="193" spans="1:5" ht="24.75" customHeight="1">
      <c r="A193" s="1" t="str">
        <f t="shared" si="3"/>
        <v>104</v>
      </c>
      <c r="B193" s="1" t="s">
        <v>179</v>
      </c>
      <c r="C193" s="1" t="s">
        <v>68</v>
      </c>
      <c r="D193" s="1" t="str">
        <f>"苗林想"</f>
        <v>苗林想</v>
      </c>
      <c r="E193" s="1" t="s">
        <v>199</v>
      </c>
    </row>
    <row r="194" spans="1:5" ht="24.75" customHeight="1">
      <c r="A194" s="1" t="str">
        <f t="shared" si="3"/>
        <v>104</v>
      </c>
      <c r="B194" s="1" t="s">
        <v>179</v>
      </c>
      <c r="C194" s="1" t="s">
        <v>68</v>
      </c>
      <c r="D194" s="1" t="str">
        <f>"高冠卓"</f>
        <v>高冠卓</v>
      </c>
      <c r="E194" s="1" t="s">
        <v>200</v>
      </c>
    </row>
    <row r="195" spans="1:5" ht="24.75" customHeight="1">
      <c r="A195" s="1" t="str">
        <f t="shared" si="3"/>
        <v>104</v>
      </c>
      <c r="B195" s="1" t="s">
        <v>179</v>
      </c>
      <c r="C195" s="1" t="s">
        <v>68</v>
      </c>
      <c r="D195" s="1" t="str">
        <f>"梁金鸿"</f>
        <v>梁金鸿</v>
      </c>
      <c r="E195" s="1" t="s">
        <v>201</v>
      </c>
    </row>
    <row r="196" spans="1:5" ht="24.75" customHeight="1">
      <c r="A196" s="1" t="str">
        <f t="shared" si="3"/>
        <v>104</v>
      </c>
      <c r="B196" s="1" t="s">
        <v>179</v>
      </c>
      <c r="C196" s="1" t="s">
        <v>68</v>
      </c>
      <c r="D196" s="1" t="str">
        <f>"吴崇武"</f>
        <v>吴崇武</v>
      </c>
      <c r="E196" s="1" t="s">
        <v>202</v>
      </c>
    </row>
    <row r="197" spans="1:5" ht="24.75" customHeight="1">
      <c r="A197" s="1" t="str">
        <f t="shared" si="3"/>
        <v>104</v>
      </c>
      <c r="B197" s="1" t="s">
        <v>179</v>
      </c>
      <c r="C197" s="1" t="s">
        <v>68</v>
      </c>
      <c r="D197" s="1" t="str">
        <f>"苏怿"</f>
        <v>苏怿</v>
      </c>
      <c r="E197" s="1" t="s">
        <v>203</v>
      </c>
    </row>
    <row r="198" spans="1:5" ht="24.75" customHeight="1">
      <c r="A198" s="1" t="str">
        <f t="shared" si="3"/>
        <v>104</v>
      </c>
      <c r="B198" s="1" t="s">
        <v>179</v>
      </c>
      <c r="C198" s="1" t="s">
        <v>68</v>
      </c>
      <c r="D198" s="1" t="str">
        <f>"王婷"</f>
        <v>王婷</v>
      </c>
      <c r="E198" s="1" t="s">
        <v>204</v>
      </c>
    </row>
    <row r="199" spans="1:5" ht="24.75" customHeight="1">
      <c r="A199" s="1" t="str">
        <f t="shared" si="3"/>
        <v>104</v>
      </c>
      <c r="B199" s="1" t="s">
        <v>179</v>
      </c>
      <c r="C199" s="1" t="s">
        <v>68</v>
      </c>
      <c r="D199" s="1" t="str">
        <f>"符义和"</f>
        <v>符义和</v>
      </c>
      <c r="E199" s="1" t="s">
        <v>205</v>
      </c>
    </row>
    <row r="200" spans="1:5" ht="24.75" customHeight="1">
      <c r="A200" s="1" t="str">
        <f t="shared" si="3"/>
        <v>104</v>
      </c>
      <c r="B200" s="1" t="s">
        <v>179</v>
      </c>
      <c r="C200" s="1" t="s">
        <v>68</v>
      </c>
      <c r="D200" s="1" t="str">
        <f>"梅望劲"</f>
        <v>梅望劲</v>
      </c>
      <c r="E200" s="1" t="s">
        <v>206</v>
      </c>
    </row>
    <row r="201" spans="1:5" ht="24.75" customHeight="1">
      <c r="A201" s="1" t="str">
        <f t="shared" si="3"/>
        <v>104</v>
      </c>
      <c r="B201" s="1" t="s">
        <v>179</v>
      </c>
      <c r="C201" s="1" t="s">
        <v>68</v>
      </c>
      <c r="D201" s="1" t="str">
        <f>"林天健"</f>
        <v>林天健</v>
      </c>
      <c r="E201" s="1" t="s">
        <v>207</v>
      </c>
    </row>
    <row r="202" spans="1:5" ht="24.75" customHeight="1">
      <c r="A202" s="1" t="str">
        <f t="shared" si="3"/>
        <v>104</v>
      </c>
      <c r="B202" s="1" t="s">
        <v>179</v>
      </c>
      <c r="C202" s="1" t="s">
        <v>68</v>
      </c>
      <c r="D202" s="1" t="str">
        <f>"梁彩莲"</f>
        <v>梁彩莲</v>
      </c>
      <c r="E202" s="1" t="s">
        <v>208</v>
      </c>
    </row>
    <row r="203" spans="1:5" ht="24.75" customHeight="1">
      <c r="A203" s="1" t="str">
        <f t="shared" si="3"/>
        <v>104</v>
      </c>
      <c r="B203" s="1" t="s">
        <v>179</v>
      </c>
      <c r="C203" s="1" t="s">
        <v>68</v>
      </c>
      <c r="D203" s="1" t="str">
        <f>"卢家威"</f>
        <v>卢家威</v>
      </c>
      <c r="E203" s="1" t="s">
        <v>209</v>
      </c>
    </row>
    <row r="204" spans="1:5" ht="24.75" customHeight="1">
      <c r="A204" s="1" t="str">
        <f t="shared" si="3"/>
        <v>104</v>
      </c>
      <c r="B204" s="1" t="s">
        <v>179</v>
      </c>
      <c r="C204" s="1" t="s">
        <v>68</v>
      </c>
      <c r="D204" s="1" t="str">
        <f>"戴光畔"</f>
        <v>戴光畔</v>
      </c>
      <c r="E204" s="1" t="s">
        <v>210</v>
      </c>
    </row>
    <row r="205" spans="1:5" ht="24.75" customHeight="1">
      <c r="A205" s="1" t="str">
        <f t="shared" si="3"/>
        <v>104</v>
      </c>
      <c r="B205" s="1" t="s">
        <v>179</v>
      </c>
      <c r="C205" s="1" t="s">
        <v>68</v>
      </c>
      <c r="D205" s="1" t="str">
        <f>"李国玲"</f>
        <v>李国玲</v>
      </c>
      <c r="E205" s="1" t="s">
        <v>211</v>
      </c>
    </row>
    <row r="206" spans="1:5" ht="24.75" customHeight="1">
      <c r="A206" s="1" t="str">
        <f t="shared" si="3"/>
        <v>104</v>
      </c>
      <c r="B206" s="1" t="s">
        <v>179</v>
      </c>
      <c r="C206" s="1" t="s">
        <v>68</v>
      </c>
      <c r="D206" s="1" t="str">
        <f>"吴煜奇"</f>
        <v>吴煜奇</v>
      </c>
      <c r="E206" s="1" t="s">
        <v>212</v>
      </c>
    </row>
    <row r="207" spans="1:5" ht="24.75" customHeight="1">
      <c r="A207" s="1" t="str">
        <f t="shared" si="3"/>
        <v>104</v>
      </c>
      <c r="B207" s="1" t="s">
        <v>179</v>
      </c>
      <c r="C207" s="1" t="s">
        <v>68</v>
      </c>
      <c r="D207" s="1" t="str">
        <f>"郑宁宇"</f>
        <v>郑宁宇</v>
      </c>
      <c r="E207" s="1" t="s">
        <v>213</v>
      </c>
    </row>
    <row r="208" spans="1:5" ht="24.75" customHeight="1">
      <c r="A208" s="1" t="str">
        <f t="shared" si="3"/>
        <v>104</v>
      </c>
      <c r="B208" s="1" t="s">
        <v>179</v>
      </c>
      <c r="C208" s="1" t="s">
        <v>68</v>
      </c>
      <c r="D208" s="1" t="str">
        <f>"王康岛"</f>
        <v>王康岛</v>
      </c>
      <c r="E208" s="1" t="s">
        <v>214</v>
      </c>
    </row>
    <row r="209" spans="1:5" ht="24.75" customHeight="1">
      <c r="A209" s="1" t="str">
        <f t="shared" si="3"/>
        <v>104</v>
      </c>
      <c r="B209" s="1" t="s">
        <v>179</v>
      </c>
      <c r="C209" s="1" t="s">
        <v>68</v>
      </c>
      <c r="D209" s="1" t="str">
        <f>"林子甜"</f>
        <v>林子甜</v>
      </c>
      <c r="E209" s="1" t="s">
        <v>215</v>
      </c>
    </row>
    <row r="210" spans="1:5" ht="24.75" customHeight="1">
      <c r="A210" s="1" t="str">
        <f t="shared" si="3"/>
        <v>104</v>
      </c>
      <c r="B210" s="1" t="s">
        <v>179</v>
      </c>
      <c r="C210" s="1" t="s">
        <v>68</v>
      </c>
      <c r="D210" s="1" t="str">
        <f>"胡昌奎"</f>
        <v>胡昌奎</v>
      </c>
      <c r="E210" s="1" t="s">
        <v>216</v>
      </c>
    </row>
    <row r="211" spans="1:5" ht="24.75" customHeight="1">
      <c r="A211" s="1" t="str">
        <f t="shared" si="3"/>
        <v>104</v>
      </c>
      <c r="B211" s="1" t="s">
        <v>179</v>
      </c>
      <c r="C211" s="1" t="s">
        <v>68</v>
      </c>
      <c r="D211" s="1" t="str">
        <f>"符松荣"</f>
        <v>符松荣</v>
      </c>
      <c r="E211" s="1" t="s">
        <v>217</v>
      </c>
    </row>
    <row r="212" spans="1:5" ht="24.75" customHeight="1">
      <c r="A212" s="1" t="str">
        <f t="shared" si="3"/>
        <v>104</v>
      </c>
      <c r="B212" s="1" t="s">
        <v>179</v>
      </c>
      <c r="C212" s="1" t="s">
        <v>68</v>
      </c>
      <c r="D212" s="1" t="str">
        <f>"曾子珍"</f>
        <v>曾子珍</v>
      </c>
      <c r="E212" s="1" t="s">
        <v>218</v>
      </c>
    </row>
    <row r="213" spans="1:5" ht="24.75" customHeight="1">
      <c r="A213" s="1" t="str">
        <f t="shared" si="3"/>
        <v>104</v>
      </c>
      <c r="B213" s="1" t="s">
        <v>179</v>
      </c>
      <c r="C213" s="1" t="s">
        <v>68</v>
      </c>
      <c r="D213" s="1" t="str">
        <f>"梁少玲"</f>
        <v>梁少玲</v>
      </c>
      <c r="E213" s="1" t="s">
        <v>219</v>
      </c>
    </row>
    <row r="214" spans="1:5" ht="24.75" customHeight="1">
      <c r="A214" s="1" t="str">
        <f t="shared" si="3"/>
        <v>104</v>
      </c>
      <c r="B214" s="1" t="s">
        <v>179</v>
      </c>
      <c r="C214" s="1" t="s">
        <v>68</v>
      </c>
      <c r="D214" s="1" t="str">
        <f>"董林杰"</f>
        <v>董林杰</v>
      </c>
      <c r="E214" s="1" t="s">
        <v>220</v>
      </c>
    </row>
    <row r="215" spans="1:5" ht="24.75" customHeight="1">
      <c r="A215" s="1" t="str">
        <f t="shared" si="3"/>
        <v>104</v>
      </c>
      <c r="B215" s="1" t="s">
        <v>179</v>
      </c>
      <c r="C215" s="1" t="s">
        <v>68</v>
      </c>
      <c r="D215" s="1" t="str">
        <f>"周娇"</f>
        <v>周娇</v>
      </c>
      <c r="E215" s="1" t="s">
        <v>221</v>
      </c>
    </row>
    <row r="216" spans="1:5" ht="24.75" customHeight="1">
      <c r="A216" s="1" t="str">
        <f t="shared" si="3"/>
        <v>104</v>
      </c>
      <c r="B216" s="1" t="s">
        <v>179</v>
      </c>
      <c r="C216" s="1" t="s">
        <v>68</v>
      </c>
      <c r="D216" s="1" t="str">
        <f>"李汉光"</f>
        <v>李汉光</v>
      </c>
      <c r="E216" s="1" t="s">
        <v>222</v>
      </c>
    </row>
    <row r="217" spans="1:5" ht="24.75" customHeight="1">
      <c r="A217" s="1" t="str">
        <f t="shared" si="3"/>
        <v>104</v>
      </c>
      <c r="B217" s="1" t="s">
        <v>179</v>
      </c>
      <c r="C217" s="1" t="s">
        <v>68</v>
      </c>
      <c r="D217" s="1" t="str">
        <f>"王冠琼"</f>
        <v>王冠琼</v>
      </c>
      <c r="E217" s="1" t="s">
        <v>223</v>
      </c>
    </row>
    <row r="218" spans="1:5" ht="24.75" customHeight="1">
      <c r="A218" s="1" t="str">
        <f t="shared" si="3"/>
        <v>104</v>
      </c>
      <c r="B218" s="1" t="s">
        <v>179</v>
      </c>
      <c r="C218" s="1" t="s">
        <v>68</v>
      </c>
      <c r="D218" s="1" t="str">
        <f>"李秋月"</f>
        <v>李秋月</v>
      </c>
      <c r="E218" s="1" t="s">
        <v>224</v>
      </c>
    </row>
    <row r="219" spans="1:5" ht="24.75" customHeight="1">
      <c r="A219" s="1" t="str">
        <f t="shared" si="3"/>
        <v>104</v>
      </c>
      <c r="B219" s="1" t="s">
        <v>179</v>
      </c>
      <c r="C219" s="1" t="s">
        <v>68</v>
      </c>
      <c r="D219" s="1" t="str">
        <f>"刘德利"</f>
        <v>刘德利</v>
      </c>
      <c r="E219" s="1" t="s">
        <v>225</v>
      </c>
    </row>
    <row r="220" spans="1:5" ht="24.75" customHeight="1">
      <c r="A220" s="1" t="str">
        <f t="shared" si="3"/>
        <v>104</v>
      </c>
      <c r="B220" s="1" t="s">
        <v>179</v>
      </c>
      <c r="C220" s="1" t="s">
        <v>68</v>
      </c>
      <c r="D220" s="1" t="str">
        <f>"王如玉"</f>
        <v>王如玉</v>
      </c>
      <c r="E220" s="1" t="s">
        <v>226</v>
      </c>
    </row>
    <row r="221" spans="1:5" ht="24.75" customHeight="1">
      <c r="A221" s="1" t="str">
        <f t="shared" si="3"/>
        <v>104</v>
      </c>
      <c r="B221" s="1" t="s">
        <v>179</v>
      </c>
      <c r="C221" s="1" t="s">
        <v>68</v>
      </c>
      <c r="D221" s="1" t="str">
        <f>"陈方燕"</f>
        <v>陈方燕</v>
      </c>
      <c r="E221" s="1" t="s">
        <v>227</v>
      </c>
    </row>
    <row r="222" spans="1:5" ht="24.75" customHeight="1">
      <c r="A222" s="1" t="str">
        <f t="shared" si="3"/>
        <v>104</v>
      </c>
      <c r="B222" s="1" t="s">
        <v>179</v>
      </c>
      <c r="C222" s="1" t="s">
        <v>68</v>
      </c>
      <c r="D222" s="1" t="str">
        <f>"林放"</f>
        <v>林放</v>
      </c>
      <c r="E222" s="1" t="s">
        <v>228</v>
      </c>
    </row>
    <row r="223" spans="1:5" ht="24.75" customHeight="1">
      <c r="A223" s="1" t="str">
        <f t="shared" si="3"/>
        <v>104</v>
      </c>
      <c r="B223" s="1" t="s">
        <v>179</v>
      </c>
      <c r="C223" s="1" t="s">
        <v>68</v>
      </c>
      <c r="D223" s="1" t="str">
        <f>"欧珍珍"</f>
        <v>欧珍珍</v>
      </c>
      <c r="E223" s="1" t="s">
        <v>229</v>
      </c>
    </row>
    <row r="224" spans="1:5" ht="24.75" customHeight="1">
      <c r="A224" s="1" t="str">
        <f t="shared" si="3"/>
        <v>104</v>
      </c>
      <c r="B224" s="1" t="s">
        <v>179</v>
      </c>
      <c r="C224" s="1" t="s">
        <v>68</v>
      </c>
      <c r="D224" s="1" t="str">
        <f>"陈昌会"</f>
        <v>陈昌会</v>
      </c>
      <c r="E224" s="1" t="s">
        <v>230</v>
      </c>
    </row>
    <row r="225" spans="1:5" ht="24.75" customHeight="1">
      <c r="A225" s="1" t="str">
        <f t="shared" si="3"/>
        <v>104</v>
      </c>
      <c r="B225" s="1" t="s">
        <v>179</v>
      </c>
      <c r="C225" s="1" t="s">
        <v>68</v>
      </c>
      <c r="D225" s="1" t="str">
        <f>"姚晓婷"</f>
        <v>姚晓婷</v>
      </c>
      <c r="E225" s="1" t="s">
        <v>231</v>
      </c>
    </row>
    <row r="226" spans="1:5" ht="24.75" customHeight="1">
      <c r="A226" s="1" t="str">
        <f t="shared" si="3"/>
        <v>104</v>
      </c>
      <c r="B226" s="1" t="s">
        <v>179</v>
      </c>
      <c r="C226" s="1" t="s">
        <v>68</v>
      </c>
      <c r="D226" s="1" t="str">
        <f>"李燕"</f>
        <v>李燕</v>
      </c>
      <c r="E226" s="1" t="s">
        <v>232</v>
      </c>
    </row>
    <row r="227" spans="1:5" ht="24.75" customHeight="1">
      <c r="A227" s="1" t="str">
        <f t="shared" si="3"/>
        <v>104</v>
      </c>
      <c r="B227" s="1" t="s">
        <v>179</v>
      </c>
      <c r="C227" s="1" t="s">
        <v>68</v>
      </c>
      <c r="D227" s="1" t="str">
        <f>"王国培"</f>
        <v>王国培</v>
      </c>
      <c r="E227" s="1" t="s">
        <v>233</v>
      </c>
    </row>
    <row r="228" spans="1:5" ht="24.75" customHeight="1">
      <c r="A228" s="1" t="str">
        <f t="shared" si="3"/>
        <v>104</v>
      </c>
      <c r="B228" s="1" t="s">
        <v>179</v>
      </c>
      <c r="C228" s="1" t="s">
        <v>68</v>
      </c>
      <c r="D228" s="1" t="str">
        <f>"陈振富"</f>
        <v>陈振富</v>
      </c>
      <c r="E228" s="1" t="s">
        <v>234</v>
      </c>
    </row>
    <row r="229" spans="1:5" ht="24.75" customHeight="1">
      <c r="A229" s="1" t="str">
        <f t="shared" si="3"/>
        <v>104</v>
      </c>
      <c r="B229" s="1" t="s">
        <v>179</v>
      </c>
      <c r="C229" s="1" t="s">
        <v>68</v>
      </c>
      <c r="D229" s="1" t="str">
        <f>"卢德吉"</f>
        <v>卢德吉</v>
      </c>
      <c r="E229" s="1" t="s">
        <v>235</v>
      </c>
    </row>
    <row r="230" spans="1:5" ht="24.75" customHeight="1">
      <c r="A230" s="1" t="str">
        <f t="shared" si="3"/>
        <v>104</v>
      </c>
      <c r="B230" s="1" t="s">
        <v>179</v>
      </c>
      <c r="C230" s="1" t="s">
        <v>68</v>
      </c>
      <c r="D230" s="1" t="str">
        <f>"曾子文"</f>
        <v>曾子文</v>
      </c>
      <c r="E230" s="1" t="s">
        <v>236</v>
      </c>
    </row>
    <row r="231" spans="1:5" ht="24.75" customHeight="1">
      <c r="A231" s="1" t="str">
        <f t="shared" si="3"/>
        <v>104</v>
      </c>
      <c r="B231" s="1" t="s">
        <v>179</v>
      </c>
      <c r="C231" s="1" t="s">
        <v>68</v>
      </c>
      <c r="D231" s="1" t="str">
        <f>"唐寿彩"</f>
        <v>唐寿彩</v>
      </c>
      <c r="E231" s="1" t="s">
        <v>237</v>
      </c>
    </row>
    <row r="232" spans="1:5" ht="24.75" customHeight="1">
      <c r="A232" s="1" t="str">
        <f t="shared" si="3"/>
        <v>104</v>
      </c>
      <c r="B232" s="1" t="s">
        <v>179</v>
      </c>
      <c r="C232" s="1" t="s">
        <v>68</v>
      </c>
      <c r="D232" s="1" t="str">
        <f>"王艳磊"</f>
        <v>王艳磊</v>
      </c>
      <c r="E232" s="1" t="s">
        <v>238</v>
      </c>
    </row>
    <row r="233" spans="1:5" ht="24.75" customHeight="1">
      <c r="A233" s="1" t="str">
        <f aca="true" t="shared" si="4" ref="A233:A296">"105"</f>
        <v>105</v>
      </c>
      <c r="B233" s="1" t="s">
        <v>67</v>
      </c>
      <c r="C233" s="1" t="s">
        <v>239</v>
      </c>
      <c r="D233" s="1" t="str">
        <f>"林明歌"</f>
        <v>林明歌</v>
      </c>
      <c r="E233" s="1" t="s">
        <v>240</v>
      </c>
    </row>
    <row r="234" spans="1:5" ht="24.75" customHeight="1">
      <c r="A234" s="1" t="str">
        <f t="shared" si="4"/>
        <v>105</v>
      </c>
      <c r="B234" s="1" t="s">
        <v>67</v>
      </c>
      <c r="C234" s="1" t="s">
        <v>239</v>
      </c>
      <c r="D234" s="1" t="str">
        <f>"黄丹"</f>
        <v>黄丹</v>
      </c>
      <c r="E234" s="1" t="s">
        <v>241</v>
      </c>
    </row>
    <row r="235" spans="1:5" ht="24.75" customHeight="1">
      <c r="A235" s="1" t="str">
        <f t="shared" si="4"/>
        <v>105</v>
      </c>
      <c r="B235" s="1" t="s">
        <v>67</v>
      </c>
      <c r="C235" s="1" t="s">
        <v>239</v>
      </c>
      <c r="D235" s="1" t="str">
        <f>"符锡垦"</f>
        <v>符锡垦</v>
      </c>
      <c r="E235" s="1" t="s">
        <v>242</v>
      </c>
    </row>
    <row r="236" spans="1:5" ht="24.75" customHeight="1">
      <c r="A236" s="1" t="str">
        <f t="shared" si="4"/>
        <v>105</v>
      </c>
      <c r="B236" s="1" t="s">
        <v>67</v>
      </c>
      <c r="C236" s="1" t="s">
        <v>239</v>
      </c>
      <c r="D236" s="1" t="str">
        <f>"周吉慧"</f>
        <v>周吉慧</v>
      </c>
      <c r="E236" s="1" t="s">
        <v>243</v>
      </c>
    </row>
    <row r="237" spans="1:5" ht="24.75" customHeight="1">
      <c r="A237" s="1" t="str">
        <f t="shared" si="4"/>
        <v>105</v>
      </c>
      <c r="B237" s="1" t="s">
        <v>67</v>
      </c>
      <c r="C237" s="1" t="s">
        <v>239</v>
      </c>
      <c r="D237" s="1" t="str">
        <f>"朱丽欣"</f>
        <v>朱丽欣</v>
      </c>
      <c r="E237" s="1" t="s">
        <v>244</v>
      </c>
    </row>
    <row r="238" spans="1:5" ht="24.75" customHeight="1">
      <c r="A238" s="1" t="str">
        <f t="shared" si="4"/>
        <v>105</v>
      </c>
      <c r="B238" s="1" t="s">
        <v>67</v>
      </c>
      <c r="C238" s="1" t="s">
        <v>239</v>
      </c>
      <c r="D238" s="1" t="str">
        <f>"任喜芊"</f>
        <v>任喜芊</v>
      </c>
      <c r="E238" s="1" t="s">
        <v>245</v>
      </c>
    </row>
    <row r="239" spans="1:5" ht="24.75" customHeight="1">
      <c r="A239" s="1" t="str">
        <f t="shared" si="4"/>
        <v>105</v>
      </c>
      <c r="B239" s="1" t="s">
        <v>67</v>
      </c>
      <c r="C239" s="1" t="s">
        <v>239</v>
      </c>
      <c r="D239" s="1" t="str">
        <f>"王婉媛"</f>
        <v>王婉媛</v>
      </c>
      <c r="E239" s="1" t="s">
        <v>246</v>
      </c>
    </row>
    <row r="240" spans="1:5" ht="24.75" customHeight="1">
      <c r="A240" s="1" t="str">
        <f t="shared" si="4"/>
        <v>105</v>
      </c>
      <c r="B240" s="1" t="s">
        <v>67</v>
      </c>
      <c r="C240" s="1" t="s">
        <v>239</v>
      </c>
      <c r="D240" s="1" t="str">
        <f>"王柏智"</f>
        <v>王柏智</v>
      </c>
      <c r="E240" s="1" t="s">
        <v>247</v>
      </c>
    </row>
    <row r="241" spans="1:5" ht="24.75" customHeight="1">
      <c r="A241" s="1" t="str">
        <f t="shared" si="4"/>
        <v>105</v>
      </c>
      <c r="B241" s="1" t="s">
        <v>67</v>
      </c>
      <c r="C241" s="1" t="s">
        <v>239</v>
      </c>
      <c r="D241" s="1" t="str">
        <f>"符丹青"</f>
        <v>符丹青</v>
      </c>
      <c r="E241" s="1" t="s">
        <v>248</v>
      </c>
    </row>
    <row r="242" spans="1:5" ht="24.75" customHeight="1">
      <c r="A242" s="1" t="str">
        <f t="shared" si="4"/>
        <v>105</v>
      </c>
      <c r="B242" s="1" t="s">
        <v>67</v>
      </c>
      <c r="C242" s="1" t="s">
        <v>239</v>
      </c>
      <c r="D242" s="1" t="str">
        <f>"陈喜云"</f>
        <v>陈喜云</v>
      </c>
      <c r="E242" s="1" t="s">
        <v>249</v>
      </c>
    </row>
    <row r="243" spans="1:5" ht="24.75" customHeight="1">
      <c r="A243" s="1" t="str">
        <f t="shared" si="4"/>
        <v>105</v>
      </c>
      <c r="B243" s="1" t="s">
        <v>67</v>
      </c>
      <c r="C243" s="1" t="s">
        <v>239</v>
      </c>
      <c r="D243" s="1" t="str">
        <f>"江文珠"</f>
        <v>江文珠</v>
      </c>
      <c r="E243" s="1" t="s">
        <v>250</v>
      </c>
    </row>
    <row r="244" spans="1:5" ht="24.75" customHeight="1">
      <c r="A244" s="1" t="str">
        <f t="shared" si="4"/>
        <v>105</v>
      </c>
      <c r="B244" s="1" t="s">
        <v>67</v>
      </c>
      <c r="C244" s="1" t="s">
        <v>239</v>
      </c>
      <c r="D244" s="1" t="str">
        <f>"羊思思"</f>
        <v>羊思思</v>
      </c>
      <c r="E244" s="1" t="s">
        <v>251</v>
      </c>
    </row>
    <row r="245" spans="1:5" ht="24.75" customHeight="1">
      <c r="A245" s="1" t="str">
        <f t="shared" si="4"/>
        <v>105</v>
      </c>
      <c r="B245" s="1" t="s">
        <v>67</v>
      </c>
      <c r="C245" s="1" t="s">
        <v>239</v>
      </c>
      <c r="D245" s="1" t="str">
        <f>"李璐"</f>
        <v>李璐</v>
      </c>
      <c r="E245" s="1" t="s">
        <v>252</v>
      </c>
    </row>
    <row r="246" spans="1:5" ht="24.75" customHeight="1">
      <c r="A246" s="1" t="str">
        <f t="shared" si="4"/>
        <v>105</v>
      </c>
      <c r="B246" s="1" t="s">
        <v>67</v>
      </c>
      <c r="C246" s="1" t="s">
        <v>239</v>
      </c>
      <c r="D246" s="1" t="str">
        <f>"王小惠"</f>
        <v>王小惠</v>
      </c>
      <c r="E246" s="1" t="s">
        <v>253</v>
      </c>
    </row>
    <row r="247" spans="1:5" ht="24.75" customHeight="1">
      <c r="A247" s="1" t="str">
        <f t="shared" si="4"/>
        <v>105</v>
      </c>
      <c r="B247" s="1" t="s">
        <v>67</v>
      </c>
      <c r="C247" s="1" t="s">
        <v>239</v>
      </c>
      <c r="D247" s="1" t="str">
        <f>"李小琴"</f>
        <v>李小琴</v>
      </c>
      <c r="E247" s="1" t="s">
        <v>254</v>
      </c>
    </row>
    <row r="248" spans="1:5" ht="24.75" customHeight="1">
      <c r="A248" s="1" t="str">
        <f t="shared" si="4"/>
        <v>105</v>
      </c>
      <c r="B248" s="1" t="s">
        <v>67</v>
      </c>
      <c r="C248" s="1" t="s">
        <v>239</v>
      </c>
      <c r="D248" s="1" t="str">
        <f>"徐梦佳"</f>
        <v>徐梦佳</v>
      </c>
      <c r="E248" s="1" t="s">
        <v>255</v>
      </c>
    </row>
    <row r="249" spans="1:5" ht="24.75" customHeight="1">
      <c r="A249" s="1" t="str">
        <f t="shared" si="4"/>
        <v>105</v>
      </c>
      <c r="B249" s="1" t="s">
        <v>67</v>
      </c>
      <c r="C249" s="1" t="s">
        <v>239</v>
      </c>
      <c r="D249" s="1" t="str">
        <f>"李宇诚"</f>
        <v>李宇诚</v>
      </c>
      <c r="E249" s="1" t="s">
        <v>256</v>
      </c>
    </row>
    <row r="250" spans="1:5" ht="24.75" customHeight="1">
      <c r="A250" s="1" t="str">
        <f t="shared" si="4"/>
        <v>105</v>
      </c>
      <c r="B250" s="1" t="s">
        <v>67</v>
      </c>
      <c r="C250" s="1" t="s">
        <v>239</v>
      </c>
      <c r="D250" s="1" t="str">
        <f>"刘家伟"</f>
        <v>刘家伟</v>
      </c>
      <c r="E250" s="1" t="s">
        <v>257</v>
      </c>
    </row>
    <row r="251" spans="1:5" ht="24.75" customHeight="1">
      <c r="A251" s="1" t="str">
        <f t="shared" si="4"/>
        <v>105</v>
      </c>
      <c r="B251" s="1" t="s">
        <v>67</v>
      </c>
      <c r="C251" s="1" t="s">
        <v>239</v>
      </c>
      <c r="D251" s="1" t="str">
        <f>"罗琼华"</f>
        <v>罗琼华</v>
      </c>
      <c r="E251" s="1" t="s">
        <v>258</v>
      </c>
    </row>
    <row r="252" spans="1:5" ht="24.75" customHeight="1">
      <c r="A252" s="1" t="str">
        <f t="shared" si="4"/>
        <v>105</v>
      </c>
      <c r="B252" s="1" t="s">
        <v>67</v>
      </c>
      <c r="C252" s="1" t="s">
        <v>239</v>
      </c>
      <c r="D252" s="1" t="str">
        <f>"王红棉"</f>
        <v>王红棉</v>
      </c>
      <c r="E252" s="1" t="s">
        <v>259</v>
      </c>
    </row>
    <row r="253" spans="1:5" ht="24.75" customHeight="1">
      <c r="A253" s="1" t="str">
        <f t="shared" si="4"/>
        <v>105</v>
      </c>
      <c r="B253" s="1" t="s">
        <v>67</v>
      </c>
      <c r="C253" s="1" t="s">
        <v>239</v>
      </c>
      <c r="D253" s="1" t="str">
        <f>"黎燕"</f>
        <v>黎燕</v>
      </c>
      <c r="E253" s="1" t="s">
        <v>260</v>
      </c>
    </row>
    <row r="254" spans="1:5" ht="24.75" customHeight="1">
      <c r="A254" s="1" t="str">
        <f t="shared" si="4"/>
        <v>105</v>
      </c>
      <c r="B254" s="1" t="s">
        <v>67</v>
      </c>
      <c r="C254" s="1" t="s">
        <v>239</v>
      </c>
      <c r="D254" s="1" t="str">
        <f>"王晨燕"</f>
        <v>王晨燕</v>
      </c>
      <c r="E254" s="1" t="s">
        <v>261</v>
      </c>
    </row>
    <row r="255" spans="1:5" ht="24.75" customHeight="1">
      <c r="A255" s="1" t="str">
        <f t="shared" si="4"/>
        <v>105</v>
      </c>
      <c r="B255" s="1" t="s">
        <v>67</v>
      </c>
      <c r="C255" s="1" t="s">
        <v>239</v>
      </c>
      <c r="D255" s="1" t="str">
        <f>"许雪莉"</f>
        <v>许雪莉</v>
      </c>
      <c r="E255" s="1" t="s">
        <v>262</v>
      </c>
    </row>
    <row r="256" spans="1:5" ht="24.75" customHeight="1">
      <c r="A256" s="1" t="str">
        <f t="shared" si="4"/>
        <v>105</v>
      </c>
      <c r="B256" s="1" t="s">
        <v>67</v>
      </c>
      <c r="C256" s="1" t="s">
        <v>239</v>
      </c>
      <c r="D256" s="1" t="str">
        <f>"张燕慧"</f>
        <v>张燕慧</v>
      </c>
      <c r="E256" s="1" t="s">
        <v>263</v>
      </c>
    </row>
    <row r="257" spans="1:5" ht="24.75" customHeight="1">
      <c r="A257" s="1" t="str">
        <f t="shared" si="4"/>
        <v>105</v>
      </c>
      <c r="B257" s="1" t="s">
        <v>67</v>
      </c>
      <c r="C257" s="1" t="s">
        <v>239</v>
      </c>
      <c r="D257" s="1" t="str">
        <f>"余明真"</f>
        <v>余明真</v>
      </c>
      <c r="E257" s="1" t="s">
        <v>264</v>
      </c>
    </row>
    <row r="258" spans="1:5" ht="24.75" customHeight="1">
      <c r="A258" s="1" t="str">
        <f t="shared" si="4"/>
        <v>105</v>
      </c>
      <c r="B258" s="1" t="s">
        <v>67</v>
      </c>
      <c r="C258" s="1" t="s">
        <v>239</v>
      </c>
      <c r="D258" s="1" t="str">
        <f>"林启艳"</f>
        <v>林启艳</v>
      </c>
      <c r="E258" s="1" t="s">
        <v>265</v>
      </c>
    </row>
    <row r="259" spans="1:5" ht="24.75" customHeight="1">
      <c r="A259" s="1" t="str">
        <f t="shared" si="4"/>
        <v>105</v>
      </c>
      <c r="B259" s="1" t="s">
        <v>67</v>
      </c>
      <c r="C259" s="1" t="s">
        <v>239</v>
      </c>
      <c r="D259" s="1" t="str">
        <f>"秦琴"</f>
        <v>秦琴</v>
      </c>
      <c r="E259" s="1" t="s">
        <v>266</v>
      </c>
    </row>
    <row r="260" spans="1:5" ht="24.75" customHeight="1">
      <c r="A260" s="1" t="str">
        <f t="shared" si="4"/>
        <v>105</v>
      </c>
      <c r="B260" s="1" t="s">
        <v>67</v>
      </c>
      <c r="C260" s="1" t="s">
        <v>239</v>
      </c>
      <c r="D260" s="1" t="str">
        <f>"张彩琴"</f>
        <v>张彩琴</v>
      </c>
      <c r="E260" s="1" t="s">
        <v>267</v>
      </c>
    </row>
    <row r="261" spans="1:5" ht="24.75" customHeight="1">
      <c r="A261" s="1" t="str">
        <f t="shared" si="4"/>
        <v>105</v>
      </c>
      <c r="B261" s="1" t="s">
        <v>67</v>
      </c>
      <c r="C261" s="1" t="s">
        <v>239</v>
      </c>
      <c r="D261" s="1" t="str">
        <f>"冯月芳"</f>
        <v>冯月芳</v>
      </c>
      <c r="E261" s="1" t="s">
        <v>268</v>
      </c>
    </row>
    <row r="262" spans="1:5" ht="24.75" customHeight="1">
      <c r="A262" s="1" t="str">
        <f t="shared" si="4"/>
        <v>105</v>
      </c>
      <c r="B262" s="1" t="s">
        <v>67</v>
      </c>
      <c r="C262" s="1" t="s">
        <v>239</v>
      </c>
      <c r="D262" s="1" t="str">
        <f>"吴丽"</f>
        <v>吴丽</v>
      </c>
      <c r="E262" s="1" t="s">
        <v>269</v>
      </c>
    </row>
    <row r="263" spans="1:5" ht="24.75" customHeight="1">
      <c r="A263" s="1" t="str">
        <f t="shared" si="4"/>
        <v>105</v>
      </c>
      <c r="B263" s="1" t="s">
        <v>67</v>
      </c>
      <c r="C263" s="1" t="s">
        <v>239</v>
      </c>
      <c r="D263" s="1" t="str">
        <f>"林驰驰"</f>
        <v>林驰驰</v>
      </c>
      <c r="E263" s="1" t="s">
        <v>270</v>
      </c>
    </row>
    <row r="264" spans="1:5" ht="24.75" customHeight="1">
      <c r="A264" s="1" t="str">
        <f t="shared" si="4"/>
        <v>105</v>
      </c>
      <c r="B264" s="1" t="s">
        <v>67</v>
      </c>
      <c r="C264" s="1" t="s">
        <v>239</v>
      </c>
      <c r="D264" s="1" t="str">
        <f>"杨依妮"</f>
        <v>杨依妮</v>
      </c>
      <c r="E264" s="1" t="s">
        <v>271</v>
      </c>
    </row>
    <row r="265" spans="1:5" ht="24.75" customHeight="1">
      <c r="A265" s="1" t="str">
        <f t="shared" si="4"/>
        <v>105</v>
      </c>
      <c r="B265" s="1" t="s">
        <v>67</v>
      </c>
      <c r="C265" s="1" t="s">
        <v>239</v>
      </c>
      <c r="D265" s="1" t="str">
        <f>"冯怡"</f>
        <v>冯怡</v>
      </c>
      <c r="E265" s="1" t="s">
        <v>272</v>
      </c>
    </row>
    <row r="266" spans="1:5" ht="24.75" customHeight="1">
      <c r="A266" s="1" t="str">
        <f t="shared" si="4"/>
        <v>105</v>
      </c>
      <c r="B266" s="1" t="s">
        <v>67</v>
      </c>
      <c r="C266" s="1" t="s">
        <v>239</v>
      </c>
      <c r="D266" s="1" t="str">
        <f>"付若晴"</f>
        <v>付若晴</v>
      </c>
      <c r="E266" s="1" t="s">
        <v>273</v>
      </c>
    </row>
    <row r="267" spans="1:5" ht="24.75" customHeight="1">
      <c r="A267" s="1" t="str">
        <f t="shared" si="4"/>
        <v>105</v>
      </c>
      <c r="B267" s="1" t="s">
        <v>67</v>
      </c>
      <c r="C267" s="1" t="s">
        <v>239</v>
      </c>
      <c r="D267" s="1" t="str">
        <f>"陈瑜"</f>
        <v>陈瑜</v>
      </c>
      <c r="E267" s="1" t="s">
        <v>274</v>
      </c>
    </row>
    <row r="268" spans="1:5" ht="24.75" customHeight="1">
      <c r="A268" s="1" t="str">
        <f t="shared" si="4"/>
        <v>105</v>
      </c>
      <c r="B268" s="1" t="s">
        <v>67</v>
      </c>
      <c r="C268" s="1" t="s">
        <v>239</v>
      </c>
      <c r="D268" s="1" t="str">
        <f>"陈汝萍"</f>
        <v>陈汝萍</v>
      </c>
      <c r="E268" s="1" t="s">
        <v>275</v>
      </c>
    </row>
    <row r="269" spans="1:5" ht="24.75" customHeight="1">
      <c r="A269" s="1" t="str">
        <f t="shared" si="4"/>
        <v>105</v>
      </c>
      <c r="B269" s="1" t="s">
        <v>67</v>
      </c>
      <c r="C269" s="1" t="s">
        <v>239</v>
      </c>
      <c r="D269" s="1" t="str">
        <f>"曾婷"</f>
        <v>曾婷</v>
      </c>
      <c r="E269" s="1" t="s">
        <v>276</v>
      </c>
    </row>
    <row r="270" spans="1:5" ht="24.75" customHeight="1">
      <c r="A270" s="1" t="str">
        <f t="shared" si="4"/>
        <v>105</v>
      </c>
      <c r="B270" s="1" t="s">
        <v>67</v>
      </c>
      <c r="C270" s="1" t="s">
        <v>239</v>
      </c>
      <c r="D270" s="1" t="str">
        <f>"符利静"</f>
        <v>符利静</v>
      </c>
      <c r="E270" s="1" t="s">
        <v>277</v>
      </c>
    </row>
    <row r="271" spans="1:5" ht="24.75" customHeight="1">
      <c r="A271" s="1" t="str">
        <f t="shared" si="4"/>
        <v>105</v>
      </c>
      <c r="B271" s="1" t="s">
        <v>67</v>
      </c>
      <c r="C271" s="1" t="s">
        <v>239</v>
      </c>
      <c r="D271" s="1" t="str">
        <f>"刘秀萍"</f>
        <v>刘秀萍</v>
      </c>
      <c r="E271" s="1" t="s">
        <v>278</v>
      </c>
    </row>
    <row r="272" spans="1:5" ht="24.75" customHeight="1">
      <c r="A272" s="1" t="str">
        <f t="shared" si="4"/>
        <v>105</v>
      </c>
      <c r="B272" s="1" t="s">
        <v>67</v>
      </c>
      <c r="C272" s="1" t="s">
        <v>239</v>
      </c>
      <c r="D272" s="1" t="str">
        <f>"何一秋"</f>
        <v>何一秋</v>
      </c>
      <c r="E272" s="1" t="s">
        <v>279</v>
      </c>
    </row>
    <row r="273" spans="1:5" ht="24.75" customHeight="1">
      <c r="A273" s="1" t="str">
        <f t="shared" si="4"/>
        <v>105</v>
      </c>
      <c r="B273" s="1" t="s">
        <v>67</v>
      </c>
      <c r="C273" s="1" t="s">
        <v>239</v>
      </c>
      <c r="D273" s="1" t="str">
        <f>"李秀艾"</f>
        <v>李秀艾</v>
      </c>
      <c r="E273" s="1" t="s">
        <v>280</v>
      </c>
    </row>
    <row r="274" spans="1:5" ht="24.75" customHeight="1">
      <c r="A274" s="1" t="str">
        <f t="shared" si="4"/>
        <v>105</v>
      </c>
      <c r="B274" s="1" t="s">
        <v>67</v>
      </c>
      <c r="C274" s="1" t="s">
        <v>239</v>
      </c>
      <c r="D274" s="1" t="str">
        <f>"梁富容"</f>
        <v>梁富容</v>
      </c>
      <c r="E274" s="1" t="s">
        <v>281</v>
      </c>
    </row>
    <row r="275" spans="1:5" ht="24.75" customHeight="1">
      <c r="A275" s="1" t="str">
        <f t="shared" si="4"/>
        <v>105</v>
      </c>
      <c r="B275" s="1" t="s">
        <v>67</v>
      </c>
      <c r="C275" s="1" t="s">
        <v>239</v>
      </c>
      <c r="D275" s="1" t="str">
        <f>"吴淑强"</f>
        <v>吴淑强</v>
      </c>
      <c r="E275" s="1" t="s">
        <v>282</v>
      </c>
    </row>
    <row r="276" spans="1:5" ht="24.75" customHeight="1">
      <c r="A276" s="1" t="str">
        <f t="shared" si="4"/>
        <v>105</v>
      </c>
      <c r="B276" s="1" t="s">
        <v>67</v>
      </c>
      <c r="C276" s="1" t="s">
        <v>239</v>
      </c>
      <c r="D276" s="1" t="str">
        <f>"罗童心"</f>
        <v>罗童心</v>
      </c>
      <c r="E276" s="1" t="s">
        <v>283</v>
      </c>
    </row>
    <row r="277" spans="1:5" ht="24.75" customHeight="1">
      <c r="A277" s="1" t="str">
        <f t="shared" si="4"/>
        <v>105</v>
      </c>
      <c r="B277" s="1" t="s">
        <v>67</v>
      </c>
      <c r="C277" s="1" t="s">
        <v>239</v>
      </c>
      <c r="D277" s="1" t="str">
        <f>"莫儒诗"</f>
        <v>莫儒诗</v>
      </c>
      <c r="E277" s="1" t="s">
        <v>284</v>
      </c>
    </row>
    <row r="278" spans="1:5" ht="24.75" customHeight="1">
      <c r="A278" s="1" t="str">
        <f t="shared" si="4"/>
        <v>105</v>
      </c>
      <c r="B278" s="1" t="s">
        <v>67</v>
      </c>
      <c r="C278" s="1" t="s">
        <v>239</v>
      </c>
      <c r="D278" s="1" t="str">
        <f>"姜春苗"</f>
        <v>姜春苗</v>
      </c>
      <c r="E278" s="1" t="s">
        <v>285</v>
      </c>
    </row>
    <row r="279" spans="1:5" ht="24.75" customHeight="1">
      <c r="A279" s="1" t="str">
        <f t="shared" si="4"/>
        <v>105</v>
      </c>
      <c r="B279" s="1" t="s">
        <v>67</v>
      </c>
      <c r="C279" s="1" t="s">
        <v>239</v>
      </c>
      <c r="D279" s="1" t="str">
        <f>"何雨欣"</f>
        <v>何雨欣</v>
      </c>
      <c r="E279" s="1" t="s">
        <v>286</v>
      </c>
    </row>
    <row r="280" spans="1:5" ht="24.75" customHeight="1">
      <c r="A280" s="1" t="str">
        <f t="shared" si="4"/>
        <v>105</v>
      </c>
      <c r="B280" s="1" t="s">
        <v>67</v>
      </c>
      <c r="C280" s="1" t="s">
        <v>239</v>
      </c>
      <c r="D280" s="1" t="str">
        <f>"赵日绵"</f>
        <v>赵日绵</v>
      </c>
      <c r="E280" s="1" t="s">
        <v>287</v>
      </c>
    </row>
    <row r="281" spans="1:5" ht="24.75" customHeight="1">
      <c r="A281" s="1" t="str">
        <f t="shared" si="4"/>
        <v>105</v>
      </c>
      <c r="B281" s="1" t="s">
        <v>67</v>
      </c>
      <c r="C281" s="1" t="s">
        <v>239</v>
      </c>
      <c r="D281" s="1" t="str">
        <f>"孙玲"</f>
        <v>孙玲</v>
      </c>
      <c r="E281" s="1" t="s">
        <v>288</v>
      </c>
    </row>
    <row r="282" spans="1:5" ht="24.75" customHeight="1">
      <c r="A282" s="1" t="str">
        <f t="shared" si="4"/>
        <v>105</v>
      </c>
      <c r="B282" s="1" t="s">
        <v>67</v>
      </c>
      <c r="C282" s="1" t="s">
        <v>239</v>
      </c>
      <c r="D282" s="1" t="str">
        <f>"云琼雨"</f>
        <v>云琼雨</v>
      </c>
      <c r="E282" s="1" t="s">
        <v>289</v>
      </c>
    </row>
    <row r="283" spans="1:5" ht="24.75" customHeight="1">
      <c r="A283" s="1" t="str">
        <f t="shared" si="4"/>
        <v>105</v>
      </c>
      <c r="B283" s="1" t="s">
        <v>67</v>
      </c>
      <c r="C283" s="1" t="s">
        <v>239</v>
      </c>
      <c r="D283" s="1" t="str">
        <f>"陈亮"</f>
        <v>陈亮</v>
      </c>
      <c r="E283" s="1" t="s">
        <v>290</v>
      </c>
    </row>
    <row r="284" spans="1:5" ht="24.75" customHeight="1">
      <c r="A284" s="1" t="str">
        <f t="shared" si="4"/>
        <v>105</v>
      </c>
      <c r="B284" s="1" t="s">
        <v>67</v>
      </c>
      <c r="C284" s="1" t="s">
        <v>239</v>
      </c>
      <c r="D284" s="1" t="str">
        <f>"龙濡"</f>
        <v>龙濡</v>
      </c>
      <c r="E284" s="1" t="s">
        <v>291</v>
      </c>
    </row>
    <row r="285" spans="1:5" ht="24.75" customHeight="1">
      <c r="A285" s="1" t="str">
        <f t="shared" si="4"/>
        <v>105</v>
      </c>
      <c r="B285" s="1" t="s">
        <v>67</v>
      </c>
      <c r="C285" s="1" t="s">
        <v>239</v>
      </c>
      <c r="D285" s="1" t="str">
        <f>"李舒"</f>
        <v>李舒</v>
      </c>
      <c r="E285" s="1" t="s">
        <v>292</v>
      </c>
    </row>
    <row r="286" spans="1:5" ht="24.75" customHeight="1">
      <c r="A286" s="1" t="str">
        <f t="shared" si="4"/>
        <v>105</v>
      </c>
      <c r="B286" s="1" t="s">
        <v>67</v>
      </c>
      <c r="C286" s="1" t="s">
        <v>239</v>
      </c>
      <c r="D286" s="1" t="str">
        <f>"陈春韵"</f>
        <v>陈春韵</v>
      </c>
      <c r="E286" s="1" t="s">
        <v>293</v>
      </c>
    </row>
    <row r="287" spans="1:5" ht="24.75" customHeight="1">
      <c r="A287" s="1" t="str">
        <f t="shared" si="4"/>
        <v>105</v>
      </c>
      <c r="B287" s="1" t="s">
        <v>67</v>
      </c>
      <c r="C287" s="1" t="s">
        <v>239</v>
      </c>
      <c r="D287" s="1" t="str">
        <f>"程丽月"</f>
        <v>程丽月</v>
      </c>
      <c r="E287" s="1" t="s">
        <v>294</v>
      </c>
    </row>
    <row r="288" spans="1:5" ht="24.75" customHeight="1">
      <c r="A288" s="1" t="str">
        <f t="shared" si="4"/>
        <v>105</v>
      </c>
      <c r="B288" s="1" t="s">
        <v>67</v>
      </c>
      <c r="C288" s="1" t="s">
        <v>239</v>
      </c>
      <c r="D288" s="1" t="str">
        <f>"栾芮"</f>
        <v>栾芮</v>
      </c>
      <c r="E288" s="1" t="s">
        <v>295</v>
      </c>
    </row>
    <row r="289" spans="1:5" ht="24.75" customHeight="1">
      <c r="A289" s="1" t="str">
        <f t="shared" si="4"/>
        <v>105</v>
      </c>
      <c r="B289" s="1" t="s">
        <v>67</v>
      </c>
      <c r="C289" s="1" t="s">
        <v>239</v>
      </c>
      <c r="D289" s="1" t="str">
        <f>"符秀凤"</f>
        <v>符秀凤</v>
      </c>
      <c r="E289" s="1" t="s">
        <v>296</v>
      </c>
    </row>
    <row r="290" spans="1:5" ht="24.75" customHeight="1">
      <c r="A290" s="1" t="str">
        <f t="shared" si="4"/>
        <v>105</v>
      </c>
      <c r="B290" s="1" t="s">
        <v>67</v>
      </c>
      <c r="C290" s="1" t="s">
        <v>239</v>
      </c>
      <c r="D290" s="1" t="str">
        <f>"庞梦莹"</f>
        <v>庞梦莹</v>
      </c>
      <c r="E290" s="1" t="s">
        <v>297</v>
      </c>
    </row>
    <row r="291" spans="1:5" ht="24.75" customHeight="1">
      <c r="A291" s="1" t="str">
        <f t="shared" si="4"/>
        <v>105</v>
      </c>
      <c r="B291" s="1" t="s">
        <v>67</v>
      </c>
      <c r="C291" s="1" t="s">
        <v>239</v>
      </c>
      <c r="D291" s="1" t="str">
        <f>"陈泰润"</f>
        <v>陈泰润</v>
      </c>
      <c r="E291" s="1" t="s">
        <v>298</v>
      </c>
    </row>
    <row r="292" spans="1:5" ht="24.75" customHeight="1">
      <c r="A292" s="1" t="str">
        <f t="shared" si="4"/>
        <v>105</v>
      </c>
      <c r="B292" s="1" t="s">
        <v>67</v>
      </c>
      <c r="C292" s="1" t="s">
        <v>239</v>
      </c>
      <c r="D292" s="1" t="str">
        <f>"王丽"</f>
        <v>王丽</v>
      </c>
      <c r="E292" s="1" t="s">
        <v>299</v>
      </c>
    </row>
    <row r="293" spans="1:5" ht="24.75" customHeight="1">
      <c r="A293" s="1" t="str">
        <f t="shared" si="4"/>
        <v>105</v>
      </c>
      <c r="B293" s="1" t="s">
        <v>67</v>
      </c>
      <c r="C293" s="1" t="s">
        <v>239</v>
      </c>
      <c r="D293" s="1" t="str">
        <f>"王敏"</f>
        <v>王敏</v>
      </c>
      <c r="E293" s="1" t="s">
        <v>300</v>
      </c>
    </row>
    <row r="294" spans="1:5" ht="24.75" customHeight="1">
      <c r="A294" s="1" t="str">
        <f t="shared" si="4"/>
        <v>105</v>
      </c>
      <c r="B294" s="1" t="s">
        <v>67</v>
      </c>
      <c r="C294" s="1" t="s">
        <v>239</v>
      </c>
      <c r="D294" s="1" t="str">
        <f>"陈子女"</f>
        <v>陈子女</v>
      </c>
      <c r="E294" s="1" t="s">
        <v>301</v>
      </c>
    </row>
    <row r="295" spans="1:5" ht="24.75" customHeight="1">
      <c r="A295" s="1" t="str">
        <f t="shared" si="4"/>
        <v>105</v>
      </c>
      <c r="B295" s="1" t="s">
        <v>67</v>
      </c>
      <c r="C295" s="1" t="s">
        <v>239</v>
      </c>
      <c r="D295" s="1" t="str">
        <f>"王应妹"</f>
        <v>王应妹</v>
      </c>
      <c r="E295" s="1" t="s">
        <v>302</v>
      </c>
    </row>
    <row r="296" spans="1:5" ht="24.75" customHeight="1">
      <c r="A296" s="1" t="str">
        <f t="shared" si="4"/>
        <v>105</v>
      </c>
      <c r="B296" s="1" t="s">
        <v>67</v>
      </c>
      <c r="C296" s="1" t="s">
        <v>239</v>
      </c>
      <c r="D296" s="1" t="str">
        <f>"林本平"</f>
        <v>林本平</v>
      </c>
      <c r="E296" s="1" t="s">
        <v>303</v>
      </c>
    </row>
    <row r="297" spans="1:5" ht="24.75" customHeight="1">
      <c r="A297" s="1" t="str">
        <f aca="true" t="shared" si="5" ref="A297:A360">"105"</f>
        <v>105</v>
      </c>
      <c r="B297" s="1" t="s">
        <v>67</v>
      </c>
      <c r="C297" s="1" t="s">
        <v>239</v>
      </c>
      <c r="D297" s="1" t="str">
        <f>"杜云婷"</f>
        <v>杜云婷</v>
      </c>
      <c r="E297" s="1" t="s">
        <v>304</v>
      </c>
    </row>
    <row r="298" spans="1:5" ht="24.75" customHeight="1">
      <c r="A298" s="1" t="str">
        <f t="shared" si="5"/>
        <v>105</v>
      </c>
      <c r="B298" s="1" t="s">
        <v>67</v>
      </c>
      <c r="C298" s="1" t="s">
        <v>239</v>
      </c>
      <c r="D298" s="1" t="str">
        <f>"符朝霜"</f>
        <v>符朝霜</v>
      </c>
      <c r="E298" s="1" t="s">
        <v>305</v>
      </c>
    </row>
    <row r="299" spans="1:5" ht="24.75" customHeight="1">
      <c r="A299" s="1" t="str">
        <f t="shared" si="5"/>
        <v>105</v>
      </c>
      <c r="B299" s="1" t="s">
        <v>67</v>
      </c>
      <c r="C299" s="1" t="s">
        <v>239</v>
      </c>
      <c r="D299" s="1" t="str">
        <f>"苏万姣"</f>
        <v>苏万姣</v>
      </c>
      <c r="E299" s="1" t="s">
        <v>306</v>
      </c>
    </row>
    <row r="300" spans="1:5" ht="24.75" customHeight="1">
      <c r="A300" s="1" t="str">
        <f t="shared" si="5"/>
        <v>105</v>
      </c>
      <c r="B300" s="1" t="s">
        <v>67</v>
      </c>
      <c r="C300" s="1" t="s">
        <v>239</v>
      </c>
      <c r="D300" s="1" t="str">
        <f>"郑阿雪"</f>
        <v>郑阿雪</v>
      </c>
      <c r="E300" s="1" t="s">
        <v>307</v>
      </c>
    </row>
    <row r="301" spans="1:5" ht="24.75" customHeight="1">
      <c r="A301" s="1" t="str">
        <f t="shared" si="5"/>
        <v>105</v>
      </c>
      <c r="B301" s="1" t="s">
        <v>67</v>
      </c>
      <c r="C301" s="1" t="s">
        <v>239</v>
      </c>
      <c r="D301" s="1" t="str">
        <f>"周蕾"</f>
        <v>周蕾</v>
      </c>
      <c r="E301" s="1" t="s">
        <v>308</v>
      </c>
    </row>
    <row r="302" spans="1:5" ht="24.75" customHeight="1">
      <c r="A302" s="1" t="str">
        <f t="shared" si="5"/>
        <v>105</v>
      </c>
      <c r="B302" s="1" t="s">
        <v>67</v>
      </c>
      <c r="C302" s="1" t="s">
        <v>239</v>
      </c>
      <c r="D302" s="1" t="str">
        <f>"王丹"</f>
        <v>王丹</v>
      </c>
      <c r="E302" s="1" t="s">
        <v>309</v>
      </c>
    </row>
    <row r="303" spans="1:5" ht="24.75" customHeight="1">
      <c r="A303" s="1" t="str">
        <f t="shared" si="5"/>
        <v>105</v>
      </c>
      <c r="B303" s="1" t="s">
        <v>67</v>
      </c>
      <c r="C303" s="1" t="s">
        <v>239</v>
      </c>
      <c r="D303" s="1" t="str">
        <f>"王丹"</f>
        <v>王丹</v>
      </c>
      <c r="E303" s="1" t="s">
        <v>310</v>
      </c>
    </row>
    <row r="304" spans="1:5" ht="24.75" customHeight="1">
      <c r="A304" s="1" t="str">
        <f t="shared" si="5"/>
        <v>105</v>
      </c>
      <c r="B304" s="1" t="s">
        <v>67</v>
      </c>
      <c r="C304" s="1" t="s">
        <v>239</v>
      </c>
      <c r="D304" s="1" t="str">
        <f>"万碧娥"</f>
        <v>万碧娥</v>
      </c>
      <c r="E304" s="1" t="s">
        <v>311</v>
      </c>
    </row>
    <row r="305" spans="1:5" ht="24.75" customHeight="1">
      <c r="A305" s="1" t="str">
        <f t="shared" si="5"/>
        <v>105</v>
      </c>
      <c r="B305" s="1" t="s">
        <v>67</v>
      </c>
      <c r="C305" s="1" t="s">
        <v>239</v>
      </c>
      <c r="D305" s="1" t="str">
        <f>"李秋丽"</f>
        <v>李秋丽</v>
      </c>
      <c r="E305" s="1" t="s">
        <v>312</v>
      </c>
    </row>
    <row r="306" spans="1:5" ht="24.75" customHeight="1">
      <c r="A306" s="1" t="str">
        <f t="shared" si="5"/>
        <v>105</v>
      </c>
      <c r="B306" s="1" t="s">
        <v>67</v>
      </c>
      <c r="C306" s="1" t="s">
        <v>239</v>
      </c>
      <c r="D306" s="1" t="str">
        <f>"何仁辉"</f>
        <v>何仁辉</v>
      </c>
      <c r="E306" s="1" t="s">
        <v>313</v>
      </c>
    </row>
    <row r="307" spans="1:5" ht="24.75" customHeight="1">
      <c r="A307" s="1" t="str">
        <f t="shared" si="5"/>
        <v>105</v>
      </c>
      <c r="B307" s="1" t="s">
        <v>67</v>
      </c>
      <c r="C307" s="1" t="s">
        <v>239</v>
      </c>
      <c r="D307" s="1" t="str">
        <f>"陈芳香"</f>
        <v>陈芳香</v>
      </c>
      <c r="E307" s="1" t="s">
        <v>314</v>
      </c>
    </row>
    <row r="308" spans="1:5" ht="24.75" customHeight="1">
      <c r="A308" s="1" t="str">
        <f t="shared" si="5"/>
        <v>105</v>
      </c>
      <c r="B308" s="1" t="s">
        <v>67</v>
      </c>
      <c r="C308" s="1" t="s">
        <v>239</v>
      </c>
      <c r="D308" s="1" t="str">
        <f>"卓小倩"</f>
        <v>卓小倩</v>
      </c>
      <c r="E308" s="1" t="s">
        <v>87</v>
      </c>
    </row>
    <row r="309" spans="1:5" ht="24.75" customHeight="1">
      <c r="A309" s="1" t="str">
        <f t="shared" si="5"/>
        <v>105</v>
      </c>
      <c r="B309" s="1" t="s">
        <v>67</v>
      </c>
      <c r="C309" s="1" t="s">
        <v>239</v>
      </c>
      <c r="D309" s="1" t="str">
        <f>"吴克娥"</f>
        <v>吴克娥</v>
      </c>
      <c r="E309" s="1" t="s">
        <v>315</v>
      </c>
    </row>
    <row r="310" spans="1:5" ht="24.75" customHeight="1">
      <c r="A310" s="1" t="str">
        <f t="shared" si="5"/>
        <v>105</v>
      </c>
      <c r="B310" s="1" t="s">
        <v>67</v>
      </c>
      <c r="C310" s="1" t="s">
        <v>239</v>
      </c>
      <c r="D310" s="1" t="str">
        <f>"曾泽玉"</f>
        <v>曾泽玉</v>
      </c>
      <c r="E310" s="1" t="s">
        <v>316</v>
      </c>
    </row>
    <row r="311" spans="1:5" ht="24.75" customHeight="1">
      <c r="A311" s="1" t="str">
        <f t="shared" si="5"/>
        <v>105</v>
      </c>
      <c r="B311" s="1" t="s">
        <v>67</v>
      </c>
      <c r="C311" s="1" t="s">
        <v>239</v>
      </c>
      <c r="D311" s="1" t="str">
        <f>"高一丹"</f>
        <v>高一丹</v>
      </c>
      <c r="E311" s="1" t="s">
        <v>317</v>
      </c>
    </row>
    <row r="312" spans="1:5" ht="24.75" customHeight="1">
      <c r="A312" s="1" t="str">
        <f t="shared" si="5"/>
        <v>105</v>
      </c>
      <c r="B312" s="1" t="s">
        <v>67</v>
      </c>
      <c r="C312" s="1" t="s">
        <v>239</v>
      </c>
      <c r="D312" s="1" t="str">
        <f>"陈小慧"</f>
        <v>陈小慧</v>
      </c>
      <c r="E312" s="1" t="s">
        <v>48</v>
      </c>
    </row>
    <row r="313" spans="1:5" ht="24.75" customHeight="1">
      <c r="A313" s="1" t="str">
        <f t="shared" si="5"/>
        <v>105</v>
      </c>
      <c r="B313" s="1" t="s">
        <v>67</v>
      </c>
      <c r="C313" s="1" t="s">
        <v>239</v>
      </c>
      <c r="D313" s="1" t="str">
        <f>"林招运"</f>
        <v>林招运</v>
      </c>
      <c r="E313" s="1" t="s">
        <v>318</v>
      </c>
    </row>
    <row r="314" spans="1:5" ht="24.75" customHeight="1">
      <c r="A314" s="1" t="str">
        <f t="shared" si="5"/>
        <v>105</v>
      </c>
      <c r="B314" s="1" t="s">
        <v>67</v>
      </c>
      <c r="C314" s="1" t="s">
        <v>239</v>
      </c>
      <c r="D314" s="1" t="str">
        <f>"曾燕"</f>
        <v>曾燕</v>
      </c>
      <c r="E314" s="1" t="s">
        <v>319</v>
      </c>
    </row>
    <row r="315" spans="1:5" ht="24.75" customHeight="1">
      <c r="A315" s="1" t="str">
        <f t="shared" si="5"/>
        <v>105</v>
      </c>
      <c r="B315" s="1" t="s">
        <v>67</v>
      </c>
      <c r="C315" s="1" t="s">
        <v>239</v>
      </c>
      <c r="D315" s="1" t="str">
        <f>"陈玲"</f>
        <v>陈玲</v>
      </c>
      <c r="E315" s="1" t="s">
        <v>320</v>
      </c>
    </row>
    <row r="316" spans="1:5" ht="24.75" customHeight="1">
      <c r="A316" s="1" t="str">
        <f t="shared" si="5"/>
        <v>105</v>
      </c>
      <c r="B316" s="1" t="s">
        <v>67</v>
      </c>
      <c r="C316" s="1" t="s">
        <v>239</v>
      </c>
      <c r="D316" s="1" t="str">
        <f>"邝小艳"</f>
        <v>邝小艳</v>
      </c>
      <c r="E316" s="1" t="s">
        <v>321</v>
      </c>
    </row>
    <row r="317" spans="1:5" ht="24.75" customHeight="1">
      <c r="A317" s="1" t="str">
        <f t="shared" si="5"/>
        <v>105</v>
      </c>
      <c r="B317" s="1" t="s">
        <v>67</v>
      </c>
      <c r="C317" s="1" t="s">
        <v>239</v>
      </c>
      <c r="D317" s="1" t="str">
        <f>"何春爱"</f>
        <v>何春爱</v>
      </c>
      <c r="E317" s="1" t="s">
        <v>322</v>
      </c>
    </row>
    <row r="318" spans="1:5" ht="24.75" customHeight="1">
      <c r="A318" s="1" t="str">
        <f t="shared" si="5"/>
        <v>105</v>
      </c>
      <c r="B318" s="1" t="s">
        <v>67</v>
      </c>
      <c r="C318" s="1" t="s">
        <v>239</v>
      </c>
      <c r="D318" s="1" t="str">
        <f>"余悦"</f>
        <v>余悦</v>
      </c>
      <c r="E318" s="1" t="s">
        <v>323</v>
      </c>
    </row>
    <row r="319" spans="1:5" ht="24.75" customHeight="1">
      <c r="A319" s="1" t="str">
        <f t="shared" si="5"/>
        <v>105</v>
      </c>
      <c r="B319" s="1" t="s">
        <v>67</v>
      </c>
      <c r="C319" s="1" t="s">
        <v>239</v>
      </c>
      <c r="D319" s="1" t="str">
        <f>"文倩"</f>
        <v>文倩</v>
      </c>
      <c r="E319" s="1" t="s">
        <v>324</v>
      </c>
    </row>
    <row r="320" spans="1:5" ht="24.75" customHeight="1">
      <c r="A320" s="1" t="str">
        <f t="shared" si="5"/>
        <v>105</v>
      </c>
      <c r="B320" s="1" t="s">
        <v>67</v>
      </c>
      <c r="C320" s="1" t="s">
        <v>239</v>
      </c>
      <c r="D320" s="1" t="str">
        <f>"符有妹"</f>
        <v>符有妹</v>
      </c>
      <c r="E320" s="1" t="s">
        <v>145</v>
      </c>
    </row>
    <row r="321" spans="1:5" ht="24.75" customHeight="1">
      <c r="A321" s="1" t="str">
        <f t="shared" si="5"/>
        <v>105</v>
      </c>
      <c r="B321" s="1" t="s">
        <v>67</v>
      </c>
      <c r="C321" s="1" t="s">
        <v>239</v>
      </c>
      <c r="D321" s="1" t="str">
        <f>"蓝玉凤"</f>
        <v>蓝玉凤</v>
      </c>
      <c r="E321" s="1" t="s">
        <v>325</v>
      </c>
    </row>
    <row r="322" spans="1:5" ht="24.75" customHeight="1">
      <c r="A322" s="1" t="str">
        <f t="shared" si="5"/>
        <v>105</v>
      </c>
      <c r="B322" s="1" t="s">
        <v>67</v>
      </c>
      <c r="C322" s="1" t="s">
        <v>239</v>
      </c>
      <c r="D322" s="1" t="str">
        <f>"徐凡婷"</f>
        <v>徐凡婷</v>
      </c>
      <c r="E322" s="1" t="s">
        <v>326</v>
      </c>
    </row>
    <row r="323" spans="1:5" ht="24.75" customHeight="1">
      <c r="A323" s="1" t="str">
        <f t="shared" si="5"/>
        <v>105</v>
      </c>
      <c r="B323" s="1" t="s">
        <v>67</v>
      </c>
      <c r="C323" s="1" t="s">
        <v>239</v>
      </c>
      <c r="D323" s="1" t="str">
        <f>"许妍娥"</f>
        <v>许妍娥</v>
      </c>
      <c r="E323" s="1" t="s">
        <v>327</v>
      </c>
    </row>
    <row r="324" spans="1:5" ht="24.75" customHeight="1">
      <c r="A324" s="1" t="str">
        <f t="shared" si="5"/>
        <v>105</v>
      </c>
      <c r="B324" s="1" t="s">
        <v>67</v>
      </c>
      <c r="C324" s="1" t="s">
        <v>239</v>
      </c>
      <c r="D324" s="1" t="str">
        <f>"王晓菊"</f>
        <v>王晓菊</v>
      </c>
      <c r="E324" s="1" t="s">
        <v>328</v>
      </c>
    </row>
    <row r="325" spans="1:5" ht="24.75" customHeight="1">
      <c r="A325" s="1" t="str">
        <f t="shared" si="5"/>
        <v>105</v>
      </c>
      <c r="B325" s="1" t="s">
        <v>67</v>
      </c>
      <c r="C325" s="1" t="s">
        <v>239</v>
      </c>
      <c r="D325" s="1" t="str">
        <f>"罗玲玲"</f>
        <v>罗玲玲</v>
      </c>
      <c r="E325" s="1" t="s">
        <v>329</v>
      </c>
    </row>
    <row r="326" spans="1:5" ht="24.75" customHeight="1">
      <c r="A326" s="1" t="str">
        <f t="shared" si="5"/>
        <v>105</v>
      </c>
      <c r="B326" s="1" t="s">
        <v>67</v>
      </c>
      <c r="C326" s="1" t="s">
        <v>239</v>
      </c>
      <c r="D326" s="1" t="str">
        <f>"郑一梅"</f>
        <v>郑一梅</v>
      </c>
      <c r="E326" s="1" t="s">
        <v>330</v>
      </c>
    </row>
    <row r="327" spans="1:5" ht="24.75" customHeight="1">
      <c r="A327" s="1" t="str">
        <f t="shared" si="5"/>
        <v>105</v>
      </c>
      <c r="B327" s="1" t="s">
        <v>67</v>
      </c>
      <c r="C327" s="1" t="s">
        <v>239</v>
      </c>
      <c r="D327" s="1" t="str">
        <f>"李文欣"</f>
        <v>李文欣</v>
      </c>
      <c r="E327" s="1" t="s">
        <v>331</v>
      </c>
    </row>
    <row r="328" spans="1:5" ht="24.75" customHeight="1">
      <c r="A328" s="1" t="str">
        <f t="shared" si="5"/>
        <v>105</v>
      </c>
      <c r="B328" s="1" t="s">
        <v>67</v>
      </c>
      <c r="C328" s="1" t="s">
        <v>239</v>
      </c>
      <c r="D328" s="1" t="str">
        <f>"陈盛兰"</f>
        <v>陈盛兰</v>
      </c>
      <c r="E328" s="1" t="s">
        <v>332</v>
      </c>
    </row>
    <row r="329" spans="1:5" ht="24.75" customHeight="1">
      <c r="A329" s="1" t="str">
        <f t="shared" si="5"/>
        <v>105</v>
      </c>
      <c r="B329" s="1" t="s">
        <v>67</v>
      </c>
      <c r="C329" s="1" t="s">
        <v>239</v>
      </c>
      <c r="D329" s="1" t="str">
        <f>"余鼎鼎"</f>
        <v>余鼎鼎</v>
      </c>
      <c r="E329" s="1" t="s">
        <v>333</v>
      </c>
    </row>
    <row r="330" spans="1:5" ht="24.75" customHeight="1">
      <c r="A330" s="1" t="str">
        <f t="shared" si="5"/>
        <v>105</v>
      </c>
      <c r="B330" s="1" t="s">
        <v>67</v>
      </c>
      <c r="C330" s="1" t="s">
        <v>239</v>
      </c>
      <c r="D330" s="1" t="str">
        <f>"李梦鑫"</f>
        <v>李梦鑫</v>
      </c>
      <c r="E330" s="1" t="s">
        <v>334</v>
      </c>
    </row>
    <row r="331" spans="1:5" ht="24.75" customHeight="1">
      <c r="A331" s="1" t="str">
        <f t="shared" si="5"/>
        <v>105</v>
      </c>
      <c r="B331" s="1" t="s">
        <v>67</v>
      </c>
      <c r="C331" s="1" t="s">
        <v>239</v>
      </c>
      <c r="D331" s="1" t="str">
        <f>"陈梦婷"</f>
        <v>陈梦婷</v>
      </c>
      <c r="E331" s="1" t="s">
        <v>335</v>
      </c>
    </row>
    <row r="332" spans="1:5" ht="24.75" customHeight="1">
      <c r="A332" s="1" t="str">
        <f t="shared" si="5"/>
        <v>105</v>
      </c>
      <c r="B332" s="1" t="s">
        <v>67</v>
      </c>
      <c r="C332" s="1" t="s">
        <v>239</v>
      </c>
      <c r="D332" s="1" t="str">
        <f>"王思璎"</f>
        <v>王思璎</v>
      </c>
      <c r="E332" s="1" t="s">
        <v>336</v>
      </c>
    </row>
    <row r="333" spans="1:5" ht="24.75" customHeight="1">
      <c r="A333" s="1" t="str">
        <f t="shared" si="5"/>
        <v>105</v>
      </c>
      <c r="B333" s="1" t="s">
        <v>67</v>
      </c>
      <c r="C333" s="1" t="s">
        <v>239</v>
      </c>
      <c r="D333" s="1" t="str">
        <f>"汤昌弟"</f>
        <v>汤昌弟</v>
      </c>
      <c r="E333" s="1" t="s">
        <v>337</v>
      </c>
    </row>
    <row r="334" spans="1:5" ht="24.75" customHeight="1">
      <c r="A334" s="1" t="str">
        <f t="shared" si="5"/>
        <v>105</v>
      </c>
      <c r="B334" s="1" t="s">
        <v>67</v>
      </c>
      <c r="C334" s="1" t="s">
        <v>239</v>
      </c>
      <c r="D334" s="1" t="str">
        <f>"雷珊"</f>
        <v>雷珊</v>
      </c>
      <c r="E334" s="1" t="s">
        <v>338</v>
      </c>
    </row>
    <row r="335" spans="1:5" ht="24.75" customHeight="1">
      <c r="A335" s="1" t="str">
        <f t="shared" si="5"/>
        <v>105</v>
      </c>
      <c r="B335" s="1" t="s">
        <v>67</v>
      </c>
      <c r="C335" s="1" t="s">
        <v>239</v>
      </c>
      <c r="D335" s="1" t="str">
        <f>"许玲红"</f>
        <v>许玲红</v>
      </c>
      <c r="E335" s="1" t="s">
        <v>339</v>
      </c>
    </row>
    <row r="336" spans="1:5" ht="24.75" customHeight="1">
      <c r="A336" s="1" t="str">
        <f t="shared" si="5"/>
        <v>105</v>
      </c>
      <c r="B336" s="1" t="s">
        <v>67</v>
      </c>
      <c r="C336" s="1" t="s">
        <v>239</v>
      </c>
      <c r="D336" s="1" t="str">
        <f>"何文文"</f>
        <v>何文文</v>
      </c>
      <c r="E336" s="1" t="s">
        <v>340</v>
      </c>
    </row>
    <row r="337" spans="1:5" ht="24.75" customHeight="1">
      <c r="A337" s="1" t="str">
        <f t="shared" si="5"/>
        <v>105</v>
      </c>
      <c r="B337" s="1" t="s">
        <v>67</v>
      </c>
      <c r="C337" s="1" t="s">
        <v>239</v>
      </c>
      <c r="D337" s="1" t="str">
        <f>"黄倩霞"</f>
        <v>黄倩霞</v>
      </c>
      <c r="E337" s="1" t="s">
        <v>341</v>
      </c>
    </row>
    <row r="338" spans="1:5" ht="24.75" customHeight="1">
      <c r="A338" s="1" t="str">
        <f t="shared" si="5"/>
        <v>105</v>
      </c>
      <c r="B338" s="1" t="s">
        <v>67</v>
      </c>
      <c r="C338" s="1" t="s">
        <v>239</v>
      </c>
      <c r="D338" s="1" t="str">
        <f>"蔡冠婷"</f>
        <v>蔡冠婷</v>
      </c>
      <c r="E338" s="1" t="s">
        <v>342</v>
      </c>
    </row>
    <row r="339" spans="1:5" ht="24.75" customHeight="1">
      <c r="A339" s="1" t="str">
        <f t="shared" si="5"/>
        <v>105</v>
      </c>
      <c r="B339" s="1" t="s">
        <v>67</v>
      </c>
      <c r="C339" s="1" t="s">
        <v>239</v>
      </c>
      <c r="D339" s="1" t="str">
        <f>"王晓玲"</f>
        <v>王晓玲</v>
      </c>
      <c r="E339" s="1" t="s">
        <v>343</v>
      </c>
    </row>
    <row r="340" spans="1:5" ht="24.75" customHeight="1">
      <c r="A340" s="1" t="str">
        <f t="shared" si="5"/>
        <v>105</v>
      </c>
      <c r="B340" s="1" t="s">
        <v>67</v>
      </c>
      <c r="C340" s="1" t="s">
        <v>239</v>
      </c>
      <c r="D340" s="1" t="str">
        <f>"苏凤妹"</f>
        <v>苏凤妹</v>
      </c>
      <c r="E340" s="1" t="s">
        <v>344</v>
      </c>
    </row>
    <row r="341" spans="1:5" ht="24.75" customHeight="1">
      <c r="A341" s="1" t="str">
        <f t="shared" si="5"/>
        <v>105</v>
      </c>
      <c r="B341" s="1" t="s">
        <v>67</v>
      </c>
      <c r="C341" s="1" t="s">
        <v>239</v>
      </c>
      <c r="D341" s="1" t="str">
        <f>"陈春惠"</f>
        <v>陈春惠</v>
      </c>
      <c r="E341" s="1" t="s">
        <v>345</v>
      </c>
    </row>
    <row r="342" spans="1:5" ht="24.75" customHeight="1">
      <c r="A342" s="1" t="str">
        <f t="shared" si="5"/>
        <v>105</v>
      </c>
      <c r="B342" s="1" t="s">
        <v>67</v>
      </c>
      <c r="C342" s="1" t="s">
        <v>239</v>
      </c>
      <c r="D342" s="1" t="str">
        <f>"魏菁秀"</f>
        <v>魏菁秀</v>
      </c>
      <c r="E342" s="1" t="s">
        <v>346</v>
      </c>
    </row>
    <row r="343" spans="1:5" ht="24.75" customHeight="1">
      <c r="A343" s="1" t="str">
        <f t="shared" si="5"/>
        <v>105</v>
      </c>
      <c r="B343" s="1" t="s">
        <v>67</v>
      </c>
      <c r="C343" s="1" t="s">
        <v>239</v>
      </c>
      <c r="D343" s="1" t="str">
        <f>"张昌珍"</f>
        <v>张昌珍</v>
      </c>
      <c r="E343" s="1" t="s">
        <v>347</v>
      </c>
    </row>
    <row r="344" spans="1:5" ht="24.75" customHeight="1">
      <c r="A344" s="1" t="str">
        <f t="shared" si="5"/>
        <v>105</v>
      </c>
      <c r="B344" s="1" t="s">
        <v>67</v>
      </c>
      <c r="C344" s="1" t="s">
        <v>239</v>
      </c>
      <c r="D344" s="1" t="str">
        <f>"王娟"</f>
        <v>王娟</v>
      </c>
      <c r="E344" s="1" t="s">
        <v>348</v>
      </c>
    </row>
    <row r="345" spans="1:5" ht="24.75" customHeight="1">
      <c r="A345" s="1" t="str">
        <f t="shared" si="5"/>
        <v>105</v>
      </c>
      <c r="B345" s="1" t="s">
        <v>67</v>
      </c>
      <c r="C345" s="1" t="s">
        <v>239</v>
      </c>
      <c r="D345" s="1" t="str">
        <f>"王世韵"</f>
        <v>王世韵</v>
      </c>
      <c r="E345" s="1" t="s">
        <v>349</v>
      </c>
    </row>
    <row r="346" spans="1:5" ht="24.75" customHeight="1">
      <c r="A346" s="1" t="str">
        <f t="shared" si="5"/>
        <v>105</v>
      </c>
      <c r="B346" s="1" t="s">
        <v>67</v>
      </c>
      <c r="C346" s="1" t="s">
        <v>239</v>
      </c>
      <c r="D346" s="1" t="str">
        <f>"王爱霞"</f>
        <v>王爱霞</v>
      </c>
      <c r="E346" s="1" t="s">
        <v>350</v>
      </c>
    </row>
    <row r="347" spans="1:5" ht="24.75" customHeight="1">
      <c r="A347" s="1" t="str">
        <f t="shared" si="5"/>
        <v>105</v>
      </c>
      <c r="B347" s="1" t="s">
        <v>67</v>
      </c>
      <c r="C347" s="1" t="s">
        <v>239</v>
      </c>
      <c r="D347" s="1" t="str">
        <f>"林朝蕾"</f>
        <v>林朝蕾</v>
      </c>
      <c r="E347" s="1" t="s">
        <v>221</v>
      </c>
    </row>
    <row r="348" spans="1:5" ht="24.75" customHeight="1">
      <c r="A348" s="1" t="str">
        <f t="shared" si="5"/>
        <v>105</v>
      </c>
      <c r="B348" s="1" t="s">
        <v>67</v>
      </c>
      <c r="C348" s="1" t="s">
        <v>239</v>
      </c>
      <c r="D348" s="1" t="str">
        <f>"符会蕊"</f>
        <v>符会蕊</v>
      </c>
      <c r="E348" s="1" t="s">
        <v>351</v>
      </c>
    </row>
    <row r="349" spans="1:5" ht="24.75" customHeight="1">
      <c r="A349" s="1" t="str">
        <f t="shared" si="5"/>
        <v>105</v>
      </c>
      <c r="B349" s="1" t="s">
        <v>67</v>
      </c>
      <c r="C349" s="1" t="s">
        <v>239</v>
      </c>
      <c r="D349" s="1" t="str">
        <f>"曾敏"</f>
        <v>曾敏</v>
      </c>
      <c r="E349" s="1" t="s">
        <v>352</v>
      </c>
    </row>
    <row r="350" spans="1:5" ht="24.75" customHeight="1">
      <c r="A350" s="1" t="str">
        <f t="shared" si="5"/>
        <v>105</v>
      </c>
      <c r="B350" s="1" t="s">
        <v>67</v>
      </c>
      <c r="C350" s="1" t="s">
        <v>239</v>
      </c>
      <c r="D350" s="1" t="str">
        <f>"王倩敏"</f>
        <v>王倩敏</v>
      </c>
      <c r="E350" s="1" t="s">
        <v>353</v>
      </c>
    </row>
    <row r="351" spans="1:5" ht="24.75" customHeight="1">
      <c r="A351" s="1" t="str">
        <f t="shared" si="5"/>
        <v>105</v>
      </c>
      <c r="B351" s="1" t="s">
        <v>67</v>
      </c>
      <c r="C351" s="1" t="s">
        <v>239</v>
      </c>
      <c r="D351" s="1" t="str">
        <f>"赵文立"</f>
        <v>赵文立</v>
      </c>
      <c r="E351" s="1" t="s">
        <v>354</v>
      </c>
    </row>
    <row r="352" spans="1:5" ht="24.75" customHeight="1">
      <c r="A352" s="1" t="str">
        <f t="shared" si="5"/>
        <v>105</v>
      </c>
      <c r="B352" s="1" t="s">
        <v>67</v>
      </c>
      <c r="C352" s="1" t="s">
        <v>239</v>
      </c>
      <c r="D352" s="1" t="str">
        <f>"邓秋霞"</f>
        <v>邓秋霞</v>
      </c>
      <c r="E352" s="1" t="s">
        <v>355</v>
      </c>
    </row>
    <row r="353" spans="1:5" ht="24.75" customHeight="1">
      <c r="A353" s="1" t="str">
        <f t="shared" si="5"/>
        <v>105</v>
      </c>
      <c r="B353" s="1" t="s">
        <v>67</v>
      </c>
      <c r="C353" s="1" t="s">
        <v>239</v>
      </c>
      <c r="D353" s="1" t="str">
        <f>"王英子"</f>
        <v>王英子</v>
      </c>
      <c r="E353" s="1" t="s">
        <v>356</v>
      </c>
    </row>
    <row r="354" spans="1:5" ht="24.75" customHeight="1">
      <c r="A354" s="1" t="str">
        <f t="shared" si="5"/>
        <v>105</v>
      </c>
      <c r="B354" s="1" t="s">
        <v>67</v>
      </c>
      <c r="C354" s="1" t="s">
        <v>239</v>
      </c>
      <c r="D354" s="1" t="str">
        <f>"卢裕苗"</f>
        <v>卢裕苗</v>
      </c>
      <c r="E354" s="1" t="s">
        <v>357</v>
      </c>
    </row>
    <row r="355" spans="1:5" ht="24.75" customHeight="1">
      <c r="A355" s="1" t="str">
        <f t="shared" si="5"/>
        <v>105</v>
      </c>
      <c r="B355" s="1" t="s">
        <v>67</v>
      </c>
      <c r="C355" s="1" t="s">
        <v>239</v>
      </c>
      <c r="D355" s="1" t="str">
        <f>"郭学坤"</f>
        <v>郭学坤</v>
      </c>
      <c r="E355" s="1" t="s">
        <v>358</v>
      </c>
    </row>
    <row r="356" spans="1:5" ht="24.75" customHeight="1">
      <c r="A356" s="1" t="str">
        <f t="shared" si="5"/>
        <v>105</v>
      </c>
      <c r="B356" s="1" t="s">
        <v>67</v>
      </c>
      <c r="C356" s="1" t="s">
        <v>239</v>
      </c>
      <c r="D356" s="1" t="str">
        <f>"麦晓星"</f>
        <v>麦晓星</v>
      </c>
      <c r="E356" s="1" t="s">
        <v>359</v>
      </c>
    </row>
    <row r="357" spans="1:5" ht="24.75" customHeight="1">
      <c r="A357" s="1" t="str">
        <f t="shared" si="5"/>
        <v>105</v>
      </c>
      <c r="B357" s="1" t="s">
        <v>67</v>
      </c>
      <c r="C357" s="1" t="s">
        <v>239</v>
      </c>
      <c r="D357" s="1" t="str">
        <f>"王莹莹"</f>
        <v>王莹莹</v>
      </c>
      <c r="E357" s="1" t="s">
        <v>360</v>
      </c>
    </row>
    <row r="358" spans="1:5" ht="24.75" customHeight="1">
      <c r="A358" s="1" t="str">
        <f t="shared" si="5"/>
        <v>105</v>
      </c>
      <c r="B358" s="1" t="s">
        <v>67</v>
      </c>
      <c r="C358" s="1" t="s">
        <v>239</v>
      </c>
      <c r="D358" s="1" t="str">
        <f>"唐雨"</f>
        <v>唐雨</v>
      </c>
      <c r="E358" s="1" t="s">
        <v>361</v>
      </c>
    </row>
    <row r="359" spans="1:5" ht="24.75" customHeight="1">
      <c r="A359" s="1" t="str">
        <f t="shared" si="5"/>
        <v>105</v>
      </c>
      <c r="B359" s="1" t="s">
        <v>67</v>
      </c>
      <c r="C359" s="1" t="s">
        <v>239</v>
      </c>
      <c r="D359" s="1" t="str">
        <f>"梁乾英"</f>
        <v>梁乾英</v>
      </c>
      <c r="E359" s="1" t="s">
        <v>362</v>
      </c>
    </row>
    <row r="360" spans="1:5" ht="24.75" customHeight="1">
      <c r="A360" s="1" t="str">
        <f t="shared" si="5"/>
        <v>105</v>
      </c>
      <c r="B360" s="1" t="s">
        <v>67</v>
      </c>
      <c r="C360" s="1" t="s">
        <v>239</v>
      </c>
      <c r="D360" s="1" t="str">
        <f>"许力鸣"</f>
        <v>许力鸣</v>
      </c>
      <c r="E360" s="1" t="s">
        <v>363</v>
      </c>
    </row>
    <row r="361" spans="1:5" ht="24.75" customHeight="1">
      <c r="A361" s="1" t="str">
        <f aca="true" t="shared" si="6" ref="A361:A396">"105"</f>
        <v>105</v>
      </c>
      <c r="B361" s="1" t="s">
        <v>67</v>
      </c>
      <c r="C361" s="1" t="s">
        <v>239</v>
      </c>
      <c r="D361" s="1" t="str">
        <f>"肖馥煊"</f>
        <v>肖馥煊</v>
      </c>
      <c r="E361" s="1" t="s">
        <v>364</v>
      </c>
    </row>
    <row r="362" spans="1:5" ht="24.75" customHeight="1">
      <c r="A362" s="1" t="str">
        <f t="shared" si="6"/>
        <v>105</v>
      </c>
      <c r="B362" s="1" t="s">
        <v>67</v>
      </c>
      <c r="C362" s="1" t="s">
        <v>239</v>
      </c>
      <c r="D362" s="1" t="str">
        <f>"张艺"</f>
        <v>张艺</v>
      </c>
      <c r="E362" s="1" t="s">
        <v>365</v>
      </c>
    </row>
    <row r="363" spans="1:5" ht="24.75" customHeight="1">
      <c r="A363" s="1" t="str">
        <f t="shared" si="6"/>
        <v>105</v>
      </c>
      <c r="B363" s="1" t="s">
        <v>67</v>
      </c>
      <c r="C363" s="1" t="s">
        <v>239</v>
      </c>
      <c r="D363" s="1" t="str">
        <f>"陈玉敏"</f>
        <v>陈玉敏</v>
      </c>
      <c r="E363" s="1" t="s">
        <v>366</v>
      </c>
    </row>
    <row r="364" spans="1:5" ht="24.75" customHeight="1">
      <c r="A364" s="1" t="str">
        <f t="shared" si="6"/>
        <v>105</v>
      </c>
      <c r="B364" s="1" t="s">
        <v>67</v>
      </c>
      <c r="C364" s="1" t="s">
        <v>239</v>
      </c>
      <c r="D364" s="1" t="str">
        <f>"羊家风"</f>
        <v>羊家风</v>
      </c>
      <c r="E364" s="1" t="s">
        <v>367</v>
      </c>
    </row>
    <row r="365" spans="1:5" ht="24.75" customHeight="1">
      <c r="A365" s="1" t="str">
        <f t="shared" si="6"/>
        <v>105</v>
      </c>
      <c r="B365" s="1" t="s">
        <v>67</v>
      </c>
      <c r="C365" s="1" t="s">
        <v>239</v>
      </c>
      <c r="D365" s="1" t="str">
        <f>"李成碧"</f>
        <v>李成碧</v>
      </c>
      <c r="E365" s="1" t="s">
        <v>368</v>
      </c>
    </row>
    <row r="366" spans="1:5" ht="24.75" customHeight="1">
      <c r="A366" s="1" t="str">
        <f t="shared" si="6"/>
        <v>105</v>
      </c>
      <c r="B366" s="1" t="s">
        <v>67</v>
      </c>
      <c r="C366" s="1" t="s">
        <v>239</v>
      </c>
      <c r="D366" s="1" t="str">
        <f>"陈民丽"</f>
        <v>陈民丽</v>
      </c>
      <c r="E366" s="1" t="s">
        <v>369</v>
      </c>
    </row>
    <row r="367" spans="1:5" ht="24.75" customHeight="1">
      <c r="A367" s="1" t="str">
        <f t="shared" si="6"/>
        <v>105</v>
      </c>
      <c r="B367" s="1" t="s">
        <v>67</v>
      </c>
      <c r="C367" s="1" t="s">
        <v>239</v>
      </c>
      <c r="D367" s="1" t="str">
        <f>"欧楠"</f>
        <v>欧楠</v>
      </c>
      <c r="E367" s="1" t="s">
        <v>370</v>
      </c>
    </row>
    <row r="368" spans="1:5" ht="24.75" customHeight="1">
      <c r="A368" s="1" t="str">
        <f t="shared" si="6"/>
        <v>105</v>
      </c>
      <c r="B368" s="1" t="s">
        <v>67</v>
      </c>
      <c r="C368" s="1" t="s">
        <v>239</v>
      </c>
      <c r="D368" s="1" t="str">
        <f>"卢周莹"</f>
        <v>卢周莹</v>
      </c>
      <c r="E368" s="1" t="s">
        <v>371</v>
      </c>
    </row>
    <row r="369" spans="1:5" ht="24.75" customHeight="1">
      <c r="A369" s="1" t="str">
        <f t="shared" si="6"/>
        <v>105</v>
      </c>
      <c r="B369" s="1" t="s">
        <v>67</v>
      </c>
      <c r="C369" s="1" t="s">
        <v>239</v>
      </c>
      <c r="D369" s="1" t="str">
        <f>"陈婆转"</f>
        <v>陈婆转</v>
      </c>
      <c r="E369" s="1" t="s">
        <v>372</v>
      </c>
    </row>
    <row r="370" spans="1:5" ht="24.75" customHeight="1">
      <c r="A370" s="1" t="str">
        <f t="shared" si="6"/>
        <v>105</v>
      </c>
      <c r="B370" s="1" t="s">
        <v>67</v>
      </c>
      <c r="C370" s="1" t="s">
        <v>239</v>
      </c>
      <c r="D370" s="1" t="str">
        <f>"陈新"</f>
        <v>陈新</v>
      </c>
      <c r="E370" s="1" t="s">
        <v>373</v>
      </c>
    </row>
    <row r="371" spans="1:5" ht="24.75" customHeight="1">
      <c r="A371" s="1" t="str">
        <f t="shared" si="6"/>
        <v>105</v>
      </c>
      <c r="B371" s="1" t="s">
        <v>67</v>
      </c>
      <c r="C371" s="1" t="s">
        <v>239</v>
      </c>
      <c r="D371" s="1" t="str">
        <f>"冯本吹"</f>
        <v>冯本吹</v>
      </c>
      <c r="E371" s="1" t="s">
        <v>374</v>
      </c>
    </row>
    <row r="372" spans="1:5" ht="24.75" customHeight="1">
      <c r="A372" s="1" t="str">
        <f t="shared" si="6"/>
        <v>105</v>
      </c>
      <c r="B372" s="1" t="s">
        <v>67</v>
      </c>
      <c r="C372" s="1" t="s">
        <v>239</v>
      </c>
      <c r="D372" s="1" t="str">
        <f>"王广杨"</f>
        <v>王广杨</v>
      </c>
      <c r="E372" s="1" t="s">
        <v>375</v>
      </c>
    </row>
    <row r="373" spans="1:5" ht="24.75" customHeight="1">
      <c r="A373" s="1" t="str">
        <f t="shared" si="6"/>
        <v>105</v>
      </c>
      <c r="B373" s="1" t="s">
        <v>67</v>
      </c>
      <c r="C373" s="1" t="s">
        <v>239</v>
      </c>
      <c r="D373" s="1" t="str">
        <f>"兰田靖"</f>
        <v>兰田靖</v>
      </c>
      <c r="E373" s="1" t="s">
        <v>376</v>
      </c>
    </row>
    <row r="374" spans="1:5" ht="24.75" customHeight="1">
      <c r="A374" s="1" t="str">
        <f t="shared" si="6"/>
        <v>105</v>
      </c>
      <c r="B374" s="1" t="s">
        <v>67</v>
      </c>
      <c r="C374" s="1" t="s">
        <v>239</v>
      </c>
      <c r="D374" s="1" t="str">
        <f>"麦坚慧"</f>
        <v>麦坚慧</v>
      </c>
      <c r="E374" s="1" t="s">
        <v>377</v>
      </c>
    </row>
    <row r="375" spans="1:5" ht="24.75" customHeight="1">
      <c r="A375" s="1" t="str">
        <f t="shared" si="6"/>
        <v>105</v>
      </c>
      <c r="B375" s="1" t="s">
        <v>67</v>
      </c>
      <c r="C375" s="1" t="s">
        <v>239</v>
      </c>
      <c r="D375" s="1" t="str">
        <f>"邓正婵"</f>
        <v>邓正婵</v>
      </c>
      <c r="E375" s="1" t="s">
        <v>378</v>
      </c>
    </row>
    <row r="376" spans="1:5" ht="24.75" customHeight="1">
      <c r="A376" s="1" t="str">
        <f t="shared" si="6"/>
        <v>105</v>
      </c>
      <c r="B376" s="1" t="s">
        <v>67</v>
      </c>
      <c r="C376" s="1" t="s">
        <v>239</v>
      </c>
      <c r="D376" s="1" t="str">
        <f>"黄祥姑"</f>
        <v>黄祥姑</v>
      </c>
      <c r="E376" s="1" t="s">
        <v>379</v>
      </c>
    </row>
    <row r="377" spans="1:5" ht="24.75" customHeight="1">
      <c r="A377" s="1" t="str">
        <f t="shared" si="6"/>
        <v>105</v>
      </c>
      <c r="B377" s="1" t="s">
        <v>67</v>
      </c>
      <c r="C377" s="1" t="s">
        <v>239</v>
      </c>
      <c r="D377" s="1" t="str">
        <f>"苏惠"</f>
        <v>苏惠</v>
      </c>
      <c r="E377" s="1" t="s">
        <v>380</v>
      </c>
    </row>
    <row r="378" spans="1:5" ht="24.75" customHeight="1">
      <c r="A378" s="1" t="str">
        <f t="shared" si="6"/>
        <v>105</v>
      </c>
      <c r="B378" s="1" t="s">
        <v>67</v>
      </c>
      <c r="C378" s="1" t="s">
        <v>239</v>
      </c>
      <c r="D378" s="1" t="str">
        <f>"黄家俊"</f>
        <v>黄家俊</v>
      </c>
      <c r="E378" s="1" t="s">
        <v>381</v>
      </c>
    </row>
    <row r="379" spans="1:5" ht="24.75" customHeight="1">
      <c r="A379" s="1" t="str">
        <f t="shared" si="6"/>
        <v>105</v>
      </c>
      <c r="B379" s="1" t="s">
        <v>67</v>
      </c>
      <c r="C379" s="1" t="s">
        <v>239</v>
      </c>
      <c r="D379" s="1" t="str">
        <f>"郑再娜"</f>
        <v>郑再娜</v>
      </c>
      <c r="E379" s="1" t="s">
        <v>382</v>
      </c>
    </row>
    <row r="380" spans="1:5" ht="24.75" customHeight="1">
      <c r="A380" s="1" t="str">
        <f t="shared" si="6"/>
        <v>105</v>
      </c>
      <c r="B380" s="1" t="s">
        <v>67</v>
      </c>
      <c r="C380" s="1" t="s">
        <v>239</v>
      </c>
      <c r="D380" s="1" t="str">
        <f>"刘乐曦"</f>
        <v>刘乐曦</v>
      </c>
      <c r="E380" s="1" t="s">
        <v>383</v>
      </c>
    </row>
    <row r="381" spans="1:5" ht="24.75" customHeight="1">
      <c r="A381" s="1" t="str">
        <f t="shared" si="6"/>
        <v>105</v>
      </c>
      <c r="B381" s="1" t="s">
        <v>67</v>
      </c>
      <c r="C381" s="1" t="s">
        <v>239</v>
      </c>
      <c r="D381" s="1" t="str">
        <f>"王川淇"</f>
        <v>王川淇</v>
      </c>
      <c r="E381" s="1" t="s">
        <v>384</v>
      </c>
    </row>
    <row r="382" spans="1:5" ht="24.75" customHeight="1">
      <c r="A382" s="1" t="str">
        <f t="shared" si="6"/>
        <v>105</v>
      </c>
      <c r="B382" s="1" t="s">
        <v>67</v>
      </c>
      <c r="C382" s="1" t="s">
        <v>239</v>
      </c>
      <c r="D382" s="1" t="str">
        <f>"王秋"</f>
        <v>王秋</v>
      </c>
      <c r="E382" s="1" t="s">
        <v>385</v>
      </c>
    </row>
    <row r="383" spans="1:5" ht="24.75" customHeight="1">
      <c r="A383" s="1" t="str">
        <f t="shared" si="6"/>
        <v>105</v>
      </c>
      <c r="B383" s="1" t="s">
        <v>67</v>
      </c>
      <c r="C383" s="1" t="s">
        <v>239</v>
      </c>
      <c r="D383" s="1" t="str">
        <f>"李苗苗"</f>
        <v>李苗苗</v>
      </c>
      <c r="E383" s="1" t="s">
        <v>386</v>
      </c>
    </row>
    <row r="384" spans="1:5" ht="24.75" customHeight="1">
      <c r="A384" s="1" t="str">
        <f t="shared" si="6"/>
        <v>105</v>
      </c>
      <c r="B384" s="1" t="s">
        <v>67</v>
      </c>
      <c r="C384" s="1" t="s">
        <v>239</v>
      </c>
      <c r="D384" s="1" t="str">
        <f>"陈婷婷"</f>
        <v>陈婷婷</v>
      </c>
      <c r="E384" s="1" t="s">
        <v>387</v>
      </c>
    </row>
    <row r="385" spans="1:5" ht="24.75" customHeight="1">
      <c r="A385" s="1" t="str">
        <f t="shared" si="6"/>
        <v>105</v>
      </c>
      <c r="B385" s="1" t="s">
        <v>67</v>
      </c>
      <c r="C385" s="1" t="s">
        <v>239</v>
      </c>
      <c r="D385" s="1" t="str">
        <f>"黄琼花"</f>
        <v>黄琼花</v>
      </c>
      <c r="E385" s="1" t="s">
        <v>388</v>
      </c>
    </row>
    <row r="386" spans="1:5" ht="24.75" customHeight="1">
      <c r="A386" s="1" t="str">
        <f t="shared" si="6"/>
        <v>105</v>
      </c>
      <c r="B386" s="1" t="s">
        <v>67</v>
      </c>
      <c r="C386" s="1" t="s">
        <v>239</v>
      </c>
      <c r="D386" s="1" t="str">
        <f>"王和欣"</f>
        <v>王和欣</v>
      </c>
      <c r="E386" s="1" t="s">
        <v>389</v>
      </c>
    </row>
    <row r="387" spans="1:5" ht="24.75" customHeight="1">
      <c r="A387" s="1" t="str">
        <f t="shared" si="6"/>
        <v>105</v>
      </c>
      <c r="B387" s="1" t="s">
        <v>67</v>
      </c>
      <c r="C387" s="1" t="s">
        <v>239</v>
      </c>
      <c r="D387" s="1" t="str">
        <f>"蔡汝娃"</f>
        <v>蔡汝娃</v>
      </c>
      <c r="E387" s="1" t="s">
        <v>232</v>
      </c>
    </row>
    <row r="388" spans="1:5" ht="24.75" customHeight="1">
      <c r="A388" s="1" t="str">
        <f t="shared" si="6"/>
        <v>105</v>
      </c>
      <c r="B388" s="1" t="s">
        <v>67</v>
      </c>
      <c r="C388" s="1" t="s">
        <v>239</v>
      </c>
      <c r="D388" s="1" t="str">
        <f>"云天静"</f>
        <v>云天静</v>
      </c>
      <c r="E388" s="1" t="s">
        <v>390</v>
      </c>
    </row>
    <row r="389" spans="1:5" ht="24.75" customHeight="1">
      <c r="A389" s="1" t="str">
        <f t="shared" si="6"/>
        <v>105</v>
      </c>
      <c r="B389" s="1" t="s">
        <v>67</v>
      </c>
      <c r="C389" s="1" t="s">
        <v>239</v>
      </c>
      <c r="D389" s="1" t="str">
        <f>"傅卫美"</f>
        <v>傅卫美</v>
      </c>
      <c r="E389" s="1" t="s">
        <v>391</v>
      </c>
    </row>
    <row r="390" spans="1:5" ht="24.75" customHeight="1">
      <c r="A390" s="1" t="str">
        <f t="shared" si="6"/>
        <v>105</v>
      </c>
      <c r="B390" s="1" t="s">
        <v>67</v>
      </c>
      <c r="C390" s="1" t="s">
        <v>239</v>
      </c>
      <c r="D390" s="1" t="str">
        <f>"李茂运"</f>
        <v>李茂运</v>
      </c>
      <c r="E390" s="1" t="s">
        <v>392</v>
      </c>
    </row>
    <row r="391" spans="1:5" ht="24.75" customHeight="1">
      <c r="A391" s="1" t="str">
        <f t="shared" si="6"/>
        <v>105</v>
      </c>
      <c r="B391" s="1" t="s">
        <v>67</v>
      </c>
      <c r="C391" s="1" t="s">
        <v>239</v>
      </c>
      <c r="D391" s="1" t="str">
        <f>"邹冬梅"</f>
        <v>邹冬梅</v>
      </c>
      <c r="E391" s="1" t="s">
        <v>393</v>
      </c>
    </row>
    <row r="392" spans="1:5" ht="24.75" customHeight="1">
      <c r="A392" s="1" t="str">
        <f t="shared" si="6"/>
        <v>105</v>
      </c>
      <c r="B392" s="1" t="s">
        <v>67</v>
      </c>
      <c r="C392" s="1" t="s">
        <v>239</v>
      </c>
      <c r="D392" s="1" t="str">
        <f>"王丽梅"</f>
        <v>王丽梅</v>
      </c>
      <c r="E392" s="1" t="s">
        <v>394</v>
      </c>
    </row>
    <row r="393" spans="1:5" ht="24.75" customHeight="1">
      <c r="A393" s="1" t="str">
        <f t="shared" si="6"/>
        <v>105</v>
      </c>
      <c r="B393" s="1" t="s">
        <v>67</v>
      </c>
      <c r="C393" s="1" t="s">
        <v>239</v>
      </c>
      <c r="D393" s="1" t="str">
        <f>"陈蕾"</f>
        <v>陈蕾</v>
      </c>
      <c r="E393" s="1" t="s">
        <v>395</v>
      </c>
    </row>
    <row r="394" spans="1:5" ht="24.75" customHeight="1">
      <c r="A394" s="1" t="str">
        <f t="shared" si="6"/>
        <v>105</v>
      </c>
      <c r="B394" s="1" t="s">
        <v>67</v>
      </c>
      <c r="C394" s="1" t="s">
        <v>239</v>
      </c>
      <c r="D394" s="1" t="str">
        <f>"罗少娟"</f>
        <v>罗少娟</v>
      </c>
      <c r="E394" s="1" t="s">
        <v>396</v>
      </c>
    </row>
    <row r="395" spans="1:5" ht="24.75" customHeight="1">
      <c r="A395" s="1" t="str">
        <f t="shared" si="6"/>
        <v>105</v>
      </c>
      <c r="B395" s="1" t="s">
        <v>67</v>
      </c>
      <c r="C395" s="1" t="s">
        <v>239</v>
      </c>
      <c r="D395" s="1" t="str">
        <f>"邱美玲"</f>
        <v>邱美玲</v>
      </c>
      <c r="E395" s="1" t="s">
        <v>397</v>
      </c>
    </row>
    <row r="396" spans="1:5" ht="24.75" customHeight="1">
      <c r="A396" s="1" t="str">
        <f t="shared" si="6"/>
        <v>105</v>
      </c>
      <c r="B396" s="1" t="s">
        <v>67</v>
      </c>
      <c r="C396" s="1" t="s">
        <v>239</v>
      </c>
      <c r="D396" s="1" t="str">
        <f>"黎小妹"</f>
        <v>黎小妹</v>
      </c>
      <c r="E396" s="1" t="s">
        <v>398</v>
      </c>
    </row>
    <row r="397" spans="1:5" ht="24.75" customHeight="1">
      <c r="A397" s="1" t="str">
        <f>"106"</f>
        <v>106</v>
      </c>
      <c r="B397" s="1" t="s">
        <v>6</v>
      </c>
      <c r="C397" s="1" t="s">
        <v>239</v>
      </c>
      <c r="D397" s="1" t="str">
        <f>"曾广清"</f>
        <v>曾广清</v>
      </c>
      <c r="E397" s="1" t="s">
        <v>399</v>
      </c>
    </row>
    <row r="398" spans="1:5" ht="24.75" customHeight="1">
      <c r="A398" s="1" t="str">
        <f>"106"</f>
        <v>106</v>
      </c>
      <c r="B398" s="1" t="s">
        <v>6</v>
      </c>
      <c r="C398" s="1" t="s">
        <v>239</v>
      </c>
      <c r="D398" s="1" t="str">
        <f>"温欣"</f>
        <v>温欣</v>
      </c>
      <c r="E398" s="1" t="s">
        <v>400</v>
      </c>
    </row>
    <row r="399" spans="1:5" ht="24.75" customHeight="1">
      <c r="A399" s="1" t="str">
        <f>"106"</f>
        <v>106</v>
      </c>
      <c r="B399" s="1" t="s">
        <v>6</v>
      </c>
      <c r="C399" s="1" t="s">
        <v>239</v>
      </c>
      <c r="D399" s="1" t="str">
        <f>"张俊颖"</f>
        <v>张俊颖</v>
      </c>
      <c r="E399" s="1" t="s">
        <v>401</v>
      </c>
    </row>
    <row r="400" spans="1:5" ht="24.75" customHeight="1">
      <c r="A400" s="1" t="str">
        <f>"106"</f>
        <v>106</v>
      </c>
      <c r="B400" s="1" t="s">
        <v>6</v>
      </c>
      <c r="C400" s="1" t="s">
        <v>239</v>
      </c>
      <c r="D400" s="1" t="str">
        <f>"李转南"</f>
        <v>李转南</v>
      </c>
      <c r="E400" s="1" t="s">
        <v>402</v>
      </c>
    </row>
    <row r="401" spans="1:5" ht="24.75" customHeight="1">
      <c r="A401" s="1" t="str">
        <f aca="true" t="shared" si="7" ref="A401:A464">"107"</f>
        <v>107</v>
      </c>
      <c r="B401" s="1" t="s">
        <v>67</v>
      </c>
      <c r="C401" s="1" t="s">
        <v>403</v>
      </c>
      <c r="D401" s="1" t="str">
        <f>"黄小妹"</f>
        <v>黄小妹</v>
      </c>
      <c r="E401" s="1" t="s">
        <v>404</v>
      </c>
    </row>
    <row r="402" spans="1:5" ht="24.75" customHeight="1">
      <c r="A402" s="1" t="str">
        <f t="shared" si="7"/>
        <v>107</v>
      </c>
      <c r="B402" s="1" t="s">
        <v>67</v>
      </c>
      <c r="C402" s="1" t="s">
        <v>403</v>
      </c>
      <c r="D402" s="1" t="str">
        <f>"陈小慧"</f>
        <v>陈小慧</v>
      </c>
      <c r="E402" s="1" t="s">
        <v>405</v>
      </c>
    </row>
    <row r="403" spans="1:5" ht="24.75" customHeight="1">
      <c r="A403" s="1" t="str">
        <f t="shared" si="7"/>
        <v>107</v>
      </c>
      <c r="B403" s="1" t="s">
        <v>67</v>
      </c>
      <c r="C403" s="1" t="s">
        <v>403</v>
      </c>
      <c r="D403" s="1" t="str">
        <f>"何靖"</f>
        <v>何靖</v>
      </c>
      <c r="E403" s="1" t="s">
        <v>406</v>
      </c>
    </row>
    <row r="404" spans="1:5" ht="24.75" customHeight="1">
      <c r="A404" s="1" t="str">
        <f t="shared" si="7"/>
        <v>107</v>
      </c>
      <c r="B404" s="1" t="s">
        <v>67</v>
      </c>
      <c r="C404" s="1" t="s">
        <v>403</v>
      </c>
      <c r="D404" s="1" t="str">
        <f>"彭舒凤"</f>
        <v>彭舒凤</v>
      </c>
      <c r="E404" s="1" t="s">
        <v>407</v>
      </c>
    </row>
    <row r="405" spans="1:5" ht="24.75" customHeight="1">
      <c r="A405" s="1" t="str">
        <f t="shared" si="7"/>
        <v>107</v>
      </c>
      <c r="B405" s="1" t="s">
        <v>67</v>
      </c>
      <c r="C405" s="1" t="s">
        <v>403</v>
      </c>
      <c r="D405" s="1" t="str">
        <f>"潘美卉"</f>
        <v>潘美卉</v>
      </c>
      <c r="E405" s="1" t="s">
        <v>408</v>
      </c>
    </row>
    <row r="406" spans="1:5" ht="24.75" customHeight="1">
      <c r="A406" s="1" t="str">
        <f t="shared" si="7"/>
        <v>107</v>
      </c>
      <c r="B406" s="1" t="s">
        <v>67</v>
      </c>
      <c r="C406" s="1" t="s">
        <v>403</v>
      </c>
      <c r="D406" s="1" t="str">
        <f>"胡芸"</f>
        <v>胡芸</v>
      </c>
      <c r="E406" s="1" t="s">
        <v>409</v>
      </c>
    </row>
    <row r="407" spans="1:5" ht="24.75" customHeight="1">
      <c r="A407" s="1" t="str">
        <f t="shared" si="7"/>
        <v>107</v>
      </c>
      <c r="B407" s="1" t="s">
        <v>67</v>
      </c>
      <c r="C407" s="1" t="s">
        <v>403</v>
      </c>
      <c r="D407" s="1" t="str">
        <f>"何井美"</f>
        <v>何井美</v>
      </c>
      <c r="E407" s="1" t="s">
        <v>410</v>
      </c>
    </row>
    <row r="408" spans="1:5" ht="24.75" customHeight="1">
      <c r="A408" s="1" t="str">
        <f t="shared" si="7"/>
        <v>107</v>
      </c>
      <c r="B408" s="1" t="s">
        <v>67</v>
      </c>
      <c r="C408" s="1" t="s">
        <v>403</v>
      </c>
      <c r="D408" s="1" t="str">
        <f>"饶铸海"</f>
        <v>饶铸海</v>
      </c>
      <c r="E408" s="1" t="s">
        <v>411</v>
      </c>
    </row>
    <row r="409" spans="1:5" ht="24.75" customHeight="1">
      <c r="A409" s="1" t="str">
        <f t="shared" si="7"/>
        <v>107</v>
      </c>
      <c r="B409" s="1" t="s">
        <v>67</v>
      </c>
      <c r="C409" s="1" t="s">
        <v>403</v>
      </c>
      <c r="D409" s="1" t="str">
        <f>"蔡兴婷"</f>
        <v>蔡兴婷</v>
      </c>
      <c r="E409" s="1" t="s">
        <v>412</v>
      </c>
    </row>
    <row r="410" spans="1:5" ht="24.75" customHeight="1">
      <c r="A410" s="1" t="str">
        <f t="shared" si="7"/>
        <v>107</v>
      </c>
      <c r="B410" s="1" t="s">
        <v>67</v>
      </c>
      <c r="C410" s="1" t="s">
        <v>403</v>
      </c>
      <c r="D410" s="1" t="str">
        <f>"童丽秋"</f>
        <v>童丽秋</v>
      </c>
      <c r="E410" s="1" t="s">
        <v>413</v>
      </c>
    </row>
    <row r="411" spans="1:5" ht="24.75" customHeight="1">
      <c r="A411" s="1" t="str">
        <f t="shared" si="7"/>
        <v>107</v>
      </c>
      <c r="B411" s="1" t="s">
        <v>67</v>
      </c>
      <c r="C411" s="1" t="s">
        <v>403</v>
      </c>
      <c r="D411" s="1" t="str">
        <f>"王康蜜"</f>
        <v>王康蜜</v>
      </c>
      <c r="E411" s="1" t="s">
        <v>414</v>
      </c>
    </row>
    <row r="412" spans="1:5" ht="24.75" customHeight="1">
      <c r="A412" s="1" t="str">
        <f t="shared" si="7"/>
        <v>107</v>
      </c>
      <c r="B412" s="1" t="s">
        <v>67</v>
      </c>
      <c r="C412" s="1" t="s">
        <v>403</v>
      </c>
      <c r="D412" s="1" t="str">
        <f>"王春蕊"</f>
        <v>王春蕊</v>
      </c>
      <c r="E412" s="1" t="s">
        <v>415</v>
      </c>
    </row>
    <row r="413" spans="1:5" ht="24.75" customHeight="1">
      <c r="A413" s="1" t="str">
        <f t="shared" si="7"/>
        <v>107</v>
      </c>
      <c r="B413" s="1" t="s">
        <v>67</v>
      </c>
      <c r="C413" s="1" t="s">
        <v>403</v>
      </c>
      <c r="D413" s="1" t="str">
        <f>"史杨华"</f>
        <v>史杨华</v>
      </c>
      <c r="E413" s="1" t="s">
        <v>416</v>
      </c>
    </row>
    <row r="414" spans="1:5" ht="24.75" customHeight="1">
      <c r="A414" s="1" t="str">
        <f t="shared" si="7"/>
        <v>107</v>
      </c>
      <c r="B414" s="1" t="s">
        <v>67</v>
      </c>
      <c r="C414" s="1" t="s">
        <v>403</v>
      </c>
      <c r="D414" s="1" t="str">
        <f>"陈赛苗"</f>
        <v>陈赛苗</v>
      </c>
      <c r="E414" s="1" t="s">
        <v>417</v>
      </c>
    </row>
    <row r="415" spans="1:5" ht="24.75" customHeight="1">
      <c r="A415" s="1" t="str">
        <f t="shared" si="7"/>
        <v>107</v>
      </c>
      <c r="B415" s="1" t="s">
        <v>67</v>
      </c>
      <c r="C415" s="1" t="s">
        <v>403</v>
      </c>
      <c r="D415" s="1" t="str">
        <f>"林德焱"</f>
        <v>林德焱</v>
      </c>
      <c r="E415" s="1" t="s">
        <v>418</v>
      </c>
    </row>
    <row r="416" spans="1:5" ht="24.75" customHeight="1">
      <c r="A416" s="1" t="str">
        <f t="shared" si="7"/>
        <v>107</v>
      </c>
      <c r="B416" s="1" t="s">
        <v>67</v>
      </c>
      <c r="C416" s="1" t="s">
        <v>403</v>
      </c>
      <c r="D416" s="1" t="str">
        <f>"吉训春"</f>
        <v>吉训春</v>
      </c>
      <c r="E416" s="1" t="s">
        <v>419</v>
      </c>
    </row>
    <row r="417" spans="1:5" ht="24.75" customHeight="1">
      <c r="A417" s="1" t="str">
        <f t="shared" si="7"/>
        <v>107</v>
      </c>
      <c r="B417" s="1" t="s">
        <v>67</v>
      </c>
      <c r="C417" s="1" t="s">
        <v>403</v>
      </c>
      <c r="D417" s="1" t="str">
        <f>"李婷婷"</f>
        <v>李婷婷</v>
      </c>
      <c r="E417" s="1" t="s">
        <v>420</v>
      </c>
    </row>
    <row r="418" spans="1:5" ht="24.75" customHeight="1">
      <c r="A418" s="1" t="str">
        <f t="shared" si="7"/>
        <v>107</v>
      </c>
      <c r="B418" s="1" t="s">
        <v>67</v>
      </c>
      <c r="C418" s="1" t="s">
        <v>403</v>
      </c>
      <c r="D418" s="1" t="str">
        <f>"秦美玲"</f>
        <v>秦美玲</v>
      </c>
      <c r="E418" s="1" t="s">
        <v>421</v>
      </c>
    </row>
    <row r="419" spans="1:5" ht="24.75" customHeight="1">
      <c r="A419" s="1" t="str">
        <f t="shared" si="7"/>
        <v>107</v>
      </c>
      <c r="B419" s="1" t="s">
        <v>67</v>
      </c>
      <c r="C419" s="1" t="s">
        <v>403</v>
      </c>
      <c r="D419" s="1" t="str">
        <f>"余珍娟"</f>
        <v>余珍娟</v>
      </c>
      <c r="E419" s="1" t="s">
        <v>422</v>
      </c>
    </row>
    <row r="420" spans="1:5" ht="24.75" customHeight="1">
      <c r="A420" s="1" t="str">
        <f t="shared" si="7"/>
        <v>107</v>
      </c>
      <c r="B420" s="1" t="s">
        <v>67</v>
      </c>
      <c r="C420" s="1" t="s">
        <v>403</v>
      </c>
      <c r="D420" s="1" t="str">
        <f>"倪德莉"</f>
        <v>倪德莉</v>
      </c>
      <c r="E420" s="1" t="s">
        <v>423</v>
      </c>
    </row>
    <row r="421" spans="1:5" ht="24.75" customHeight="1">
      <c r="A421" s="1" t="str">
        <f t="shared" si="7"/>
        <v>107</v>
      </c>
      <c r="B421" s="1" t="s">
        <v>67</v>
      </c>
      <c r="C421" s="1" t="s">
        <v>403</v>
      </c>
      <c r="D421" s="1" t="str">
        <f>"郑学彩"</f>
        <v>郑学彩</v>
      </c>
      <c r="E421" s="1" t="s">
        <v>424</v>
      </c>
    </row>
    <row r="422" spans="1:5" ht="24.75" customHeight="1">
      <c r="A422" s="1" t="str">
        <f t="shared" si="7"/>
        <v>107</v>
      </c>
      <c r="B422" s="1" t="s">
        <v>67</v>
      </c>
      <c r="C422" s="1" t="s">
        <v>403</v>
      </c>
      <c r="D422" s="1" t="str">
        <f>"邓玉娜"</f>
        <v>邓玉娜</v>
      </c>
      <c r="E422" s="1" t="s">
        <v>425</v>
      </c>
    </row>
    <row r="423" spans="1:5" ht="24.75" customHeight="1">
      <c r="A423" s="1" t="str">
        <f t="shared" si="7"/>
        <v>107</v>
      </c>
      <c r="B423" s="1" t="s">
        <v>67</v>
      </c>
      <c r="C423" s="1" t="s">
        <v>403</v>
      </c>
      <c r="D423" s="1" t="str">
        <f>"王少换"</f>
        <v>王少换</v>
      </c>
      <c r="E423" s="1" t="s">
        <v>426</v>
      </c>
    </row>
    <row r="424" spans="1:5" ht="24.75" customHeight="1">
      <c r="A424" s="1" t="str">
        <f t="shared" si="7"/>
        <v>107</v>
      </c>
      <c r="B424" s="1" t="s">
        <v>67</v>
      </c>
      <c r="C424" s="1" t="s">
        <v>403</v>
      </c>
      <c r="D424" s="1" t="str">
        <f>"符秋艳"</f>
        <v>符秋艳</v>
      </c>
      <c r="E424" s="1" t="s">
        <v>427</v>
      </c>
    </row>
    <row r="425" spans="1:5" ht="24.75" customHeight="1">
      <c r="A425" s="1" t="str">
        <f t="shared" si="7"/>
        <v>107</v>
      </c>
      <c r="B425" s="1" t="s">
        <v>67</v>
      </c>
      <c r="C425" s="1" t="s">
        <v>403</v>
      </c>
      <c r="D425" s="1" t="str">
        <f>"甘露"</f>
        <v>甘露</v>
      </c>
      <c r="E425" s="1" t="s">
        <v>428</v>
      </c>
    </row>
    <row r="426" spans="1:5" ht="24.75" customHeight="1">
      <c r="A426" s="1" t="str">
        <f t="shared" si="7"/>
        <v>107</v>
      </c>
      <c r="B426" s="1" t="s">
        <v>67</v>
      </c>
      <c r="C426" s="1" t="s">
        <v>403</v>
      </c>
      <c r="D426" s="1" t="str">
        <f>"吴桃艳"</f>
        <v>吴桃艳</v>
      </c>
      <c r="E426" s="1" t="s">
        <v>429</v>
      </c>
    </row>
    <row r="427" spans="1:5" ht="24.75" customHeight="1">
      <c r="A427" s="1" t="str">
        <f t="shared" si="7"/>
        <v>107</v>
      </c>
      <c r="B427" s="1" t="s">
        <v>67</v>
      </c>
      <c r="C427" s="1" t="s">
        <v>403</v>
      </c>
      <c r="D427" s="1" t="str">
        <f>"陈世桐"</f>
        <v>陈世桐</v>
      </c>
      <c r="E427" s="1" t="s">
        <v>430</v>
      </c>
    </row>
    <row r="428" spans="1:5" ht="24.75" customHeight="1">
      <c r="A428" s="1" t="str">
        <f t="shared" si="7"/>
        <v>107</v>
      </c>
      <c r="B428" s="1" t="s">
        <v>67</v>
      </c>
      <c r="C428" s="1" t="s">
        <v>403</v>
      </c>
      <c r="D428" s="1" t="str">
        <f>"叶卓辉"</f>
        <v>叶卓辉</v>
      </c>
      <c r="E428" s="1" t="s">
        <v>431</v>
      </c>
    </row>
    <row r="429" spans="1:5" ht="24.75" customHeight="1">
      <c r="A429" s="1" t="str">
        <f t="shared" si="7"/>
        <v>107</v>
      </c>
      <c r="B429" s="1" t="s">
        <v>67</v>
      </c>
      <c r="C429" s="1" t="s">
        <v>403</v>
      </c>
      <c r="D429" s="1" t="str">
        <f>"戴雅婷"</f>
        <v>戴雅婷</v>
      </c>
      <c r="E429" s="1" t="s">
        <v>432</v>
      </c>
    </row>
    <row r="430" spans="1:5" ht="24.75" customHeight="1">
      <c r="A430" s="1" t="str">
        <f t="shared" si="7"/>
        <v>107</v>
      </c>
      <c r="B430" s="1" t="s">
        <v>67</v>
      </c>
      <c r="C430" s="1" t="s">
        <v>403</v>
      </c>
      <c r="D430" s="1" t="str">
        <f>"吴金梅"</f>
        <v>吴金梅</v>
      </c>
      <c r="E430" s="1" t="s">
        <v>358</v>
      </c>
    </row>
    <row r="431" spans="1:5" ht="24.75" customHeight="1">
      <c r="A431" s="1" t="str">
        <f t="shared" si="7"/>
        <v>107</v>
      </c>
      <c r="B431" s="1" t="s">
        <v>67</v>
      </c>
      <c r="C431" s="1" t="s">
        <v>403</v>
      </c>
      <c r="D431" s="1" t="str">
        <f>"毛冬梅"</f>
        <v>毛冬梅</v>
      </c>
      <c r="E431" s="1" t="s">
        <v>433</v>
      </c>
    </row>
    <row r="432" spans="1:5" ht="24.75" customHeight="1">
      <c r="A432" s="1" t="str">
        <f t="shared" si="7"/>
        <v>107</v>
      </c>
      <c r="B432" s="1" t="s">
        <v>67</v>
      </c>
      <c r="C432" s="1" t="s">
        <v>403</v>
      </c>
      <c r="D432" s="1" t="str">
        <f>"朱行莎"</f>
        <v>朱行莎</v>
      </c>
      <c r="E432" s="1" t="s">
        <v>434</v>
      </c>
    </row>
    <row r="433" spans="1:5" ht="24.75" customHeight="1">
      <c r="A433" s="1" t="str">
        <f t="shared" si="7"/>
        <v>107</v>
      </c>
      <c r="B433" s="1" t="s">
        <v>67</v>
      </c>
      <c r="C433" s="1" t="s">
        <v>403</v>
      </c>
      <c r="D433" s="1" t="str">
        <f>"吴佩珠"</f>
        <v>吴佩珠</v>
      </c>
      <c r="E433" s="1" t="s">
        <v>435</v>
      </c>
    </row>
    <row r="434" spans="1:5" ht="24.75" customHeight="1">
      <c r="A434" s="1" t="str">
        <f t="shared" si="7"/>
        <v>107</v>
      </c>
      <c r="B434" s="1" t="s">
        <v>67</v>
      </c>
      <c r="C434" s="1" t="s">
        <v>403</v>
      </c>
      <c r="D434" s="1" t="str">
        <f>"黄杨椀"</f>
        <v>黄杨椀</v>
      </c>
      <c r="E434" s="1" t="s">
        <v>436</v>
      </c>
    </row>
    <row r="435" spans="1:5" ht="24.75" customHeight="1">
      <c r="A435" s="1" t="str">
        <f t="shared" si="7"/>
        <v>107</v>
      </c>
      <c r="B435" s="1" t="s">
        <v>67</v>
      </c>
      <c r="C435" s="1" t="s">
        <v>403</v>
      </c>
      <c r="D435" s="1" t="str">
        <f>"王侨源"</f>
        <v>王侨源</v>
      </c>
      <c r="E435" s="1" t="s">
        <v>437</v>
      </c>
    </row>
    <row r="436" spans="1:5" ht="24.75" customHeight="1">
      <c r="A436" s="1" t="str">
        <f t="shared" si="7"/>
        <v>107</v>
      </c>
      <c r="B436" s="1" t="s">
        <v>67</v>
      </c>
      <c r="C436" s="1" t="s">
        <v>403</v>
      </c>
      <c r="D436" s="1" t="str">
        <f>"俞春丽"</f>
        <v>俞春丽</v>
      </c>
      <c r="E436" s="1" t="s">
        <v>438</v>
      </c>
    </row>
    <row r="437" spans="1:5" ht="24.75" customHeight="1">
      <c r="A437" s="1" t="str">
        <f t="shared" si="7"/>
        <v>107</v>
      </c>
      <c r="B437" s="1" t="s">
        <v>67</v>
      </c>
      <c r="C437" s="1" t="s">
        <v>403</v>
      </c>
      <c r="D437" s="1" t="str">
        <f>"郑春花"</f>
        <v>郑春花</v>
      </c>
      <c r="E437" s="1" t="s">
        <v>429</v>
      </c>
    </row>
    <row r="438" spans="1:5" ht="24.75" customHeight="1">
      <c r="A438" s="1" t="str">
        <f t="shared" si="7"/>
        <v>107</v>
      </c>
      <c r="B438" s="1" t="s">
        <v>67</v>
      </c>
      <c r="C438" s="1" t="s">
        <v>403</v>
      </c>
      <c r="D438" s="1" t="str">
        <f>"刘珍玲"</f>
        <v>刘珍玲</v>
      </c>
      <c r="E438" s="1" t="s">
        <v>439</v>
      </c>
    </row>
    <row r="439" spans="1:5" ht="24.75" customHeight="1">
      <c r="A439" s="1" t="str">
        <f t="shared" si="7"/>
        <v>107</v>
      </c>
      <c r="B439" s="1" t="s">
        <v>67</v>
      </c>
      <c r="C439" s="1" t="s">
        <v>403</v>
      </c>
      <c r="D439" s="1" t="str">
        <f>"粟静雯"</f>
        <v>粟静雯</v>
      </c>
      <c r="E439" s="1" t="s">
        <v>440</v>
      </c>
    </row>
    <row r="440" spans="1:5" ht="24.75" customHeight="1">
      <c r="A440" s="1" t="str">
        <f t="shared" si="7"/>
        <v>107</v>
      </c>
      <c r="B440" s="1" t="s">
        <v>67</v>
      </c>
      <c r="C440" s="1" t="s">
        <v>403</v>
      </c>
      <c r="D440" s="1" t="str">
        <f>"王琪"</f>
        <v>王琪</v>
      </c>
      <c r="E440" s="1" t="s">
        <v>441</v>
      </c>
    </row>
    <row r="441" spans="1:5" ht="24.75" customHeight="1">
      <c r="A441" s="1" t="str">
        <f t="shared" si="7"/>
        <v>107</v>
      </c>
      <c r="B441" s="1" t="s">
        <v>67</v>
      </c>
      <c r="C441" s="1" t="s">
        <v>403</v>
      </c>
      <c r="D441" s="1" t="str">
        <f>"张鑫"</f>
        <v>张鑫</v>
      </c>
      <c r="E441" s="1" t="s">
        <v>442</v>
      </c>
    </row>
    <row r="442" spans="1:5" ht="24.75" customHeight="1">
      <c r="A442" s="1" t="str">
        <f t="shared" si="7"/>
        <v>107</v>
      </c>
      <c r="B442" s="1" t="s">
        <v>67</v>
      </c>
      <c r="C442" s="1" t="s">
        <v>403</v>
      </c>
      <c r="D442" s="1" t="str">
        <f>"王舒倩"</f>
        <v>王舒倩</v>
      </c>
      <c r="E442" s="1" t="s">
        <v>443</v>
      </c>
    </row>
    <row r="443" spans="1:5" ht="24.75" customHeight="1">
      <c r="A443" s="1" t="str">
        <f t="shared" si="7"/>
        <v>107</v>
      </c>
      <c r="B443" s="1" t="s">
        <v>67</v>
      </c>
      <c r="C443" s="1" t="s">
        <v>403</v>
      </c>
      <c r="D443" s="1" t="str">
        <f>"陈静"</f>
        <v>陈静</v>
      </c>
      <c r="E443" s="1" t="s">
        <v>444</v>
      </c>
    </row>
    <row r="444" spans="1:5" ht="24.75" customHeight="1">
      <c r="A444" s="1" t="str">
        <f t="shared" si="7"/>
        <v>107</v>
      </c>
      <c r="B444" s="1" t="s">
        <v>67</v>
      </c>
      <c r="C444" s="1" t="s">
        <v>403</v>
      </c>
      <c r="D444" s="1" t="str">
        <f>"苏静"</f>
        <v>苏静</v>
      </c>
      <c r="E444" s="1" t="s">
        <v>445</v>
      </c>
    </row>
    <row r="445" spans="1:5" ht="24.75" customHeight="1">
      <c r="A445" s="1" t="str">
        <f t="shared" si="7"/>
        <v>107</v>
      </c>
      <c r="B445" s="1" t="s">
        <v>67</v>
      </c>
      <c r="C445" s="1" t="s">
        <v>403</v>
      </c>
      <c r="D445" s="1" t="str">
        <f>"符慧青"</f>
        <v>符慧青</v>
      </c>
      <c r="E445" s="1" t="s">
        <v>446</v>
      </c>
    </row>
    <row r="446" spans="1:5" ht="24.75" customHeight="1">
      <c r="A446" s="1" t="str">
        <f t="shared" si="7"/>
        <v>107</v>
      </c>
      <c r="B446" s="1" t="s">
        <v>67</v>
      </c>
      <c r="C446" s="1" t="s">
        <v>403</v>
      </c>
      <c r="D446" s="1" t="str">
        <f>"苏小菊"</f>
        <v>苏小菊</v>
      </c>
      <c r="E446" s="1" t="s">
        <v>447</v>
      </c>
    </row>
    <row r="447" spans="1:5" ht="24.75" customHeight="1">
      <c r="A447" s="1" t="str">
        <f t="shared" si="7"/>
        <v>107</v>
      </c>
      <c r="B447" s="1" t="s">
        <v>67</v>
      </c>
      <c r="C447" s="1" t="s">
        <v>403</v>
      </c>
      <c r="D447" s="1" t="str">
        <f>"倪成凤"</f>
        <v>倪成凤</v>
      </c>
      <c r="E447" s="1" t="s">
        <v>448</v>
      </c>
    </row>
    <row r="448" spans="1:5" ht="24.75" customHeight="1">
      <c r="A448" s="1" t="str">
        <f t="shared" si="7"/>
        <v>107</v>
      </c>
      <c r="B448" s="1" t="s">
        <v>67</v>
      </c>
      <c r="C448" s="1" t="s">
        <v>403</v>
      </c>
      <c r="D448" s="1" t="str">
        <f>"周玲选"</f>
        <v>周玲选</v>
      </c>
      <c r="E448" s="1" t="s">
        <v>449</v>
      </c>
    </row>
    <row r="449" spans="1:5" ht="24.75" customHeight="1">
      <c r="A449" s="1" t="str">
        <f t="shared" si="7"/>
        <v>107</v>
      </c>
      <c r="B449" s="1" t="s">
        <v>67</v>
      </c>
      <c r="C449" s="1" t="s">
        <v>403</v>
      </c>
      <c r="D449" s="1" t="str">
        <f>"郑丽灵"</f>
        <v>郑丽灵</v>
      </c>
      <c r="E449" s="1" t="s">
        <v>450</v>
      </c>
    </row>
    <row r="450" spans="1:5" ht="24.75" customHeight="1">
      <c r="A450" s="1" t="str">
        <f t="shared" si="7"/>
        <v>107</v>
      </c>
      <c r="B450" s="1" t="s">
        <v>67</v>
      </c>
      <c r="C450" s="1" t="s">
        <v>403</v>
      </c>
      <c r="D450" s="1" t="str">
        <f>"王洁洁"</f>
        <v>王洁洁</v>
      </c>
      <c r="E450" s="1" t="s">
        <v>451</v>
      </c>
    </row>
    <row r="451" spans="1:5" ht="24.75" customHeight="1">
      <c r="A451" s="1" t="str">
        <f t="shared" si="7"/>
        <v>107</v>
      </c>
      <c r="B451" s="1" t="s">
        <v>67</v>
      </c>
      <c r="C451" s="1" t="s">
        <v>403</v>
      </c>
      <c r="D451" s="1" t="str">
        <f>"林钰"</f>
        <v>林钰</v>
      </c>
      <c r="E451" s="1" t="s">
        <v>452</v>
      </c>
    </row>
    <row r="452" spans="1:5" ht="24.75" customHeight="1">
      <c r="A452" s="1" t="str">
        <f t="shared" si="7"/>
        <v>107</v>
      </c>
      <c r="B452" s="1" t="s">
        <v>67</v>
      </c>
      <c r="C452" s="1" t="s">
        <v>403</v>
      </c>
      <c r="D452" s="1" t="str">
        <f>"董小雪"</f>
        <v>董小雪</v>
      </c>
      <c r="E452" s="1" t="s">
        <v>453</v>
      </c>
    </row>
    <row r="453" spans="1:5" ht="24.75" customHeight="1">
      <c r="A453" s="1" t="str">
        <f t="shared" si="7"/>
        <v>107</v>
      </c>
      <c r="B453" s="1" t="s">
        <v>67</v>
      </c>
      <c r="C453" s="1" t="s">
        <v>403</v>
      </c>
      <c r="D453" s="1" t="str">
        <f>"吴惠丽"</f>
        <v>吴惠丽</v>
      </c>
      <c r="E453" s="1" t="s">
        <v>454</v>
      </c>
    </row>
    <row r="454" spans="1:5" ht="24.75" customHeight="1">
      <c r="A454" s="1" t="str">
        <f t="shared" si="7"/>
        <v>107</v>
      </c>
      <c r="B454" s="1" t="s">
        <v>67</v>
      </c>
      <c r="C454" s="1" t="s">
        <v>403</v>
      </c>
      <c r="D454" s="1" t="str">
        <f>"符秋霞"</f>
        <v>符秋霞</v>
      </c>
      <c r="E454" s="1" t="s">
        <v>455</v>
      </c>
    </row>
    <row r="455" spans="1:5" ht="24.75" customHeight="1">
      <c r="A455" s="1" t="str">
        <f t="shared" si="7"/>
        <v>107</v>
      </c>
      <c r="B455" s="1" t="s">
        <v>67</v>
      </c>
      <c r="C455" s="1" t="s">
        <v>403</v>
      </c>
      <c r="D455" s="1" t="str">
        <f>"李惠"</f>
        <v>李惠</v>
      </c>
      <c r="E455" s="1" t="s">
        <v>456</v>
      </c>
    </row>
    <row r="456" spans="1:5" ht="24.75" customHeight="1">
      <c r="A456" s="1" t="str">
        <f t="shared" si="7"/>
        <v>107</v>
      </c>
      <c r="B456" s="1" t="s">
        <v>67</v>
      </c>
      <c r="C456" s="1" t="s">
        <v>403</v>
      </c>
      <c r="D456" s="1" t="str">
        <f>"杨欣"</f>
        <v>杨欣</v>
      </c>
      <c r="E456" s="1" t="s">
        <v>457</v>
      </c>
    </row>
    <row r="457" spans="1:5" ht="24.75" customHeight="1">
      <c r="A457" s="1" t="str">
        <f t="shared" si="7"/>
        <v>107</v>
      </c>
      <c r="B457" s="1" t="s">
        <v>67</v>
      </c>
      <c r="C457" s="1" t="s">
        <v>403</v>
      </c>
      <c r="D457" s="1" t="str">
        <f>"陈容晴"</f>
        <v>陈容晴</v>
      </c>
      <c r="E457" s="1" t="s">
        <v>458</v>
      </c>
    </row>
    <row r="458" spans="1:5" ht="24.75" customHeight="1">
      <c r="A458" s="1" t="str">
        <f t="shared" si="7"/>
        <v>107</v>
      </c>
      <c r="B458" s="1" t="s">
        <v>67</v>
      </c>
      <c r="C458" s="1" t="s">
        <v>403</v>
      </c>
      <c r="D458" s="1" t="str">
        <f>"魏妍怡"</f>
        <v>魏妍怡</v>
      </c>
      <c r="E458" s="1" t="s">
        <v>459</v>
      </c>
    </row>
    <row r="459" spans="1:5" ht="24.75" customHeight="1">
      <c r="A459" s="1" t="str">
        <f t="shared" si="7"/>
        <v>107</v>
      </c>
      <c r="B459" s="1" t="s">
        <v>67</v>
      </c>
      <c r="C459" s="1" t="s">
        <v>403</v>
      </c>
      <c r="D459" s="1" t="str">
        <f>"张少艳"</f>
        <v>张少艳</v>
      </c>
      <c r="E459" s="1" t="s">
        <v>460</v>
      </c>
    </row>
    <row r="460" spans="1:5" ht="24.75" customHeight="1">
      <c r="A460" s="1" t="str">
        <f t="shared" si="7"/>
        <v>107</v>
      </c>
      <c r="B460" s="1" t="s">
        <v>67</v>
      </c>
      <c r="C460" s="1" t="s">
        <v>403</v>
      </c>
      <c r="D460" s="1" t="str">
        <f>"马静"</f>
        <v>马静</v>
      </c>
      <c r="E460" s="1" t="s">
        <v>461</v>
      </c>
    </row>
    <row r="461" spans="1:5" ht="24.75" customHeight="1">
      <c r="A461" s="1" t="str">
        <f t="shared" si="7"/>
        <v>107</v>
      </c>
      <c r="B461" s="1" t="s">
        <v>67</v>
      </c>
      <c r="C461" s="1" t="s">
        <v>403</v>
      </c>
      <c r="D461" s="1" t="str">
        <f>"王业浈"</f>
        <v>王业浈</v>
      </c>
      <c r="E461" s="1" t="s">
        <v>462</v>
      </c>
    </row>
    <row r="462" spans="1:5" ht="24.75" customHeight="1">
      <c r="A462" s="1" t="str">
        <f t="shared" si="7"/>
        <v>107</v>
      </c>
      <c r="B462" s="1" t="s">
        <v>67</v>
      </c>
      <c r="C462" s="1" t="s">
        <v>403</v>
      </c>
      <c r="D462" s="1" t="str">
        <f>"郑丕华"</f>
        <v>郑丕华</v>
      </c>
      <c r="E462" s="1" t="s">
        <v>463</v>
      </c>
    </row>
    <row r="463" spans="1:5" ht="24.75" customHeight="1">
      <c r="A463" s="1" t="str">
        <f t="shared" si="7"/>
        <v>107</v>
      </c>
      <c r="B463" s="1" t="s">
        <v>67</v>
      </c>
      <c r="C463" s="1" t="s">
        <v>403</v>
      </c>
      <c r="D463" s="1" t="str">
        <f>"周诗贤"</f>
        <v>周诗贤</v>
      </c>
      <c r="E463" s="1" t="s">
        <v>464</v>
      </c>
    </row>
    <row r="464" spans="1:5" ht="24.75" customHeight="1">
      <c r="A464" s="1" t="str">
        <f t="shared" si="7"/>
        <v>107</v>
      </c>
      <c r="B464" s="1" t="s">
        <v>67</v>
      </c>
      <c r="C464" s="1" t="s">
        <v>403</v>
      </c>
      <c r="D464" s="1" t="str">
        <f>"陈韵"</f>
        <v>陈韵</v>
      </c>
      <c r="E464" s="1" t="s">
        <v>368</v>
      </c>
    </row>
    <row r="465" spans="1:5" ht="24.75" customHeight="1">
      <c r="A465" s="1" t="str">
        <f aca="true" t="shared" si="8" ref="A465:A528">"107"</f>
        <v>107</v>
      </c>
      <c r="B465" s="1" t="s">
        <v>67</v>
      </c>
      <c r="C465" s="1" t="s">
        <v>403</v>
      </c>
      <c r="D465" s="1" t="str">
        <f>"王万柳"</f>
        <v>王万柳</v>
      </c>
      <c r="E465" s="1" t="s">
        <v>465</v>
      </c>
    </row>
    <row r="466" spans="1:5" ht="24.75" customHeight="1">
      <c r="A466" s="1" t="str">
        <f t="shared" si="8"/>
        <v>107</v>
      </c>
      <c r="B466" s="1" t="s">
        <v>67</v>
      </c>
      <c r="C466" s="1" t="s">
        <v>403</v>
      </c>
      <c r="D466" s="1" t="str">
        <f>"郭泽锦"</f>
        <v>郭泽锦</v>
      </c>
      <c r="E466" s="1" t="s">
        <v>466</v>
      </c>
    </row>
    <row r="467" spans="1:5" ht="24.75" customHeight="1">
      <c r="A467" s="1" t="str">
        <f t="shared" si="8"/>
        <v>107</v>
      </c>
      <c r="B467" s="1" t="s">
        <v>67</v>
      </c>
      <c r="C467" s="1" t="s">
        <v>403</v>
      </c>
      <c r="D467" s="1" t="str">
        <f>"余卓林"</f>
        <v>余卓林</v>
      </c>
      <c r="E467" s="1" t="s">
        <v>467</v>
      </c>
    </row>
    <row r="468" spans="1:5" ht="24.75" customHeight="1">
      <c r="A468" s="1" t="str">
        <f t="shared" si="8"/>
        <v>107</v>
      </c>
      <c r="B468" s="1" t="s">
        <v>67</v>
      </c>
      <c r="C468" s="1" t="s">
        <v>403</v>
      </c>
      <c r="D468" s="1" t="str">
        <f>"吴晓霞"</f>
        <v>吴晓霞</v>
      </c>
      <c r="E468" s="1" t="s">
        <v>36</v>
      </c>
    </row>
    <row r="469" spans="1:5" ht="24.75" customHeight="1">
      <c r="A469" s="1" t="str">
        <f t="shared" si="8"/>
        <v>107</v>
      </c>
      <c r="B469" s="1" t="s">
        <v>67</v>
      </c>
      <c r="C469" s="1" t="s">
        <v>403</v>
      </c>
      <c r="D469" s="1" t="str">
        <f>"罗玉"</f>
        <v>罗玉</v>
      </c>
      <c r="E469" s="1" t="s">
        <v>468</v>
      </c>
    </row>
    <row r="470" spans="1:5" ht="24.75" customHeight="1">
      <c r="A470" s="1" t="str">
        <f t="shared" si="8"/>
        <v>107</v>
      </c>
      <c r="B470" s="1" t="s">
        <v>67</v>
      </c>
      <c r="C470" s="1" t="s">
        <v>403</v>
      </c>
      <c r="D470" s="1" t="str">
        <f>"马敏敏"</f>
        <v>马敏敏</v>
      </c>
      <c r="E470" s="1" t="s">
        <v>469</v>
      </c>
    </row>
    <row r="471" spans="1:5" ht="24.75" customHeight="1">
      <c r="A471" s="1" t="str">
        <f t="shared" si="8"/>
        <v>107</v>
      </c>
      <c r="B471" s="1" t="s">
        <v>67</v>
      </c>
      <c r="C471" s="1" t="s">
        <v>403</v>
      </c>
      <c r="D471" s="1" t="str">
        <f>"吴洪琳"</f>
        <v>吴洪琳</v>
      </c>
      <c r="E471" s="1" t="s">
        <v>470</v>
      </c>
    </row>
    <row r="472" spans="1:5" ht="24.75" customHeight="1">
      <c r="A472" s="1" t="str">
        <f t="shared" si="8"/>
        <v>107</v>
      </c>
      <c r="B472" s="1" t="s">
        <v>67</v>
      </c>
      <c r="C472" s="1" t="s">
        <v>403</v>
      </c>
      <c r="D472" s="1" t="str">
        <f>"罗星"</f>
        <v>罗星</v>
      </c>
      <c r="E472" s="1" t="s">
        <v>471</v>
      </c>
    </row>
    <row r="473" spans="1:5" ht="24.75" customHeight="1">
      <c r="A473" s="1" t="str">
        <f t="shared" si="8"/>
        <v>107</v>
      </c>
      <c r="B473" s="1" t="s">
        <v>67</v>
      </c>
      <c r="C473" s="1" t="s">
        <v>403</v>
      </c>
      <c r="D473" s="1" t="str">
        <f>"卢宛芳"</f>
        <v>卢宛芳</v>
      </c>
      <c r="E473" s="1" t="s">
        <v>472</v>
      </c>
    </row>
    <row r="474" spans="1:5" ht="24.75" customHeight="1">
      <c r="A474" s="1" t="str">
        <f t="shared" si="8"/>
        <v>107</v>
      </c>
      <c r="B474" s="1" t="s">
        <v>67</v>
      </c>
      <c r="C474" s="1" t="s">
        <v>403</v>
      </c>
      <c r="D474" s="1" t="str">
        <f>"吕婷婷"</f>
        <v>吕婷婷</v>
      </c>
      <c r="E474" s="1" t="s">
        <v>473</v>
      </c>
    </row>
    <row r="475" spans="1:5" ht="24.75" customHeight="1">
      <c r="A475" s="1" t="str">
        <f t="shared" si="8"/>
        <v>107</v>
      </c>
      <c r="B475" s="1" t="s">
        <v>67</v>
      </c>
      <c r="C475" s="1" t="s">
        <v>403</v>
      </c>
      <c r="D475" s="1" t="str">
        <f>"刘海霞"</f>
        <v>刘海霞</v>
      </c>
      <c r="E475" s="1" t="s">
        <v>474</v>
      </c>
    </row>
    <row r="476" spans="1:5" ht="24.75" customHeight="1">
      <c r="A476" s="1" t="str">
        <f t="shared" si="8"/>
        <v>107</v>
      </c>
      <c r="B476" s="1" t="s">
        <v>67</v>
      </c>
      <c r="C476" s="1" t="s">
        <v>403</v>
      </c>
      <c r="D476" s="1" t="str">
        <f>"王铃"</f>
        <v>王铃</v>
      </c>
      <c r="E476" s="1" t="s">
        <v>475</v>
      </c>
    </row>
    <row r="477" spans="1:5" ht="24.75" customHeight="1">
      <c r="A477" s="1" t="str">
        <f t="shared" si="8"/>
        <v>107</v>
      </c>
      <c r="B477" s="1" t="s">
        <v>67</v>
      </c>
      <c r="C477" s="1" t="s">
        <v>403</v>
      </c>
      <c r="D477" s="1" t="str">
        <f>"李玟"</f>
        <v>李玟</v>
      </c>
      <c r="E477" s="1" t="s">
        <v>476</v>
      </c>
    </row>
    <row r="478" spans="1:5" ht="24.75" customHeight="1">
      <c r="A478" s="1" t="str">
        <f t="shared" si="8"/>
        <v>107</v>
      </c>
      <c r="B478" s="1" t="s">
        <v>67</v>
      </c>
      <c r="C478" s="1" t="s">
        <v>403</v>
      </c>
      <c r="D478" s="1" t="str">
        <f>"黄才智"</f>
        <v>黄才智</v>
      </c>
      <c r="E478" s="1" t="s">
        <v>477</v>
      </c>
    </row>
    <row r="479" spans="1:5" ht="24.75" customHeight="1">
      <c r="A479" s="1" t="str">
        <f t="shared" si="8"/>
        <v>107</v>
      </c>
      <c r="B479" s="1" t="s">
        <v>67</v>
      </c>
      <c r="C479" s="1" t="s">
        <v>403</v>
      </c>
      <c r="D479" s="1" t="str">
        <f>"黎美青"</f>
        <v>黎美青</v>
      </c>
      <c r="E479" s="1" t="s">
        <v>478</v>
      </c>
    </row>
    <row r="480" spans="1:5" ht="24.75" customHeight="1">
      <c r="A480" s="1" t="str">
        <f t="shared" si="8"/>
        <v>107</v>
      </c>
      <c r="B480" s="1" t="s">
        <v>67</v>
      </c>
      <c r="C480" s="1" t="s">
        <v>403</v>
      </c>
      <c r="D480" s="1" t="str">
        <f>"庄艳美"</f>
        <v>庄艳美</v>
      </c>
      <c r="E480" s="1" t="s">
        <v>479</v>
      </c>
    </row>
    <row r="481" spans="1:5" ht="24.75" customHeight="1">
      <c r="A481" s="1" t="str">
        <f t="shared" si="8"/>
        <v>107</v>
      </c>
      <c r="B481" s="1" t="s">
        <v>67</v>
      </c>
      <c r="C481" s="1" t="s">
        <v>403</v>
      </c>
      <c r="D481" s="1" t="str">
        <f>"倪靓"</f>
        <v>倪靓</v>
      </c>
      <c r="E481" s="1" t="s">
        <v>480</v>
      </c>
    </row>
    <row r="482" spans="1:5" ht="24.75" customHeight="1">
      <c r="A482" s="1" t="str">
        <f t="shared" si="8"/>
        <v>107</v>
      </c>
      <c r="B482" s="1" t="s">
        <v>67</v>
      </c>
      <c r="C482" s="1" t="s">
        <v>403</v>
      </c>
      <c r="D482" s="1" t="str">
        <f>"杨菁"</f>
        <v>杨菁</v>
      </c>
      <c r="E482" s="1" t="s">
        <v>481</v>
      </c>
    </row>
    <row r="483" spans="1:5" ht="24.75" customHeight="1">
      <c r="A483" s="1" t="str">
        <f t="shared" si="8"/>
        <v>107</v>
      </c>
      <c r="B483" s="1" t="s">
        <v>67</v>
      </c>
      <c r="C483" s="1" t="s">
        <v>403</v>
      </c>
      <c r="D483" s="1" t="str">
        <f>"林杨"</f>
        <v>林杨</v>
      </c>
      <c r="E483" s="1" t="s">
        <v>482</v>
      </c>
    </row>
    <row r="484" spans="1:5" ht="24.75" customHeight="1">
      <c r="A484" s="1" t="str">
        <f t="shared" si="8"/>
        <v>107</v>
      </c>
      <c r="B484" s="1" t="s">
        <v>67</v>
      </c>
      <c r="C484" s="1" t="s">
        <v>403</v>
      </c>
      <c r="D484" s="1" t="str">
        <f>"王茹"</f>
        <v>王茹</v>
      </c>
      <c r="E484" s="1" t="s">
        <v>483</v>
      </c>
    </row>
    <row r="485" spans="1:5" ht="24.75" customHeight="1">
      <c r="A485" s="1" t="str">
        <f t="shared" si="8"/>
        <v>107</v>
      </c>
      <c r="B485" s="1" t="s">
        <v>67</v>
      </c>
      <c r="C485" s="1" t="s">
        <v>403</v>
      </c>
      <c r="D485" s="1" t="str">
        <f>"黄小娜"</f>
        <v>黄小娜</v>
      </c>
      <c r="E485" s="1" t="s">
        <v>484</v>
      </c>
    </row>
    <row r="486" spans="1:5" ht="24.75" customHeight="1">
      <c r="A486" s="1" t="str">
        <f t="shared" si="8"/>
        <v>107</v>
      </c>
      <c r="B486" s="1" t="s">
        <v>67</v>
      </c>
      <c r="C486" s="1" t="s">
        <v>403</v>
      </c>
      <c r="D486" s="1" t="str">
        <f>"李明秀"</f>
        <v>李明秀</v>
      </c>
      <c r="E486" s="1" t="s">
        <v>485</v>
      </c>
    </row>
    <row r="487" spans="1:5" ht="24.75" customHeight="1">
      <c r="A487" s="1" t="str">
        <f t="shared" si="8"/>
        <v>107</v>
      </c>
      <c r="B487" s="1" t="s">
        <v>67</v>
      </c>
      <c r="C487" s="1" t="s">
        <v>403</v>
      </c>
      <c r="D487" s="1" t="str">
        <f>"沈玲方"</f>
        <v>沈玲方</v>
      </c>
      <c r="E487" s="1" t="s">
        <v>486</v>
      </c>
    </row>
    <row r="488" spans="1:5" ht="24.75" customHeight="1">
      <c r="A488" s="1" t="str">
        <f t="shared" si="8"/>
        <v>107</v>
      </c>
      <c r="B488" s="1" t="s">
        <v>67</v>
      </c>
      <c r="C488" s="1" t="s">
        <v>403</v>
      </c>
      <c r="D488" s="1" t="str">
        <f>"高昕之"</f>
        <v>高昕之</v>
      </c>
      <c r="E488" s="1" t="s">
        <v>487</v>
      </c>
    </row>
    <row r="489" spans="1:5" ht="24.75" customHeight="1">
      <c r="A489" s="1" t="str">
        <f t="shared" si="8"/>
        <v>107</v>
      </c>
      <c r="B489" s="1" t="s">
        <v>67</v>
      </c>
      <c r="C489" s="1" t="s">
        <v>403</v>
      </c>
      <c r="D489" s="1" t="str">
        <f>"刘雪娜"</f>
        <v>刘雪娜</v>
      </c>
      <c r="E489" s="1" t="s">
        <v>488</v>
      </c>
    </row>
    <row r="490" spans="1:5" ht="24.75" customHeight="1">
      <c r="A490" s="1" t="str">
        <f t="shared" si="8"/>
        <v>107</v>
      </c>
      <c r="B490" s="1" t="s">
        <v>67</v>
      </c>
      <c r="C490" s="1" t="s">
        <v>403</v>
      </c>
      <c r="D490" s="1" t="str">
        <f>"郭伟伟"</f>
        <v>郭伟伟</v>
      </c>
      <c r="E490" s="1" t="s">
        <v>489</v>
      </c>
    </row>
    <row r="491" spans="1:5" ht="24.75" customHeight="1">
      <c r="A491" s="1" t="str">
        <f t="shared" si="8"/>
        <v>107</v>
      </c>
      <c r="B491" s="1" t="s">
        <v>67</v>
      </c>
      <c r="C491" s="1" t="s">
        <v>403</v>
      </c>
      <c r="D491" s="1" t="str">
        <f>"王慧"</f>
        <v>王慧</v>
      </c>
      <c r="E491" s="1" t="s">
        <v>490</v>
      </c>
    </row>
    <row r="492" spans="1:5" ht="24.75" customHeight="1">
      <c r="A492" s="1" t="str">
        <f t="shared" si="8"/>
        <v>107</v>
      </c>
      <c r="B492" s="1" t="s">
        <v>67</v>
      </c>
      <c r="C492" s="1" t="s">
        <v>403</v>
      </c>
      <c r="D492" s="1" t="str">
        <f>"羊仙爱"</f>
        <v>羊仙爱</v>
      </c>
      <c r="E492" s="1" t="s">
        <v>491</v>
      </c>
    </row>
    <row r="493" spans="1:5" ht="24.75" customHeight="1">
      <c r="A493" s="1" t="str">
        <f t="shared" si="8"/>
        <v>107</v>
      </c>
      <c r="B493" s="1" t="s">
        <v>67</v>
      </c>
      <c r="C493" s="1" t="s">
        <v>403</v>
      </c>
      <c r="D493" s="1" t="str">
        <f>"林明秋"</f>
        <v>林明秋</v>
      </c>
      <c r="E493" s="1" t="s">
        <v>492</v>
      </c>
    </row>
    <row r="494" spans="1:5" ht="24.75" customHeight="1">
      <c r="A494" s="1" t="str">
        <f t="shared" si="8"/>
        <v>107</v>
      </c>
      <c r="B494" s="1" t="s">
        <v>67</v>
      </c>
      <c r="C494" s="1" t="s">
        <v>403</v>
      </c>
      <c r="D494" s="1" t="str">
        <f>"吴雪萍"</f>
        <v>吴雪萍</v>
      </c>
      <c r="E494" s="1" t="s">
        <v>493</v>
      </c>
    </row>
    <row r="495" spans="1:5" ht="24.75" customHeight="1">
      <c r="A495" s="1" t="str">
        <f t="shared" si="8"/>
        <v>107</v>
      </c>
      <c r="B495" s="1" t="s">
        <v>67</v>
      </c>
      <c r="C495" s="1" t="s">
        <v>403</v>
      </c>
      <c r="D495" s="1" t="str">
        <f>"黎引雪"</f>
        <v>黎引雪</v>
      </c>
      <c r="E495" s="1" t="s">
        <v>494</v>
      </c>
    </row>
    <row r="496" spans="1:5" ht="24.75" customHeight="1">
      <c r="A496" s="1" t="str">
        <f t="shared" si="8"/>
        <v>107</v>
      </c>
      <c r="B496" s="1" t="s">
        <v>67</v>
      </c>
      <c r="C496" s="1" t="s">
        <v>403</v>
      </c>
      <c r="D496" s="1" t="str">
        <f>"李青榕"</f>
        <v>李青榕</v>
      </c>
      <c r="E496" s="1" t="s">
        <v>495</v>
      </c>
    </row>
    <row r="497" spans="1:5" ht="24.75" customHeight="1">
      <c r="A497" s="1" t="str">
        <f t="shared" si="8"/>
        <v>107</v>
      </c>
      <c r="B497" s="1" t="s">
        <v>67</v>
      </c>
      <c r="C497" s="1" t="s">
        <v>403</v>
      </c>
      <c r="D497" s="1" t="str">
        <f>"陈静"</f>
        <v>陈静</v>
      </c>
      <c r="E497" s="1" t="s">
        <v>79</v>
      </c>
    </row>
    <row r="498" spans="1:5" ht="24.75" customHeight="1">
      <c r="A498" s="1" t="str">
        <f t="shared" si="8"/>
        <v>107</v>
      </c>
      <c r="B498" s="1" t="s">
        <v>67</v>
      </c>
      <c r="C498" s="1" t="s">
        <v>403</v>
      </c>
      <c r="D498" s="1" t="str">
        <f>"吴泳莉"</f>
        <v>吴泳莉</v>
      </c>
      <c r="E498" s="1" t="s">
        <v>496</v>
      </c>
    </row>
    <row r="499" spans="1:5" ht="24.75" customHeight="1">
      <c r="A499" s="1" t="str">
        <f t="shared" si="8"/>
        <v>107</v>
      </c>
      <c r="B499" s="1" t="s">
        <v>67</v>
      </c>
      <c r="C499" s="1" t="s">
        <v>403</v>
      </c>
      <c r="D499" s="1" t="str">
        <f>"符芷芸"</f>
        <v>符芷芸</v>
      </c>
      <c r="E499" s="1" t="s">
        <v>497</v>
      </c>
    </row>
    <row r="500" spans="1:5" ht="24.75" customHeight="1">
      <c r="A500" s="1" t="str">
        <f t="shared" si="8"/>
        <v>107</v>
      </c>
      <c r="B500" s="1" t="s">
        <v>67</v>
      </c>
      <c r="C500" s="1" t="s">
        <v>403</v>
      </c>
      <c r="D500" s="1" t="str">
        <f>"王鑫花"</f>
        <v>王鑫花</v>
      </c>
      <c r="E500" s="1" t="s">
        <v>498</v>
      </c>
    </row>
    <row r="501" spans="1:5" ht="24.75" customHeight="1">
      <c r="A501" s="1" t="str">
        <f t="shared" si="8"/>
        <v>107</v>
      </c>
      <c r="B501" s="1" t="s">
        <v>67</v>
      </c>
      <c r="C501" s="1" t="s">
        <v>403</v>
      </c>
      <c r="D501" s="1" t="str">
        <f>"李小亚"</f>
        <v>李小亚</v>
      </c>
      <c r="E501" s="1" t="s">
        <v>499</v>
      </c>
    </row>
    <row r="502" spans="1:5" ht="24.75" customHeight="1">
      <c r="A502" s="1" t="str">
        <f t="shared" si="8"/>
        <v>107</v>
      </c>
      <c r="B502" s="1" t="s">
        <v>67</v>
      </c>
      <c r="C502" s="1" t="s">
        <v>403</v>
      </c>
      <c r="D502" s="1" t="str">
        <f>"黄琴瑛"</f>
        <v>黄琴瑛</v>
      </c>
      <c r="E502" s="1" t="s">
        <v>500</v>
      </c>
    </row>
    <row r="503" spans="1:5" ht="24.75" customHeight="1">
      <c r="A503" s="1" t="str">
        <f t="shared" si="8"/>
        <v>107</v>
      </c>
      <c r="B503" s="1" t="s">
        <v>67</v>
      </c>
      <c r="C503" s="1" t="s">
        <v>403</v>
      </c>
      <c r="D503" s="1" t="str">
        <f>"董佳佳"</f>
        <v>董佳佳</v>
      </c>
      <c r="E503" s="1" t="s">
        <v>501</v>
      </c>
    </row>
    <row r="504" spans="1:5" ht="24.75" customHeight="1">
      <c r="A504" s="1" t="str">
        <f t="shared" si="8"/>
        <v>107</v>
      </c>
      <c r="B504" s="1" t="s">
        <v>67</v>
      </c>
      <c r="C504" s="1" t="s">
        <v>403</v>
      </c>
      <c r="D504" s="1" t="str">
        <f>"麦田芳"</f>
        <v>麦田芳</v>
      </c>
      <c r="E504" s="1" t="s">
        <v>502</v>
      </c>
    </row>
    <row r="505" spans="1:5" ht="24.75" customHeight="1">
      <c r="A505" s="1" t="str">
        <f t="shared" si="8"/>
        <v>107</v>
      </c>
      <c r="B505" s="1" t="s">
        <v>67</v>
      </c>
      <c r="C505" s="1" t="s">
        <v>403</v>
      </c>
      <c r="D505" s="1" t="str">
        <f>"陈嫦初"</f>
        <v>陈嫦初</v>
      </c>
      <c r="E505" s="1" t="s">
        <v>503</v>
      </c>
    </row>
    <row r="506" spans="1:5" ht="24.75" customHeight="1">
      <c r="A506" s="1" t="str">
        <f t="shared" si="8"/>
        <v>107</v>
      </c>
      <c r="B506" s="1" t="s">
        <v>67</v>
      </c>
      <c r="C506" s="1" t="s">
        <v>403</v>
      </c>
      <c r="D506" s="1" t="str">
        <f>"王仪"</f>
        <v>王仪</v>
      </c>
      <c r="E506" s="1" t="s">
        <v>504</v>
      </c>
    </row>
    <row r="507" spans="1:5" ht="24.75" customHeight="1">
      <c r="A507" s="1" t="str">
        <f t="shared" si="8"/>
        <v>107</v>
      </c>
      <c r="B507" s="1" t="s">
        <v>67</v>
      </c>
      <c r="C507" s="1" t="s">
        <v>403</v>
      </c>
      <c r="D507" s="1" t="str">
        <f>"潘容"</f>
        <v>潘容</v>
      </c>
      <c r="E507" s="1" t="s">
        <v>505</v>
      </c>
    </row>
    <row r="508" spans="1:5" ht="24.75" customHeight="1">
      <c r="A508" s="1" t="str">
        <f t="shared" si="8"/>
        <v>107</v>
      </c>
      <c r="B508" s="1" t="s">
        <v>67</v>
      </c>
      <c r="C508" s="1" t="s">
        <v>403</v>
      </c>
      <c r="D508" s="1" t="str">
        <f>"戴淑玲"</f>
        <v>戴淑玲</v>
      </c>
      <c r="E508" s="1" t="s">
        <v>506</v>
      </c>
    </row>
    <row r="509" spans="1:5" ht="24.75" customHeight="1">
      <c r="A509" s="1" t="str">
        <f t="shared" si="8"/>
        <v>107</v>
      </c>
      <c r="B509" s="1" t="s">
        <v>67</v>
      </c>
      <c r="C509" s="1" t="s">
        <v>403</v>
      </c>
      <c r="D509" s="1" t="str">
        <f>"谭慧洁"</f>
        <v>谭慧洁</v>
      </c>
      <c r="E509" s="1" t="s">
        <v>507</v>
      </c>
    </row>
    <row r="510" spans="1:5" ht="24.75" customHeight="1">
      <c r="A510" s="1" t="str">
        <f t="shared" si="8"/>
        <v>107</v>
      </c>
      <c r="B510" s="1" t="s">
        <v>67</v>
      </c>
      <c r="C510" s="1" t="s">
        <v>403</v>
      </c>
      <c r="D510" s="1" t="str">
        <f>"许文彬"</f>
        <v>许文彬</v>
      </c>
      <c r="E510" s="1" t="s">
        <v>508</v>
      </c>
    </row>
    <row r="511" spans="1:5" ht="24.75" customHeight="1">
      <c r="A511" s="1" t="str">
        <f t="shared" si="8"/>
        <v>107</v>
      </c>
      <c r="B511" s="1" t="s">
        <v>67</v>
      </c>
      <c r="C511" s="1" t="s">
        <v>403</v>
      </c>
      <c r="D511" s="1" t="str">
        <f>"唐空 "</f>
        <v>唐空 </v>
      </c>
      <c r="E511" s="1" t="s">
        <v>509</v>
      </c>
    </row>
    <row r="512" spans="1:5" ht="24.75" customHeight="1">
      <c r="A512" s="1" t="str">
        <f t="shared" si="8"/>
        <v>107</v>
      </c>
      <c r="B512" s="1" t="s">
        <v>67</v>
      </c>
      <c r="C512" s="1" t="s">
        <v>403</v>
      </c>
      <c r="D512" s="1" t="str">
        <f>"冯娉婷"</f>
        <v>冯娉婷</v>
      </c>
      <c r="E512" s="1" t="s">
        <v>510</v>
      </c>
    </row>
    <row r="513" spans="1:5" ht="24.75" customHeight="1">
      <c r="A513" s="1" t="str">
        <f t="shared" si="8"/>
        <v>107</v>
      </c>
      <c r="B513" s="1" t="s">
        <v>67</v>
      </c>
      <c r="C513" s="1" t="s">
        <v>403</v>
      </c>
      <c r="D513" s="1" t="str">
        <f>"陈颜钰"</f>
        <v>陈颜钰</v>
      </c>
      <c r="E513" s="1" t="s">
        <v>511</v>
      </c>
    </row>
    <row r="514" spans="1:5" ht="24.75" customHeight="1">
      <c r="A514" s="1" t="str">
        <f t="shared" si="8"/>
        <v>107</v>
      </c>
      <c r="B514" s="1" t="s">
        <v>67</v>
      </c>
      <c r="C514" s="1" t="s">
        <v>403</v>
      </c>
      <c r="D514" s="1" t="str">
        <f>"陈佳欣"</f>
        <v>陈佳欣</v>
      </c>
      <c r="E514" s="1" t="s">
        <v>512</v>
      </c>
    </row>
    <row r="515" spans="1:5" ht="24.75" customHeight="1">
      <c r="A515" s="1" t="str">
        <f t="shared" si="8"/>
        <v>107</v>
      </c>
      <c r="B515" s="1" t="s">
        <v>67</v>
      </c>
      <c r="C515" s="1" t="s">
        <v>403</v>
      </c>
      <c r="D515" s="1" t="str">
        <f>"林贵月"</f>
        <v>林贵月</v>
      </c>
      <c r="E515" s="1" t="s">
        <v>513</v>
      </c>
    </row>
    <row r="516" spans="1:5" ht="24.75" customHeight="1">
      <c r="A516" s="1" t="str">
        <f t="shared" si="8"/>
        <v>107</v>
      </c>
      <c r="B516" s="1" t="s">
        <v>67</v>
      </c>
      <c r="C516" s="1" t="s">
        <v>403</v>
      </c>
      <c r="D516" s="1" t="str">
        <f>"陈嫔韵"</f>
        <v>陈嫔韵</v>
      </c>
      <c r="E516" s="1" t="s">
        <v>514</v>
      </c>
    </row>
    <row r="517" spans="1:5" ht="24.75" customHeight="1">
      <c r="A517" s="1" t="str">
        <f t="shared" si="8"/>
        <v>107</v>
      </c>
      <c r="B517" s="1" t="s">
        <v>67</v>
      </c>
      <c r="C517" s="1" t="s">
        <v>403</v>
      </c>
      <c r="D517" s="1" t="str">
        <f>"郭祺"</f>
        <v>郭祺</v>
      </c>
      <c r="E517" s="1" t="s">
        <v>515</v>
      </c>
    </row>
    <row r="518" spans="1:5" ht="24.75" customHeight="1">
      <c r="A518" s="1" t="str">
        <f t="shared" si="8"/>
        <v>107</v>
      </c>
      <c r="B518" s="1" t="s">
        <v>67</v>
      </c>
      <c r="C518" s="1" t="s">
        <v>403</v>
      </c>
      <c r="D518" s="1" t="str">
        <f>"陈小宇"</f>
        <v>陈小宇</v>
      </c>
      <c r="E518" s="1" t="s">
        <v>516</v>
      </c>
    </row>
    <row r="519" spans="1:5" ht="24.75" customHeight="1">
      <c r="A519" s="1" t="str">
        <f t="shared" si="8"/>
        <v>107</v>
      </c>
      <c r="B519" s="1" t="s">
        <v>67</v>
      </c>
      <c r="C519" s="1" t="s">
        <v>403</v>
      </c>
      <c r="D519" s="1" t="str">
        <f>"张馨方"</f>
        <v>张馨方</v>
      </c>
      <c r="E519" s="1" t="s">
        <v>517</v>
      </c>
    </row>
    <row r="520" spans="1:5" ht="24.75" customHeight="1">
      <c r="A520" s="1" t="str">
        <f t="shared" si="8"/>
        <v>107</v>
      </c>
      <c r="B520" s="1" t="s">
        <v>67</v>
      </c>
      <c r="C520" s="1" t="s">
        <v>403</v>
      </c>
      <c r="D520" s="1" t="str">
        <f>"邢贞苗"</f>
        <v>邢贞苗</v>
      </c>
      <c r="E520" s="1" t="s">
        <v>518</v>
      </c>
    </row>
    <row r="521" spans="1:5" ht="24.75" customHeight="1">
      <c r="A521" s="1" t="str">
        <f t="shared" si="8"/>
        <v>107</v>
      </c>
      <c r="B521" s="1" t="s">
        <v>67</v>
      </c>
      <c r="C521" s="1" t="s">
        <v>403</v>
      </c>
      <c r="D521" s="1" t="str">
        <f>"王书莉"</f>
        <v>王书莉</v>
      </c>
      <c r="E521" s="1" t="s">
        <v>519</v>
      </c>
    </row>
    <row r="522" spans="1:5" ht="24.75" customHeight="1">
      <c r="A522" s="1" t="str">
        <f t="shared" si="8"/>
        <v>107</v>
      </c>
      <c r="B522" s="1" t="s">
        <v>67</v>
      </c>
      <c r="C522" s="1" t="s">
        <v>403</v>
      </c>
      <c r="D522" s="1" t="str">
        <f>"吴文君"</f>
        <v>吴文君</v>
      </c>
      <c r="E522" s="1" t="s">
        <v>520</v>
      </c>
    </row>
    <row r="523" spans="1:5" ht="24.75" customHeight="1">
      <c r="A523" s="1" t="str">
        <f t="shared" si="8"/>
        <v>107</v>
      </c>
      <c r="B523" s="1" t="s">
        <v>67</v>
      </c>
      <c r="C523" s="1" t="s">
        <v>403</v>
      </c>
      <c r="D523" s="1" t="str">
        <f>"符发琴"</f>
        <v>符发琴</v>
      </c>
      <c r="E523" s="1" t="s">
        <v>521</v>
      </c>
    </row>
    <row r="524" spans="1:5" ht="24.75" customHeight="1">
      <c r="A524" s="1" t="str">
        <f t="shared" si="8"/>
        <v>107</v>
      </c>
      <c r="B524" s="1" t="s">
        <v>67</v>
      </c>
      <c r="C524" s="1" t="s">
        <v>403</v>
      </c>
      <c r="D524" s="1" t="str">
        <f>"陈思颖"</f>
        <v>陈思颖</v>
      </c>
      <c r="E524" s="1" t="s">
        <v>522</v>
      </c>
    </row>
    <row r="525" spans="1:5" ht="24.75" customHeight="1">
      <c r="A525" s="1" t="str">
        <f t="shared" si="8"/>
        <v>107</v>
      </c>
      <c r="B525" s="1" t="s">
        <v>67</v>
      </c>
      <c r="C525" s="1" t="s">
        <v>403</v>
      </c>
      <c r="D525" s="1" t="str">
        <f>"陈思羽"</f>
        <v>陈思羽</v>
      </c>
      <c r="E525" s="1" t="s">
        <v>523</v>
      </c>
    </row>
    <row r="526" spans="1:5" ht="24.75" customHeight="1">
      <c r="A526" s="1" t="str">
        <f t="shared" si="8"/>
        <v>107</v>
      </c>
      <c r="B526" s="1" t="s">
        <v>67</v>
      </c>
      <c r="C526" s="1" t="s">
        <v>403</v>
      </c>
      <c r="D526" s="1" t="str">
        <f>"冯金英"</f>
        <v>冯金英</v>
      </c>
      <c r="E526" s="1" t="s">
        <v>524</v>
      </c>
    </row>
    <row r="527" spans="1:5" ht="24.75" customHeight="1">
      <c r="A527" s="1" t="str">
        <f t="shared" si="8"/>
        <v>107</v>
      </c>
      <c r="B527" s="1" t="s">
        <v>67</v>
      </c>
      <c r="C527" s="1" t="s">
        <v>403</v>
      </c>
      <c r="D527" s="1" t="str">
        <f>"詹美清"</f>
        <v>詹美清</v>
      </c>
      <c r="E527" s="1" t="s">
        <v>525</v>
      </c>
    </row>
    <row r="528" spans="1:5" ht="24.75" customHeight="1">
      <c r="A528" s="1" t="str">
        <f t="shared" si="8"/>
        <v>107</v>
      </c>
      <c r="B528" s="1" t="s">
        <v>67</v>
      </c>
      <c r="C528" s="1" t="s">
        <v>403</v>
      </c>
      <c r="D528" s="1" t="str">
        <f>"张教嫦"</f>
        <v>张教嫦</v>
      </c>
      <c r="E528" s="1" t="s">
        <v>526</v>
      </c>
    </row>
    <row r="529" spans="1:5" ht="24.75" customHeight="1">
      <c r="A529" s="1" t="str">
        <f aca="true" t="shared" si="9" ref="A529:A592">"107"</f>
        <v>107</v>
      </c>
      <c r="B529" s="1" t="s">
        <v>67</v>
      </c>
      <c r="C529" s="1" t="s">
        <v>403</v>
      </c>
      <c r="D529" s="1" t="str">
        <f>"李琼妃"</f>
        <v>李琼妃</v>
      </c>
      <c r="E529" s="1" t="s">
        <v>527</v>
      </c>
    </row>
    <row r="530" spans="1:5" ht="24.75" customHeight="1">
      <c r="A530" s="1" t="str">
        <f t="shared" si="9"/>
        <v>107</v>
      </c>
      <c r="B530" s="1" t="s">
        <v>67</v>
      </c>
      <c r="C530" s="1" t="s">
        <v>403</v>
      </c>
      <c r="D530" s="1" t="str">
        <f>"吴冬梅"</f>
        <v>吴冬梅</v>
      </c>
      <c r="E530" s="1" t="s">
        <v>528</v>
      </c>
    </row>
    <row r="531" spans="1:5" ht="24.75" customHeight="1">
      <c r="A531" s="1" t="str">
        <f t="shared" si="9"/>
        <v>107</v>
      </c>
      <c r="B531" s="1" t="s">
        <v>67</v>
      </c>
      <c r="C531" s="1" t="s">
        <v>403</v>
      </c>
      <c r="D531" s="1" t="str">
        <f>"成甜"</f>
        <v>成甜</v>
      </c>
      <c r="E531" s="1" t="s">
        <v>529</v>
      </c>
    </row>
    <row r="532" spans="1:5" ht="24.75" customHeight="1">
      <c r="A532" s="1" t="str">
        <f t="shared" si="9"/>
        <v>107</v>
      </c>
      <c r="B532" s="1" t="s">
        <v>67</v>
      </c>
      <c r="C532" s="1" t="s">
        <v>403</v>
      </c>
      <c r="D532" s="1" t="str">
        <f>"卢文慧"</f>
        <v>卢文慧</v>
      </c>
      <c r="E532" s="1" t="s">
        <v>260</v>
      </c>
    </row>
    <row r="533" spans="1:5" ht="24.75" customHeight="1">
      <c r="A533" s="1" t="str">
        <f t="shared" si="9"/>
        <v>107</v>
      </c>
      <c r="B533" s="1" t="s">
        <v>67</v>
      </c>
      <c r="C533" s="1" t="s">
        <v>403</v>
      </c>
      <c r="D533" s="1" t="str">
        <f>"王翎好"</f>
        <v>王翎好</v>
      </c>
      <c r="E533" s="1" t="s">
        <v>530</v>
      </c>
    </row>
    <row r="534" spans="1:5" ht="24.75" customHeight="1">
      <c r="A534" s="1" t="str">
        <f t="shared" si="9"/>
        <v>107</v>
      </c>
      <c r="B534" s="1" t="s">
        <v>67</v>
      </c>
      <c r="C534" s="1" t="s">
        <v>403</v>
      </c>
      <c r="D534" s="1" t="str">
        <f>"莫玲玲"</f>
        <v>莫玲玲</v>
      </c>
      <c r="E534" s="1" t="s">
        <v>531</v>
      </c>
    </row>
    <row r="535" spans="1:5" ht="24.75" customHeight="1">
      <c r="A535" s="1" t="str">
        <f t="shared" si="9"/>
        <v>107</v>
      </c>
      <c r="B535" s="1" t="s">
        <v>67</v>
      </c>
      <c r="C535" s="1" t="s">
        <v>403</v>
      </c>
      <c r="D535" s="1" t="str">
        <f>"张思涵"</f>
        <v>张思涵</v>
      </c>
      <c r="E535" s="1" t="s">
        <v>532</v>
      </c>
    </row>
    <row r="536" spans="1:5" ht="24.75" customHeight="1">
      <c r="A536" s="1" t="str">
        <f t="shared" si="9"/>
        <v>107</v>
      </c>
      <c r="B536" s="1" t="s">
        <v>67</v>
      </c>
      <c r="C536" s="1" t="s">
        <v>403</v>
      </c>
      <c r="D536" s="1" t="str">
        <f>"钟小静"</f>
        <v>钟小静</v>
      </c>
      <c r="E536" s="1" t="s">
        <v>533</v>
      </c>
    </row>
    <row r="537" spans="1:5" ht="24.75" customHeight="1">
      <c r="A537" s="1" t="str">
        <f t="shared" si="9"/>
        <v>107</v>
      </c>
      <c r="B537" s="1" t="s">
        <v>67</v>
      </c>
      <c r="C537" s="1" t="s">
        <v>403</v>
      </c>
      <c r="D537" s="1" t="str">
        <f>"钟怡斐"</f>
        <v>钟怡斐</v>
      </c>
      <c r="E537" s="1" t="s">
        <v>534</v>
      </c>
    </row>
    <row r="538" spans="1:5" ht="24.75" customHeight="1">
      <c r="A538" s="1" t="str">
        <f t="shared" si="9"/>
        <v>107</v>
      </c>
      <c r="B538" s="1" t="s">
        <v>67</v>
      </c>
      <c r="C538" s="1" t="s">
        <v>403</v>
      </c>
      <c r="D538" s="1" t="str">
        <f>"云彩艳"</f>
        <v>云彩艳</v>
      </c>
      <c r="E538" s="1" t="s">
        <v>535</v>
      </c>
    </row>
    <row r="539" spans="1:5" ht="24.75" customHeight="1">
      <c r="A539" s="1" t="str">
        <f t="shared" si="9"/>
        <v>107</v>
      </c>
      <c r="B539" s="1" t="s">
        <v>67</v>
      </c>
      <c r="C539" s="1" t="s">
        <v>403</v>
      </c>
      <c r="D539" s="1" t="str">
        <f>"王怡"</f>
        <v>王怡</v>
      </c>
      <c r="E539" s="1" t="s">
        <v>536</v>
      </c>
    </row>
    <row r="540" spans="1:5" ht="24.75" customHeight="1">
      <c r="A540" s="1" t="str">
        <f t="shared" si="9"/>
        <v>107</v>
      </c>
      <c r="B540" s="1" t="s">
        <v>67</v>
      </c>
      <c r="C540" s="1" t="s">
        <v>403</v>
      </c>
      <c r="D540" s="1" t="str">
        <f>"劳海丽"</f>
        <v>劳海丽</v>
      </c>
      <c r="E540" s="1" t="s">
        <v>537</v>
      </c>
    </row>
    <row r="541" spans="1:5" ht="24.75" customHeight="1">
      <c r="A541" s="1" t="str">
        <f t="shared" si="9"/>
        <v>107</v>
      </c>
      <c r="B541" s="1" t="s">
        <v>67</v>
      </c>
      <c r="C541" s="1" t="s">
        <v>403</v>
      </c>
      <c r="D541" s="1" t="str">
        <f>"符琼芝"</f>
        <v>符琼芝</v>
      </c>
      <c r="E541" s="1" t="s">
        <v>538</v>
      </c>
    </row>
    <row r="542" spans="1:5" ht="24.75" customHeight="1">
      <c r="A542" s="1" t="str">
        <f t="shared" si="9"/>
        <v>107</v>
      </c>
      <c r="B542" s="1" t="s">
        <v>67</v>
      </c>
      <c r="C542" s="1" t="s">
        <v>403</v>
      </c>
      <c r="D542" s="1" t="str">
        <f>"黄裕花"</f>
        <v>黄裕花</v>
      </c>
      <c r="E542" s="1" t="s">
        <v>539</v>
      </c>
    </row>
    <row r="543" spans="1:5" ht="24.75" customHeight="1">
      <c r="A543" s="1" t="str">
        <f t="shared" si="9"/>
        <v>107</v>
      </c>
      <c r="B543" s="1" t="s">
        <v>67</v>
      </c>
      <c r="C543" s="1" t="s">
        <v>403</v>
      </c>
      <c r="D543" s="1" t="str">
        <f>"黄小妹"</f>
        <v>黄小妹</v>
      </c>
      <c r="E543" s="1" t="s">
        <v>540</v>
      </c>
    </row>
    <row r="544" spans="1:5" ht="24.75" customHeight="1">
      <c r="A544" s="1" t="str">
        <f t="shared" si="9"/>
        <v>107</v>
      </c>
      <c r="B544" s="1" t="s">
        <v>67</v>
      </c>
      <c r="C544" s="1" t="s">
        <v>403</v>
      </c>
      <c r="D544" s="1" t="str">
        <f>"曾虹"</f>
        <v>曾虹</v>
      </c>
      <c r="E544" s="1" t="s">
        <v>541</v>
      </c>
    </row>
    <row r="545" spans="1:5" ht="24.75" customHeight="1">
      <c r="A545" s="1" t="str">
        <f t="shared" si="9"/>
        <v>107</v>
      </c>
      <c r="B545" s="1" t="s">
        <v>67</v>
      </c>
      <c r="C545" s="1" t="s">
        <v>403</v>
      </c>
      <c r="D545" s="1" t="str">
        <f>"李姝颐"</f>
        <v>李姝颐</v>
      </c>
      <c r="E545" s="1" t="s">
        <v>542</v>
      </c>
    </row>
    <row r="546" spans="1:5" ht="24.75" customHeight="1">
      <c r="A546" s="1" t="str">
        <f t="shared" si="9"/>
        <v>107</v>
      </c>
      <c r="B546" s="1" t="s">
        <v>67</v>
      </c>
      <c r="C546" s="1" t="s">
        <v>403</v>
      </c>
      <c r="D546" s="1" t="str">
        <f>"陈金穗"</f>
        <v>陈金穗</v>
      </c>
      <c r="E546" s="1" t="s">
        <v>543</v>
      </c>
    </row>
    <row r="547" spans="1:5" ht="24.75" customHeight="1">
      <c r="A547" s="1" t="str">
        <f t="shared" si="9"/>
        <v>107</v>
      </c>
      <c r="B547" s="1" t="s">
        <v>67</v>
      </c>
      <c r="C547" s="1" t="s">
        <v>403</v>
      </c>
      <c r="D547" s="1" t="str">
        <f>"骆美妍"</f>
        <v>骆美妍</v>
      </c>
      <c r="E547" s="1" t="s">
        <v>544</v>
      </c>
    </row>
    <row r="548" spans="1:5" ht="24.75" customHeight="1">
      <c r="A548" s="1" t="str">
        <f t="shared" si="9"/>
        <v>107</v>
      </c>
      <c r="B548" s="1" t="s">
        <v>67</v>
      </c>
      <c r="C548" s="1" t="s">
        <v>403</v>
      </c>
      <c r="D548" s="1" t="str">
        <f>"周带林"</f>
        <v>周带林</v>
      </c>
      <c r="E548" s="1" t="s">
        <v>545</v>
      </c>
    </row>
    <row r="549" spans="1:5" ht="24.75" customHeight="1">
      <c r="A549" s="1" t="str">
        <f t="shared" si="9"/>
        <v>107</v>
      </c>
      <c r="B549" s="1" t="s">
        <v>67</v>
      </c>
      <c r="C549" s="1" t="s">
        <v>403</v>
      </c>
      <c r="D549" s="1" t="str">
        <f>"林翔"</f>
        <v>林翔</v>
      </c>
      <c r="E549" s="1" t="s">
        <v>546</v>
      </c>
    </row>
    <row r="550" spans="1:5" ht="24.75" customHeight="1">
      <c r="A550" s="1" t="str">
        <f t="shared" si="9"/>
        <v>107</v>
      </c>
      <c r="B550" s="1" t="s">
        <v>67</v>
      </c>
      <c r="C550" s="1" t="s">
        <v>403</v>
      </c>
      <c r="D550" s="1" t="str">
        <f>"赵仙丽"</f>
        <v>赵仙丽</v>
      </c>
      <c r="E550" s="1" t="s">
        <v>547</v>
      </c>
    </row>
    <row r="551" spans="1:5" ht="24.75" customHeight="1">
      <c r="A551" s="1" t="str">
        <f t="shared" si="9"/>
        <v>107</v>
      </c>
      <c r="B551" s="1" t="s">
        <v>67</v>
      </c>
      <c r="C551" s="1" t="s">
        <v>403</v>
      </c>
      <c r="D551" s="1" t="str">
        <f>"黎俊希"</f>
        <v>黎俊希</v>
      </c>
      <c r="E551" s="1" t="s">
        <v>548</v>
      </c>
    </row>
    <row r="552" spans="1:5" ht="24.75" customHeight="1">
      <c r="A552" s="1" t="str">
        <f t="shared" si="9"/>
        <v>107</v>
      </c>
      <c r="B552" s="1" t="s">
        <v>67</v>
      </c>
      <c r="C552" s="1" t="s">
        <v>403</v>
      </c>
      <c r="D552" s="1" t="str">
        <f>"林丽霞"</f>
        <v>林丽霞</v>
      </c>
      <c r="E552" s="1" t="s">
        <v>549</v>
      </c>
    </row>
    <row r="553" spans="1:5" ht="24.75" customHeight="1">
      <c r="A553" s="1" t="str">
        <f t="shared" si="9"/>
        <v>107</v>
      </c>
      <c r="B553" s="1" t="s">
        <v>67</v>
      </c>
      <c r="C553" s="1" t="s">
        <v>403</v>
      </c>
      <c r="D553" s="1" t="str">
        <f>"陈蓉"</f>
        <v>陈蓉</v>
      </c>
      <c r="E553" s="1" t="s">
        <v>550</v>
      </c>
    </row>
    <row r="554" spans="1:5" ht="24.75" customHeight="1">
      <c r="A554" s="1" t="str">
        <f t="shared" si="9"/>
        <v>107</v>
      </c>
      <c r="B554" s="1" t="s">
        <v>67</v>
      </c>
      <c r="C554" s="1" t="s">
        <v>403</v>
      </c>
      <c r="D554" s="1" t="str">
        <f>"林彩芬"</f>
        <v>林彩芬</v>
      </c>
      <c r="E554" s="1" t="s">
        <v>551</v>
      </c>
    </row>
    <row r="555" spans="1:5" ht="24.75" customHeight="1">
      <c r="A555" s="1" t="str">
        <f t="shared" si="9"/>
        <v>107</v>
      </c>
      <c r="B555" s="1" t="s">
        <v>67</v>
      </c>
      <c r="C555" s="1" t="s">
        <v>403</v>
      </c>
      <c r="D555" s="1" t="str">
        <f>"符芳秀"</f>
        <v>符芳秀</v>
      </c>
      <c r="E555" s="1" t="s">
        <v>552</v>
      </c>
    </row>
    <row r="556" spans="1:5" ht="24.75" customHeight="1">
      <c r="A556" s="1" t="str">
        <f t="shared" si="9"/>
        <v>107</v>
      </c>
      <c r="B556" s="1" t="s">
        <v>67</v>
      </c>
      <c r="C556" s="1" t="s">
        <v>403</v>
      </c>
      <c r="D556" s="1" t="str">
        <f>"王惠"</f>
        <v>王惠</v>
      </c>
      <c r="E556" s="1" t="s">
        <v>553</v>
      </c>
    </row>
    <row r="557" spans="1:5" ht="24.75" customHeight="1">
      <c r="A557" s="1" t="str">
        <f t="shared" si="9"/>
        <v>107</v>
      </c>
      <c r="B557" s="1" t="s">
        <v>67</v>
      </c>
      <c r="C557" s="1" t="s">
        <v>403</v>
      </c>
      <c r="D557" s="1" t="str">
        <f>"苏佳苗"</f>
        <v>苏佳苗</v>
      </c>
      <c r="E557" s="1" t="s">
        <v>554</v>
      </c>
    </row>
    <row r="558" spans="1:5" ht="24.75" customHeight="1">
      <c r="A558" s="1" t="str">
        <f t="shared" si="9"/>
        <v>107</v>
      </c>
      <c r="B558" s="1" t="s">
        <v>67</v>
      </c>
      <c r="C558" s="1" t="s">
        <v>403</v>
      </c>
      <c r="D558" s="1" t="str">
        <f>"林艺"</f>
        <v>林艺</v>
      </c>
      <c r="E558" s="1" t="s">
        <v>555</v>
      </c>
    </row>
    <row r="559" spans="1:5" ht="24.75" customHeight="1">
      <c r="A559" s="1" t="str">
        <f t="shared" si="9"/>
        <v>107</v>
      </c>
      <c r="B559" s="1" t="s">
        <v>67</v>
      </c>
      <c r="C559" s="1" t="s">
        <v>403</v>
      </c>
      <c r="D559" s="1" t="str">
        <f>"黄释贤"</f>
        <v>黄释贤</v>
      </c>
      <c r="E559" s="1" t="s">
        <v>556</v>
      </c>
    </row>
    <row r="560" spans="1:5" ht="24.75" customHeight="1">
      <c r="A560" s="1" t="str">
        <f t="shared" si="9"/>
        <v>107</v>
      </c>
      <c r="B560" s="1" t="s">
        <v>67</v>
      </c>
      <c r="C560" s="1" t="s">
        <v>403</v>
      </c>
      <c r="D560" s="1" t="str">
        <f>"莫晓煦"</f>
        <v>莫晓煦</v>
      </c>
      <c r="E560" s="1" t="s">
        <v>557</v>
      </c>
    </row>
    <row r="561" spans="1:5" ht="24.75" customHeight="1">
      <c r="A561" s="1" t="str">
        <f t="shared" si="9"/>
        <v>107</v>
      </c>
      <c r="B561" s="1" t="s">
        <v>67</v>
      </c>
      <c r="C561" s="1" t="s">
        <v>403</v>
      </c>
      <c r="D561" s="1" t="str">
        <f>"王捷"</f>
        <v>王捷</v>
      </c>
      <c r="E561" s="1" t="s">
        <v>558</v>
      </c>
    </row>
    <row r="562" spans="1:5" ht="24.75" customHeight="1">
      <c r="A562" s="1" t="str">
        <f t="shared" si="9"/>
        <v>107</v>
      </c>
      <c r="B562" s="1" t="s">
        <v>67</v>
      </c>
      <c r="C562" s="1" t="s">
        <v>403</v>
      </c>
      <c r="D562" s="1" t="str">
        <f>"王世国"</f>
        <v>王世国</v>
      </c>
      <c r="E562" s="1" t="s">
        <v>559</v>
      </c>
    </row>
    <row r="563" spans="1:5" ht="24.75" customHeight="1">
      <c r="A563" s="1" t="str">
        <f t="shared" si="9"/>
        <v>107</v>
      </c>
      <c r="B563" s="1" t="s">
        <v>67</v>
      </c>
      <c r="C563" s="1" t="s">
        <v>403</v>
      </c>
      <c r="D563" s="1" t="str">
        <f>"苏丽丽"</f>
        <v>苏丽丽</v>
      </c>
      <c r="E563" s="1" t="s">
        <v>560</v>
      </c>
    </row>
    <row r="564" spans="1:5" ht="24.75" customHeight="1">
      <c r="A564" s="1" t="str">
        <f t="shared" si="9"/>
        <v>107</v>
      </c>
      <c r="B564" s="1" t="s">
        <v>67</v>
      </c>
      <c r="C564" s="1" t="s">
        <v>403</v>
      </c>
      <c r="D564" s="1" t="str">
        <f>"蔡兰"</f>
        <v>蔡兰</v>
      </c>
      <c r="E564" s="1" t="s">
        <v>561</v>
      </c>
    </row>
    <row r="565" spans="1:5" ht="24.75" customHeight="1">
      <c r="A565" s="1" t="str">
        <f t="shared" si="9"/>
        <v>107</v>
      </c>
      <c r="B565" s="1" t="s">
        <v>67</v>
      </c>
      <c r="C565" s="1" t="s">
        <v>403</v>
      </c>
      <c r="D565" s="1" t="str">
        <f>"梁爽"</f>
        <v>梁爽</v>
      </c>
      <c r="E565" s="1" t="s">
        <v>562</v>
      </c>
    </row>
    <row r="566" spans="1:5" ht="24.75" customHeight="1">
      <c r="A566" s="1" t="str">
        <f t="shared" si="9"/>
        <v>107</v>
      </c>
      <c r="B566" s="1" t="s">
        <v>67</v>
      </c>
      <c r="C566" s="1" t="s">
        <v>403</v>
      </c>
      <c r="D566" s="1" t="str">
        <f>"张华丽"</f>
        <v>张华丽</v>
      </c>
      <c r="E566" s="1" t="s">
        <v>563</v>
      </c>
    </row>
    <row r="567" spans="1:5" ht="24.75" customHeight="1">
      <c r="A567" s="1" t="str">
        <f t="shared" si="9"/>
        <v>107</v>
      </c>
      <c r="B567" s="1" t="s">
        <v>67</v>
      </c>
      <c r="C567" s="1" t="s">
        <v>403</v>
      </c>
      <c r="D567" s="1" t="str">
        <f>"邢欣"</f>
        <v>邢欣</v>
      </c>
      <c r="E567" s="1" t="s">
        <v>564</v>
      </c>
    </row>
    <row r="568" spans="1:5" ht="24.75" customHeight="1">
      <c r="A568" s="1" t="str">
        <f t="shared" si="9"/>
        <v>107</v>
      </c>
      <c r="B568" s="1" t="s">
        <v>67</v>
      </c>
      <c r="C568" s="1" t="s">
        <v>403</v>
      </c>
      <c r="D568" s="1" t="str">
        <f>"杨菲"</f>
        <v>杨菲</v>
      </c>
      <c r="E568" s="1" t="s">
        <v>565</v>
      </c>
    </row>
    <row r="569" spans="1:5" ht="24.75" customHeight="1">
      <c r="A569" s="1" t="str">
        <f t="shared" si="9"/>
        <v>107</v>
      </c>
      <c r="B569" s="1" t="s">
        <v>67</v>
      </c>
      <c r="C569" s="1" t="s">
        <v>403</v>
      </c>
      <c r="D569" s="1" t="str">
        <f>"陈灵"</f>
        <v>陈灵</v>
      </c>
      <c r="E569" s="1" t="s">
        <v>566</v>
      </c>
    </row>
    <row r="570" spans="1:5" ht="24.75" customHeight="1">
      <c r="A570" s="1" t="str">
        <f t="shared" si="9"/>
        <v>107</v>
      </c>
      <c r="B570" s="1" t="s">
        <v>67</v>
      </c>
      <c r="C570" s="1" t="s">
        <v>403</v>
      </c>
      <c r="D570" s="1" t="str">
        <f>"伍虹霖"</f>
        <v>伍虹霖</v>
      </c>
      <c r="E570" s="1" t="s">
        <v>567</v>
      </c>
    </row>
    <row r="571" spans="1:5" ht="24.75" customHeight="1">
      <c r="A571" s="1" t="str">
        <f t="shared" si="9"/>
        <v>107</v>
      </c>
      <c r="B571" s="1" t="s">
        <v>67</v>
      </c>
      <c r="C571" s="1" t="s">
        <v>403</v>
      </c>
      <c r="D571" s="1" t="str">
        <f>"吴锐君"</f>
        <v>吴锐君</v>
      </c>
      <c r="E571" s="1" t="s">
        <v>568</v>
      </c>
    </row>
    <row r="572" spans="1:5" ht="24.75" customHeight="1">
      <c r="A572" s="1" t="str">
        <f t="shared" si="9"/>
        <v>107</v>
      </c>
      <c r="B572" s="1" t="s">
        <v>67</v>
      </c>
      <c r="C572" s="1" t="s">
        <v>403</v>
      </c>
      <c r="D572" s="1" t="str">
        <f>"傅春露"</f>
        <v>傅春露</v>
      </c>
      <c r="E572" s="1" t="s">
        <v>569</v>
      </c>
    </row>
    <row r="573" spans="1:5" ht="24.75" customHeight="1">
      <c r="A573" s="1" t="str">
        <f t="shared" si="9"/>
        <v>107</v>
      </c>
      <c r="B573" s="1" t="s">
        <v>67</v>
      </c>
      <c r="C573" s="1" t="s">
        <v>403</v>
      </c>
      <c r="D573" s="1" t="str">
        <f>"周晶晶"</f>
        <v>周晶晶</v>
      </c>
      <c r="E573" s="1" t="s">
        <v>570</v>
      </c>
    </row>
    <row r="574" spans="1:5" ht="24.75" customHeight="1">
      <c r="A574" s="1" t="str">
        <f t="shared" si="9"/>
        <v>107</v>
      </c>
      <c r="B574" s="1" t="s">
        <v>67</v>
      </c>
      <c r="C574" s="1" t="s">
        <v>403</v>
      </c>
      <c r="D574" s="1" t="str">
        <f>"黄永芳"</f>
        <v>黄永芳</v>
      </c>
      <c r="E574" s="1" t="s">
        <v>571</v>
      </c>
    </row>
    <row r="575" spans="1:5" ht="24.75" customHeight="1">
      <c r="A575" s="1" t="str">
        <f t="shared" si="9"/>
        <v>107</v>
      </c>
      <c r="B575" s="1" t="s">
        <v>67</v>
      </c>
      <c r="C575" s="1" t="s">
        <v>403</v>
      </c>
      <c r="D575" s="1" t="str">
        <f>"杨闲"</f>
        <v>杨闲</v>
      </c>
      <c r="E575" s="1" t="s">
        <v>572</v>
      </c>
    </row>
    <row r="576" spans="1:5" ht="24.75" customHeight="1">
      <c r="A576" s="1" t="str">
        <f t="shared" si="9"/>
        <v>107</v>
      </c>
      <c r="B576" s="1" t="s">
        <v>67</v>
      </c>
      <c r="C576" s="1" t="s">
        <v>403</v>
      </c>
      <c r="D576" s="1" t="str">
        <f>"符艺颖"</f>
        <v>符艺颖</v>
      </c>
      <c r="E576" s="1" t="s">
        <v>573</v>
      </c>
    </row>
    <row r="577" spans="1:5" ht="24.75" customHeight="1">
      <c r="A577" s="1" t="str">
        <f t="shared" si="9"/>
        <v>107</v>
      </c>
      <c r="B577" s="1" t="s">
        <v>67</v>
      </c>
      <c r="C577" s="1" t="s">
        <v>403</v>
      </c>
      <c r="D577" s="1" t="str">
        <f>"李莉芬"</f>
        <v>李莉芬</v>
      </c>
      <c r="E577" s="1" t="s">
        <v>574</v>
      </c>
    </row>
    <row r="578" spans="1:5" ht="24.75" customHeight="1">
      <c r="A578" s="1" t="str">
        <f t="shared" si="9"/>
        <v>107</v>
      </c>
      <c r="B578" s="1" t="s">
        <v>67</v>
      </c>
      <c r="C578" s="1" t="s">
        <v>403</v>
      </c>
      <c r="D578" s="1" t="str">
        <f>"陈莹"</f>
        <v>陈莹</v>
      </c>
      <c r="E578" s="1" t="s">
        <v>575</v>
      </c>
    </row>
    <row r="579" spans="1:5" ht="24.75" customHeight="1">
      <c r="A579" s="1" t="str">
        <f t="shared" si="9"/>
        <v>107</v>
      </c>
      <c r="B579" s="1" t="s">
        <v>67</v>
      </c>
      <c r="C579" s="1" t="s">
        <v>403</v>
      </c>
      <c r="D579" s="1" t="str">
        <f>"李素红"</f>
        <v>李素红</v>
      </c>
      <c r="E579" s="1" t="s">
        <v>576</v>
      </c>
    </row>
    <row r="580" spans="1:5" ht="24.75" customHeight="1">
      <c r="A580" s="1" t="str">
        <f t="shared" si="9"/>
        <v>107</v>
      </c>
      <c r="B580" s="1" t="s">
        <v>67</v>
      </c>
      <c r="C580" s="1" t="s">
        <v>403</v>
      </c>
      <c r="D580" s="1" t="str">
        <f>"刘洁"</f>
        <v>刘洁</v>
      </c>
      <c r="E580" s="1" t="s">
        <v>577</v>
      </c>
    </row>
    <row r="581" spans="1:5" ht="24.75" customHeight="1">
      <c r="A581" s="1" t="str">
        <f t="shared" si="9"/>
        <v>107</v>
      </c>
      <c r="B581" s="1" t="s">
        <v>67</v>
      </c>
      <c r="C581" s="1" t="s">
        <v>403</v>
      </c>
      <c r="D581" s="1" t="str">
        <f>"陈旭"</f>
        <v>陈旭</v>
      </c>
      <c r="E581" s="1" t="s">
        <v>578</v>
      </c>
    </row>
    <row r="582" spans="1:5" ht="24.75" customHeight="1">
      <c r="A582" s="1" t="str">
        <f t="shared" si="9"/>
        <v>107</v>
      </c>
      <c r="B582" s="1" t="s">
        <v>67</v>
      </c>
      <c r="C582" s="1" t="s">
        <v>403</v>
      </c>
      <c r="D582" s="1" t="str">
        <f>"许鑫"</f>
        <v>许鑫</v>
      </c>
      <c r="E582" s="1" t="s">
        <v>579</v>
      </c>
    </row>
    <row r="583" spans="1:5" ht="24.75" customHeight="1">
      <c r="A583" s="1" t="str">
        <f t="shared" si="9"/>
        <v>107</v>
      </c>
      <c r="B583" s="1" t="s">
        <v>67</v>
      </c>
      <c r="C583" s="1" t="s">
        <v>403</v>
      </c>
      <c r="D583" s="1" t="str">
        <f>"兰王"</f>
        <v>兰王</v>
      </c>
      <c r="E583" s="1" t="s">
        <v>580</v>
      </c>
    </row>
    <row r="584" spans="1:5" ht="24.75" customHeight="1">
      <c r="A584" s="1" t="str">
        <f t="shared" si="9"/>
        <v>107</v>
      </c>
      <c r="B584" s="1" t="s">
        <v>67</v>
      </c>
      <c r="C584" s="1" t="s">
        <v>403</v>
      </c>
      <c r="D584" s="1" t="str">
        <f>"符梦蝶"</f>
        <v>符梦蝶</v>
      </c>
      <c r="E584" s="1" t="s">
        <v>581</v>
      </c>
    </row>
    <row r="585" spans="1:5" ht="24.75" customHeight="1">
      <c r="A585" s="1" t="str">
        <f t="shared" si="9"/>
        <v>107</v>
      </c>
      <c r="B585" s="1" t="s">
        <v>67</v>
      </c>
      <c r="C585" s="1" t="s">
        <v>403</v>
      </c>
      <c r="D585" s="1" t="str">
        <f>"林之宜"</f>
        <v>林之宜</v>
      </c>
      <c r="E585" s="1" t="s">
        <v>582</v>
      </c>
    </row>
    <row r="586" spans="1:5" ht="24.75" customHeight="1">
      <c r="A586" s="1" t="str">
        <f t="shared" si="9"/>
        <v>107</v>
      </c>
      <c r="B586" s="1" t="s">
        <v>67</v>
      </c>
      <c r="C586" s="1" t="s">
        <v>403</v>
      </c>
      <c r="D586" s="1" t="str">
        <f>"朱美妃"</f>
        <v>朱美妃</v>
      </c>
      <c r="E586" s="1" t="s">
        <v>322</v>
      </c>
    </row>
    <row r="587" spans="1:5" ht="24.75" customHeight="1">
      <c r="A587" s="1" t="str">
        <f t="shared" si="9"/>
        <v>107</v>
      </c>
      <c r="B587" s="1" t="s">
        <v>67</v>
      </c>
      <c r="C587" s="1" t="s">
        <v>403</v>
      </c>
      <c r="D587" s="1" t="str">
        <f>"王蕾"</f>
        <v>王蕾</v>
      </c>
      <c r="E587" s="1" t="s">
        <v>583</v>
      </c>
    </row>
    <row r="588" spans="1:5" ht="24.75" customHeight="1">
      <c r="A588" s="1" t="str">
        <f t="shared" si="9"/>
        <v>107</v>
      </c>
      <c r="B588" s="1" t="s">
        <v>67</v>
      </c>
      <c r="C588" s="1" t="s">
        <v>403</v>
      </c>
      <c r="D588" s="1" t="str">
        <f>"黄玉春"</f>
        <v>黄玉春</v>
      </c>
      <c r="E588" s="1" t="s">
        <v>584</v>
      </c>
    </row>
    <row r="589" spans="1:5" ht="24.75" customHeight="1">
      <c r="A589" s="1" t="str">
        <f t="shared" si="9"/>
        <v>107</v>
      </c>
      <c r="B589" s="1" t="s">
        <v>67</v>
      </c>
      <c r="C589" s="1" t="s">
        <v>403</v>
      </c>
      <c r="D589" s="1" t="str">
        <f>"陈秋南"</f>
        <v>陈秋南</v>
      </c>
      <c r="E589" s="1" t="s">
        <v>585</v>
      </c>
    </row>
    <row r="590" spans="1:5" ht="24.75" customHeight="1">
      <c r="A590" s="1" t="str">
        <f t="shared" si="9"/>
        <v>107</v>
      </c>
      <c r="B590" s="1" t="s">
        <v>67</v>
      </c>
      <c r="C590" s="1" t="s">
        <v>403</v>
      </c>
      <c r="D590" s="1" t="str">
        <f>"杨艳"</f>
        <v>杨艳</v>
      </c>
      <c r="E590" s="1" t="s">
        <v>586</v>
      </c>
    </row>
    <row r="591" spans="1:5" ht="24.75" customHeight="1">
      <c r="A591" s="1" t="str">
        <f t="shared" si="9"/>
        <v>107</v>
      </c>
      <c r="B591" s="1" t="s">
        <v>67</v>
      </c>
      <c r="C591" s="1" t="s">
        <v>403</v>
      </c>
      <c r="D591" s="1" t="str">
        <f>"邢恋"</f>
        <v>邢恋</v>
      </c>
      <c r="E591" s="1" t="s">
        <v>587</v>
      </c>
    </row>
    <row r="592" spans="1:5" ht="24.75" customHeight="1">
      <c r="A592" s="1" t="str">
        <f t="shared" si="9"/>
        <v>107</v>
      </c>
      <c r="B592" s="1" t="s">
        <v>67</v>
      </c>
      <c r="C592" s="1" t="s">
        <v>403</v>
      </c>
      <c r="D592" s="1" t="str">
        <f>"莫晓玲"</f>
        <v>莫晓玲</v>
      </c>
      <c r="E592" s="1" t="s">
        <v>588</v>
      </c>
    </row>
    <row r="593" spans="1:5" ht="24.75" customHeight="1">
      <c r="A593" s="1" t="str">
        <f aca="true" t="shared" si="10" ref="A593:A656">"107"</f>
        <v>107</v>
      </c>
      <c r="B593" s="1" t="s">
        <v>67</v>
      </c>
      <c r="C593" s="1" t="s">
        <v>403</v>
      </c>
      <c r="D593" s="1" t="str">
        <f>"杭苗心"</f>
        <v>杭苗心</v>
      </c>
      <c r="E593" s="1" t="s">
        <v>589</v>
      </c>
    </row>
    <row r="594" spans="1:5" ht="24.75" customHeight="1">
      <c r="A594" s="1" t="str">
        <f t="shared" si="10"/>
        <v>107</v>
      </c>
      <c r="B594" s="1" t="s">
        <v>67</v>
      </c>
      <c r="C594" s="1" t="s">
        <v>403</v>
      </c>
      <c r="D594" s="1" t="str">
        <f>"罗慧芳"</f>
        <v>罗慧芳</v>
      </c>
      <c r="E594" s="1" t="s">
        <v>590</v>
      </c>
    </row>
    <row r="595" spans="1:5" ht="24.75" customHeight="1">
      <c r="A595" s="1" t="str">
        <f t="shared" si="10"/>
        <v>107</v>
      </c>
      <c r="B595" s="1" t="s">
        <v>67</v>
      </c>
      <c r="C595" s="1" t="s">
        <v>403</v>
      </c>
      <c r="D595" s="1" t="str">
        <f>"王义平"</f>
        <v>王义平</v>
      </c>
      <c r="E595" s="1" t="s">
        <v>591</v>
      </c>
    </row>
    <row r="596" spans="1:5" ht="24.75" customHeight="1">
      <c r="A596" s="1" t="str">
        <f t="shared" si="10"/>
        <v>107</v>
      </c>
      <c r="B596" s="1" t="s">
        <v>67</v>
      </c>
      <c r="C596" s="1" t="s">
        <v>403</v>
      </c>
      <c r="D596" s="1" t="str">
        <f>"陈慧怡"</f>
        <v>陈慧怡</v>
      </c>
      <c r="E596" s="1" t="s">
        <v>592</v>
      </c>
    </row>
    <row r="597" spans="1:5" ht="24.75" customHeight="1">
      <c r="A597" s="1" t="str">
        <f t="shared" si="10"/>
        <v>107</v>
      </c>
      <c r="B597" s="1" t="s">
        <v>67</v>
      </c>
      <c r="C597" s="1" t="s">
        <v>403</v>
      </c>
      <c r="D597" s="1" t="str">
        <f>"陈秋香"</f>
        <v>陈秋香</v>
      </c>
      <c r="E597" s="1" t="s">
        <v>593</v>
      </c>
    </row>
    <row r="598" spans="1:5" ht="24.75" customHeight="1">
      <c r="A598" s="1" t="str">
        <f t="shared" si="10"/>
        <v>107</v>
      </c>
      <c r="B598" s="1" t="s">
        <v>67</v>
      </c>
      <c r="C598" s="1" t="s">
        <v>403</v>
      </c>
      <c r="D598" s="1" t="str">
        <f>"吴巧"</f>
        <v>吴巧</v>
      </c>
      <c r="E598" s="1" t="s">
        <v>594</v>
      </c>
    </row>
    <row r="599" spans="1:5" ht="24.75" customHeight="1">
      <c r="A599" s="1" t="str">
        <f t="shared" si="10"/>
        <v>107</v>
      </c>
      <c r="B599" s="1" t="s">
        <v>67</v>
      </c>
      <c r="C599" s="1" t="s">
        <v>403</v>
      </c>
      <c r="D599" s="1" t="str">
        <f>"王小芬"</f>
        <v>王小芬</v>
      </c>
      <c r="E599" s="1" t="s">
        <v>595</v>
      </c>
    </row>
    <row r="600" spans="1:5" ht="24.75" customHeight="1">
      <c r="A600" s="1" t="str">
        <f t="shared" si="10"/>
        <v>107</v>
      </c>
      <c r="B600" s="1" t="s">
        <v>67</v>
      </c>
      <c r="C600" s="1" t="s">
        <v>403</v>
      </c>
      <c r="D600" s="1" t="str">
        <f>"符梦云"</f>
        <v>符梦云</v>
      </c>
      <c r="E600" s="1" t="s">
        <v>596</v>
      </c>
    </row>
    <row r="601" spans="1:5" ht="24.75" customHeight="1">
      <c r="A601" s="1" t="str">
        <f t="shared" si="10"/>
        <v>107</v>
      </c>
      <c r="B601" s="1" t="s">
        <v>67</v>
      </c>
      <c r="C601" s="1" t="s">
        <v>403</v>
      </c>
      <c r="D601" s="1" t="str">
        <f>"黄良琴"</f>
        <v>黄良琴</v>
      </c>
      <c r="E601" s="1" t="s">
        <v>597</v>
      </c>
    </row>
    <row r="602" spans="1:5" ht="24.75" customHeight="1">
      <c r="A602" s="1" t="str">
        <f t="shared" si="10"/>
        <v>107</v>
      </c>
      <c r="B602" s="1" t="s">
        <v>67</v>
      </c>
      <c r="C602" s="1" t="s">
        <v>403</v>
      </c>
      <c r="D602" s="1" t="str">
        <f>"梁杨"</f>
        <v>梁杨</v>
      </c>
      <c r="E602" s="1" t="s">
        <v>598</v>
      </c>
    </row>
    <row r="603" spans="1:5" ht="24.75" customHeight="1">
      <c r="A603" s="1" t="str">
        <f t="shared" si="10"/>
        <v>107</v>
      </c>
      <c r="B603" s="1" t="s">
        <v>67</v>
      </c>
      <c r="C603" s="1" t="s">
        <v>403</v>
      </c>
      <c r="D603" s="1" t="str">
        <f>"邱惠芳"</f>
        <v>邱惠芳</v>
      </c>
      <c r="E603" s="1" t="s">
        <v>599</v>
      </c>
    </row>
    <row r="604" spans="1:5" ht="24.75" customHeight="1">
      <c r="A604" s="1" t="str">
        <f t="shared" si="10"/>
        <v>107</v>
      </c>
      <c r="B604" s="1" t="s">
        <v>67</v>
      </c>
      <c r="C604" s="1" t="s">
        <v>403</v>
      </c>
      <c r="D604" s="1" t="str">
        <f>"苏锦霞"</f>
        <v>苏锦霞</v>
      </c>
      <c r="E604" s="1" t="s">
        <v>600</v>
      </c>
    </row>
    <row r="605" spans="1:5" ht="24.75" customHeight="1">
      <c r="A605" s="1" t="str">
        <f t="shared" si="10"/>
        <v>107</v>
      </c>
      <c r="B605" s="1" t="s">
        <v>67</v>
      </c>
      <c r="C605" s="1" t="s">
        <v>403</v>
      </c>
      <c r="D605" s="1" t="str">
        <f>"陈冰冰"</f>
        <v>陈冰冰</v>
      </c>
      <c r="E605" s="1" t="s">
        <v>601</v>
      </c>
    </row>
    <row r="606" spans="1:5" ht="24.75" customHeight="1">
      <c r="A606" s="1" t="str">
        <f t="shared" si="10"/>
        <v>107</v>
      </c>
      <c r="B606" s="1" t="s">
        <v>67</v>
      </c>
      <c r="C606" s="1" t="s">
        <v>403</v>
      </c>
      <c r="D606" s="1" t="str">
        <f>"曾少玲"</f>
        <v>曾少玲</v>
      </c>
      <c r="E606" s="1" t="s">
        <v>602</v>
      </c>
    </row>
    <row r="607" spans="1:5" ht="24.75" customHeight="1">
      <c r="A607" s="1" t="str">
        <f t="shared" si="10"/>
        <v>107</v>
      </c>
      <c r="B607" s="1" t="s">
        <v>67</v>
      </c>
      <c r="C607" s="1" t="s">
        <v>403</v>
      </c>
      <c r="D607" s="1" t="str">
        <f>"吴剑花"</f>
        <v>吴剑花</v>
      </c>
      <c r="E607" s="1" t="s">
        <v>603</v>
      </c>
    </row>
    <row r="608" spans="1:5" ht="24.75" customHeight="1">
      <c r="A608" s="1" t="str">
        <f t="shared" si="10"/>
        <v>107</v>
      </c>
      <c r="B608" s="1" t="s">
        <v>67</v>
      </c>
      <c r="C608" s="1" t="s">
        <v>403</v>
      </c>
      <c r="D608" s="1" t="str">
        <f>"吴菊妍"</f>
        <v>吴菊妍</v>
      </c>
      <c r="E608" s="1" t="s">
        <v>604</v>
      </c>
    </row>
    <row r="609" spans="1:5" ht="24.75" customHeight="1">
      <c r="A609" s="1" t="str">
        <f t="shared" si="10"/>
        <v>107</v>
      </c>
      <c r="B609" s="1" t="s">
        <v>67</v>
      </c>
      <c r="C609" s="1" t="s">
        <v>403</v>
      </c>
      <c r="D609" s="1" t="str">
        <f>"马雯雯"</f>
        <v>马雯雯</v>
      </c>
      <c r="E609" s="1" t="s">
        <v>605</v>
      </c>
    </row>
    <row r="610" spans="1:5" ht="24.75" customHeight="1">
      <c r="A610" s="1" t="str">
        <f t="shared" si="10"/>
        <v>107</v>
      </c>
      <c r="B610" s="1" t="s">
        <v>67</v>
      </c>
      <c r="C610" s="1" t="s">
        <v>403</v>
      </c>
      <c r="D610" s="1" t="str">
        <f>"卓芬芬"</f>
        <v>卓芬芬</v>
      </c>
      <c r="E610" s="1" t="s">
        <v>606</v>
      </c>
    </row>
    <row r="611" spans="1:5" ht="24.75" customHeight="1">
      <c r="A611" s="1" t="str">
        <f t="shared" si="10"/>
        <v>107</v>
      </c>
      <c r="B611" s="1" t="s">
        <v>67</v>
      </c>
      <c r="C611" s="1" t="s">
        <v>403</v>
      </c>
      <c r="D611" s="1" t="str">
        <f>"王燕娥"</f>
        <v>王燕娥</v>
      </c>
      <c r="E611" s="1" t="s">
        <v>607</v>
      </c>
    </row>
    <row r="612" spans="1:5" ht="24.75" customHeight="1">
      <c r="A612" s="1" t="str">
        <f t="shared" si="10"/>
        <v>107</v>
      </c>
      <c r="B612" s="1" t="s">
        <v>67</v>
      </c>
      <c r="C612" s="1" t="s">
        <v>403</v>
      </c>
      <c r="D612" s="1" t="str">
        <f>"李梦漪"</f>
        <v>李梦漪</v>
      </c>
      <c r="E612" s="1" t="s">
        <v>608</v>
      </c>
    </row>
    <row r="613" spans="1:5" ht="24.75" customHeight="1">
      <c r="A613" s="1" t="str">
        <f t="shared" si="10"/>
        <v>107</v>
      </c>
      <c r="B613" s="1" t="s">
        <v>67</v>
      </c>
      <c r="C613" s="1" t="s">
        <v>403</v>
      </c>
      <c r="D613" s="1" t="str">
        <f>"李德萍"</f>
        <v>李德萍</v>
      </c>
      <c r="E613" s="1" t="s">
        <v>609</v>
      </c>
    </row>
    <row r="614" spans="1:5" ht="24.75" customHeight="1">
      <c r="A614" s="1" t="str">
        <f t="shared" si="10"/>
        <v>107</v>
      </c>
      <c r="B614" s="1" t="s">
        <v>67</v>
      </c>
      <c r="C614" s="1" t="s">
        <v>403</v>
      </c>
      <c r="D614" s="1" t="str">
        <f>"范珊珊"</f>
        <v>范珊珊</v>
      </c>
      <c r="E614" s="1" t="s">
        <v>610</v>
      </c>
    </row>
    <row r="615" spans="1:5" ht="24.75" customHeight="1">
      <c r="A615" s="1" t="str">
        <f t="shared" si="10"/>
        <v>107</v>
      </c>
      <c r="B615" s="1" t="s">
        <v>67</v>
      </c>
      <c r="C615" s="1" t="s">
        <v>403</v>
      </c>
      <c r="D615" s="1" t="str">
        <f>"王静"</f>
        <v>王静</v>
      </c>
      <c r="E615" s="1" t="s">
        <v>611</v>
      </c>
    </row>
    <row r="616" spans="1:5" ht="24.75" customHeight="1">
      <c r="A616" s="1" t="str">
        <f t="shared" si="10"/>
        <v>107</v>
      </c>
      <c r="B616" s="1" t="s">
        <v>67</v>
      </c>
      <c r="C616" s="1" t="s">
        <v>403</v>
      </c>
      <c r="D616" s="1" t="str">
        <f>"李亚冰"</f>
        <v>李亚冰</v>
      </c>
      <c r="E616" s="1" t="s">
        <v>612</v>
      </c>
    </row>
    <row r="617" spans="1:5" ht="24.75" customHeight="1">
      <c r="A617" s="1" t="str">
        <f t="shared" si="10"/>
        <v>107</v>
      </c>
      <c r="B617" s="1" t="s">
        <v>67</v>
      </c>
      <c r="C617" s="1" t="s">
        <v>403</v>
      </c>
      <c r="D617" s="1" t="str">
        <f>"陈少勤"</f>
        <v>陈少勤</v>
      </c>
      <c r="E617" s="1" t="s">
        <v>613</v>
      </c>
    </row>
    <row r="618" spans="1:5" ht="24.75" customHeight="1">
      <c r="A618" s="1" t="str">
        <f t="shared" si="10"/>
        <v>107</v>
      </c>
      <c r="B618" s="1" t="s">
        <v>67</v>
      </c>
      <c r="C618" s="1" t="s">
        <v>403</v>
      </c>
      <c r="D618" s="1" t="str">
        <f>"谢文妃"</f>
        <v>谢文妃</v>
      </c>
      <c r="E618" s="1" t="s">
        <v>614</v>
      </c>
    </row>
    <row r="619" spans="1:5" ht="24.75" customHeight="1">
      <c r="A619" s="1" t="str">
        <f t="shared" si="10"/>
        <v>107</v>
      </c>
      <c r="B619" s="1" t="s">
        <v>67</v>
      </c>
      <c r="C619" s="1" t="s">
        <v>403</v>
      </c>
      <c r="D619" s="1" t="str">
        <f>"符人丽"</f>
        <v>符人丽</v>
      </c>
      <c r="E619" s="1" t="s">
        <v>615</v>
      </c>
    </row>
    <row r="620" spans="1:5" ht="24.75" customHeight="1">
      <c r="A620" s="1" t="str">
        <f t="shared" si="10"/>
        <v>107</v>
      </c>
      <c r="B620" s="1" t="s">
        <v>67</v>
      </c>
      <c r="C620" s="1" t="s">
        <v>403</v>
      </c>
      <c r="D620" s="1" t="str">
        <f>"洪海花"</f>
        <v>洪海花</v>
      </c>
      <c r="E620" s="1" t="s">
        <v>616</v>
      </c>
    </row>
    <row r="621" spans="1:5" ht="24.75" customHeight="1">
      <c r="A621" s="1" t="str">
        <f t="shared" si="10"/>
        <v>107</v>
      </c>
      <c r="B621" s="1" t="s">
        <v>67</v>
      </c>
      <c r="C621" s="1" t="s">
        <v>403</v>
      </c>
      <c r="D621" s="1" t="str">
        <f>"廖璇"</f>
        <v>廖璇</v>
      </c>
      <c r="E621" s="1" t="s">
        <v>617</v>
      </c>
    </row>
    <row r="622" spans="1:5" ht="24.75" customHeight="1">
      <c r="A622" s="1" t="str">
        <f t="shared" si="10"/>
        <v>107</v>
      </c>
      <c r="B622" s="1" t="s">
        <v>67</v>
      </c>
      <c r="C622" s="1" t="s">
        <v>403</v>
      </c>
      <c r="D622" s="1" t="str">
        <f>"李思佳"</f>
        <v>李思佳</v>
      </c>
      <c r="E622" s="1" t="s">
        <v>377</v>
      </c>
    </row>
    <row r="623" spans="1:5" ht="24.75" customHeight="1">
      <c r="A623" s="1" t="str">
        <f t="shared" si="10"/>
        <v>107</v>
      </c>
      <c r="B623" s="1" t="s">
        <v>67</v>
      </c>
      <c r="C623" s="1" t="s">
        <v>403</v>
      </c>
      <c r="D623" s="1" t="str">
        <f>"林芬"</f>
        <v>林芬</v>
      </c>
      <c r="E623" s="1" t="s">
        <v>618</v>
      </c>
    </row>
    <row r="624" spans="1:5" ht="24.75" customHeight="1">
      <c r="A624" s="1" t="str">
        <f t="shared" si="10"/>
        <v>107</v>
      </c>
      <c r="B624" s="1" t="s">
        <v>67</v>
      </c>
      <c r="C624" s="1" t="s">
        <v>403</v>
      </c>
      <c r="D624" s="1" t="str">
        <f>"苏利曼"</f>
        <v>苏利曼</v>
      </c>
      <c r="E624" s="1" t="s">
        <v>619</v>
      </c>
    </row>
    <row r="625" spans="1:5" ht="24.75" customHeight="1">
      <c r="A625" s="1" t="str">
        <f t="shared" si="10"/>
        <v>107</v>
      </c>
      <c r="B625" s="1" t="s">
        <v>67</v>
      </c>
      <c r="C625" s="1" t="s">
        <v>403</v>
      </c>
      <c r="D625" s="1" t="str">
        <f>"符丽选"</f>
        <v>符丽选</v>
      </c>
      <c r="E625" s="1" t="s">
        <v>437</v>
      </c>
    </row>
    <row r="626" spans="1:5" ht="24.75" customHeight="1">
      <c r="A626" s="1" t="str">
        <f t="shared" si="10"/>
        <v>107</v>
      </c>
      <c r="B626" s="1" t="s">
        <v>67</v>
      </c>
      <c r="C626" s="1" t="s">
        <v>403</v>
      </c>
      <c r="D626" s="1" t="str">
        <f>"王艳"</f>
        <v>王艳</v>
      </c>
      <c r="E626" s="1" t="s">
        <v>620</v>
      </c>
    </row>
    <row r="627" spans="1:5" ht="24.75" customHeight="1">
      <c r="A627" s="1" t="str">
        <f t="shared" si="10"/>
        <v>107</v>
      </c>
      <c r="B627" s="1" t="s">
        <v>67</v>
      </c>
      <c r="C627" s="1" t="s">
        <v>403</v>
      </c>
      <c r="D627" s="1" t="str">
        <f>"陈艳"</f>
        <v>陈艳</v>
      </c>
      <c r="E627" s="1" t="s">
        <v>621</v>
      </c>
    </row>
    <row r="628" spans="1:5" ht="24.75" customHeight="1">
      <c r="A628" s="1" t="str">
        <f t="shared" si="10"/>
        <v>107</v>
      </c>
      <c r="B628" s="1" t="s">
        <v>67</v>
      </c>
      <c r="C628" s="1" t="s">
        <v>403</v>
      </c>
      <c r="D628" s="1" t="str">
        <f>"邓婉靖"</f>
        <v>邓婉靖</v>
      </c>
      <c r="E628" s="1" t="s">
        <v>622</v>
      </c>
    </row>
    <row r="629" spans="1:5" ht="24.75" customHeight="1">
      <c r="A629" s="1" t="str">
        <f t="shared" si="10"/>
        <v>107</v>
      </c>
      <c r="B629" s="1" t="s">
        <v>67</v>
      </c>
      <c r="C629" s="1" t="s">
        <v>403</v>
      </c>
      <c r="D629" s="1" t="str">
        <f>" 苏先敏"</f>
        <v> 苏先敏</v>
      </c>
      <c r="E629" s="1" t="s">
        <v>561</v>
      </c>
    </row>
    <row r="630" spans="1:5" ht="24.75" customHeight="1">
      <c r="A630" s="1" t="str">
        <f t="shared" si="10"/>
        <v>107</v>
      </c>
      <c r="B630" s="1" t="s">
        <v>67</v>
      </c>
      <c r="C630" s="1" t="s">
        <v>403</v>
      </c>
      <c r="D630" s="1" t="str">
        <f>"王雪梅"</f>
        <v>王雪梅</v>
      </c>
      <c r="E630" s="1" t="s">
        <v>623</v>
      </c>
    </row>
    <row r="631" spans="1:5" ht="24.75" customHeight="1">
      <c r="A631" s="1" t="str">
        <f t="shared" si="10"/>
        <v>107</v>
      </c>
      <c r="B631" s="1" t="s">
        <v>67</v>
      </c>
      <c r="C631" s="1" t="s">
        <v>403</v>
      </c>
      <c r="D631" s="1" t="str">
        <f>"杨冬菊"</f>
        <v>杨冬菊</v>
      </c>
      <c r="E631" s="1" t="s">
        <v>624</v>
      </c>
    </row>
    <row r="632" spans="1:5" ht="24.75" customHeight="1">
      <c r="A632" s="1" t="str">
        <f t="shared" si="10"/>
        <v>107</v>
      </c>
      <c r="B632" s="1" t="s">
        <v>67</v>
      </c>
      <c r="C632" s="1" t="s">
        <v>403</v>
      </c>
      <c r="D632" s="1" t="str">
        <f>"陈小威"</f>
        <v>陈小威</v>
      </c>
      <c r="E632" s="1" t="s">
        <v>625</v>
      </c>
    </row>
    <row r="633" spans="1:5" ht="24.75" customHeight="1">
      <c r="A633" s="1" t="str">
        <f t="shared" si="10"/>
        <v>107</v>
      </c>
      <c r="B633" s="1" t="s">
        <v>67</v>
      </c>
      <c r="C633" s="1" t="s">
        <v>403</v>
      </c>
      <c r="D633" s="1" t="str">
        <f>"文丽霞"</f>
        <v>文丽霞</v>
      </c>
      <c r="E633" s="1" t="s">
        <v>626</v>
      </c>
    </row>
    <row r="634" spans="1:5" ht="24.75" customHeight="1">
      <c r="A634" s="1" t="str">
        <f t="shared" si="10"/>
        <v>107</v>
      </c>
      <c r="B634" s="1" t="s">
        <v>67</v>
      </c>
      <c r="C634" s="1" t="s">
        <v>403</v>
      </c>
      <c r="D634" s="1" t="str">
        <f>"陈运妹"</f>
        <v>陈运妹</v>
      </c>
      <c r="E634" s="1" t="s">
        <v>627</v>
      </c>
    </row>
    <row r="635" spans="1:5" ht="24.75" customHeight="1">
      <c r="A635" s="1" t="str">
        <f t="shared" si="10"/>
        <v>107</v>
      </c>
      <c r="B635" s="1" t="s">
        <v>67</v>
      </c>
      <c r="C635" s="1" t="s">
        <v>403</v>
      </c>
      <c r="D635" s="1" t="str">
        <f>"唐倩倩"</f>
        <v>唐倩倩</v>
      </c>
      <c r="E635" s="1" t="s">
        <v>628</v>
      </c>
    </row>
    <row r="636" spans="1:5" ht="24.75" customHeight="1">
      <c r="A636" s="1" t="str">
        <f t="shared" si="10"/>
        <v>107</v>
      </c>
      <c r="B636" s="1" t="s">
        <v>67</v>
      </c>
      <c r="C636" s="1" t="s">
        <v>403</v>
      </c>
      <c r="D636" s="1" t="str">
        <f>"王和艳"</f>
        <v>王和艳</v>
      </c>
      <c r="E636" s="1" t="s">
        <v>629</v>
      </c>
    </row>
    <row r="637" spans="1:5" ht="24.75" customHeight="1">
      <c r="A637" s="1" t="str">
        <f t="shared" si="10"/>
        <v>107</v>
      </c>
      <c r="B637" s="1" t="s">
        <v>67</v>
      </c>
      <c r="C637" s="1" t="s">
        <v>403</v>
      </c>
      <c r="D637" s="1" t="str">
        <f>"陈甜甜"</f>
        <v>陈甜甜</v>
      </c>
      <c r="E637" s="1" t="s">
        <v>630</v>
      </c>
    </row>
    <row r="638" spans="1:5" ht="24.75" customHeight="1">
      <c r="A638" s="1" t="str">
        <f t="shared" si="10"/>
        <v>107</v>
      </c>
      <c r="B638" s="1" t="s">
        <v>67</v>
      </c>
      <c r="C638" s="1" t="s">
        <v>403</v>
      </c>
      <c r="D638" s="1" t="str">
        <f>"黄小珍"</f>
        <v>黄小珍</v>
      </c>
      <c r="E638" s="1" t="s">
        <v>631</v>
      </c>
    </row>
    <row r="639" spans="1:5" ht="24.75" customHeight="1">
      <c r="A639" s="1" t="str">
        <f t="shared" si="10"/>
        <v>107</v>
      </c>
      <c r="B639" s="1" t="s">
        <v>67</v>
      </c>
      <c r="C639" s="1" t="s">
        <v>403</v>
      </c>
      <c r="D639" s="1" t="str">
        <f>"黄丽婷"</f>
        <v>黄丽婷</v>
      </c>
      <c r="E639" s="1" t="s">
        <v>632</v>
      </c>
    </row>
    <row r="640" spans="1:5" ht="24.75" customHeight="1">
      <c r="A640" s="1" t="str">
        <f t="shared" si="10"/>
        <v>107</v>
      </c>
      <c r="B640" s="1" t="s">
        <v>67</v>
      </c>
      <c r="C640" s="1" t="s">
        <v>403</v>
      </c>
      <c r="D640" s="1" t="str">
        <f>"林诗苑"</f>
        <v>林诗苑</v>
      </c>
      <c r="E640" s="1" t="s">
        <v>633</v>
      </c>
    </row>
    <row r="641" spans="1:5" ht="24.75" customHeight="1">
      <c r="A641" s="1" t="str">
        <f t="shared" si="10"/>
        <v>107</v>
      </c>
      <c r="B641" s="1" t="s">
        <v>67</v>
      </c>
      <c r="C641" s="1" t="s">
        <v>403</v>
      </c>
      <c r="D641" s="1" t="str">
        <f>"王婷婷"</f>
        <v>王婷婷</v>
      </c>
      <c r="E641" s="1" t="s">
        <v>634</v>
      </c>
    </row>
    <row r="642" spans="1:5" ht="24.75" customHeight="1">
      <c r="A642" s="1" t="str">
        <f t="shared" si="10"/>
        <v>107</v>
      </c>
      <c r="B642" s="1" t="s">
        <v>67</v>
      </c>
      <c r="C642" s="1" t="s">
        <v>403</v>
      </c>
      <c r="D642" s="1" t="str">
        <f>"刘梅金"</f>
        <v>刘梅金</v>
      </c>
      <c r="E642" s="1" t="s">
        <v>635</v>
      </c>
    </row>
    <row r="643" spans="1:5" ht="24.75" customHeight="1">
      <c r="A643" s="1" t="str">
        <f t="shared" si="10"/>
        <v>107</v>
      </c>
      <c r="B643" s="1" t="s">
        <v>67</v>
      </c>
      <c r="C643" s="1" t="s">
        <v>403</v>
      </c>
      <c r="D643" s="1" t="str">
        <f>"李若贤"</f>
        <v>李若贤</v>
      </c>
      <c r="E643" s="1" t="s">
        <v>636</v>
      </c>
    </row>
    <row r="644" spans="1:5" ht="24.75" customHeight="1">
      <c r="A644" s="1" t="str">
        <f t="shared" si="10"/>
        <v>107</v>
      </c>
      <c r="B644" s="1" t="s">
        <v>67</v>
      </c>
      <c r="C644" s="1" t="s">
        <v>403</v>
      </c>
      <c r="D644" s="1" t="str">
        <f>"沈秀银"</f>
        <v>沈秀银</v>
      </c>
      <c r="E644" s="1" t="s">
        <v>637</v>
      </c>
    </row>
    <row r="645" spans="1:5" ht="24.75" customHeight="1">
      <c r="A645" s="1" t="str">
        <f t="shared" si="10"/>
        <v>107</v>
      </c>
      <c r="B645" s="1" t="s">
        <v>67</v>
      </c>
      <c r="C645" s="1" t="s">
        <v>403</v>
      </c>
      <c r="D645" s="1" t="str">
        <f>"刘虹杏"</f>
        <v>刘虹杏</v>
      </c>
      <c r="E645" s="1" t="s">
        <v>638</v>
      </c>
    </row>
    <row r="646" spans="1:5" ht="24.75" customHeight="1">
      <c r="A646" s="1" t="str">
        <f t="shared" si="10"/>
        <v>107</v>
      </c>
      <c r="B646" s="1" t="s">
        <v>67</v>
      </c>
      <c r="C646" s="1" t="s">
        <v>403</v>
      </c>
      <c r="D646" s="1" t="str">
        <f>"林芳洪"</f>
        <v>林芳洪</v>
      </c>
      <c r="E646" s="1" t="s">
        <v>639</v>
      </c>
    </row>
    <row r="647" spans="1:5" ht="24.75" customHeight="1">
      <c r="A647" s="1" t="str">
        <f t="shared" si="10"/>
        <v>107</v>
      </c>
      <c r="B647" s="1" t="s">
        <v>67</v>
      </c>
      <c r="C647" s="1" t="s">
        <v>403</v>
      </c>
      <c r="D647" s="1" t="str">
        <f>"黄靖茹"</f>
        <v>黄靖茹</v>
      </c>
      <c r="E647" s="1" t="s">
        <v>640</v>
      </c>
    </row>
    <row r="648" spans="1:5" ht="24.75" customHeight="1">
      <c r="A648" s="1" t="str">
        <f t="shared" si="10"/>
        <v>107</v>
      </c>
      <c r="B648" s="1" t="s">
        <v>67</v>
      </c>
      <c r="C648" s="1" t="s">
        <v>403</v>
      </c>
      <c r="D648" s="1" t="str">
        <f>"罗天蝉"</f>
        <v>罗天蝉</v>
      </c>
      <c r="E648" s="1" t="s">
        <v>641</v>
      </c>
    </row>
    <row r="649" spans="1:5" ht="24.75" customHeight="1">
      <c r="A649" s="1" t="str">
        <f t="shared" si="10"/>
        <v>107</v>
      </c>
      <c r="B649" s="1" t="s">
        <v>67</v>
      </c>
      <c r="C649" s="1" t="s">
        <v>403</v>
      </c>
      <c r="D649" s="1" t="str">
        <f>"吴延娥"</f>
        <v>吴延娥</v>
      </c>
      <c r="E649" s="1" t="s">
        <v>642</v>
      </c>
    </row>
    <row r="650" spans="1:5" ht="24.75" customHeight="1">
      <c r="A650" s="1" t="str">
        <f t="shared" si="10"/>
        <v>107</v>
      </c>
      <c r="B650" s="1" t="s">
        <v>67</v>
      </c>
      <c r="C650" s="1" t="s">
        <v>403</v>
      </c>
      <c r="D650" s="1" t="str">
        <f>"吴艳"</f>
        <v>吴艳</v>
      </c>
      <c r="E650" s="1" t="s">
        <v>643</v>
      </c>
    </row>
    <row r="651" spans="1:5" ht="24.75" customHeight="1">
      <c r="A651" s="1" t="str">
        <f t="shared" si="10"/>
        <v>107</v>
      </c>
      <c r="B651" s="1" t="s">
        <v>67</v>
      </c>
      <c r="C651" s="1" t="s">
        <v>403</v>
      </c>
      <c r="D651" s="1" t="str">
        <f>"吴育玲"</f>
        <v>吴育玲</v>
      </c>
      <c r="E651" s="1" t="s">
        <v>644</v>
      </c>
    </row>
    <row r="652" spans="1:5" ht="24.75" customHeight="1">
      <c r="A652" s="1" t="str">
        <f t="shared" si="10"/>
        <v>107</v>
      </c>
      <c r="B652" s="1" t="s">
        <v>67</v>
      </c>
      <c r="C652" s="1" t="s">
        <v>403</v>
      </c>
      <c r="D652" s="1" t="str">
        <f>"胡佳佳"</f>
        <v>胡佳佳</v>
      </c>
      <c r="E652" s="1" t="s">
        <v>645</v>
      </c>
    </row>
    <row r="653" spans="1:5" ht="24.75" customHeight="1">
      <c r="A653" s="1" t="str">
        <f t="shared" si="10"/>
        <v>107</v>
      </c>
      <c r="B653" s="1" t="s">
        <v>67</v>
      </c>
      <c r="C653" s="1" t="s">
        <v>403</v>
      </c>
      <c r="D653" s="1" t="str">
        <f>"李雅"</f>
        <v>李雅</v>
      </c>
      <c r="E653" s="1" t="s">
        <v>646</v>
      </c>
    </row>
    <row r="654" spans="1:5" ht="24.75" customHeight="1">
      <c r="A654" s="1" t="str">
        <f t="shared" si="10"/>
        <v>107</v>
      </c>
      <c r="B654" s="1" t="s">
        <v>67</v>
      </c>
      <c r="C654" s="1" t="s">
        <v>403</v>
      </c>
      <c r="D654" s="1" t="str">
        <f>"潘天艳"</f>
        <v>潘天艳</v>
      </c>
      <c r="E654" s="1" t="s">
        <v>647</v>
      </c>
    </row>
    <row r="655" spans="1:5" ht="24.75" customHeight="1">
      <c r="A655" s="1" t="str">
        <f t="shared" si="10"/>
        <v>107</v>
      </c>
      <c r="B655" s="1" t="s">
        <v>67</v>
      </c>
      <c r="C655" s="1" t="s">
        <v>403</v>
      </c>
      <c r="D655" s="1" t="str">
        <f>"莫少婷"</f>
        <v>莫少婷</v>
      </c>
      <c r="E655" s="1" t="s">
        <v>349</v>
      </c>
    </row>
    <row r="656" spans="1:5" ht="24.75" customHeight="1">
      <c r="A656" s="1" t="str">
        <f t="shared" si="10"/>
        <v>107</v>
      </c>
      <c r="B656" s="1" t="s">
        <v>67</v>
      </c>
      <c r="C656" s="1" t="s">
        <v>403</v>
      </c>
      <c r="D656" s="1" t="str">
        <f>"陈丽萍"</f>
        <v>陈丽萍</v>
      </c>
      <c r="E656" s="1" t="s">
        <v>648</v>
      </c>
    </row>
    <row r="657" spans="1:5" ht="24.75" customHeight="1">
      <c r="A657" s="1" t="str">
        <f aca="true" t="shared" si="11" ref="A657:A720">"107"</f>
        <v>107</v>
      </c>
      <c r="B657" s="1" t="s">
        <v>67</v>
      </c>
      <c r="C657" s="1" t="s">
        <v>403</v>
      </c>
      <c r="D657" s="1" t="str">
        <f>"文潇"</f>
        <v>文潇</v>
      </c>
      <c r="E657" s="1" t="s">
        <v>649</v>
      </c>
    </row>
    <row r="658" spans="1:5" ht="24.75" customHeight="1">
      <c r="A658" s="1" t="str">
        <f t="shared" si="11"/>
        <v>107</v>
      </c>
      <c r="B658" s="1" t="s">
        <v>67</v>
      </c>
      <c r="C658" s="1" t="s">
        <v>403</v>
      </c>
      <c r="D658" s="1" t="str">
        <f>"陈银美"</f>
        <v>陈银美</v>
      </c>
      <c r="E658" s="1" t="s">
        <v>650</v>
      </c>
    </row>
    <row r="659" spans="1:5" ht="24.75" customHeight="1">
      <c r="A659" s="1" t="str">
        <f t="shared" si="11"/>
        <v>107</v>
      </c>
      <c r="B659" s="1" t="s">
        <v>67</v>
      </c>
      <c r="C659" s="1" t="s">
        <v>403</v>
      </c>
      <c r="D659" s="1" t="str">
        <f>"蒲高茜"</f>
        <v>蒲高茜</v>
      </c>
      <c r="E659" s="1" t="s">
        <v>651</v>
      </c>
    </row>
    <row r="660" spans="1:5" ht="24.75" customHeight="1">
      <c r="A660" s="1" t="str">
        <f t="shared" si="11"/>
        <v>107</v>
      </c>
      <c r="B660" s="1" t="s">
        <v>67</v>
      </c>
      <c r="C660" s="1" t="s">
        <v>403</v>
      </c>
      <c r="D660" s="1" t="str">
        <f>"周二彩"</f>
        <v>周二彩</v>
      </c>
      <c r="E660" s="1" t="s">
        <v>652</v>
      </c>
    </row>
    <row r="661" spans="1:5" ht="24.75" customHeight="1">
      <c r="A661" s="1" t="str">
        <f t="shared" si="11"/>
        <v>107</v>
      </c>
      <c r="B661" s="1" t="s">
        <v>67</v>
      </c>
      <c r="C661" s="1" t="s">
        <v>403</v>
      </c>
      <c r="D661" s="1" t="str">
        <f>"李巍"</f>
        <v>李巍</v>
      </c>
      <c r="E661" s="1" t="s">
        <v>653</v>
      </c>
    </row>
    <row r="662" spans="1:5" ht="24.75" customHeight="1">
      <c r="A662" s="1" t="str">
        <f t="shared" si="11"/>
        <v>107</v>
      </c>
      <c r="B662" s="1" t="s">
        <v>67</v>
      </c>
      <c r="C662" s="1" t="s">
        <v>403</v>
      </c>
      <c r="D662" s="1" t="str">
        <f>"蔡於良"</f>
        <v>蔡於良</v>
      </c>
      <c r="E662" s="1" t="s">
        <v>654</v>
      </c>
    </row>
    <row r="663" spans="1:5" ht="24.75" customHeight="1">
      <c r="A663" s="1" t="str">
        <f t="shared" si="11"/>
        <v>107</v>
      </c>
      <c r="B663" s="1" t="s">
        <v>67</v>
      </c>
      <c r="C663" s="1" t="s">
        <v>403</v>
      </c>
      <c r="D663" s="1" t="str">
        <f>"万兴柳"</f>
        <v>万兴柳</v>
      </c>
      <c r="E663" s="1" t="s">
        <v>655</v>
      </c>
    </row>
    <row r="664" spans="1:5" ht="24.75" customHeight="1">
      <c r="A664" s="1" t="str">
        <f t="shared" si="11"/>
        <v>107</v>
      </c>
      <c r="B664" s="1" t="s">
        <v>67</v>
      </c>
      <c r="C664" s="1" t="s">
        <v>403</v>
      </c>
      <c r="D664" s="1" t="str">
        <f>"司徒慧敏"</f>
        <v>司徒慧敏</v>
      </c>
      <c r="E664" s="1" t="s">
        <v>656</v>
      </c>
    </row>
    <row r="665" spans="1:5" ht="24.75" customHeight="1">
      <c r="A665" s="1" t="str">
        <f t="shared" si="11"/>
        <v>107</v>
      </c>
      <c r="B665" s="1" t="s">
        <v>67</v>
      </c>
      <c r="C665" s="1" t="s">
        <v>403</v>
      </c>
      <c r="D665" s="1" t="str">
        <f>"曾晶"</f>
        <v>曾晶</v>
      </c>
      <c r="E665" s="1" t="s">
        <v>323</v>
      </c>
    </row>
    <row r="666" spans="1:5" ht="24.75" customHeight="1">
      <c r="A666" s="1" t="str">
        <f t="shared" si="11"/>
        <v>107</v>
      </c>
      <c r="B666" s="1" t="s">
        <v>67</v>
      </c>
      <c r="C666" s="1" t="s">
        <v>403</v>
      </c>
      <c r="D666" s="1" t="str">
        <f>"庄丽莹"</f>
        <v>庄丽莹</v>
      </c>
      <c r="E666" s="1" t="s">
        <v>657</v>
      </c>
    </row>
    <row r="667" spans="1:5" ht="24.75" customHeight="1">
      <c r="A667" s="1" t="str">
        <f t="shared" si="11"/>
        <v>107</v>
      </c>
      <c r="B667" s="1" t="s">
        <v>67</v>
      </c>
      <c r="C667" s="1" t="s">
        <v>403</v>
      </c>
      <c r="D667" s="1" t="str">
        <f>"李婧文"</f>
        <v>李婧文</v>
      </c>
      <c r="E667" s="1" t="s">
        <v>658</v>
      </c>
    </row>
    <row r="668" spans="1:5" ht="24.75" customHeight="1">
      <c r="A668" s="1" t="str">
        <f t="shared" si="11"/>
        <v>107</v>
      </c>
      <c r="B668" s="1" t="s">
        <v>67</v>
      </c>
      <c r="C668" s="1" t="s">
        <v>403</v>
      </c>
      <c r="D668" s="1" t="str">
        <f>"王宝银"</f>
        <v>王宝银</v>
      </c>
      <c r="E668" s="1" t="s">
        <v>659</v>
      </c>
    </row>
    <row r="669" spans="1:5" ht="24.75" customHeight="1">
      <c r="A669" s="1" t="str">
        <f t="shared" si="11"/>
        <v>107</v>
      </c>
      <c r="B669" s="1" t="s">
        <v>67</v>
      </c>
      <c r="C669" s="1" t="s">
        <v>403</v>
      </c>
      <c r="D669" s="1" t="str">
        <f>"陈莉"</f>
        <v>陈莉</v>
      </c>
      <c r="E669" s="1" t="s">
        <v>660</v>
      </c>
    </row>
    <row r="670" spans="1:5" ht="24.75" customHeight="1">
      <c r="A670" s="1" t="str">
        <f t="shared" si="11"/>
        <v>107</v>
      </c>
      <c r="B670" s="1" t="s">
        <v>67</v>
      </c>
      <c r="C670" s="1" t="s">
        <v>403</v>
      </c>
      <c r="D670" s="1" t="str">
        <f>"符东琦"</f>
        <v>符东琦</v>
      </c>
      <c r="E670" s="1" t="s">
        <v>661</v>
      </c>
    </row>
    <row r="671" spans="1:5" ht="24.75" customHeight="1">
      <c r="A671" s="1" t="str">
        <f t="shared" si="11"/>
        <v>107</v>
      </c>
      <c r="B671" s="1" t="s">
        <v>67</v>
      </c>
      <c r="C671" s="1" t="s">
        <v>403</v>
      </c>
      <c r="D671" s="1" t="str">
        <f>"李淑琼"</f>
        <v>李淑琼</v>
      </c>
      <c r="E671" s="1" t="s">
        <v>662</v>
      </c>
    </row>
    <row r="672" spans="1:5" ht="24.75" customHeight="1">
      <c r="A672" s="1" t="str">
        <f t="shared" si="11"/>
        <v>107</v>
      </c>
      <c r="B672" s="1" t="s">
        <v>67</v>
      </c>
      <c r="C672" s="1" t="s">
        <v>403</v>
      </c>
      <c r="D672" s="1" t="str">
        <f>"何天娇"</f>
        <v>何天娇</v>
      </c>
      <c r="E672" s="1" t="s">
        <v>663</v>
      </c>
    </row>
    <row r="673" spans="1:5" ht="24.75" customHeight="1">
      <c r="A673" s="1" t="str">
        <f t="shared" si="11"/>
        <v>107</v>
      </c>
      <c r="B673" s="1" t="s">
        <v>67</v>
      </c>
      <c r="C673" s="1" t="s">
        <v>403</v>
      </c>
      <c r="D673" s="1" t="str">
        <f>"黄欣欣"</f>
        <v>黄欣欣</v>
      </c>
      <c r="E673" s="1" t="s">
        <v>664</v>
      </c>
    </row>
    <row r="674" spans="1:5" ht="24.75" customHeight="1">
      <c r="A674" s="1" t="str">
        <f t="shared" si="11"/>
        <v>107</v>
      </c>
      <c r="B674" s="1" t="s">
        <v>67</v>
      </c>
      <c r="C674" s="1" t="s">
        <v>403</v>
      </c>
      <c r="D674" s="1" t="str">
        <f>"何春玲"</f>
        <v>何春玲</v>
      </c>
      <c r="E674" s="1" t="s">
        <v>665</v>
      </c>
    </row>
    <row r="675" spans="1:5" ht="24.75" customHeight="1">
      <c r="A675" s="1" t="str">
        <f t="shared" si="11"/>
        <v>107</v>
      </c>
      <c r="B675" s="1" t="s">
        <v>67</v>
      </c>
      <c r="C675" s="1" t="s">
        <v>403</v>
      </c>
      <c r="D675" s="1" t="str">
        <f>"张彩瑶"</f>
        <v>张彩瑶</v>
      </c>
      <c r="E675" s="1" t="s">
        <v>666</v>
      </c>
    </row>
    <row r="676" spans="1:5" ht="24.75" customHeight="1">
      <c r="A676" s="1" t="str">
        <f t="shared" si="11"/>
        <v>107</v>
      </c>
      <c r="B676" s="1" t="s">
        <v>67</v>
      </c>
      <c r="C676" s="1" t="s">
        <v>403</v>
      </c>
      <c r="D676" s="1" t="str">
        <f>"苏姜茹"</f>
        <v>苏姜茹</v>
      </c>
      <c r="E676" s="1" t="s">
        <v>667</v>
      </c>
    </row>
    <row r="677" spans="1:5" ht="24.75" customHeight="1">
      <c r="A677" s="1" t="str">
        <f t="shared" si="11"/>
        <v>107</v>
      </c>
      <c r="B677" s="1" t="s">
        <v>67</v>
      </c>
      <c r="C677" s="1" t="s">
        <v>403</v>
      </c>
      <c r="D677" s="1" t="str">
        <f>"张芳芳"</f>
        <v>张芳芳</v>
      </c>
      <c r="E677" s="1" t="s">
        <v>668</v>
      </c>
    </row>
    <row r="678" spans="1:5" ht="24.75" customHeight="1">
      <c r="A678" s="1" t="str">
        <f t="shared" si="11"/>
        <v>107</v>
      </c>
      <c r="B678" s="1" t="s">
        <v>67</v>
      </c>
      <c r="C678" s="1" t="s">
        <v>403</v>
      </c>
      <c r="D678" s="1" t="str">
        <f>"邢高雅"</f>
        <v>邢高雅</v>
      </c>
      <c r="E678" s="1" t="s">
        <v>669</v>
      </c>
    </row>
    <row r="679" spans="1:5" ht="24.75" customHeight="1">
      <c r="A679" s="1" t="str">
        <f t="shared" si="11"/>
        <v>107</v>
      </c>
      <c r="B679" s="1" t="s">
        <v>67</v>
      </c>
      <c r="C679" s="1" t="s">
        <v>403</v>
      </c>
      <c r="D679" s="1" t="str">
        <f>"简仙蕾"</f>
        <v>简仙蕾</v>
      </c>
      <c r="E679" s="1" t="s">
        <v>670</v>
      </c>
    </row>
    <row r="680" spans="1:5" ht="24.75" customHeight="1">
      <c r="A680" s="1" t="str">
        <f t="shared" si="11"/>
        <v>107</v>
      </c>
      <c r="B680" s="1" t="s">
        <v>67</v>
      </c>
      <c r="C680" s="1" t="s">
        <v>403</v>
      </c>
      <c r="D680" s="1" t="str">
        <f>"许邦栋"</f>
        <v>许邦栋</v>
      </c>
      <c r="E680" s="1" t="s">
        <v>671</v>
      </c>
    </row>
    <row r="681" spans="1:5" ht="24.75" customHeight="1">
      <c r="A681" s="1" t="str">
        <f t="shared" si="11"/>
        <v>107</v>
      </c>
      <c r="B681" s="1" t="s">
        <v>67</v>
      </c>
      <c r="C681" s="1" t="s">
        <v>403</v>
      </c>
      <c r="D681" s="1" t="str">
        <f>"符雪圆"</f>
        <v>符雪圆</v>
      </c>
      <c r="E681" s="1" t="s">
        <v>672</v>
      </c>
    </row>
    <row r="682" spans="1:5" ht="24.75" customHeight="1">
      <c r="A682" s="1" t="str">
        <f t="shared" si="11"/>
        <v>107</v>
      </c>
      <c r="B682" s="1" t="s">
        <v>67</v>
      </c>
      <c r="C682" s="1" t="s">
        <v>403</v>
      </c>
      <c r="D682" s="1" t="str">
        <f>"林丽洁"</f>
        <v>林丽洁</v>
      </c>
      <c r="E682" s="1" t="s">
        <v>673</v>
      </c>
    </row>
    <row r="683" spans="1:5" ht="24.75" customHeight="1">
      <c r="A683" s="1" t="str">
        <f t="shared" si="11"/>
        <v>107</v>
      </c>
      <c r="B683" s="1" t="s">
        <v>67</v>
      </c>
      <c r="C683" s="1" t="s">
        <v>403</v>
      </c>
      <c r="D683" s="1" t="str">
        <f>"林紫蔚"</f>
        <v>林紫蔚</v>
      </c>
      <c r="E683" s="1" t="s">
        <v>585</v>
      </c>
    </row>
    <row r="684" spans="1:5" ht="24.75" customHeight="1">
      <c r="A684" s="1" t="str">
        <f t="shared" si="11"/>
        <v>107</v>
      </c>
      <c r="B684" s="1" t="s">
        <v>67</v>
      </c>
      <c r="C684" s="1" t="s">
        <v>403</v>
      </c>
      <c r="D684" s="1" t="str">
        <f>"吴静仪"</f>
        <v>吴静仪</v>
      </c>
      <c r="E684" s="1" t="s">
        <v>674</v>
      </c>
    </row>
    <row r="685" spans="1:5" ht="24.75" customHeight="1">
      <c r="A685" s="1" t="str">
        <f t="shared" si="11"/>
        <v>107</v>
      </c>
      <c r="B685" s="1" t="s">
        <v>67</v>
      </c>
      <c r="C685" s="1" t="s">
        <v>403</v>
      </c>
      <c r="D685" s="1" t="str">
        <f>"郑茹"</f>
        <v>郑茹</v>
      </c>
      <c r="E685" s="1" t="s">
        <v>675</v>
      </c>
    </row>
    <row r="686" spans="1:5" ht="24.75" customHeight="1">
      <c r="A686" s="1" t="str">
        <f t="shared" si="11"/>
        <v>107</v>
      </c>
      <c r="B686" s="1" t="s">
        <v>67</v>
      </c>
      <c r="C686" s="1" t="s">
        <v>403</v>
      </c>
      <c r="D686" s="1" t="str">
        <f>"朱振娟"</f>
        <v>朱振娟</v>
      </c>
      <c r="E686" s="1" t="s">
        <v>676</v>
      </c>
    </row>
    <row r="687" spans="1:5" ht="24.75" customHeight="1">
      <c r="A687" s="1" t="str">
        <f t="shared" si="11"/>
        <v>107</v>
      </c>
      <c r="B687" s="1" t="s">
        <v>67</v>
      </c>
      <c r="C687" s="1" t="s">
        <v>403</v>
      </c>
      <c r="D687" s="1" t="str">
        <f>"胡正果"</f>
        <v>胡正果</v>
      </c>
      <c r="E687" s="1" t="s">
        <v>677</v>
      </c>
    </row>
    <row r="688" spans="1:5" ht="24.75" customHeight="1">
      <c r="A688" s="1" t="str">
        <f t="shared" si="11"/>
        <v>107</v>
      </c>
      <c r="B688" s="1" t="s">
        <v>67</v>
      </c>
      <c r="C688" s="1" t="s">
        <v>403</v>
      </c>
      <c r="D688" s="1" t="str">
        <f>"黄洪雀"</f>
        <v>黄洪雀</v>
      </c>
      <c r="E688" s="1" t="s">
        <v>678</v>
      </c>
    </row>
    <row r="689" spans="1:5" ht="24.75" customHeight="1">
      <c r="A689" s="1" t="str">
        <f t="shared" si="11"/>
        <v>107</v>
      </c>
      <c r="B689" s="1" t="s">
        <v>67</v>
      </c>
      <c r="C689" s="1" t="s">
        <v>403</v>
      </c>
      <c r="D689" s="1" t="str">
        <f>"李小艳"</f>
        <v>李小艳</v>
      </c>
      <c r="E689" s="1" t="s">
        <v>679</v>
      </c>
    </row>
    <row r="690" spans="1:5" ht="24.75" customHeight="1">
      <c r="A690" s="1" t="str">
        <f t="shared" si="11"/>
        <v>107</v>
      </c>
      <c r="B690" s="1" t="s">
        <v>67</v>
      </c>
      <c r="C690" s="1" t="s">
        <v>403</v>
      </c>
      <c r="D690" s="1" t="str">
        <f>"翁劭轩"</f>
        <v>翁劭轩</v>
      </c>
      <c r="E690" s="1" t="s">
        <v>680</v>
      </c>
    </row>
    <row r="691" spans="1:5" ht="24.75" customHeight="1">
      <c r="A691" s="1" t="str">
        <f t="shared" si="11"/>
        <v>107</v>
      </c>
      <c r="B691" s="1" t="s">
        <v>67</v>
      </c>
      <c r="C691" s="1" t="s">
        <v>403</v>
      </c>
      <c r="D691" s="1" t="str">
        <f>"王光静"</f>
        <v>王光静</v>
      </c>
      <c r="E691" s="1" t="s">
        <v>681</v>
      </c>
    </row>
    <row r="692" spans="1:5" ht="24.75" customHeight="1">
      <c r="A692" s="1" t="str">
        <f t="shared" si="11"/>
        <v>107</v>
      </c>
      <c r="B692" s="1" t="s">
        <v>67</v>
      </c>
      <c r="C692" s="1" t="s">
        <v>403</v>
      </c>
      <c r="D692" s="1" t="str">
        <f>"陈凤妍"</f>
        <v>陈凤妍</v>
      </c>
      <c r="E692" s="1" t="s">
        <v>682</v>
      </c>
    </row>
    <row r="693" spans="1:5" ht="24.75" customHeight="1">
      <c r="A693" s="1" t="str">
        <f t="shared" si="11"/>
        <v>107</v>
      </c>
      <c r="B693" s="1" t="s">
        <v>67</v>
      </c>
      <c r="C693" s="1" t="s">
        <v>403</v>
      </c>
      <c r="D693" s="1" t="str">
        <f>"莫婉茜"</f>
        <v>莫婉茜</v>
      </c>
      <c r="E693" s="1" t="s">
        <v>158</v>
      </c>
    </row>
    <row r="694" spans="1:5" ht="24.75" customHeight="1">
      <c r="A694" s="1" t="str">
        <f t="shared" si="11"/>
        <v>107</v>
      </c>
      <c r="B694" s="1" t="s">
        <v>67</v>
      </c>
      <c r="C694" s="1" t="s">
        <v>403</v>
      </c>
      <c r="D694" s="1" t="str">
        <f>"谢光霞"</f>
        <v>谢光霞</v>
      </c>
      <c r="E694" s="1" t="s">
        <v>683</v>
      </c>
    </row>
    <row r="695" spans="1:5" ht="24.75" customHeight="1">
      <c r="A695" s="1" t="str">
        <f t="shared" si="11"/>
        <v>107</v>
      </c>
      <c r="B695" s="1" t="s">
        <v>67</v>
      </c>
      <c r="C695" s="1" t="s">
        <v>403</v>
      </c>
      <c r="D695" s="1" t="str">
        <f>"陈淑惠"</f>
        <v>陈淑惠</v>
      </c>
      <c r="E695" s="1" t="s">
        <v>684</v>
      </c>
    </row>
    <row r="696" spans="1:5" ht="24.75" customHeight="1">
      <c r="A696" s="1" t="str">
        <f t="shared" si="11"/>
        <v>107</v>
      </c>
      <c r="B696" s="1" t="s">
        <v>67</v>
      </c>
      <c r="C696" s="1" t="s">
        <v>403</v>
      </c>
      <c r="D696" s="1" t="str">
        <f>"黄裕敏"</f>
        <v>黄裕敏</v>
      </c>
      <c r="E696" s="1" t="s">
        <v>685</v>
      </c>
    </row>
    <row r="697" spans="1:5" ht="24.75" customHeight="1">
      <c r="A697" s="1" t="str">
        <f t="shared" si="11"/>
        <v>107</v>
      </c>
      <c r="B697" s="1" t="s">
        <v>67</v>
      </c>
      <c r="C697" s="1" t="s">
        <v>403</v>
      </c>
      <c r="D697" s="1" t="str">
        <f>"符辉玉"</f>
        <v>符辉玉</v>
      </c>
      <c r="E697" s="1" t="s">
        <v>686</v>
      </c>
    </row>
    <row r="698" spans="1:5" ht="24.75" customHeight="1">
      <c r="A698" s="1" t="str">
        <f t="shared" si="11"/>
        <v>107</v>
      </c>
      <c r="B698" s="1" t="s">
        <v>67</v>
      </c>
      <c r="C698" s="1" t="s">
        <v>403</v>
      </c>
      <c r="D698" s="1" t="str">
        <f>"符欢欢"</f>
        <v>符欢欢</v>
      </c>
      <c r="E698" s="1" t="s">
        <v>687</v>
      </c>
    </row>
    <row r="699" spans="1:5" ht="24.75" customHeight="1">
      <c r="A699" s="1" t="str">
        <f t="shared" si="11"/>
        <v>107</v>
      </c>
      <c r="B699" s="1" t="s">
        <v>67</v>
      </c>
      <c r="C699" s="1" t="s">
        <v>403</v>
      </c>
      <c r="D699" s="1" t="str">
        <f>"冯巧溱"</f>
        <v>冯巧溱</v>
      </c>
      <c r="E699" s="1" t="s">
        <v>688</v>
      </c>
    </row>
    <row r="700" spans="1:5" ht="24.75" customHeight="1">
      <c r="A700" s="1" t="str">
        <f t="shared" si="11"/>
        <v>107</v>
      </c>
      <c r="B700" s="1" t="s">
        <v>67</v>
      </c>
      <c r="C700" s="1" t="s">
        <v>403</v>
      </c>
      <c r="D700" s="1" t="str">
        <f>"吴珏环"</f>
        <v>吴珏环</v>
      </c>
      <c r="E700" s="1" t="s">
        <v>689</v>
      </c>
    </row>
    <row r="701" spans="1:5" ht="24.75" customHeight="1">
      <c r="A701" s="1" t="str">
        <f t="shared" si="11"/>
        <v>107</v>
      </c>
      <c r="B701" s="1" t="s">
        <v>67</v>
      </c>
      <c r="C701" s="1" t="s">
        <v>403</v>
      </c>
      <c r="D701" s="1" t="str">
        <f>"高中濠"</f>
        <v>高中濠</v>
      </c>
      <c r="E701" s="1" t="s">
        <v>690</v>
      </c>
    </row>
    <row r="702" spans="1:5" ht="24.75" customHeight="1">
      <c r="A702" s="1" t="str">
        <f t="shared" si="11"/>
        <v>107</v>
      </c>
      <c r="B702" s="1" t="s">
        <v>67</v>
      </c>
      <c r="C702" s="1" t="s">
        <v>403</v>
      </c>
      <c r="D702" s="1" t="str">
        <f>"沈会娟"</f>
        <v>沈会娟</v>
      </c>
      <c r="E702" s="1" t="s">
        <v>691</v>
      </c>
    </row>
    <row r="703" spans="1:5" ht="24.75" customHeight="1">
      <c r="A703" s="1" t="str">
        <f t="shared" si="11"/>
        <v>107</v>
      </c>
      <c r="B703" s="1" t="s">
        <v>67</v>
      </c>
      <c r="C703" s="1" t="s">
        <v>403</v>
      </c>
      <c r="D703" s="1" t="str">
        <f>"张曼"</f>
        <v>张曼</v>
      </c>
      <c r="E703" s="1" t="s">
        <v>692</v>
      </c>
    </row>
    <row r="704" spans="1:5" ht="24.75" customHeight="1">
      <c r="A704" s="1" t="str">
        <f t="shared" si="11"/>
        <v>107</v>
      </c>
      <c r="B704" s="1" t="s">
        <v>67</v>
      </c>
      <c r="C704" s="1" t="s">
        <v>403</v>
      </c>
      <c r="D704" s="1" t="str">
        <f>"韩佳佳"</f>
        <v>韩佳佳</v>
      </c>
      <c r="E704" s="1" t="s">
        <v>693</v>
      </c>
    </row>
    <row r="705" spans="1:5" ht="24.75" customHeight="1">
      <c r="A705" s="1" t="str">
        <f t="shared" si="11"/>
        <v>107</v>
      </c>
      <c r="B705" s="1" t="s">
        <v>67</v>
      </c>
      <c r="C705" s="1" t="s">
        <v>403</v>
      </c>
      <c r="D705" s="1" t="str">
        <f>"朱绵绵"</f>
        <v>朱绵绵</v>
      </c>
      <c r="E705" s="1" t="s">
        <v>694</v>
      </c>
    </row>
    <row r="706" spans="1:5" ht="24.75" customHeight="1">
      <c r="A706" s="1" t="str">
        <f t="shared" si="11"/>
        <v>107</v>
      </c>
      <c r="B706" s="1" t="s">
        <v>67</v>
      </c>
      <c r="C706" s="1" t="s">
        <v>403</v>
      </c>
      <c r="D706" s="1" t="str">
        <f>"李宛芸"</f>
        <v>李宛芸</v>
      </c>
      <c r="E706" s="1" t="s">
        <v>695</v>
      </c>
    </row>
    <row r="707" spans="1:5" ht="24.75" customHeight="1">
      <c r="A707" s="1" t="str">
        <f t="shared" si="11"/>
        <v>107</v>
      </c>
      <c r="B707" s="1" t="s">
        <v>67</v>
      </c>
      <c r="C707" s="1" t="s">
        <v>403</v>
      </c>
      <c r="D707" s="1" t="str">
        <f>"王靖媛"</f>
        <v>王靖媛</v>
      </c>
      <c r="E707" s="1" t="s">
        <v>696</v>
      </c>
    </row>
    <row r="708" spans="1:5" ht="24.75" customHeight="1">
      <c r="A708" s="1" t="str">
        <f t="shared" si="11"/>
        <v>107</v>
      </c>
      <c r="B708" s="1" t="s">
        <v>67</v>
      </c>
      <c r="C708" s="1" t="s">
        <v>403</v>
      </c>
      <c r="D708" s="1" t="str">
        <f>"王金秀"</f>
        <v>王金秀</v>
      </c>
      <c r="E708" s="1" t="s">
        <v>697</v>
      </c>
    </row>
    <row r="709" spans="1:5" ht="24.75" customHeight="1">
      <c r="A709" s="1" t="str">
        <f t="shared" si="11"/>
        <v>107</v>
      </c>
      <c r="B709" s="1" t="s">
        <v>67</v>
      </c>
      <c r="C709" s="1" t="s">
        <v>403</v>
      </c>
      <c r="D709" s="1" t="str">
        <f>"何萃婷"</f>
        <v>何萃婷</v>
      </c>
      <c r="E709" s="1" t="s">
        <v>698</v>
      </c>
    </row>
    <row r="710" spans="1:5" ht="24.75" customHeight="1">
      <c r="A710" s="1" t="str">
        <f t="shared" si="11"/>
        <v>107</v>
      </c>
      <c r="B710" s="1" t="s">
        <v>67</v>
      </c>
      <c r="C710" s="1" t="s">
        <v>403</v>
      </c>
      <c r="D710" s="1" t="str">
        <f>"龙雨萌"</f>
        <v>龙雨萌</v>
      </c>
      <c r="E710" s="1" t="s">
        <v>699</v>
      </c>
    </row>
    <row r="711" spans="1:5" ht="24.75" customHeight="1">
      <c r="A711" s="1" t="str">
        <f t="shared" si="11"/>
        <v>107</v>
      </c>
      <c r="B711" s="1" t="s">
        <v>67</v>
      </c>
      <c r="C711" s="1" t="s">
        <v>403</v>
      </c>
      <c r="D711" s="1" t="str">
        <f>"张益梅"</f>
        <v>张益梅</v>
      </c>
      <c r="E711" s="1" t="s">
        <v>700</v>
      </c>
    </row>
    <row r="712" spans="1:5" ht="24.75" customHeight="1">
      <c r="A712" s="1" t="str">
        <f t="shared" si="11"/>
        <v>107</v>
      </c>
      <c r="B712" s="1" t="s">
        <v>67</v>
      </c>
      <c r="C712" s="1" t="s">
        <v>403</v>
      </c>
      <c r="D712" s="1" t="str">
        <f>"蒙静娴"</f>
        <v>蒙静娴</v>
      </c>
      <c r="E712" s="1" t="s">
        <v>701</v>
      </c>
    </row>
    <row r="713" spans="1:5" ht="24.75" customHeight="1">
      <c r="A713" s="1" t="str">
        <f t="shared" si="11"/>
        <v>107</v>
      </c>
      <c r="B713" s="1" t="s">
        <v>67</v>
      </c>
      <c r="C713" s="1" t="s">
        <v>403</v>
      </c>
      <c r="D713" s="1" t="str">
        <f>"卢香奕"</f>
        <v>卢香奕</v>
      </c>
      <c r="E713" s="1" t="s">
        <v>702</v>
      </c>
    </row>
    <row r="714" spans="1:5" ht="24.75" customHeight="1">
      <c r="A714" s="1" t="str">
        <f t="shared" si="11"/>
        <v>107</v>
      </c>
      <c r="B714" s="1" t="s">
        <v>67</v>
      </c>
      <c r="C714" s="1" t="s">
        <v>403</v>
      </c>
      <c r="D714" s="1" t="str">
        <f>"郑容乔"</f>
        <v>郑容乔</v>
      </c>
      <c r="E714" s="1" t="s">
        <v>703</v>
      </c>
    </row>
    <row r="715" spans="1:5" ht="24.75" customHeight="1">
      <c r="A715" s="1" t="str">
        <f t="shared" si="11"/>
        <v>107</v>
      </c>
      <c r="B715" s="1" t="s">
        <v>67</v>
      </c>
      <c r="C715" s="1" t="s">
        <v>403</v>
      </c>
      <c r="D715" s="1" t="str">
        <f>"程欣"</f>
        <v>程欣</v>
      </c>
      <c r="E715" s="1" t="s">
        <v>704</v>
      </c>
    </row>
    <row r="716" spans="1:5" ht="24.75" customHeight="1">
      <c r="A716" s="1" t="str">
        <f t="shared" si="11"/>
        <v>107</v>
      </c>
      <c r="B716" s="1" t="s">
        <v>67</v>
      </c>
      <c r="C716" s="1" t="s">
        <v>403</v>
      </c>
      <c r="D716" s="1" t="str">
        <f>"赵爱花"</f>
        <v>赵爱花</v>
      </c>
      <c r="E716" s="1" t="s">
        <v>705</v>
      </c>
    </row>
    <row r="717" spans="1:5" ht="24.75" customHeight="1">
      <c r="A717" s="1" t="str">
        <f t="shared" si="11"/>
        <v>107</v>
      </c>
      <c r="B717" s="1" t="s">
        <v>67</v>
      </c>
      <c r="C717" s="1" t="s">
        <v>403</v>
      </c>
      <c r="D717" s="1" t="str">
        <f>"吴瑜"</f>
        <v>吴瑜</v>
      </c>
      <c r="E717" s="1" t="s">
        <v>706</v>
      </c>
    </row>
    <row r="718" spans="1:5" ht="24.75" customHeight="1">
      <c r="A718" s="1" t="str">
        <f t="shared" si="11"/>
        <v>107</v>
      </c>
      <c r="B718" s="1" t="s">
        <v>67</v>
      </c>
      <c r="C718" s="1" t="s">
        <v>403</v>
      </c>
      <c r="D718" s="1" t="str">
        <f>"杨帆"</f>
        <v>杨帆</v>
      </c>
      <c r="E718" s="1" t="s">
        <v>707</v>
      </c>
    </row>
    <row r="719" spans="1:5" ht="24.75" customHeight="1">
      <c r="A719" s="1" t="str">
        <f t="shared" si="11"/>
        <v>107</v>
      </c>
      <c r="B719" s="1" t="s">
        <v>67</v>
      </c>
      <c r="C719" s="1" t="s">
        <v>403</v>
      </c>
      <c r="D719" s="1" t="str">
        <f>"方雅婷"</f>
        <v>方雅婷</v>
      </c>
      <c r="E719" s="1" t="s">
        <v>708</v>
      </c>
    </row>
    <row r="720" spans="1:5" ht="24.75" customHeight="1">
      <c r="A720" s="1" t="str">
        <f t="shared" si="11"/>
        <v>107</v>
      </c>
      <c r="B720" s="1" t="s">
        <v>67</v>
      </c>
      <c r="C720" s="1" t="s">
        <v>403</v>
      </c>
      <c r="D720" s="1" t="str">
        <f>"曾尚仁"</f>
        <v>曾尚仁</v>
      </c>
      <c r="E720" s="1" t="s">
        <v>709</v>
      </c>
    </row>
    <row r="721" spans="1:5" ht="24.75" customHeight="1">
      <c r="A721" s="1" t="str">
        <f aca="true" t="shared" si="12" ref="A721:A784">"108"</f>
        <v>108</v>
      </c>
      <c r="B721" s="1" t="s">
        <v>6</v>
      </c>
      <c r="C721" s="1" t="s">
        <v>403</v>
      </c>
      <c r="D721" s="1" t="str">
        <f>"符造婷"</f>
        <v>符造婷</v>
      </c>
      <c r="E721" s="1" t="s">
        <v>710</v>
      </c>
    </row>
    <row r="722" spans="1:5" ht="24.75" customHeight="1">
      <c r="A722" s="1" t="str">
        <f t="shared" si="12"/>
        <v>108</v>
      </c>
      <c r="B722" s="1" t="s">
        <v>6</v>
      </c>
      <c r="C722" s="1" t="s">
        <v>403</v>
      </c>
      <c r="D722" s="1" t="str">
        <f>"陈素妮"</f>
        <v>陈素妮</v>
      </c>
      <c r="E722" s="1" t="s">
        <v>479</v>
      </c>
    </row>
    <row r="723" spans="1:5" ht="24.75" customHeight="1">
      <c r="A723" s="1" t="str">
        <f t="shared" si="12"/>
        <v>108</v>
      </c>
      <c r="B723" s="1" t="s">
        <v>6</v>
      </c>
      <c r="C723" s="1" t="s">
        <v>403</v>
      </c>
      <c r="D723" s="1" t="str">
        <f>"杨萍"</f>
        <v>杨萍</v>
      </c>
      <c r="E723" s="1" t="s">
        <v>369</v>
      </c>
    </row>
    <row r="724" spans="1:5" ht="24.75" customHeight="1">
      <c r="A724" s="1" t="str">
        <f t="shared" si="12"/>
        <v>108</v>
      </c>
      <c r="B724" s="1" t="s">
        <v>6</v>
      </c>
      <c r="C724" s="1" t="s">
        <v>403</v>
      </c>
      <c r="D724" s="1" t="str">
        <f>"翁先仙"</f>
        <v>翁先仙</v>
      </c>
      <c r="E724" s="1" t="s">
        <v>711</v>
      </c>
    </row>
    <row r="725" spans="1:5" ht="24.75" customHeight="1">
      <c r="A725" s="1" t="str">
        <f t="shared" si="12"/>
        <v>108</v>
      </c>
      <c r="B725" s="1" t="s">
        <v>6</v>
      </c>
      <c r="C725" s="1" t="s">
        <v>403</v>
      </c>
      <c r="D725" s="1" t="str">
        <f>"黎观荣"</f>
        <v>黎观荣</v>
      </c>
      <c r="E725" s="1" t="s">
        <v>712</v>
      </c>
    </row>
    <row r="726" spans="1:5" ht="24.75" customHeight="1">
      <c r="A726" s="1" t="str">
        <f t="shared" si="12"/>
        <v>108</v>
      </c>
      <c r="B726" s="1" t="s">
        <v>6</v>
      </c>
      <c r="C726" s="1" t="s">
        <v>403</v>
      </c>
      <c r="D726" s="1" t="str">
        <f>"王坤"</f>
        <v>王坤</v>
      </c>
      <c r="E726" s="1" t="s">
        <v>713</v>
      </c>
    </row>
    <row r="727" spans="1:5" ht="24.75" customHeight="1">
      <c r="A727" s="1" t="str">
        <f t="shared" si="12"/>
        <v>108</v>
      </c>
      <c r="B727" s="1" t="s">
        <v>6</v>
      </c>
      <c r="C727" s="1" t="s">
        <v>403</v>
      </c>
      <c r="D727" s="1" t="str">
        <f>"王雪琴"</f>
        <v>王雪琴</v>
      </c>
      <c r="E727" s="1" t="s">
        <v>714</v>
      </c>
    </row>
    <row r="728" spans="1:5" ht="24.75" customHeight="1">
      <c r="A728" s="1" t="str">
        <f t="shared" si="12"/>
        <v>108</v>
      </c>
      <c r="B728" s="1" t="s">
        <v>6</v>
      </c>
      <c r="C728" s="1" t="s">
        <v>403</v>
      </c>
      <c r="D728" s="1" t="str">
        <f>"姚冬燕"</f>
        <v>姚冬燕</v>
      </c>
      <c r="E728" s="1" t="s">
        <v>715</v>
      </c>
    </row>
    <row r="729" spans="1:5" ht="24.75" customHeight="1">
      <c r="A729" s="1" t="str">
        <f t="shared" si="12"/>
        <v>108</v>
      </c>
      <c r="B729" s="1" t="s">
        <v>6</v>
      </c>
      <c r="C729" s="1" t="s">
        <v>403</v>
      </c>
      <c r="D729" s="1" t="str">
        <f>"潘新柳"</f>
        <v>潘新柳</v>
      </c>
      <c r="E729" s="1" t="s">
        <v>716</v>
      </c>
    </row>
    <row r="730" spans="1:5" ht="24.75" customHeight="1">
      <c r="A730" s="1" t="str">
        <f t="shared" si="12"/>
        <v>108</v>
      </c>
      <c r="B730" s="1" t="s">
        <v>6</v>
      </c>
      <c r="C730" s="1" t="s">
        <v>403</v>
      </c>
      <c r="D730" s="1" t="str">
        <f>"谢沐萍"</f>
        <v>谢沐萍</v>
      </c>
      <c r="E730" s="1" t="s">
        <v>717</v>
      </c>
    </row>
    <row r="731" spans="1:5" ht="24.75" customHeight="1">
      <c r="A731" s="1" t="str">
        <f t="shared" si="12"/>
        <v>108</v>
      </c>
      <c r="B731" s="1" t="s">
        <v>6</v>
      </c>
      <c r="C731" s="1" t="s">
        <v>403</v>
      </c>
      <c r="D731" s="1" t="str">
        <f>"徐秋花"</f>
        <v>徐秋花</v>
      </c>
      <c r="E731" s="1" t="s">
        <v>718</v>
      </c>
    </row>
    <row r="732" spans="1:5" ht="24.75" customHeight="1">
      <c r="A732" s="1" t="str">
        <f t="shared" si="12"/>
        <v>108</v>
      </c>
      <c r="B732" s="1" t="s">
        <v>6</v>
      </c>
      <c r="C732" s="1" t="s">
        <v>403</v>
      </c>
      <c r="D732" s="1" t="str">
        <f>"何长浪"</f>
        <v>何长浪</v>
      </c>
      <c r="E732" s="1" t="s">
        <v>719</v>
      </c>
    </row>
    <row r="733" spans="1:5" ht="24.75" customHeight="1">
      <c r="A733" s="1" t="str">
        <f t="shared" si="12"/>
        <v>108</v>
      </c>
      <c r="B733" s="1" t="s">
        <v>6</v>
      </c>
      <c r="C733" s="1" t="s">
        <v>403</v>
      </c>
      <c r="D733" s="1" t="str">
        <f>"郑丽凡"</f>
        <v>郑丽凡</v>
      </c>
      <c r="E733" s="1" t="s">
        <v>720</v>
      </c>
    </row>
    <row r="734" spans="1:5" ht="24.75" customHeight="1">
      <c r="A734" s="1" t="str">
        <f t="shared" si="12"/>
        <v>108</v>
      </c>
      <c r="B734" s="1" t="s">
        <v>6</v>
      </c>
      <c r="C734" s="1" t="s">
        <v>403</v>
      </c>
      <c r="D734" s="1" t="str">
        <f>"吴慧妍"</f>
        <v>吴慧妍</v>
      </c>
      <c r="E734" s="1" t="s">
        <v>721</v>
      </c>
    </row>
    <row r="735" spans="1:5" ht="24.75" customHeight="1">
      <c r="A735" s="1" t="str">
        <f t="shared" si="12"/>
        <v>108</v>
      </c>
      <c r="B735" s="1" t="s">
        <v>6</v>
      </c>
      <c r="C735" s="1" t="s">
        <v>403</v>
      </c>
      <c r="D735" s="1" t="str">
        <f>"莫位萍"</f>
        <v>莫位萍</v>
      </c>
      <c r="E735" s="1" t="s">
        <v>722</v>
      </c>
    </row>
    <row r="736" spans="1:5" ht="24.75" customHeight="1">
      <c r="A736" s="1" t="str">
        <f t="shared" si="12"/>
        <v>108</v>
      </c>
      <c r="B736" s="1" t="s">
        <v>6</v>
      </c>
      <c r="C736" s="1" t="s">
        <v>403</v>
      </c>
      <c r="D736" s="1" t="str">
        <f>"王芳"</f>
        <v>王芳</v>
      </c>
      <c r="E736" s="1" t="s">
        <v>723</v>
      </c>
    </row>
    <row r="737" spans="1:5" ht="24.75" customHeight="1">
      <c r="A737" s="1" t="str">
        <f t="shared" si="12"/>
        <v>108</v>
      </c>
      <c r="B737" s="1" t="s">
        <v>6</v>
      </c>
      <c r="C737" s="1" t="s">
        <v>403</v>
      </c>
      <c r="D737" s="1" t="str">
        <f>"李晓金"</f>
        <v>李晓金</v>
      </c>
      <c r="E737" s="1" t="s">
        <v>724</v>
      </c>
    </row>
    <row r="738" spans="1:5" ht="24.75" customHeight="1">
      <c r="A738" s="1" t="str">
        <f t="shared" si="12"/>
        <v>108</v>
      </c>
      <c r="B738" s="1" t="s">
        <v>6</v>
      </c>
      <c r="C738" s="1" t="s">
        <v>403</v>
      </c>
      <c r="D738" s="1" t="str">
        <f>"吴慧"</f>
        <v>吴慧</v>
      </c>
      <c r="E738" s="1" t="s">
        <v>725</v>
      </c>
    </row>
    <row r="739" spans="1:5" ht="24.75" customHeight="1">
      <c r="A739" s="1" t="str">
        <f t="shared" si="12"/>
        <v>108</v>
      </c>
      <c r="B739" s="1" t="s">
        <v>6</v>
      </c>
      <c r="C739" s="1" t="s">
        <v>403</v>
      </c>
      <c r="D739" s="1" t="str">
        <f>"王晓娃"</f>
        <v>王晓娃</v>
      </c>
      <c r="E739" s="1" t="s">
        <v>468</v>
      </c>
    </row>
    <row r="740" spans="1:5" ht="24.75" customHeight="1">
      <c r="A740" s="1" t="str">
        <f t="shared" si="12"/>
        <v>108</v>
      </c>
      <c r="B740" s="1" t="s">
        <v>6</v>
      </c>
      <c r="C740" s="1" t="s">
        <v>403</v>
      </c>
      <c r="D740" s="1" t="str">
        <f>"卢志欢"</f>
        <v>卢志欢</v>
      </c>
      <c r="E740" s="1" t="s">
        <v>726</v>
      </c>
    </row>
    <row r="741" spans="1:5" ht="24.75" customHeight="1">
      <c r="A741" s="1" t="str">
        <f t="shared" si="12"/>
        <v>108</v>
      </c>
      <c r="B741" s="1" t="s">
        <v>6</v>
      </c>
      <c r="C741" s="1" t="s">
        <v>403</v>
      </c>
      <c r="D741" s="1" t="str">
        <f>"黄火娜"</f>
        <v>黄火娜</v>
      </c>
      <c r="E741" s="1" t="s">
        <v>727</v>
      </c>
    </row>
    <row r="742" spans="1:5" ht="24.75" customHeight="1">
      <c r="A742" s="1" t="str">
        <f t="shared" si="12"/>
        <v>108</v>
      </c>
      <c r="B742" s="1" t="s">
        <v>6</v>
      </c>
      <c r="C742" s="1" t="s">
        <v>403</v>
      </c>
      <c r="D742" s="1" t="str">
        <f>"黄杨棠"</f>
        <v>黄杨棠</v>
      </c>
      <c r="E742" s="1" t="s">
        <v>728</v>
      </c>
    </row>
    <row r="743" spans="1:5" ht="24.75" customHeight="1">
      <c r="A743" s="1" t="str">
        <f t="shared" si="12"/>
        <v>108</v>
      </c>
      <c r="B743" s="1" t="s">
        <v>6</v>
      </c>
      <c r="C743" s="1" t="s">
        <v>403</v>
      </c>
      <c r="D743" s="1" t="str">
        <f>"韦彩丹"</f>
        <v>韦彩丹</v>
      </c>
      <c r="E743" s="1" t="s">
        <v>729</v>
      </c>
    </row>
    <row r="744" spans="1:5" ht="24.75" customHeight="1">
      <c r="A744" s="1" t="str">
        <f t="shared" si="12"/>
        <v>108</v>
      </c>
      <c r="B744" s="1" t="s">
        <v>6</v>
      </c>
      <c r="C744" s="1" t="s">
        <v>403</v>
      </c>
      <c r="D744" s="1" t="str">
        <f>"陈垂俊"</f>
        <v>陈垂俊</v>
      </c>
      <c r="E744" s="1" t="s">
        <v>730</v>
      </c>
    </row>
    <row r="745" spans="1:5" ht="24.75" customHeight="1">
      <c r="A745" s="1" t="str">
        <f t="shared" si="12"/>
        <v>108</v>
      </c>
      <c r="B745" s="1" t="s">
        <v>6</v>
      </c>
      <c r="C745" s="1" t="s">
        <v>403</v>
      </c>
      <c r="D745" s="1" t="str">
        <f>"王绥婷"</f>
        <v>王绥婷</v>
      </c>
      <c r="E745" s="1" t="s">
        <v>731</v>
      </c>
    </row>
    <row r="746" spans="1:5" ht="24.75" customHeight="1">
      <c r="A746" s="1" t="str">
        <f t="shared" si="12"/>
        <v>108</v>
      </c>
      <c r="B746" s="1" t="s">
        <v>6</v>
      </c>
      <c r="C746" s="1" t="s">
        <v>403</v>
      </c>
      <c r="D746" s="1" t="str">
        <f>"符岐花"</f>
        <v>符岐花</v>
      </c>
      <c r="E746" s="1" t="s">
        <v>732</v>
      </c>
    </row>
    <row r="747" spans="1:5" ht="24.75" customHeight="1">
      <c r="A747" s="1" t="str">
        <f t="shared" si="12"/>
        <v>108</v>
      </c>
      <c r="B747" s="1" t="s">
        <v>6</v>
      </c>
      <c r="C747" s="1" t="s">
        <v>403</v>
      </c>
      <c r="D747" s="1" t="str">
        <f>"谢辉暖"</f>
        <v>谢辉暖</v>
      </c>
      <c r="E747" s="1" t="s">
        <v>733</v>
      </c>
    </row>
    <row r="748" spans="1:5" ht="24.75" customHeight="1">
      <c r="A748" s="1" t="str">
        <f t="shared" si="12"/>
        <v>108</v>
      </c>
      <c r="B748" s="1" t="s">
        <v>6</v>
      </c>
      <c r="C748" s="1" t="s">
        <v>403</v>
      </c>
      <c r="D748" s="1" t="str">
        <f>"刘莹"</f>
        <v>刘莹</v>
      </c>
      <c r="E748" s="1" t="s">
        <v>734</v>
      </c>
    </row>
    <row r="749" spans="1:5" ht="24.75" customHeight="1">
      <c r="A749" s="1" t="str">
        <f t="shared" si="12"/>
        <v>108</v>
      </c>
      <c r="B749" s="1" t="s">
        <v>6</v>
      </c>
      <c r="C749" s="1" t="s">
        <v>403</v>
      </c>
      <c r="D749" s="1" t="str">
        <f>"彭爱花"</f>
        <v>彭爱花</v>
      </c>
      <c r="E749" s="1" t="s">
        <v>735</v>
      </c>
    </row>
    <row r="750" spans="1:5" ht="24.75" customHeight="1">
      <c r="A750" s="1" t="str">
        <f t="shared" si="12"/>
        <v>108</v>
      </c>
      <c r="B750" s="1" t="s">
        <v>6</v>
      </c>
      <c r="C750" s="1" t="s">
        <v>403</v>
      </c>
      <c r="D750" s="1" t="str">
        <f>"卢翠娣"</f>
        <v>卢翠娣</v>
      </c>
      <c r="E750" s="1" t="s">
        <v>736</v>
      </c>
    </row>
    <row r="751" spans="1:5" ht="24.75" customHeight="1">
      <c r="A751" s="1" t="str">
        <f t="shared" si="12"/>
        <v>108</v>
      </c>
      <c r="B751" s="1" t="s">
        <v>6</v>
      </c>
      <c r="C751" s="1" t="s">
        <v>403</v>
      </c>
      <c r="D751" s="1" t="str">
        <f>"周惠雅"</f>
        <v>周惠雅</v>
      </c>
      <c r="E751" s="1" t="s">
        <v>379</v>
      </c>
    </row>
    <row r="752" spans="1:5" ht="24.75" customHeight="1">
      <c r="A752" s="1" t="str">
        <f t="shared" si="12"/>
        <v>108</v>
      </c>
      <c r="B752" s="1" t="s">
        <v>6</v>
      </c>
      <c r="C752" s="1" t="s">
        <v>403</v>
      </c>
      <c r="D752" s="1" t="str">
        <f>"许佩汝"</f>
        <v>许佩汝</v>
      </c>
      <c r="E752" s="1" t="s">
        <v>737</v>
      </c>
    </row>
    <row r="753" spans="1:5" ht="24.75" customHeight="1">
      <c r="A753" s="1" t="str">
        <f t="shared" si="12"/>
        <v>108</v>
      </c>
      <c r="B753" s="1" t="s">
        <v>6</v>
      </c>
      <c r="C753" s="1" t="s">
        <v>403</v>
      </c>
      <c r="D753" s="1" t="str">
        <f>"纪虹洁"</f>
        <v>纪虹洁</v>
      </c>
      <c r="E753" s="1" t="s">
        <v>738</v>
      </c>
    </row>
    <row r="754" spans="1:5" ht="24.75" customHeight="1">
      <c r="A754" s="1" t="str">
        <f t="shared" si="12"/>
        <v>108</v>
      </c>
      <c r="B754" s="1" t="s">
        <v>6</v>
      </c>
      <c r="C754" s="1" t="s">
        <v>403</v>
      </c>
      <c r="D754" s="1" t="str">
        <f>"吴国晨"</f>
        <v>吴国晨</v>
      </c>
      <c r="E754" s="1" t="s">
        <v>739</v>
      </c>
    </row>
    <row r="755" spans="1:5" ht="24.75" customHeight="1">
      <c r="A755" s="1" t="str">
        <f t="shared" si="12"/>
        <v>108</v>
      </c>
      <c r="B755" s="1" t="s">
        <v>6</v>
      </c>
      <c r="C755" s="1" t="s">
        <v>403</v>
      </c>
      <c r="D755" s="1" t="str">
        <f>"林明宏"</f>
        <v>林明宏</v>
      </c>
      <c r="E755" s="1" t="s">
        <v>740</v>
      </c>
    </row>
    <row r="756" spans="1:5" ht="24.75" customHeight="1">
      <c r="A756" s="1" t="str">
        <f t="shared" si="12"/>
        <v>108</v>
      </c>
      <c r="B756" s="1" t="s">
        <v>6</v>
      </c>
      <c r="C756" s="1" t="s">
        <v>403</v>
      </c>
      <c r="D756" s="1" t="str">
        <f>"陈奕慧"</f>
        <v>陈奕慧</v>
      </c>
      <c r="E756" s="1" t="s">
        <v>741</v>
      </c>
    </row>
    <row r="757" spans="1:5" ht="24.75" customHeight="1">
      <c r="A757" s="1" t="str">
        <f t="shared" si="12"/>
        <v>108</v>
      </c>
      <c r="B757" s="1" t="s">
        <v>6</v>
      </c>
      <c r="C757" s="1" t="s">
        <v>403</v>
      </c>
      <c r="D757" s="1" t="str">
        <f>"郭善梅"</f>
        <v>郭善梅</v>
      </c>
      <c r="E757" s="1" t="s">
        <v>742</v>
      </c>
    </row>
    <row r="758" spans="1:5" ht="24.75" customHeight="1">
      <c r="A758" s="1" t="str">
        <f t="shared" si="12"/>
        <v>108</v>
      </c>
      <c r="B758" s="1" t="s">
        <v>6</v>
      </c>
      <c r="C758" s="1" t="s">
        <v>403</v>
      </c>
      <c r="D758" s="1" t="str">
        <f>"林小琴"</f>
        <v>林小琴</v>
      </c>
      <c r="E758" s="1" t="s">
        <v>743</v>
      </c>
    </row>
    <row r="759" spans="1:5" ht="24.75" customHeight="1">
      <c r="A759" s="1" t="str">
        <f t="shared" si="12"/>
        <v>108</v>
      </c>
      <c r="B759" s="1" t="s">
        <v>6</v>
      </c>
      <c r="C759" s="1" t="s">
        <v>403</v>
      </c>
      <c r="D759" s="1" t="str">
        <f>"魏玉"</f>
        <v>魏玉</v>
      </c>
      <c r="E759" s="1" t="s">
        <v>744</v>
      </c>
    </row>
    <row r="760" spans="1:5" ht="24.75" customHeight="1">
      <c r="A760" s="1" t="str">
        <f t="shared" si="12"/>
        <v>108</v>
      </c>
      <c r="B760" s="1" t="s">
        <v>6</v>
      </c>
      <c r="C760" s="1" t="s">
        <v>403</v>
      </c>
      <c r="D760" s="1" t="str">
        <f>"符耀芬"</f>
        <v>符耀芬</v>
      </c>
      <c r="E760" s="1" t="s">
        <v>745</v>
      </c>
    </row>
    <row r="761" spans="1:5" ht="24.75" customHeight="1">
      <c r="A761" s="1" t="str">
        <f t="shared" si="12"/>
        <v>108</v>
      </c>
      <c r="B761" s="1" t="s">
        <v>6</v>
      </c>
      <c r="C761" s="1" t="s">
        <v>403</v>
      </c>
      <c r="D761" s="1" t="str">
        <f>"冯光春"</f>
        <v>冯光春</v>
      </c>
      <c r="E761" s="1" t="s">
        <v>746</v>
      </c>
    </row>
    <row r="762" spans="1:5" ht="24.75" customHeight="1">
      <c r="A762" s="1" t="str">
        <f t="shared" si="12"/>
        <v>108</v>
      </c>
      <c r="B762" s="1" t="s">
        <v>6</v>
      </c>
      <c r="C762" s="1" t="s">
        <v>403</v>
      </c>
      <c r="D762" s="1" t="str">
        <f>"向钰叶"</f>
        <v>向钰叶</v>
      </c>
      <c r="E762" s="1" t="s">
        <v>747</v>
      </c>
    </row>
    <row r="763" spans="1:5" ht="24.75" customHeight="1">
      <c r="A763" s="1" t="str">
        <f t="shared" si="12"/>
        <v>108</v>
      </c>
      <c r="B763" s="1" t="s">
        <v>6</v>
      </c>
      <c r="C763" s="1" t="s">
        <v>403</v>
      </c>
      <c r="D763" s="1" t="str">
        <f>"王琪瑜"</f>
        <v>王琪瑜</v>
      </c>
      <c r="E763" s="1" t="s">
        <v>748</v>
      </c>
    </row>
    <row r="764" spans="1:5" ht="24.75" customHeight="1">
      <c r="A764" s="1" t="str">
        <f t="shared" si="12"/>
        <v>108</v>
      </c>
      <c r="B764" s="1" t="s">
        <v>6</v>
      </c>
      <c r="C764" s="1" t="s">
        <v>403</v>
      </c>
      <c r="D764" s="1" t="str">
        <f>"谢珊瑚"</f>
        <v>谢珊瑚</v>
      </c>
      <c r="E764" s="1" t="s">
        <v>749</v>
      </c>
    </row>
    <row r="765" spans="1:5" ht="24.75" customHeight="1">
      <c r="A765" s="1" t="str">
        <f t="shared" si="12"/>
        <v>108</v>
      </c>
      <c r="B765" s="1" t="s">
        <v>6</v>
      </c>
      <c r="C765" s="1" t="s">
        <v>403</v>
      </c>
      <c r="D765" s="1" t="str">
        <f>"劳咪咪"</f>
        <v>劳咪咪</v>
      </c>
      <c r="E765" s="1" t="s">
        <v>750</v>
      </c>
    </row>
    <row r="766" spans="1:5" ht="24.75" customHeight="1">
      <c r="A766" s="1" t="str">
        <f t="shared" si="12"/>
        <v>108</v>
      </c>
      <c r="B766" s="1" t="s">
        <v>6</v>
      </c>
      <c r="C766" s="1" t="s">
        <v>403</v>
      </c>
      <c r="D766" s="1" t="str">
        <f>"唐君"</f>
        <v>唐君</v>
      </c>
      <c r="E766" s="1" t="s">
        <v>751</v>
      </c>
    </row>
    <row r="767" spans="1:5" ht="24.75" customHeight="1">
      <c r="A767" s="1" t="str">
        <f t="shared" si="12"/>
        <v>108</v>
      </c>
      <c r="B767" s="1" t="s">
        <v>6</v>
      </c>
      <c r="C767" s="1" t="s">
        <v>403</v>
      </c>
      <c r="D767" s="1" t="str">
        <f>"吴陈君"</f>
        <v>吴陈君</v>
      </c>
      <c r="E767" s="1" t="s">
        <v>752</v>
      </c>
    </row>
    <row r="768" spans="1:5" ht="24.75" customHeight="1">
      <c r="A768" s="1" t="str">
        <f t="shared" si="12"/>
        <v>108</v>
      </c>
      <c r="B768" s="1" t="s">
        <v>6</v>
      </c>
      <c r="C768" s="1" t="s">
        <v>403</v>
      </c>
      <c r="D768" s="1" t="str">
        <f>"周燕燕"</f>
        <v>周燕燕</v>
      </c>
      <c r="E768" s="1" t="s">
        <v>753</v>
      </c>
    </row>
    <row r="769" spans="1:5" ht="24.75" customHeight="1">
      <c r="A769" s="1" t="str">
        <f t="shared" si="12"/>
        <v>108</v>
      </c>
      <c r="B769" s="1" t="s">
        <v>6</v>
      </c>
      <c r="C769" s="1" t="s">
        <v>403</v>
      </c>
      <c r="D769" s="1" t="str">
        <f>"梁晓丹"</f>
        <v>梁晓丹</v>
      </c>
      <c r="E769" s="1" t="s">
        <v>754</v>
      </c>
    </row>
    <row r="770" spans="1:5" ht="24.75" customHeight="1">
      <c r="A770" s="1" t="str">
        <f t="shared" si="12"/>
        <v>108</v>
      </c>
      <c r="B770" s="1" t="s">
        <v>6</v>
      </c>
      <c r="C770" s="1" t="s">
        <v>403</v>
      </c>
      <c r="D770" s="1" t="str">
        <f>"杨丽娜"</f>
        <v>杨丽娜</v>
      </c>
      <c r="E770" s="1" t="s">
        <v>755</v>
      </c>
    </row>
    <row r="771" spans="1:5" ht="24.75" customHeight="1">
      <c r="A771" s="1" t="str">
        <f t="shared" si="12"/>
        <v>108</v>
      </c>
      <c r="B771" s="1" t="s">
        <v>6</v>
      </c>
      <c r="C771" s="1" t="s">
        <v>403</v>
      </c>
      <c r="D771" s="1" t="str">
        <f>"吴珍珍"</f>
        <v>吴珍珍</v>
      </c>
      <c r="E771" s="1" t="s">
        <v>756</v>
      </c>
    </row>
    <row r="772" spans="1:5" ht="24.75" customHeight="1">
      <c r="A772" s="1" t="str">
        <f t="shared" si="12"/>
        <v>108</v>
      </c>
      <c r="B772" s="1" t="s">
        <v>6</v>
      </c>
      <c r="C772" s="1" t="s">
        <v>403</v>
      </c>
      <c r="D772" s="1" t="str">
        <f>"卢小月"</f>
        <v>卢小月</v>
      </c>
      <c r="E772" s="1" t="s">
        <v>757</v>
      </c>
    </row>
    <row r="773" spans="1:5" ht="24.75" customHeight="1">
      <c r="A773" s="1" t="str">
        <f t="shared" si="12"/>
        <v>108</v>
      </c>
      <c r="B773" s="1" t="s">
        <v>6</v>
      </c>
      <c r="C773" s="1" t="s">
        <v>403</v>
      </c>
      <c r="D773" s="1" t="str">
        <f>"黄玉玲"</f>
        <v>黄玉玲</v>
      </c>
      <c r="E773" s="1" t="s">
        <v>758</v>
      </c>
    </row>
    <row r="774" spans="1:5" ht="24.75" customHeight="1">
      <c r="A774" s="1" t="str">
        <f t="shared" si="12"/>
        <v>108</v>
      </c>
      <c r="B774" s="1" t="s">
        <v>6</v>
      </c>
      <c r="C774" s="1" t="s">
        <v>403</v>
      </c>
      <c r="D774" s="1" t="str">
        <f>"赵晓俊"</f>
        <v>赵晓俊</v>
      </c>
      <c r="E774" s="1" t="s">
        <v>759</v>
      </c>
    </row>
    <row r="775" spans="1:5" ht="24.75" customHeight="1">
      <c r="A775" s="1" t="str">
        <f t="shared" si="12"/>
        <v>108</v>
      </c>
      <c r="B775" s="1" t="s">
        <v>6</v>
      </c>
      <c r="C775" s="1" t="s">
        <v>403</v>
      </c>
      <c r="D775" s="1" t="str">
        <f>"何雄玲"</f>
        <v>何雄玲</v>
      </c>
      <c r="E775" s="1" t="s">
        <v>760</v>
      </c>
    </row>
    <row r="776" spans="1:5" ht="24.75" customHeight="1">
      <c r="A776" s="1" t="str">
        <f t="shared" si="12"/>
        <v>108</v>
      </c>
      <c r="B776" s="1" t="s">
        <v>6</v>
      </c>
      <c r="C776" s="1" t="s">
        <v>403</v>
      </c>
      <c r="D776" s="1" t="str">
        <f>"林诗婷"</f>
        <v>林诗婷</v>
      </c>
      <c r="E776" s="1" t="s">
        <v>536</v>
      </c>
    </row>
    <row r="777" spans="1:5" ht="24.75" customHeight="1">
      <c r="A777" s="1" t="str">
        <f t="shared" si="12"/>
        <v>108</v>
      </c>
      <c r="B777" s="1" t="s">
        <v>6</v>
      </c>
      <c r="C777" s="1" t="s">
        <v>403</v>
      </c>
      <c r="D777" s="1" t="str">
        <f>"王长姑"</f>
        <v>王长姑</v>
      </c>
      <c r="E777" s="1" t="s">
        <v>761</v>
      </c>
    </row>
    <row r="778" spans="1:5" ht="24.75" customHeight="1">
      <c r="A778" s="1" t="str">
        <f t="shared" si="12"/>
        <v>108</v>
      </c>
      <c r="B778" s="1" t="s">
        <v>6</v>
      </c>
      <c r="C778" s="1" t="s">
        <v>403</v>
      </c>
      <c r="D778" s="1" t="str">
        <f>"廖殿光"</f>
        <v>廖殿光</v>
      </c>
      <c r="E778" s="1" t="s">
        <v>762</v>
      </c>
    </row>
    <row r="779" spans="1:5" ht="24.75" customHeight="1">
      <c r="A779" s="1" t="str">
        <f t="shared" si="12"/>
        <v>108</v>
      </c>
      <c r="B779" s="1" t="s">
        <v>6</v>
      </c>
      <c r="C779" s="1" t="s">
        <v>403</v>
      </c>
      <c r="D779" s="1" t="str">
        <f>"李江静"</f>
        <v>李江静</v>
      </c>
      <c r="E779" s="1" t="s">
        <v>763</v>
      </c>
    </row>
    <row r="780" spans="1:5" ht="24.75" customHeight="1">
      <c r="A780" s="1" t="str">
        <f t="shared" si="12"/>
        <v>108</v>
      </c>
      <c r="B780" s="1" t="s">
        <v>6</v>
      </c>
      <c r="C780" s="1" t="s">
        <v>403</v>
      </c>
      <c r="D780" s="1" t="str">
        <f>"王佩盈"</f>
        <v>王佩盈</v>
      </c>
      <c r="E780" s="1" t="s">
        <v>764</v>
      </c>
    </row>
    <row r="781" spans="1:5" ht="24.75" customHeight="1">
      <c r="A781" s="1" t="str">
        <f t="shared" si="12"/>
        <v>108</v>
      </c>
      <c r="B781" s="1" t="s">
        <v>6</v>
      </c>
      <c r="C781" s="1" t="s">
        <v>403</v>
      </c>
      <c r="D781" s="1" t="str">
        <f>"陈美希"</f>
        <v>陈美希</v>
      </c>
      <c r="E781" s="1" t="s">
        <v>459</v>
      </c>
    </row>
    <row r="782" spans="1:5" ht="24.75" customHeight="1">
      <c r="A782" s="1" t="str">
        <f t="shared" si="12"/>
        <v>108</v>
      </c>
      <c r="B782" s="1" t="s">
        <v>6</v>
      </c>
      <c r="C782" s="1" t="s">
        <v>403</v>
      </c>
      <c r="D782" s="1" t="str">
        <f>"郑苏丽"</f>
        <v>郑苏丽</v>
      </c>
      <c r="E782" s="1" t="s">
        <v>765</v>
      </c>
    </row>
    <row r="783" spans="1:5" ht="24.75" customHeight="1">
      <c r="A783" s="1" t="str">
        <f t="shared" si="12"/>
        <v>108</v>
      </c>
      <c r="B783" s="1" t="s">
        <v>6</v>
      </c>
      <c r="C783" s="1" t="s">
        <v>403</v>
      </c>
      <c r="D783" s="1" t="str">
        <f>"吴秀桂"</f>
        <v>吴秀桂</v>
      </c>
      <c r="E783" s="1" t="s">
        <v>766</v>
      </c>
    </row>
    <row r="784" spans="1:5" ht="24.75" customHeight="1">
      <c r="A784" s="1" t="str">
        <f t="shared" si="12"/>
        <v>108</v>
      </c>
      <c r="B784" s="1" t="s">
        <v>6</v>
      </c>
      <c r="C784" s="1" t="s">
        <v>403</v>
      </c>
      <c r="D784" s="1" t="str">
        <f>"曾翠川"</f>
        <v>曾翠川</v>
      </c>
      <c r="E784" s="1" t="s">
        <v>767</v>
      </c>
    </row>
    <row r="785" spans="1:5" ht="24.75" customHeight="1">
      <c r="A785" s="1" t="str">
        <f>"108"</f>
        <v>108</v>
      </c>
      <c r="B785" s="1" t="s">
        <v>6</v>
      </c>
      <c r="C785" s="1" t="s">
        <v>403</v>
      </c>
      <c r="D785" s="1" t="str">
        <f>"王斐"</f>
        <v>王斐</v>
      </c>
      <c r="E785" s="1" t="s">
        <v>768</v>
      </c>
    </row>
    <row r="786" spans="1:5" ht="24.75" customHeight="1">
      <c r="A786" s="1" t="str">
        <f>"108"</f>
        <v>108</v>
      </c>
      <c r="B786" s="1" t="s">
        <v>6</v>
      </c>
      <c r="C786" s="1" t="s">
        <v>403</v>
      </c>
      <c r="D786" s="1" t="str">
        <f>"孟柳青"</f>
        <v>孟柳青</v>
      </c>
      <c r="E786" s="1" t="s">
        <v>769</v>
      </c>
    </row>
    <row r="787" spans="1:5" ht="24.75" customHeight="1">
      <c r="A787" s="1" t="str">
        <f>"108"</f>
        <v>108</v>
      </c>
      <c r="B787" s="1" t="s">
        <v>6</v>
      </c>
      <c r="C787" s="1" t="s">
        <v>403</v>
      </c>
      <c r="D787" s="1" t="str">
        <f>"苏天星"</f>
        <v>苏天星</v>
      </c>
      <c r="E787" s="1" t="s">
        <v>770</v>
      </c>
    </row>
    <row r="788" spans="1:5" ht="24.75" customHeight="1">
      <c r="A788" s="1" t="str">
        <f aca="true" t="shared" si="13" ref="A788:A820">"109"</f>
        <v>109</v>
      </c>
      <c r="B788" s="1" t="s">
        <v>67</v>
      </c>
      <c r="C788" s="1" t="s">
        <v>771</v>
      </c>
      <c r="D788" s="1" t="str">
        <f>"陈太完"</f>
        <v>陈太完</v>
      </c>
      <c r="E788" s="1" t="s">
        <v>772</v>
      </c>
    </row>
    <row r="789" spans="1:5" ht="24.75" customHeight="1">
      <c r="A789" s="1" t="str">
        <f t="shared" si="13"/>
        <v>109</v>
      </c>
      <c r="B789" s="1" t="s">
        <v>67</v>
      </c>
      <c r="C789" s="1" t="s">
        <v>771</v>
      </c>
      <c r="D789" s="1" t="str">
        <f>"黎丽娟"</f>
        <v>黎丽娟</v>
      </c>
      <c r="E789" s="1" t="s">
        <v>773</v>
      </c>
    </row>
    <row r="790" spans="1:5" ht="24.75" customHeight="1">
      <c r="A790" s="1" t="str">
        <f t="shared" si="13"/>
        <v>109</v>
      </c>
      <c r="B790" s="1" t="s">
        <v>67</v>
      </c>
      <c r="C790" s="1" t="s">
        <v>771</v>
      </c>
      <c r="D790" s="1" t="str">
        <f>"苏二妹"</f>
        <v>苏二妹</v>
      </c>
      <c r="E790" s="1" t="s">
        <v>774</v>
      </c>
    </row>
    <row r="791" spans="1:5" ht="24.75" customHeight="1">
      <c r="A791" s="1" t="str">
        <f t="shared" si="13"/>
        <v>109</v>
      </c>
      <c r="B791" s="1" t="s">
        <v>67</v>
      </c>
      <c r="C791" s="1" t="s">
        <v>771</v>
      </c>
      <c r="D791" s="1" t="str">
        <f>"赵香磊"</f>
        <v>赵香磊</v>
      </c>
      <c r="E791" s="1" t="s">
        <v>775</v>
      </c>
    </row>
    <row r="792" spans="1:5" ht="24.75" customHeight="1">
      <c r="A792" s="1" t="str">
        <f t="shared" si="13"/>
        <v>109</v>
      </c>
      <c r="B792" s="1" t="s">
        <v>67</v>
      </c>
      <c r="C792" s="1" t="s">
        <v>771</v>
      </c>
      <c r="D792" s="1" t="str">
        <f>"符玉湘"</f>
        <v>符玉湘</v>
      </c>
      <c r="E792" s="1" t="s">
        <v>776</v>
      </c>
    </row>
    <row r="793" spans="1:5" ht="24.75" customHeight="1">
      <c r="A793" s="1" t="str">
        <f t="shared" si="13"/>
        <v>109</v>
      </c>
      <c r="B793" s="1" t="s">
        <v>67</v>
      </c>
      <c r="C793" s="1" t="s">
        <v>771</v>
      </c>
      <c r="D793" s="1" t="str">
        <f>"陈雨欣"</f>
        <v>陈雨欣</v>
      </c>
      <c r="E793" s="1" t="s">
        <v>777</v>
      </c>
    </row>
    <row r="794" spans="1:5" ht="24.75" customHeight="1">
      <c r="A794" s="1" t="str">
        <f t="shared" si="13"/>
        <v>109</v>
      </c>
      <c r="B794" s="1" t="s">
        <v>67</v>
      </c>
      <c r="C794" s="1" t="s">
        <v>771</v>
      </c>
      <c r="D794" s="1" t="str">
        <f>"辛夏丹"</f>
        <v>辛夏丹</v>
      </c>
      <c r="E794" s="1" t="s">
        <v>778</v>
      </c>
    </row>
    <row r="795" spans="1:5" ht="24.75" customHeight="1">
      <c r="A795" s="1" t="str">
        <f t="shared" si="13"/>
        <v>109</v>
      </c>
      <c r="B795" s="1" t="s">
        <v>67</v>
      </c>
      <c r="C795" s="1" t="s">
        <v>771</v>
      </c>
      <c r="D795" s="1" t="str">
        <f>"陈秋菊"</f>
        <v>陈秋菊</v>
      </c>
      <c r="E795" s="1" t="s">
        <v>779</v>
      </c>
    </row>
    <row r="796" spans="1:5" ht="24.75" customHeight="1">
      <c r="A796" s="1" t="str">
        <f t="shared" si="13"/>
        <v>109</v>
      </c>
      <c r="B796" s="1" t="s">
        <v>67</v>
      </c>
      <c r="C796" s="1" t="s">
        <v>771</v>
      </c>
      <c r="D796" s="1" t="str">
        <f>"范叶雅"</f>
        <v>范叶雅</v>
      </c>
      <c r="E796" s="1" t="s">
        <v>780</v>
      </c>
    </row>
    <row r="797" spans="1:5" ht="24.75" customHeight="1">
      <c r="A797" s="1" t="str">
        <f t="shared" si="13"/>
        <v>109</v>
      </c>
      <c r="B797" s="1" t="s">
        <v>67</v>
      </c>
      <c r="C797" s="1" t="s">
        <v>771</v>
      </c>
      <c r="D797" s="1" t="str">
        <f>"郭爱教"</f>
        <v>郭爱教</v>
      </c>
      <c r="E797" s="1" t="s">
        <v>296</v>
      </c>
    </row>
    <row r="798" spans="1:5" ht="24.75" customHeight="1">
      <c r="A798" s="1" t="str">
        <f t="shared" si="13"/>
        <v>109</v>
      </c>
      <c r="B798" s="1" t="s">
        <v>67</v>
      </c>
      <c r="C798" s="1" t="s">
        <v>771</v>
      </c>
      <c r="D798" s="1" t="str">
        <f>"方莹"</f>
        <v>方莹</v>
      </c>
      <c r="E798" s="1" t="s">
        <v>781</v>
      </c>
    </row>
    <row r="799" spans="1:5" ht="24.75" customHeight="1">
      <c r="A799" s="1" t="str">
        <f t="shared" si="13"/>
        <v>109</v>
      </c>
      <c r="B799" s="1" t="s">
        <v>67</v>
      </c>
      <c r="C799" s="1" t="s">
        <v>771</v>
      </c>
      <c r="D799" s="1" t="str">
        <f>"甘昌阳"</f>
        <v>甘昌阳</v>
      </c>
      <c r="E799" s="1" t="s">
        <v>782</v>
      </c>
    </row>
    <row r="800" spans="1:5" ht="24.75" customHeight="1">
      <c r="A800" s="1" t="str">
        <f t="shared" si="13"/>
        <v>109</v>
      </c>
      <c r="B800" s="1" t="s">
        <v>67</v>
      </c>
      <c r="C800" s="1" t="s">
        <v>771</v>
      </c>
      <c r="D800" s="1" t="str">
        <f>"钟专"</f>
        <v>钟专</v>
      </c>
      <c r="E800" s="1" t="s">
        <v>783</v>
      </c>
    </row>
    <row r="801" spans="1:5" ht="24.75" customHeight="1">
      <c r="A801" s="1" t="str">
        <f t="shared" si="13"/>
        <v>109</v>
      </c>
      <c r="B801" s="1" t="s">
        <v>67</v>
      </c>
      <c r="C801" s="1" t="s">
        <v>771</v>
      </c>
      <c r="D801" s="1" t="str">
        <f>"庞三妹"</f>
        <v>庞三妹</v>
      </c>
      <c r="E801" s="1" t="s">
        <v>784</v>
      </c>
    </row>
    <row r="802" spans="1:5" ht="24.75" customHeight="1">
      <c r="A802" s="1" t="str">
        <f t="shared" si="13"/>
        <v>109</v>
      </c>
      <c r="B802" s="1" t="s">
        <v>67</v>
      </c>
      <c r="C802" s="1" t="s">
        <v>771</v>
      </c>
      <c r="D802" s="1" t="str">
        <f>"吴金梅"</f>
        <v>吴金梅</v>
      </c>
      <c r="E802" s="1" t="s">
        <v>785</v>
      </c>
    </row>
    <row r="803" spans="1:5" ht="24.75" customHeight="1">
      <c r="A803" s="1" t="str">
        <f t="shared" si="13"/>
        <v>109</v>
      </c>
      <c r="B803" s="1" t="s">
        <v>67</v>
      </c>
      <c r="C803" s="1" t="s">
        <v>771</v>
      </c>
      <c r="D803" s="1" t="str">
        <f>"谭吕平"</f>
        <v>谭吕平</v>
      </c>
      <c r="E803" s="1" t="s">
        <v>786</v>
      </c>
    </row>
    <row r="804" spans="1:5" ht="24.75" customHeight="1">
      <c r="A804" s="1" t="str">
        <f t="shared" si="13"/>
        <v>109</v>
      </c>
      <c r="B804" s="1" t="s">
        <v>67</v>
      </c>
      <c r="C804" s="1" t="s">
        <v>771</v>
      </c>
      <c r="D804" s="1" t="str">
        <f>"唐利利"</f>
        <v>唐利利</v>
      </c>
      <c r="E804" s="1" t="s">
        <v>787</v>
      </c>
    </row>
    <row r="805" spans="1:5" ht="24.75" customHeight="1">
      <c r="A805" s="1" t="str">
        <f t="shared" si="13"/>
        <v>109</v>
      </c>
      <c r="B805" s="1" t="s">
        <v>67</v>
      </c>
      <c r="C805" s="1" t="s">
        <v>771</v>
      </c>
      <c r="D805" s="1" t="str">
        <f>"李素"</f>
        <v>李素</v>
      </c>
      <c r="E805" s="1" t="s">
        <v>788</v>
      </c>
    </row>
    <row r="806" spans="1:5" ht="24.75" customHeight="1">
      <c r="A806" s="1" t="str">
        <f t="shared" si="13"/>
        <v>109</v>
      </c>
      <c r="B806" s="1" t="s">
        <v>67</v>
      </c>
      <c r="C806" s="1" t="s">
        <v>771</v>
      </c>
      <c r="D806" s="1" t="str">
        <f>"赵坤相"</f>
        <v>赵坤相</v>
      </c>
      <c r="E806" s="1" t="s">
        <v>789</v>
      </c>
    </row>
    <row r="807" spans="1:5" ht="24.75" customHeight="1">
      <c r="A807" s="1" t="str">
        <f t="shared" si="13"/>
        <v>109</v>
      </c>
      <c r="B807" s="1" t="s">
        <v>67</v>
      </c>
      <c r="C807" s="1" t="s">
        <v>771</v>
      </c>
      <c r="D807" s="1" t="str">
        <f>"曾其生"</f>
        <v>曾其生</v>
      </c>
      <c r="E807" s="1" t="s">
        <v>790</v>
      </c>
    </row>
    <row r="808" spans="1:5" ht="24.75" customHeight="1">
      <c r="A808" s="1" t="str">
        <f t="shared" si="13"/>
        <v>109</v>
      </c>
      <c r="B808" s="1" t="s">
        <v>67</v>
      </c>
      <c r="C808" s="1" t="s">
        <v>771</v>
      </c>
      <c r="D808" s="1" t="str">
        <f>"王翠炳"</f>
        <v>王翠炳</v>
      </c>
      <c r="E808" s="1" t="s">
        <v>791</v>
      </c>
    </row>
    <row r="809" spans="1:5" ht="24.75" customHeight="1">
      <c r="A809" s="1" t="str">
        <f t="shared" si="13"/>
        <v>109</v>
      </c>
      <c r="B809" s="1" t="s">
        <v>67</v>
      </c>
      <c r="C809" s="1" t="s">
        <v>771</v>
      </c>
      <c r="D809" s="1" t="str">
        <f>"薛秀乾"</f>
        <v>薛秀乾</v>
      </c>
      <c r="E809" s="1" t="s">
        <v>792</v>
      </c>
    </row>
    <row r="810" spans="1:5" ht="24.75" customHeight="1">
      <c r="A810" s="1" t="str">
        <f t="shared" si="13"/>
        <v>109</v>
      </c>
      <c r="B810" s="1" t="s">
        <v>67</v>
      </c>
      <c r="C810" s="1" t="s">
        <v>771</v>
      </c>
      <c r="D810" s="1" t="str">
        <f>"曾月香"</f>
        <v>曾月香</v>
      </c>
      <c r="E810" s="1" t="s">
        <v>793</v>
      </c>
    </row>
    <row r="811" spans="1:5" ht="24.75" customHeight="1">
      <c r="A811" s="1" t="str">
        <f t="shared" si="13"/>
        <v>109</v>
      </c>
      <c r="B811" s="1" t="s">
        <v>67</v>
      </c>
      <c r="C811" s="1" t="s">
        <v>771</v>
      </c>
      <c r="D811" s="1" t="str">
        <f>"林羚"</f>
        <v>林羚</v>
      </c>
      <c r="E811" s="1" t="s">
        <v>794</v>
      </c>
    </row>
    <row r="812" spans="1:5" ht="24.75" customHeight="1">
      <c r="A812" s="1" t="str">
        <f t="shared" si="13"/>
        <v>109</v>
      </c>
      <c r="B812" s="1" t="s">
        <v>67</v>
      </c>
      <c r="C812" s="1" t="s">
        <v>771</v>
      </c>
      <c r="D812" s="1" t="str">
        <f>"张曼"</f>
        <v>张曼</v>
      </c>
      <c r="E812" s="1" t="s">
        <v>795</v>
      </c>
    </row>
    <row r="813" spans="1:5" ht="24.75" customHeight="1">
      <c r="A813" s="1" t="str">
        <f t="shared" si="13"/>
        <v>109</v>
      </c>
      <c r="B813" s="1" t="s">
        <v>67</v>
      </c>
      <c r="C813" s="1" t="s">
        <v>771</v>
      </c>
      <c r="D813" s="1" t="str">
        <f>"吴程燕"</f>
        <v>吴程燕</v>
      </c>
      <c r="E813" s="1" t="s">
        <v>796</v>
      </c>
    </row>
    <row r="814" spans="1:5" ht="24.75" customHeight="1">
      <c r="A814" s="1" t="str">
        <f t="shared" si="13"/>
        <v>109</v>
      </c>
      <c r="B814" s="1" t="s">
        <v>67</v>
      </c>
      <c r="C814" s="1" t="s">
        <v>771</v>
      </c>
      <c r="D814" s="1" t="str">
        <f>"冯秋转"</f>
        <v>冯秋转</v>
      </c>
      <c r="E814" s="1" t="s">
        <v>797</v>
      </c>
    </row>
    <row r="815" spans="1:5" ht="24.75" customHeight="1">
      <c r="A815" s="1" t="str">
        <f t="shared" si="13"/>
        <v>109</v>
      </c>
      <c r="B815" s="1" t="s">
        <v>67</v>
      </c>
      <c r="C815" s="1" t="s">
        <v>771</v>
      </c>
      <c r="D815" s="1" t="str">
        <f>"王传为"</f>
        <v>王传为</v>
      </c>
      <c r="E815" s="1" t="s">
        <v>798</v>
      </c>
    </row>
    <row r="816" spans="1:5" ht="24.75" customHeight="1">
      <c r="A816" s="1" t="str">
        <f t="shared" si="13"/>
        <v>109</v>
      </c>
      <c r="B816" s="1" t="s">
        <v>67</v>
      </c>
      <c r="C816" s="1" t="s">
        <v>771</v>
      </c>
      <c r="D816" s="1" t="str">
        <f>"冯芯怡"</f>
        <v>冯芯怡</v>
      </c>
      <c r="E816" s="1" t="s">
        <v>799</v>
      </c>
    </row>
    <row r="817" spans="1:5" ht="24.75" customHeight="1">
      <c r="A817" s="1" t="str">
        <f t="shared" si="13"/>
        <v>109</v>
      </c>
      <c r="B817" s="1" t="s">
        <v>67</v>
      </c>
      <c r="C817" s="1" t="s">
        <v>771</v>
      </c>
      <c r="D817" s="1" t="str">
        <f>"陈梅平"</f>
        <v>陈梅平</v>
      </c>
      <c r="E817" s="1" t="s">
        <v>800</v>
      </c>
    </row>
    <row r="818" spans="1:5" ht="24.75" customHeight="1">
      <c r="A818" s="1" t="str">
        <f t="shared" si="13"/>
        <v>109</v>
      </c>
      <c r="B818" s="1" t="s">
        <v>67</v>
      </c>
      <c r="C818" s="1" t="s">
        <v>771</v>
      </c>
      <c r="D818" s="1" t="str">
        <f>"许婷瑾"</f>
        <v>许婷瑾</v>
      </c>
      <c r="E818" s="1" t="s">
        <v>801</v>
      </c>
    </row>
    <row r="819" spans="1:5" ht="24.75" customHeight="1">
      <c r="A819" s="1" t="str">
        <f t="shared" si="13"/>
        <v>109</v>
      </c>
      <c r="B819" s="1" t="s">
        <v>67</v>
      </c>
      <c r="C819" s="1" t="s">
        <v>771</v>
      </c>
      <c r="D819" s="1" t="str">
        <f>"黄晓佳"</f>
        <v>黄晓佳</v>
      </c>
      <c r="E819" s="1" t="s">
        <v>802</v>
      </c>
    </row>
    <row r="820" spans="1:5" ht="24.75" customHeight="1">
      <c r="A820" s="1" t="str">
        <f t="shared" si="13"/>
        <v>109</v>
      </c>
      <c r="B820" s="1" t="s">
        <v>67</v>
      </c>
      <c r="C820" s="1" t="s">
        <v>771</v>
      </c>
      <c r="D820" s="1" t="str">
        <f>"黄楚茵"</f>
        <v>黄楚茵</v>
      </c>
      <c r="E820" s="1" t="s">
        <v>803</v>
      </c>
    </row>
    <row r="821" spans="1:5" ht="24.75" customHeight="1">
      <c r="A821" s="1" t="str">
        <f aca="true" t="shared" si="14" ref="A821:A826">"110"</f>
        <v>110</v>
      </c>
      <c r="B821" s="1" t="s">
        <v>6</v>
      </c>
      <c r="C821" s="1" t="s">
        <v>771</v>
      </c>
      <c r="D821" s="1" t="str">
        <f>"何梅霞"</f>
        <v>何梅霞</v>
      </c>
      <c r="E821" s="1" t="s">
        <v>804</v>
      </c>
    </row>
    <row r="822" spans="1:5" ht="24.75" customHeight="1">
      <c r="A822" s="1" t="str">
        <f t="shared" si="14"/>
        <v>110</v>
      </c>
      <c r="B822" s="1" t="s">
        <v>6</v>
      </c>
      <c r="C822" s="1" t="s">
        <v>771</v>
      </c>
      <c r="D822" s="1" t="str">
        <f>"覃贞矣"</f>
        <v>覃贞矣</v>
      </c>
      <c r="E822" s="1" t="s">
        <v>805</v>
      </c>
    </row>
    <row r="823" spans="1:5" ht="24.75" customHeight="1">
      <c r="A823" s="1" t="str">
        <f t="shared" si="14"/>
        <v>110</v>
      </c>
      <c r="B823" s="1" t="s">
        <v>6</v>
      </c>
      <c r="C823" s="1" t="s">
        <v>771</v>
      </c>
      <c r="D823" s="1" t="str">
        <f>"万青青"</f>
        <v>万青青</v>
      </c>
      <c r="E823" s="1" t="s">
        <v>806</v>
      </c>
    </row>
    <row r="824" spans="1:5" ht="24.75" customHeight="1">
      <c r="A824" s="1" t="str">
        <f t="shared" si="14"/>
        <v>110</v>
      </c>
      <c r="B824" s="1" t="s">
        <v>6</v>
      </c>
      <c r="C824" s="1" t="s">
        <v>771</v>
      </c>
      <c r="D824" s="1" t="str">
        <f>"林鑫"</f>
        <v>林鑫</v>
      </c>
      <c r="E824" s="1" t="s">
        <v>807</v>
      </c>
    </row>
    <row r="825" spans="1:5" ht="24.75" customHeight="1">
      <c r="A825" s="1" t="str">
        <f t="shared" si="14"/>
        <v>110</v>
      </c>
      <c r="B825" s="1" t="s">
        <v>6</v>
      </c>
      <c r="C825" s="1" t="s">
        <v>771</v>
      </c>
      <c r="D825" s="1" t="str">
        <f>"徐晓春"</f>
        <v>徐晓春</v>
      </c>
      <c r="E825" s="1" t="s">
        <v>808</v>
      </c>
    </row>
    <row r="826" spans="1:5" ht="24.75" customHeight="1">
      <c r="A826" s="1" t="str">
        <f t="shared" si="14"/>
        <v>110</v>
      </c>
      <c r="B826" s="1" t="s">
        <v>6</v>
      </c>
      <c r="C826" s="1" t="s">
        <v>771</v>
      </c>
      <c r="D826" s="1" t="str">
        <f>"邢诗雅"</f>
        <v>邢诗雅</v>
      </c>
      <c r="E826" s="1" t="s">
        <v>809</v>
      </c>
    </row>
    <row r="827" spans="1:5" ht="24.75" customHeight="1">
      <c r="A827" s="1" t="str">
        <f aca="true" t="shared" si="15" ref="A827:A832">"111"</f>
        <v>111</v>
      </c>
      <c r="B827" s="1" t="s">
        <v>6</v>
      </c>
      <c r="C827" s="1" t="s">
        <v>810</v>
      </c>
      <c r="D827" s="1" t="str">
        <f>"张香芳"</f>
        <v>张香芳</v>
      </c>
      <c r="E827" s="1" t="s">
        <v>86</v>
      </c>
    </row>
    <row r="828" spans="1:5" ht="24.75" customHeight="1">
      <c r="A828" s="1" t="str">
        <f t="shared" si="15"/>
        <v>111</v>
      </c>
      <c r="B828" s="1" t="s">
        <v>6</v>
      </c>
      <c r="C828" s="1" t="s">
        <v>810</v>
      </c>
      <c r="D828" s="1" t="str">
        <f>"陈妹"</f>
        <v>陈妹</v>
      </c>
      <c r="E828" s="1" t="s">
        <v>811</v>
      </c>
    </row>
    <row r="829" spans="1:5" ht="24.75" customHeight="1">
      <c r="A829" s="1" t="str">
        <f t="shared" si="15"/>
        <v>111</v>
      </c>
      <c r="B829" s="1" t="s">
        <v>6</v>
      </c>
      <c r="C829" s="1" t="s">
        <v>810</v>
      </c>
      <c r="D829" s="1" t="str">
        <f>"戚小娜"</f>
        <v>戚小娜</v>
      </c>
      <c r="E829" s="1" t="s">
        <v>812</v>
      </c>
    </row>
    <row r="830" spans="1:5" ht="24.75" customHeight="1">
      <c r="A830" s="1" t="str">
        <f t="shared" si="15"/>
        <v>111</v>
      </c>
      <c r="B830" s="1" t="s">
        <v>6</v>
      </c>
      <c r="C830" s="1" t="s">
        <v>810</v>
      </c>
      <c r="D830" s="1" t="str">
        <f>"李妲妲"</f>
        <v>李妲妲</v>
      </c>
      <c r="E830" s="1" t="s">
        <v>813</v>
      </c>
    </row>
    <row r="831" spans="1:5" ht="24.75" customHeight="1">
      <c r="A831" s="1" t="str">
        <f t="shared" si="15"/>
        <v>111</v>
      </c>
      <c r="B831" s="1" t="s">
        <v>6</v>
      </c>
      <c r="C831" s="1" t="s">
        <v>810</v>
      </c>
      <c r="D831" s="1" t="str">
        <f>"王玲妹"</f>
        <v>王玲妹</v>
      </c>
      <c r="E831" s="1" t="s">
        <v>814</v>
      </c>
    </row>
    <row r="832" spans="1:5" ht="24.75" customHeight="1">
      <c r="A832" s="1" t="str">
        <f t="shared" si="15"/>
        <v>111</v>
      </c>
      <c r="B832" s="1" t="s">
        <v>6</v>
      </c>
      <c r="C832" s="1" t="s">
        <v>810</v>
      </c>
      <c r="D832" s="1" t="str">
        <f>"陈晓鹏"</f>
        <v>陈晓鹏</v>
      </c>
      <c r="E832" s="1" t="s">
        <v>815</v>
      </c>
    </row>
    <row r="833" spans="1:5" ht="24.75" customHeight="1">
      <c r="A833" s="1" t="str">
        <f aca="true" t="shared" si="16" ref="A833:A896">"112"</f>
        <v>112</v>
      </c>
      <c r="B833" s="1" t="s">
        <v>816</v>
      </c>
      <c r="C833" s="1" t="s">
        <v>810</v>
      </c>
      <c r="D833" s="1" t="str">
        <f>"吴欢"</f>
        <v>吴欢</v>
      </c>
      <c r="E833" s="1" t="s">
        <v>817</v>
      </c>
    </row>
    <row r="834" spans="1:5" ht="24.75" customHeight="1">
      <c r="A834" s="1" t="str">
        <f t="shared" si="16"/>
        <v>112</v>
      </c>
      <c r="B834" s="1" t="s">
        <v>816</v>
      </c>
      <c r="C834" s="1" t="s">
        <v>810</v>
      </c>
      <c r="D834" s="1" t="str">
        <f>"符美喜"</f>
        <v>符美喜</v>
      </c>
      <c r="E834" s="1" t="s">
        <v>818</v>
      </c>
    </row>
    <row r="835" spans="1:5" ht="24.75" customHeight="1">
      <c r="A835" s="1" t="str">
        <f t="shared" si="16"/>
        <v>112</v>
      </c>
      <c r="B835" s="1" t="s">
        <v>816</v>
      </c>
      <c r="C835" s="1" t="s">
        <v>810</v>
      </c>
      <c r="D835" s="1" t="str">
        <f>"周先丽"</f>
        <v>周先丽</v>
      </c>
      <c r="E835" s="1" t="s">
        <v>819</v>
      </c>
    </row>
    <row r="836" spans="1:5" ht="24.75" customHeight="1">
      <c r="A836" s="1" t="str">
        <f t="shared" si="16"/>
        <v>112</v>
      </c>
      <c r="B836" s="1" t="s">
        <v>816</v>
      </c>
      <c r="C836" s="1" t="s">
        <v>810</v>
      </c>
      <c r="D836" s="1" t="str">
        <f>"何娇"</f>
        <v>何娇</v>
      </c>
      <c r="E836" s="1" t="s">
        <v>820</v>
      </c>
    </row>
    <row r="837" spans="1:5" ht="24.75" customHeight="1">
      <c r="A837" s="1" t="str">
        <f t="shared" si="16"/>
        <v>112</v>
      </c>
      <c r="B837" s="1" t="s">
        <v>816</v>
      </c>
      <c r="C837" s="1" t="s">
        <v>810</v>
      </c>
      <c r="D837" s="1" t="str">
        <f>"蔡佳秀"</f>
        <v>蔡佳秀</v>
      </c>
      <c r="E837" s="1" t="s">
        <v>821</v>
      </c>
    </row>
    <row r="838" spans="1:5" ht="24.75" customHeight="1">
      <c r="A838" s="1" t="str">
        <f t="shared" si="16"/>
        <v>112</v>
      </c>
      <c r="B838" s="1" t="s">
        <v>816</v>
      </c>
      <c r="C838" s="1" t="s">
        <v>810</v>
      </c>
      <c r="D838" s="1" t="str">
        <f>"李蓓"</f>
        <v>李蓓</v>
      </c>
      <c r="E838" s="1" t="s">
        <v>672</v>
      </c>
    </row>
    <row r="839" spans="1:5" ht="24.75" customHeight="1">
      <c r="A839" s="1" t="str">
        <f t="shared" si="16"/>
        <v>112</v>
      </c>
      <c r="B839" s="1" t="s">
        <v>816</v>
      </c>
      <c r="C839" s="1" t="s">
        <v>810</v>
      </c>
      <c r="D839" s="1" t="str">
        <f>"李相"</f>
        <v>李相</v>
      </c>
      <c r="E839" s="1" t="s">
        <v>822</v>
      </c>
    </row>
    <row r="840" spans="1:5" ht="24.75" customHeight="1">
      <c r="A840" s="1" t="str">
        <f t="shared" si="16"/>
        <v>112</v>
      </c>
      <c r="B840" s="1" t="s">
        <v>816</v>
      </c>
      <c r="C840" s="1" t="s">
        <v>810</v>
      </c>
      <c r="D840" s="1" t="str">
        <f>"吴小容"</f>
        <v>吴小容</v>
      </c>
      <c r="E840" s="1" t="s">
        <v>823</v>
      </c>
    </row>
    <row r="841" spans="1:5" ht="24.75" customHeight="1">
      <c r="A841" s="1" t="str">
        <f t="shared" si="16"/>
        <v>112</v>
      </c>
      <c r="B841" s="1" t="s">
        <v>816</v>
      </c>
      <c r="C841" s="1" t="s">
        <v>810</v>
      </c>
      <c r="D841" s="1" t="str">
        <f>"陈益宁"</f>
        <v>陈益宁</v>
      </c>
      <c r="E841" s="1" t="s">
        <v>824</v>
      </c>
    </row>
    <row r="842" spans="1:5" ht="24.75" customHeight="1">
      <c r="A842" s="1" t="str">
        <f t="shared" si="16"/>
        <v>112</v>
      </c>
      <c r="B842" s="1" t="s">
        <v>816</v>
      </c>
      <c r="C842" s="1" t="s">
        <v>810</v>
      </c>
      <c r="D842" s="1" t="str">
        <f>"邱香"</f>
        <v>邱香</v>
      </c>
      <c r="E842" s="1" t="s">
        <v>825</v>
      </c>
    </row>
    <row r="843" spans="1:5" ht="24.75" customHeight="1">
      <c r="A843" s="1" t="str">
        <f t="shared" si="16"/>
        <v>112</v>
      </c>
      <c r="B843" s="1" t="s">
        <v>816</v>
      </c>
      <c r="C843" s="1" t="s">
        <v>810</v>
      </c>
      <c r="D843" s="1" t="str">
        <f>"黎亚霞"</f>
        <v>黎亚霞</v>
      </c>
      <c r="E843" s="1" t="s">
        <v>826</v>
      </c>
    </row>
    <row r="844" spans="1:5" ht="24.75" customHeight="1">
      <c r="A844" s="1" t="str">
        <f t="shared" si="16"/>
        <v>112</v>
      </c>
      <c r="B844" s="1" t="s">
        <v>816</v>
      </c>
      <c r="C844" s="1" t="s">
        <v>810</v>
      </c>
      <c r="D844" s="1" t="str">
        <f>"杜才凤"</f>
        <v>杜才凤</v>
      </c>
      <c r="E844" s="1" t="s">
        <v>300</v>
      </c>
    </row>
    <row r="845" spans="1:5" ht="24.75" customHeight="1">
      <c r="A845" s="1" t="str">
        <f t="shared" si="16"/>
        <v>112</v>
      </c>
      <c r="B845" s="1" t="s">
        <v>816</v>
      </c>
      <c r="C845" s="1" t="s">
        <v>810</v>
      </c>
      <c r="D845" s="1" t="str">
        <f>"陈小花"</f>
        <v>陈小花</v>
      </c>
      <c r="E845" s="1" t="s">
        <v>827</v>
      </c>
    </row>
    <row r="846" spans="1:5" ht="24.75" customHeight="1">
      <c r="A846" s="1" t="str">
        <f t="shared" si="16"/>
        <v>112</v>
      </c>
      <c r="B846" s="1" t="s">
        <v>816</v>
      </c>
      <c r="C846" s="1" t="s">
        <v>810</v>
      </c>
      <c r="D846" s="1" t="str">
        <f>"吴冠英"</f>
        <v>吴冠英</v>
      </c>
      <c r="E846" s="1" t="s">
        <v>828</v>
      </c>
    </row>
    <row r="847" spans="1:5" ht="24.75" customHeight="1">
      <c r="A847" s="1" t="str">
        <f t="shared" si="16"/>
        <v>112</v>
      </c>
      <c r="B847" s="1" t="s">
        <v>816</v>
      </c>
      <c r="C847" s="1" t="s">
        <v>810</v>
      </c>
      <c r="D847" s="1" t="str">
        <f>"吴高敏"</f>
        <v>吴高敏</v>
      </c>
      <c r="E847" s="1" t="s">
        <v>829</v>
      </c>
    </row>
    <row r="848" spans="1:5" ht="24.75" customHeight="1">
      <c r="A848" s="1" t="str">
        <f t="shared" si="16"/>
        <v>112</v>
      </c>
      <c r="B848" s="1" t="s">
        <v>816</v>
      </c>
      <c r="C848" s="1" t="s">
        <v>810</v>
      </c>
      <c r="D848" s="1" t="str">
        <f>"唐秋丹"</f>
        <v>唐秋丹</v>
      </c>
      <c r="E848" s="1" t="s">
        <v>830</v>
      </c>
    </row>
    <row r="849" spans="1:5" ht="24.75" customHeight="1">
      <c r="A849" s="1" t="str">
        <f t="shared" si="16"/>
        <v>112</v>
      </c>
      <c r="B849" s="1" t="s">
        <v>816</v>
      </c>
      <c r="C849" s="1" t="s">
        <v>810</v>
      </c>
      <c r="D849" s="1" t="str">
        <f>"黄海锐"</f>
        <v>黄海锐</v>
      </c>
      <c r="E849" s="1" t="s">
        <v>831</v>
      </c>
    </row>
    <row r="850" spans="1:5" ht="24.75" customHeight="1">
      <c r="A850" s="1" t="str">
        <f t="shared" si="16"/>
        <v>112</v>
      </c>
      <c r="B850" s="1" t="s">
        <v>816</v>
      </c>
      <c r="C850" s="1" t="s">
        <v>810</v>
      </c>
      <c r="D850" s="1" t="str">
        <f>"唐台玲"</f>
        <v>唐台玲</v>
      </c>
      <c r="E850" s="1" t="s">
        <v>832</v>
      </c>
    </row>
    <row r="851" spans="1:5" ht="24.75" customHeight="1">
      <c r="A851" s="1" t="str">
        <f t="shared" si="16"/>
        <v>112</v>
      </c>
      <c r="B851" s="1" t="s">
        <v>816</v>
      </c>
      <c r="C851" s="1" t="s">
        <v>810</v>
      </c>
      <c r="D851" s="1" t="str">
        <f>"蔡庆祝"</f>
        <v>蔡庆祝</v>
      </c>
      <c r="E851" s="1" t="s">
        <v>833</v>
      </c>
    </row>
    <row r="852" spans="1:5" ht="24.75" customHeight="1">
      <c r="A852" s="1" t="str">
        <f t="shared" si="16"/>
        <v>112</v>
      </c>
      <c r="B852" s="1" t="s">
        <v>816</v>
      </c>
      <c r="C852" s="1" t="s">
        <v>810</v>
      </c>
      <c r="D852" s="1" t="str">
        <f>"唐娇"</f>
        <v>唐娇</v>
      </c>
      <c r="E852" s="1" t="s">
        <v>834</v>
      </c>
    </row>
    <row r="853" spans="1:5" ht="24.75" customHeight="1">
      <c r="A853" s="1" t="str">
        <f t="shared" si="16"/>
        <v>112</v>
      </c>
      <c r="B853" s="1" t="s">
        <v>816</v>
      </c>
      <c r="C853" s="1" t="s">
        <v>810</v>
      </c>
      <c r="D853" s="1" t="str">
        <f>"吴琼丹"</f>
        <v>吴琼丹</v>
      </c>
      <c r="E853" s="1" t="s">
        <v>835</v>
      </c>
    </row>
    <row r="854" spans="1:5" ht="24.75" customHeight="1">
      <c r="A854" s="1" t="str">
        <f t="shared" si="16"/>
        <v>112</v>
      </c>
      <c r="B854" s="1" t="s">
        <v>816</v>
      </c>
      <c r="C854" s="1" t="s">
        <v>810</v>
      </c>
      <c r="D854" s="1" t="str">
        <f>"章霖静"</f>
        <v>章霖静</v>
      </c>
      <c r="E854" s="1" t="s">
        <v>836</v>
      </c>
    </row>
    <row r="855" spans="1:5" ht="24.75" customHeight="1">
      <c r="A855" s="1" t="str">
        <f t="shared" si="16"/>
        <v>112</v>
      </c>
      <c r="B855" s="1" t="s">
        <v>816</v>
      </c>
      <c r="C855" s="1" t="s">
        <v>810</v>
      </c>
      <c r="D855" s="1" t="str">
        <f>"符茂容"</f>
        <v>符茂容</v>
      </c>
      <c r="E855" s="1" t="s">
        <v>837</v>
      </c>
    </row>
    <row r="856" spans="1:5" ht="24.75" customHeight="1">
      <c r="A856" s="1" t="str">
        <f t="shared" si="16"/>
        <v>112</v>
      </c>
      <c r="B856" s="1" t="s">
        <v>816</v>
      </c>
      <c r="C856" s="1" t="s">
        <v>810</v>
      </c>
      <c r="D856" s="1" t="str">
        <f>"韩丛璟"</f>
        <v>韩丛璟</v>
      </c>
      <c r="E856" s="1" t="s">
        <v>838</v>
      </c>
    </row>
    <row r="857" spans="1:5" ht="24.75" customHeight="1">
      <c r="A857" s="1" t="str">
        <f t="shared" si="16"/>
        <v>112</v>
      </c>
      <c r="B857" s="1" t="s">
        <v>816</v>
      </c>
      <c r="C857" s="1" t="s">
        <v>810</v>
      </c>
      <c r="D857" s="1" t="str">
        <f>"林苗苗"</f>
        <v>林苗苗</v>
      </c>
      <c r="E857" s="1" t="s">
        <v>839</v>
      </c>
    </row>
    <row r="858" spans="1:5" ht="24.75" customHeight="1">
      <c r="A858" s="1" t="str">
        <f t="shared" si="16"/>
        <v>112</v>
      </c>
      <c r="B858" s="1" t="s">
        <v>816</v>
      </c>
      <c r="C858" s="1" t="s">
        <v>810</v>
      </c>
      <c r="D858" s="1" t="str">
        <f>"王华琴"</f>
        <v>王华琴</v>
      </c>
      <c r="E858" s="1" t="s">
        <v>840</v>
      </c>
    </row>
    <row r="859" spans="1:5" ht="24.75" customHeight="1">
      <c r="A859" s="1" t="str">
        <f t="shared" si="16"/>
        <v>112</v>
      </c>
      <c r="B859" s="1" t="s">
        <v>816</v>
      </c>
      <c r="C859" s="1" t="s">
        <v>810</v>
      </c>
      <c r="D859" s="1" t="str">
        <f>"王娜"</f>
        <v>王娜</v>
      </c>
      <c r="E859" s="1" t="s">
        <v>841</v>
      </c>
    </row>
    <row r="860" spans="1:5" ht="24.75" customHeight="1">
      <c r="A860" s="1" t="str">
        <f t="shared" si="16"/>
        <v>112</v>
      </c>
      <c r="B860" s="1" t="s">
        <v>816</v>
      </c>
      <c r="C860" s="1" t="s">
        <v>810</v>
      </c>
      <c r="D860" s="1" t="str">
        <f>"王昌玉"</f>
        <v>王昌玉</v>
      </c>
      <c r="E860" s="1" t="s">
        <v>842</v>
      </c>
    </row>
    <row r="861" spans="1:5" ht="24.75" customHeight="1">
      <c r="A861" s="1" t="str">
        <f t="shared" si="16"/>
        <v>112</v>
      </c>
      <c r="B861" s="1" t="s">
        <v>816</v>
      </c>
      <c r="C861" s="1" t="s">
        <v>810</v>
      </c>
      <c r="D861" s="1" t="str">
        <f>"陈宝南"</f>
        <v>陈宝南</v>
      </c>
      <c r="E861" s="1" t="s">
        <v>843</v>
      </c>
    </row>
    <row r="862" spans="1:5" ht="24.75" customHeight="1">
      <c r="A862" s="1" t="str">
        <f t="shared" si="16"/>
        <v>112</v>
      </c>
      <c r="B862" s="1" t="s">
        <v>816</v>
      </c>
      <c r="C862" s="1" t="s">
        <v>810</v>
      </c>
      <c r="D862" s="1" t="str">
        <f>"符艳艳"</f>
        <v>符艳艳</v>
      </c>
      <c r="E862" s="1" t="s">
        <v>80</v>
      </c>
    </row>
    <row r="863" spans="1:5" ht="24.75" customHeight="1">
      <c r="A863" s="1" t="str">
        <f t="shared" si="16"/>
        <v>112</v>
      </c>
      <c r="B863" s="1" t="s">
        <v>816</v>
      </c>
      <c r="C863" s="1" t="s">
        <v>810</v>
      </c>
      <c r="D863" s="1" t="str">
        <f>"周雯静"</f>
        <v>周雯静</v>
      </c>
      <c r="E863" s="1" t="s">
        <v>844</v>
      </c>
    </row>
    <row r="864" spans="1:5" ht="24.75" customHeight="1">
      <c r="A864" s="1" t="str">
        <f t="shared" si="16"/>
        <v>112</v>
      </c>
      <c r="B864" s="1" t="s">
        <v>816</v>
      </c>
      <c r="C864" s="1" t="s">
        <v>810</v>
      </c>
      <c r="D864" s="1" t="str">
        <f>"吴霄燕"</f>
        <v>吴霄燕</v>
      </c>
      <c r="E864" s="1" t="s">
        <v>845</v>
      </c>
    </row>
    <row r="865" spans="1:5" ht="24.75" customHeight="1">
      <c r="A865" s="1" t="str">
        <f t="shared" si="16"/>
        <v>112</v>
      </c>
      <c r="B865" s="1" t="s">
        <v>816</v>
      </c>
      <c r="C865" s="1" t="s">
        <v>810</v>
      </c>
      <c r="D865" s="1" t="str">
        <f>"张淑钰"</f>
        <v>张淑钰</v>
      </c>
      <c r="E865" s="1" t="s">
        <v>846</v>
      </c>
    </row>
    <row r="866" spans="1:5" ht="24.75" customHeight="1">
      <c r="A866" s="1" t="str">
        <f t="shared" si="16"/>
        <v>112</v>
      </c>
      <c r="B866" s="1" t="s">
        <v>816</v>
      </c>
      <c r="C866" s="1" t="s">
        <v>810</v>
      </c>
      <c r="D866" s="1" t="str">
        <f>"王桂芳"</f>
        <v>王桂芳</v>
      </c>
      <c r="E866" s="1" t="s">
        <v>847</v>
      </c>
    </row>
    <row r="867" spans="1:5" ht="24.75" customHeight="1">
      <c r="A867" s="1" t="str">
        <f t="shared" si="16"/>
        <v>112</v>
      </c>
      <c r="B867" s="1" t="s">
        <v>816</v>
      </c>
      <c r="C867" s="1" t="s">
        <v>810</v>
      </c>
      <c r="D867" s="1" t="str">
        <f>"张珠"</f>
        <v>张珠</v>
      </c>
      <c r="E867" s="1" t="s">
        <v>848</v>
      </c>
    </row>
    <row r="868" spans="1:5" ht="24.75" customHeight="1">
      <c r="A868" s="1" t="str">
        <f t="shared" si="16"/>
        <v>112</v>
      </c>
      <c r="B868" s="1" t="s">
        <v>816</v>
      </c>
      <c r="C868" s="1" t="s">
        <v>810</v>
      </c>
      <c r="D868" s="1" t="str">
        <f>"李金霞"</f>
        <v>李金霞</v>
      </c>
      <c r="E868" s="1" t="s">
        <v>849</v>
      </c>
    </row>
    <row r="869" spans="1:5" ht="24.75" customHeight="1">
      <c r="A869" s="1" t="str">
        <f t="shared" si="16"/>
        <v>112</v>
      </c>
      <c r="B869" s="1" t="s">
        <v>816</v>
      </c>
      <c r="C869" s="1" t="s">
        <v>810</v>
      </c>
      <c r="D869" s="1" t="str">
        <f>"林世妃"</f>
        <v>林世妃</v>
      </c>
      <c r="E869" s="1" t="s">
        <v>850</v>
      </c>
    </row>
    <row r="870" spans="1:5" ht="24.75" customHeight="1">
      <c r="A870" s="1" t="str">
        <f t="shared" si="16"/>
        <v>112</v>
      </c>
      <c r="B870" s="1" t="s">
        <v>816</v>
      </c>
      <c r="C870" s="1" t="s">
        <v>810</v>
      </c>
      <c r="D870" s="1" t="str">
        <f>"符晓贝"</f>
        <v>符晓贝</v>
      </c>
      <c r="E870" s="1" t="s">
        <v>851</v>
      </c>
    </row>
    <row r="871" spans="1:5" ht="24.75" customHeight="1">
      <c r="A871" s="1" t="str">
        <f t="shared" si="16"/>
        <v>112</v>
      </c>
      <c r="B871" s="1" t="s">
        <v>816</v>
      </c>
      <c r="C871" s="1" t="s">
        <v>810</v>
      </c>
      <c r="D871" s="1" t="str">
        <f>"周著霞"</f>
        <v>周著霞</v>
      </c>
      <c r="E871" s="1" t="s">
        <v>852</v>
      </c>
    </row>
    <row r="872" spans="1:5" ht="24.75" customHeight="1">
      <c r="A872" s="1" t="str">
        <f t="shared" si="16"/>
        <v>112</v>
      </c>
      <c r="B872" s="1" t="s">
        <v>816</v>
      </c>
      <c r="C872" s="1" t="s">
        <v>810</v>
      </c>
      <c r="D872" s="1" t="str">
        <f>"王金玳"</f>
        <v>王金玳</v>
      </c>
      <c r="E872" s="1" t="s">
        <v>853</v>
      </c>
    </row>
    <row r="873" spans="1:5" ht="24.75" customHeight="1">
      <c r="A873" s="1" t="str">
        <f t="shared" si="16"/>
        <v>112</v>
      </c>
      <c r="B873" s="1" t="s">
        <v>816</v>
      </c>
      <c r="C873" s="1" t="s">
        <v>810</v>
      </c>
      <c r="D873" s="1" t="str">
        <f>"张秀洁"</f>
        <v>张秀洁</v>
      </c>
      <c r="E873" s="1" t="s">
        <v>854</v>
      </c>
    </row>
    <row r="874" spans="1:5" ht="24.75" customHeight="1">
      <c r="A874" s="1" t="str">
        <f t="shared" si="16"/>
        <v>112</v>
      </c>
      <c r="B874" s="1" t="s">
        <v>816</v>
      </c>
      <c r="C874" s="1" t="s">
        <v>810</v>
      </c>
      <c r="D874" s="1" t="str">
        <f>"符彩莲"</f>
        <v>符彩莲</v>
      </c>
      <c r="E874" s="1" t="s">
        <v>855</v>
      </c>
    </row>
    <row r="875" spans="1:5" ht="24.75" customHeight="1">
      <c r="A875" s="1" t="str">
        <f t="shared" si="16"/>
        <v>112</v>
      </c>
      <c r="B875" s="1" t="s">
        <v>816</v>
      </c>
      <c r="C875" s="1" t="s">
        <v>810</v>
      </c>
      <c r="D875" s="1" t="str">
        <f>"徐永玲"</f>
        <v>徐永玲</v>
      </c>
      <c r="E875" s="1" t="s">
        <v>118</v>
      </c>
    </row>
    <row r="876" spans="1:5" ht="24.75" customHeight="1">
      <c r="A876" s="1" t="str">
        <f t="shared" si="16"/>
        <v>112</v>
      </c>
      <c r="B876" s="1" t="s">
        <v>816</v>
      </c>
      <c r="C876" s="1" t="s">
        <v>810</v>
      </c>
      <c r="D876" s="1" t="str">
        <f>"刘海秋"</f>
        <v>刘海秋</v>
      </c>
      <c r="E876" s="1" t="s">
        <v>856</v>
      </c>
    </row>
    <row r="877" spans="1:5" ht="24.75" customHeight="1">
      <c r="A877" s="1" t="str">
        <f t="shared" si="16"/>
        <v>112</v>
      </c>
      <c r="B877" s="1" t="s">
        <v>816</v>
      </c>
      <c r="C877" s="1" t="s">
        <v>810</v>
      </c>
      <c r="D877" s="1" t="str">
        <f>"王菊青"</f>
        <v>王菊青</v>
      </c>
      <c r="E877" s="1" t="s">
        <v>376</v>
      </c>
    </row>
    <row r="878" spans="1:5" ht="24.75" customHeight="1">
      <c r="A878" s="1" t="str">
        <f t="shared" si="16"/>
        <v>112</v>
      </c>
      <c r="B878" s="1" t="s">
        <v>816</v>
      </c>
      <c r="C878" s="1" t="s">
        <v>810</v>
      </c>
      <c r="D878" s="1" t="str">
        <f>"王莉漫"</f>
        <v>王莉漫</v>
      </c>
      <c r="E878" s="1" t="s">
        <v>857</v>
      </c>
    </row>
    <row r="879" spans="1:5" ht="24.75" customHeight="1">
      <c r="A879" s="1" t="str">
        <f t="shared" si="16"/>
        <v>112</v>
      </c>
      <c r="B879" s="1" t="s">
        <v>816</v>
      </c>
      <c r="C879" s="1" t="s">
        <v>810</v>
      </c>
      <c r="D879" s="1" t="str">
        <f>"陈德静"</f>
        <v>陈德静</v>
      </c>
      <c r="E879" s="1" t="s">
        <v>858</v>
      </c>
    </row>
    <row r="880" spans="1:5" ht="24.75" customHeight="1">
      <c r="A880" s="1" t="str">
        <f t="shared" si="16"/>
        <v>112</v>
      </c>
      <c r="B880" s="1" t="s">
        <v>816</v>
      </c>
      <c r="C880" s="1" t="s">
        <v>810</v>
      </c>
      <c r="D880" s="1" t="str">
        <f>"蔡汝娜"</f>
        <v>蔡汝娜</v>
      </c>
      <c r="E880" s="1" t="s">
        <v>859</v>
      </c>
    </row>
    <row r="881" spans="1:5" ht="24.75" customHeight="1">
      <c r="A881" s="1" t="str">
        <f t="shared" si="16"/>
        <v>112</v>
      </c>
      <c r="B881" s="1" t="s">
        <v>816</v>
      </c>
      <c r="C881" s="1" t="s">
        <v>810</v>
      </c>
      <c r="D881" s="1" t="str">
        <f>"江颖"</f>
        <v>江颖</v>
      </c>
      <c r="E881" s="1" t="s">
        <v>860</v>
      </c>
    </row>
    <row r="882" spans="1:5" ht="24.75" customHeight="1">
      <c r="A882" s="1" t="str">
        <f t="shared" si="16"/>
        <v>112</v>
      </c>
      <c r="B882" s="1" t="s">
        <v>816</v>
      </c>
      <c r="C882" s="1" t="s">
        <v>810</v>
      </c>
      <c r="D882" s="1" t="str">
        <f>"李小兰"</f>
        <v>李小兰</v>
      </c>
      <c r="E882" s="1" t="s">
        <v>599</v>
      </c>
    </row>
    <row r="883" spans="1:5" ht="24.75" customHeight="1">
      <c r="A883" s="1" t="str">
        <f t="shared" si="16"/>
        <v>112</v>
      </c>
      <c r="B883" s="1" t="s">
        <v>816</v>
      </c>
      <c r="C883" s="1" t="s">
        <v>810</v>
      </c>
      <c r="D883" s="1" t="str">
        <f>"关远琴"</f>
        <v>关远琴</v>
      </c>
      <c r="E883" s="1" t="s">
        <v>379</v>
      </c>
    </row>
    <row r="884" spans="1:5" ht="24.75" customHeight="1">
      <c r="A884" s="1" t="str">
        <f t="shared" si="16"/>
        <v>112</v>
      </c>
      <c r="B884" s="1" t="s">
        <v>816</v>
      </c>
      <c r="C884" s="1" t="s">
        <v>810</v>
      </c>
      <c r="D884" s="1" t="str">
        <f>"杨妹妹"</f>
        <v>杨妹妹</v>
      </c>
      <c r="E884" s="1" t="s">
        <v>861</v>
      </c>
    </row>
    <row r="885" spans="1:5" ht="24.75" customHeight="1">
      <c r="A885" s="1" t="str">
        <f t="shared" si="16"/>
        <v>112</v>
      </c>
      <c r="B885" s="1" t="s">
        <v>816</v>
      </c>
      <c r="C885" s="1" t="s">
        <v>810</v>
      </c>
      <c r="D885" s="1" t="str">
        <f>"符和斌"</f>
        <v>符和斌</v>
      </c>
      <c r="E885" s="1" t="s">
        <v>724</v>
      </c>
    </row>
    <row r="886" spans="1:5" ht="24.75" customHeight="1">
      <c r="A886" s="1" t="str">
        <f t="shared" si="16"/>
        <v>112</v>
      </c>
      <c r="B886" s="1" t="s">
        <v>816</v>
      </c>
      <c r="C886" s="1" t="s">
        <v>810</v>
      </c>
      <c r="D886" s="1" t="str">
        <f>"冯文彬"</f>
        <v>冯文彬</v>
      </c>
      <c r="E886" s="1" t="s">
        <v>862</v>
      </c>
    </row>
    <row r="887" spans="1:5" ht="24.75" customHeight="1">
      <c r="A887" s="1" t="str">
        <f t="shared" si="16"/>
        <v>112</v>
      </c>
      <c r="B887" s="1" t="s">
        <v>816</v>
      </c>
      <c r="C887" s="1" t="s">
        <v>810</v>
      </c>
      <c r="D887" s="1" t="str">
        <f>"黄炜"</f>
        <v>黄炜</v>
      </c>
      <c r="E887" s="1" t="s">
        <v>863</v>
      </c>
    </row>
    <row r="888" spans="1:5" ht="24.75" customHeight="1">
      <c r="A888" s="1" t="str">
        <f t="shared" si="16"/>
        <v>112</v>
      </c>
      <c r="B888" s="1" t="s">
        <v>816</v>
      </c>
      <c r="C888" s="1" t="s">
        <v>810</v>
      </c>
      <c r="D888" s="1" t="str">
        <f>"姜姗姗"</f>
        <v>姜姗姗</v>
      </c>
      <c r="E888" s="1" t="s">
        <v>864</v>
      </c>
    </row>
    <row r="889" spans="1:5" ht="24.75" customHeight="1">
      <c r="A889" s="1" t="str">
        <f t="shared" si="16"/>
        <v>112</v>
      </c>
      <c r="B889" s="1" t="s">
        <v>816</v>
      </c>
      <c r="C889" s="1" t="s">
        <v>810</v>
      </c>
      <c r="D889" s="1" t="str">
        <f>"吴小娟"</f>
        <v>吴小娟</v>
      </c>
      <c r="E889" s="1" t="s">
        <v>865</v>
      </c>
    </row>
    <row r="890" spans="1:5" ht="24.75" customHeight="1">
      <c r="A890" s="1" t="str">
        <f t="shared" si="16"/>
        <v>112</v>
      </c>
      <c r="B890" s="1" t="s">
        <v>816</v>
      </c>
      <c r="C890" s="1" t="s">
        <v>810</v>
      </c>
      <c r="D890" s="1" t="str">
        <f>"欧琳琳"</f>
        <v>欧琳琳</v>
      </c>
      <c r="E890" s="1" t="s">
        <v>866</v>
      </c>
    </row>
    <row r="891" spans="1:5" ht="24.75" customHeight="1">
      <c r="A891" s="1" t="str">
        <f t="shared" si="16"/>
        <v>112</v>
      </c>
      <c r="B891" s="1" t="s">
        <v>816</v>
      </c>
      <c r="C891" s="1" t="s">
        <v>810</v>
      </c>
      <c r="D891" s="1" t="str">
        <f>"高丽"</f>
        <v>高丽</v>
      </c>
      <c r="E891" s="1" t="s">
        <v>867</v>
      </c>
    </row>
    <row r="892" spans="1:5" ht="24.75" customHeight="1">
      <c r="A892" s="1" t="str">
        <f t="shared" si="16"/>
        <v>112</v>
      </c>
      <c r="B892" s="1" t="s">
        <v>816</v>
      </c>
      <c r="C892" s="1" t="s">
        <v>810</v>
      </c>
      <c r="D892" s="1" t="str">
        <f>"许小连"</f>
        <v>许小连</v>
      </c>
      <c r="E892" s="1" t="s">
        <v>868</v>
      </c>
    </row>
    <row r="893" spans="1:5" ht="24.75" customHeight="1">
      <c r="A893" s="1" t="str">
        <f t="shared" si="16"/>
        <v>112</v>
      </c>
      <c r="B893" s="1" t="s">
        <v>816</v>
      </c>
      <c r="C893" s="1" t="s">
        <v>810</v>
      </c>
      <c r="D893" s="1" t="str">
        <f>"谭琼洋"</f>
        <v>谭琼洋</v>
      </c>
      <c r="E893" s="1" t="s">
        <v>869</v>
      </c>
    </row>
    <row r="894" spans="1:5" ht="24.75" customHeight="1">
      <c r="A894" s="1" t="str">
        <f t="shared" si="16"/>
        <v>112</v>
      </c>
      <c r="B894" s="1" t="s">
        <v>816</v>
      </c>
      <c r="C894" s="1" t="s">
        <v>810</v>
      </c>
      <c r="D894" s="1" t="str">
        <f>"简美娥"</f>
        <v>简美娥</v>
      </c>
      <c r="E894" s="1" t="s">
        <v>870</v>
      </c>
    </row>
    <row r="895" spans="1:5" ht="24.75" customHeight="1">
      <c r="A895" s="1" t="str">
        <f t="shared" si="16"/>
        <v>112</v>
      </c>
      <c r="B895" s="1" t="s">
        <v>816</v>
      </c>
      <c r="C895" s="1" t="s">
        <v>810</v>
      </c>
      <c r="D895" s="1" t="str">
        <f>"王琦璐"</f>
        <v>王琦璐</v>
      </c>
      <c r="E895" s="1" t="s">
        <v>85</v>
      </c>
    </row>
    <row r="896" spans="1:5" ht="24.75" customHeight="1">
      <c r="A896" s="1" t="str">
        <f t="shared" si="16"/>
        <v>112</v>
      </c>
      <c r="B896" s="1" t="s">
        <v>816</v>
      </c>
      <c r="C896" s="1" t="s">
        <v>810</v>
      </c>
      <c r="D896" s="1" t="str">
        <f>"林鲜"</f>
        <v>林鲜</v>
      </c>
      <c r="E896" s="1" t="s">
        <v>871</v>
      </c>
    </row>
    <row r="897" spans="1:5" ht="24.75" customHeight="1">
      <c r="A897" s="1" t="str">
        <f aca="true" t="shared" si="17" ref="A897:A960">"112"</f>
        <v>112</v>
      </c>
      <c r="B897" s="1" t="s">
        <v>816</v>
      </c>
      <c r="C897" s="1" t="s">
        <v>810</v>
      </c>
      <c r="D897" s="1" t="str">
        <f>"邢晖"</f>
        <v>邢晖</v>
      </c>
      <c r="E897" s="1" t="s">
        <v>872</v>
      </c>
    </row>
    <row r="898" spans="1:5" ht="24.75" customHeight="1">
      <c r="A898" s="1" t="str">
        <f t="shared" si="17"/>
        <v>112</v>
      </c>
      <c r="B898" s="1" t="s">
        <v>816</v>
      </c>
      <c r="C898" s="1" t="s">
        <v>810</v>
      </c>
      <c r="D898" s="1" t="str">
        <f>"张璇"</f>
        <v>张璇</v>
      </c>
      <c r="E898" s="1" t="s">
        <v>873</v>
      </c>
    </row>
    <row r="899" spans="1:5" ht="24.75" customHeight="1">
      <c r="A899" s="1" t="str">
        <f t="shared" si="17"/>
        <v>112</v>
      </c>
      <c r="B899" s="1" t="s">
        <v>816</v>
      </c>
      <c r="C899" s="1" t="s">
        <v>810</v>
      </c>
      <c r="D899" s="1" t="str">
        <f>"温伯婵"</f>
        <v>温伯婵</v>
      </c>
      <c r="E899" s="1" t="s">
        <v>874</v>
      </c>
    </row>
    <row r="900" spans="1:5" ht="24.75" customHeight="1">
      <c r="A900" s="1" t="str">
        <f t="shared" si="17"/>
        <v>112</v>
      </c>
      <c r="B900" s="1" t="s">
        <v>816</v>
      </c>
      <c r="C900" s="1" t="s">
        <v>810</v>
      </c>
      <c r="D900" s="1" t="str">
        <f>"黎丹慧"</f>
        <v>黎丹慧</v>
      </c>
      <c r="E900" s="1" t="s">
        <v>875</v>
      </c>
    </row>
    <row r="901" spans="1:5" ht="24.75" customHeight="1">
      <c r="A901" s="1" t="str">
        <f t="shared" si="17"/>
        <v>112</v>
      </c>
      <c r="B901" s="1" t="s">
        <v>816</v>
      </c>
      <c r="C901" s="1" t="s">
        <v>810</v>
      </c>
      <c r="D901" s="1" t="str">
        <f>"吴海荣"</f>
        <v>吴海荣</v>
      </c>
      <c r="E901" s="1" t="s">
        <v>876</v>
      </c>
    </row>
    <row r="902" spans="1:5" ht="24.75" customHeight="1">
      <c r="A902" s="1" t="str">
        <f t="shared" si="17"/>
        <v>112</v>
      </c>
      <c r="B902" s="1" t="s">
        <v>816</v>
      </c>
      <c r="C902" s="1" t="s">
        <v>810</v>
      </c>
      <c r="D902" s="1" t="str">
        <f>"梁文芳"</f>
        <v>梁文芳</v>
      </c>
      <c r="E902" s="1" t="s">
        <v>877</v>
      </c>
    </row>
    <row r="903" spans="1:5" ht="24.75" customHeight="1">
      <c r="A903" s="1" t="str">
        <f t="shared" si="17"/>
        <v>112</v>
      </c>
      <c r="B903" s="1" t="s">
        <v>816</v>
      </c>
      <c r="C903" s="1" t="s">
        <v>810</v>
      </c>
      <c r="D903" s="1" t="str">
        <f>"王舒颖"</f>
        <v>王舒颖</v>
      </c>
      <c r="E903" s="1" t="s">
        <v>878</v>
      </c>
    </row>
    <row r="904" spans="1:5" ht="24.75" customHeight="1">
      <c r="A904" s="1" t="str">
        <f t="shared" si="17"/>
        <v>112</v>
      </c>
      <c r="B904" s="1" t="s">
        <v>816</v>
      </c>
      <c r="C904" s="1" t="s">
        <v>810</v>
      </c>
      <c r="D904" s="1" t="str">
        <f>"汪玉苗"</f>
        <v>汪玉苗</v>
      </c>
      <c r="E904" s="1" t="s">
        <v>879</v>
      </c>
    </row>
    <row r="905" spans="1:5" ht="24.75" customHeight="1">
      <c r="A905" s="1" t="str">
        <f t="shared" si="17"/>
        <v>112</v>
      </c>
      <c r="B905" s="1" t="s">
        <v>816</v>
      </c>
      <c r="C905" s="1" t="s">
        <v>810</v>
      </c>
      <c r="D905" s="1" t="str">
        <f>"陈少盈"</f>
        <v>陈少盈</v>
      </c>
      <c r="E905" s="1" t="s">
        <v>880</v>
      </c>
    </row>
    <row r="906" spans="1:5" ht="24.75" customHeight="1">
      <c r="A906" s="1" t="str">
        <f t="shared" si="17"/>
        <v>112</v>
      </c>
      <c r="B906" s="1" t="s">
        <v>816</v>
      </c>
      <c r="C906" s="1" t="s">
        <v>810</v>
      </c>
      <c r="D906" s="1" t="str">
        <f>"刘芳燕"</f>
        <v>刘芳燕</v>
      </c>
      <c r="E906" s="1" t="s">
        <v>881</v>
      </c>
    </row>
    <row r="907" spans="1:5" ht="24.75" customHeight="1">
      <c r="A907" s="1" t="str">
        <f t="shared" si="17"/>
        <v>112</v>
      </c>
      <c r="B907" s="1" t="s">
        <v>816</v>
      </c>
      <c r="C907" s="1" t="s">
        <v>810</v>
      </c>
      <c r="D907" s="1" t="str">
        <f>"朱小会"</f>
        <v>朱小会</v>
      </c>
      <c r="E907" s="1" t="s">
        <v>882</v>
      </c>
    </row>
    <row r="908" spans="1:5" ht="24.75" customHeight="1">
      <c r="A908" s="1" t="str">
        <f t="shared" si="17"/>
        <v>112</v>
      </c>
      <c r="B908" s="1" t="s">
        <v>816</v>
      </c>
      <c r="C908" s="1" t="s">
        <v>810</v>
      </c>
      <c r="D908" s="1" t="str">
        <f>"李小芳"</f>
        <v>李小芳</v>
      </c>
      <c r="E908" s="1" t="s">
        <v>883</v>
      </c>
    </row>
    <row r="909" spans="1:5" ht="24.75" customHeight="1">
      <c r="A909" s="1" t="str">
        <f t="shared" si="17"/>
        <v>112</v>
      </c>
      <c r="B909" s="1" t="s">
        <v>816</v>
      </c>
      <c r="C909" s="1" t="s">
        <v>810</v>
      </c>
      <c r="D909" s="1" t="str">
        <f>"韦晓羽"</f>
        <v>韦晓羽</v>
      </c>
      <c r="E909" s="1" t="s">
        <v>884</v>
      </c>
    </row>
    <row r="910" spans="1:5" ht="24.75" customHeight="1">
      <c r="A910" s="1" t="str">
        <f t="shared" si="17"/>
        <v>112</v>
      </c>
      <c r="B910" s="1" t="s">
        <v>816</v>
      </c>
      <c r="C910" s="1" t="s">
        <v>810</v>
      </c>
      <c r="D910" s="1" t="str">
        <f>"莫春燕"</f>
        <v>莫春燕</v>
      </c>
      <c r="E910" s="1" t="s">
        <v>885</v>
      </c>
    </row>
    <row r="911" spans="1:5" ht="24.75" customHeight="1">
      <c r="A911" s="1" t="str">
        <f t="shared" si="17"/>
        <v>112</v>
      </c>
      <c r="B911" s="1" t="s">
        <v>816</v>
      </c>
      <c r="C911" s="1" t="s">
        <v>810</v>
      </c>
      <c r="D911" s="1" t="str">
        <f>"任雅男"</f>
        <v>任雅男</v>
      </c>
      <c r="E911" s="1" t="s">
        <v>886</v>
      </c>
    </row>
    <row r="912" spans="1:5" ht="24.75" customHeight="1">
      <c r="A912" s="1" t="str">
        <f t="shared" si="17"/>
        <v>112</v>
      </c>
      <c r="B912" s="1" t="s">
        <v>816</v>
      </c>
      <c r="C912" s="1" t="s">
        <v>810</v>
      </c>
      <c r="D912" s="1" t="str">
        <f>"李华丹"</f>
        <v>李华丹</v>
      </c>
      <c r="E912" s="1" t="s">
        <v>887</v>
      </c>
    </row>
    <row r="913" spans="1:5" ht="24.75" customHeight="1">
      <c r="A913" s="1" t="str">
        <f t="shared" si="17"/>
        <v>112</v>
      </c>
      <c r="B913" s="1" t="s">
        <v>816</v>
      </c>
      <c r="C913" s="1" t="s">
        <v>810</v>
      </c>
      <c r="D913" s="1" t="str">
        <f>"林燕燕"</f>
        <v>林燕燕</v>
      </c>
      <c r="E913" s="1" t="s">
        <v>725</v>
      </c>
    </row>
    <row r="914" spans="1:5" ht="24.75" customHeight="1">
      <c r="A914" s="1" t="str">
        <f t="shared" si="17"/>
        <v>112</v>
      </c>
      <c r="B914" s="1" t="s">
        <v>816</v>
      </c>
      <c r="C914" s="1" t="s">
        <v>810</v>
      </c>
      <c r="D914" s="1" t="str">
        <f>"郑花"</f>
        <v>郑花</v>
      </c>
      <c r="E914" s="1" t="s">
        <v>679</v>
      </c>
    </row>
    <row r="915" spans="1:5" ht="24.75" customHeight="1">
      <c r="A915" s="1" t="str">
        <f t="shared" si="17"/>
        <v>112</v>
      </c>
      <c r="B915" s="1" t="s">
        <v>816</v>
      </c>
      <c r="C915" s="1" t="s">
        <v>810</v>
      </c>
      <c r="D915" s="1" t="str">
        <f>"冼忠英"</f>
        <v>冼忠英</v>
      </c>
      <c r="E915" s="1" t="s">
        <v>888</v>
      </c>
    </row>
    <row r="916" spans="1:5" ht="24.75" customHeight="1">
      <c r="A916" s="1" t="str">
        <f t="shared" si="17"/>
        <v>112</v>
      </c>
      <c r="B916" s="1" t="s">
        <v>816</v>
      </c>
      <c r="C916" s="1" t="s">
        <v>810</v>
      </c>
      <c r="D916" s="1" t="str">
        <f>"羊秀庆"</f>
        <v>羊秀庆</v>
      </c>
      <c r="E916" s="1" t="s">
        <v>889</v>
      </c>
    </row>
    <row r="917" spans="1:5" ht="24.75" customHeight="1">
      <c r="A917" s="1" t="str">
        <f t="shared" si="17"/>
        <v>112</v>
      </c>
      <c r="B917" s="1" t="s">
        <v>816</v>
      </c>
      <c r="C917" s="1" t="s">
        <v>810</v>
      </c>
      <c r="D917" s="1" t="str">
        <f>"冯丽朱"</f>
        <v>冯丽朱</v>
      </c>
      <c r="E917" s="1" t="s">
        <v>890</v>
      </c>
    </row>
    <row r="918" spans="1:5" ht="24.75" customHeight="1">
      <c r="A918" s="1" t="str">
        <f t="shared" si="17"/>
        <v>112</v>
      </c>
      <c r="B918" s="1" t="s">
        <v>816</v>
      </c>
      <c r="C918" s="1" t="s">
        <v>810</v>
      </c>
      <c r="D918" s="1" t="str">
        <f>"陈虹"</f>
        <v>陈虹</v>
      </c>
      <c r="E918" s="1" t="s">
        <v>891</v>
      </c>
    </row>
    <row r="919" spans="1:5" ht="24.75" customHeight="1">
      <c r="A919" s="1" t="str">
        <f t="shared" si="17"/>
        <v>112</v>
      </c>
      <c r="B919" s="1" t="s">
        <v>816</v>
      </c>
      <c r="C919" s="1" t="s">
        <v>810</v>
      </c>
      <c r="D919" s="1" t="str">
        <f>"杨思思"</f>
        <v>杨思思</v>
      </c>
      <c r="E919" s="1" t="s">
        <v>892</v>
      </c>
    </row>
    <row r="920" spans="1:5" ht="24.75" customHeight="1">
      <c r="A920" s="1" t="str">
        <f t="shared" si="17"/>
        <v>112</v>
      </c>
      <c r="B920" s="1" t="s">
        <v>816</v>
      </c>
      <c r="C920" s="1" t="s">
        <v>810</v>
      </c>
      <c r="D920" s="1" t="str">
        <f>"海瑶"</f>
        <v>海瑶</v>
      </c>
      <c r="E920" s="1" t="s">
        <v>893</v>
      </c>
    </row>
    <row r="921" spans="1:5" ht="24.75" customHeight="1">
      <c r="A921" s="1" t="str">
        <f t="shared" si="17"/>
        <v>112</v>
      </c>
      <c r="B921" s="1" t="s">
        <v>816</v>
      </c>
      <c r="C921" s="1" t="s">
        <v>810</v>
      </c>
      <c r="D921" s="1" t="str">
        <f>"黄萍"</f>
        <v>黄萍</v>
      </c>
      <c r="E921" s="1" t="s">
        <v>332</v>
      </c>
    </row>
    <row r="922" spans="1:5" ht="24.75" customHeight="1">
      <c r="A922" s="1" t="str">
        <f t="shared" si="17"/>
        <v>112</v>
      </c>
      <c r="B922" s="1" t="s">
        <v>816</v>
      </c>
      <c r="C922" s="1" t="s">
        <v>810</v>
      </c>
      <c r="D922" s="1" t="str">
        <f>"陈诗瑜"</f>
        <v>陈诗瑜</v>
      </c>
      <c r="E922" s="1" t="s">
        <v>606</v>
      </c>
    </row>
    <row r="923" spans="1:5" ht="24.75" customHeight="1">
      <c r="A923" s="1" t="str">
        <f t="shared" si="17"/>
        <v>112</v>
      </c>
      <c r="B923" s="1" t="s">
        <v>816</v>
      </c>
      <c r="C923" s="1" t="s">
        <v>810</v>
      </c>
      <c r="D923" s="1" t="str">
        <f>"李娇萍"</f>
        <v>李娇萍</v>
      </c>
      <c r="E923" s="1" t="s">
        <v>894</v>
      </c>
    </row>
    <row r="924" spans="1:5" ht="24.75" customHeight="1">
      <c r="A924" s="1" t="str">
        <f t="shared" si="17"/>
        <v>112</v>
      </c>
      <c r="B924" s="1" t="s">
        <v>816</v>
      </c>
      <c r="C924" s="1" t="s">
        <v>810</v>
      </c>
      <c r="D924" s="1" t="str">
        <f>"黄钰"</f>
        <v>黄钰</v>
      </c>
      <c r="E924" s="1" t="s">
        <v>286</v>
      </c>
    </row>
    <row r="925" spans="1:5" ht="24.75" customHeight="1">
      <c r="A925" s="1" t="str">
        <f t="shared" si="17"/>
        <v>112</v>
      </c>
      <c r="B925" s="1" t="s">
        <v>816</v>
      </c>
      <c r="C925" s="1" t="s">
        <v>810</v>
      </c>
      <c r="D925" s="1" t="str">
        <f>"王照珍"</f>
        <v>王照珍</v>
      </c>
      <c r="E925" s="1" t="s">
        <v>895</v>
      </c>
    </row>
    <row r="926" spans="1:5" ht="24.75" customHeight="1">
      <c r="A926" s="1" t="str">
        <f t="shared" si="17"/>
        <v>112</v>
      </c>
      <c r="B926" s="1" t="s">
        <v>816</v>
      </c>
      <c r="C926" s="1" t="s">
        <v>810</v>
      </c>
      <c r="D926" s="1" t="str">
        <f>"陈开顺"</f>
        <v>陈开顺</v>
      </c>
      <c r="E926" s="1" t="s">
        <v>896</v>
      </c>
    </row>
    <row r="927" spans="1:5" ht="24.75" customHeight="1">
      <c r="A927" s="1" t="str">
        <f t="shared" si="17"/>
        <v>112</v>
      </c>
      <c r="B927" s="1" t="s">
        <v>816</v>
      </c>
      <c r="C927" s="1" t="s">
        <v>810</v>
      </c>
      <c r="D927" s="1" t="str">
        <f>"吉美燕"</f>
        <v>吉美燕</v>
      </c>
      <c r="E927" s="1" t="s">
        <v>897</v>
      </c>
    </row>
    <row r="928" spans="1:5" ht="24.75" customHeight="1">
      <c r="A928" s="1" t="str">
        <f t="shared" si="17"/>
        <v>112</v>
      </c>
      <c r="B928" s="1" t="s">
        <v>816</v>
      </c>
      <c r="C928" s="1" t="s">
        <v>810</v>
      </c>
      <c r="D928" s="1" t="str">
        <f>"吴海燕"</f>
        <v>吴海燕</v>
      </c>
      <c r="E928" s="1" t="s">
        <v>898</v>
      </c>
    </row>
    <row r="929" spans="1:5" ht="24.75" customHeight="1">
      <c r="A929" s="1" t="str">
        <f t="shared" si="17"/>
        <v>112</v>
      </c>
      <c r="B929" s="1" t="s">
        <v>816</v>
      </c>
      <c r="C929" s="1" t="s">
        <v>810</v>
      </c>
      <c r="D929" s="1" t="str">
        <f>"蔡金桂"</f>
        <v>蔡金桂</v>
      </c>
      <c r="E929" s="1" t="s">
        <v>899</v>
      </c>
    </row>
    <row r="930" spans="1:5" ht="24.75" customHeight="1">
      <c r="A930" s="1" t="str">
        <f t="shared" si="17"/>
        <v>112</v>
      </c>
      <c r="B930" s="1" t="s">
        <v>816</v>
      </c>
      <c r="C930" s="1" t="s">
        <v>810</v>
      </c>
      <c r="D930" s="1" t="str">
        <f>"陈锦霜"</f>
        <v>陈锦霜</v>
      </c>
      <c r="E930" s="1" t="s">
        <v>900</v>
      </c>
    </row>
    <row r="931" spans="1:5" ht="24.75" customHeight="1">
      <c r="A931" s="1" t="str">
        <f t="shared" si="17"/>
        <v>112</v>
      </c>
      <c r="B931" s="1" t="s">
        <v>816</v>
      </c>
      <c r="C931" s="1" t="s">
        <v>810</v>
      </c>
      <c r="D931" s="1" t="str">
        <f>"邹秀丽"</f>
        <v>邹秀丽</v>
      </c>
      <c r="E931" s="1" t="s">
        <v>901</v>
      </c>
    </row>
    <row r="932" spans="1:5" ht="24.75" customHeight="1">
      <c r="A932" s="1" t="str">
        <f t="shared" si="17"/>
        <v>112</v>
      </c>
      <c r="B932" s="1" t="s">
        <v>816</v>
      </c>
      <c r="C932" s="1" t="s">
        <v>810</v>
      </c>
      <c r="D932" s="1" t="str">
        <f>"黄小滨"</f>
        <v>黄小滨</v>
      </c>
      <c r="E932" s="1" t="s">
        <v>902</v>
      </c>
    </row>
    <row r="933" spans="1:5" ht="24.75" customHeight="1">
      <c r="A933" s="1" t="str">
        <f t="shared" si="17"/>
        <v>112</v>
      </c>
      <c r="B933" s="1" t="s">
        <v>816</v>
      </c>
      <c r="C933" s="1" t="s">
        <v>810</v>
      </c>
      <c r="D933" s="1" t="str">
        <f>"郑海霞"</f>
        <v>郑海霞</v>
      </c>
      <c r="E933" s="1" t="s">
        <v>903</v>
      </c>
    </row>
    <row r="934" spans="1:5" ht="24.75" customHeight="1">
      <c r="A934" s="1" t="str">
        <f t="shared" si="17"/>
        <v>112</v>
      </c>
      <c r="B934" s="1" t="s">
        <v>816</v>
      </c>
      <c r="C934" s="1" t="s">
        <v>810</v>
      </c>
      <c r="D934" s="1" t="str">
        <f>"符吉妃"</f>
        <v>符吉妃</v>
      </c>
      <c r="E934" s="1" t="s">
        <v>904</v>
      </c>
    </row>
    <row r="935" spans="1:5" ht="24.75" customHeight="1">
      <c r="A935" s="1" t="str">
        <f t="shared" si="17"/>
        <v>112</v>
      </c>
      <c r="B935" s="1" t="s">
        <v>816</v>
      </c>
      <c r="C935" s="1" t="s">
        <v>810</v>
      </c>
      <c r="D935" s="1" t="str">
        <f>"吴倩盈"</f>
        <v>吴倩盈</v>
      </c>
      <c r="E935" s="1" t="s">
        <v>905</v>
      </c>
    </row>
    <row r="936" spans="1:5" ht="24.75" customHeight="1">
      <c r="A936" s="1" t="str">
        <f t="shared" si="17"/>
        <v>112</v>
      </c>
      <c r="B936" s="1" t="s">
        <v>816</v>
      </c>
      <c r="C936" s="1" t="s">
        <v>810</v>
      </c>
      <c r="D936" s="1" t="str">
        <f>"符小丹"</f>
        <v>符小丹</v>
      </c>
      <c r="E936" s="1" t="s">
        <v>906</v>
      </c>
    </row>
    <row r="937" spans="1:5" ht="24.75" customHeight="1">
      <c r="A937" s="1" t="str">
        <f t="shared" si="17"/>
        <v>112</v>
      </c>
      <c r="B937" s="1" t="s">
        <v>816</v>
      </c>
      <c r="C937" s="1" t="s">
        <v>810</v>
      </c>
      <c r="D937" s="1" t="str">
        <f>"林少玲"</f>
        <v>林少玲</v>
      </c>
      <c r="E937" s="1" t="s">
        <v>907</v>
      </c>
    </row>
    <row r="938" spans="1:5" ht="24.75" customHeight="1">
      <c r="A938" s="1" t="str">
        <f t="shared" si="17"/>
        <v>112</v>
      </c>
      <c r="B938" s="1" t="s">
        <v>816</v>
      </c>
      <c r="C938" s="1" t="s">
        <v>810</v>
      </c>
      <c r="D938" s="1" t="str">
        <f>"郑斌云"</f>
        <v>郑斌云</v>
      </c>
      <c r="E938" s="1" t="s">
        <v>908</v>
      </c>
    </row>
    <row r="939" spans="1:5" ht="24.75" customHeight="1">
      <c r="A939" s="1" t="str">
        <f t="shared" si="17"/>
        <v>112</v>
      </c>
      <c r="B939" s="1" t="s">
        <v>816</v>
      </c>
      <c r="C939" s="1" t="s">
        <v>810</v>
      </c>
      <c r="D939" s="1" t="str">
        <f>"夏梦"</f>
        <v>夏梦</v>
      </c>
      <c r="E939" s="1" t="s">
        <v>909</v>
      </c>
    </row>
    <row r="940" spans="1:5" ht="24.75" customHeight="1">
      <c r="A940" s="1" t="str">
        <f t="shared" si="17"/>
        <v>112</v>
      </c>
      <c r="B940" s="1" t="s">
        <v>816</v>
      </c>
      <c r="C940" s="1" t="s">
        <v>810</v>
      </c>
      <c r="D940" s="1" t="str">
        <f>"陈期虹"</f>
        <v>陈期虹</v>
      </c>
      <c r="E940" s="1" t="s">
        <v>910</v>
      </c>
    </row>
    <row r="941" spans="1:5" ht="24.75" customHeight="1">
      <c r="A941" s="1" t="str">
        <f t="shared" si="17"/>
        <v>112</v>
      </c>
      <c r="B941" s="1" t="s">
        <v>816</v>
      </c>
      <c r="C941" s="1" t="s">
        <v>810</v>
      </c>
      <c r="D941" s="1" t="str">
        <f>"王博妹"</f>
        <v>王博妹</v>
      </c>
      <c r="E941" s="1" t="s">
        <v>536</v>
      </c>
    </row>
    <row r="942" spans="1:5" ht="24.75" customHeight="1">
      <c r="A942" s="1" t="str">
        <f t="shared" si="17"/>
        <v>112</v>
      </c>
      <c r="B942" s="1" t="s">
        <v>816</v>
      </c>
      <c r="C942" s="1" t="s">
        <v>810</v>
      </c>
      <c r="D942" s="1" t="str">
        <f>"蒋倩"</f>
        <v>蒋倩</v>
      </c>
      <c r="E942" s="1" t="s">
        <v>911</v>
      </c>
    </row>
    <row r="943" spans="1:5" ht="24.75" customHeight="1">
      <c r="A943" s="1" t="str">
        <f t="shared" si="17"/>
        <v>112</v>
      </c>
      <c r="B943" s="1" t="s">
        <v>816</v>
      </c>
      <c r="C943" s="1" t="s">
        <v>810</v>
      </c>
      <c r="D943" s="1" t="str">
        <f>"李绘"</f>
        <v>李绘</v>
      </c>
      <c r="E943" s="1" t="s">
        <v>912</v>
      </c>
    </row>
    <row r="944" spans="1:5" ht="24.75" customHeight="1">
      <c r="A944" s="1" t="str">
        <f t="shared" si="17"/>
        <v>112</v>
      </c>
      <c r="B944" s="1" t="s">
        <v>816</v>
      </c>
      <c r="C944" s="1" t="s">
        <v>810</v>
      </c>
      <c r="D944" s="1" t="str">
        <f>"邓永馨"</f>
        <v>邓永馨</v>
      </c>
      <c r="E944" s="1" t="s">
        <v>913</v>
      </c>
    </row>
    <row r="945" spans="1:5" ht="24.75" customHeight="1">
      <c r="A945" s="1" t="str">
        <f t="shared" si="17"/>
        <v>112</v>
      </c>
      <c r="B945" s="1" t="s">
        <v>816</v>
      </c>
      <c r="C945" s="1" t="s">
        <v>810</v>
      </c>
      <c r="D945" s="1" t="str">
        <f>"陈慧妤"</f>
        <v>陈慧妤</v>
      </c>
      <c r="E945" s="1" t="s">
        <v>914</v>
      </c>
    </row>
    <row r="946" spans="1:5" ht="24.75" customHeight="1">
      <c r="A946" s="1" t="str">
        <f t="shared" si="17"/>
        <v>112</v>
      </c>
      <c r="B946" s="1" t="s">
        <v>816</v>
      </c>
      <c r="C946" s="1" t="s">
        <v>810</v>
      </c>
      <c r="D946" s="1" t="str">
        <f>"羊美霞"</f>
        <v>羊美霞</v>
      </c>
      <c r="E946" s="1" t="s">
        <v>915</v>
      </c>
    </row>
    <row r="947" spans="1:5" ht="24.75" customHeight="1">
      <c r="A947" s="1" t="str">
        <f t="shared" si="17"/>
        <v>112</v>
      </c>
      <c r="B947" s="1" t="s">
        <v>816</v>
      </c>
      <c r="C947" s="1" t="s">
        <v>810</v>
      </c>
      <c r="D947" s="1" t="str">
        <f>"林超"</f>
        <v>林超</v>
      </c>
      <c r="E947" s="1" t="s">
        <v>916</v>
      </c>
    </row>
    <row r="948" spans="1:5" ht="24.75" customHeight="1">
      <c r="A948" s="1" t="str">
        <f t="shared" si="17"/>
        <v>112</v>
      </c>
      <c r="B948" s="1" t="s">
        <v>816</v>
      </c>
      <c r="C948" s="1" t="s">
        <v>810</v>
      </c>
      <c r="D948" s="1" t="str">
        <f>"黄潮霞"</f>
        <v>黄潮霞</v>
      </c>
      <c r="E948" s="1" t="s">
        <v>917</v>
      </c>
    </row>
    <row r="949" spans="1:5" ht="24.75" customHeight="1">
      <c r="A949" s="1" t="str">
        <f t="shared" si="17"/>
        <v>112</v>
      </c>
      <c r="B949" s="1" t="s">
        <v>816</v>
      </c>
      <c r="C949" s="1" t="s">
        <v>810</v>
      </c>
      <c r="D949" s="1" t="str">
        <f>"刘丽婷"</f>
        <v>刘丽婷</v>
      </c>
      <c r="E949" s="1" t="s">
        <v>918</v>
      </c>
    </row>
    <row r="950" spans="1:5" ht="24.75" customHeight="1">
      <c r="A950" s="1" t="str">
        <f t="shared" si="17"/>
        <v>112</v>
      </c>
      <c r="B950" s="1" t="s">
        <v>816</v>
      </c>
      <c r="C950" s="1" t="s">
        <v>810</v>
      </c>
      <c r="D950" s="1" t="str">
        <f>"邝晓惠"</f>
        <v>邝晓惠</v>
      </c>
      <c r="E950" s="1" t="s">
        <v>919</v>
      </c>
    </row>
    <row r="951" spans="1:5" ht="24.75" customHeight="1">
      <c r="A951" s="1" t="str">
        <f t="shared" si="17"/>
        <v>112</v>
      </c>
      <c r="B951" s="1" t="s">
        <v>816</v>
      </c>
      <c r="C951" s="1" t="s">
        <v>810</v>
      </c>
      <c r="D951" s="1" t="str">
        <f>"汤博芬"</f>
        <v>汤博芬</v>
      </c>
      <c r="E951" s="1" t="s">
        <v>726</v>
      </c>
    </row>
    <row r="952" spans="1:5" ht="24.75" customHeight="1">
      <c r="A952" s="1" t="str">
        <f t="shared" si="17"/>
        <v>112</v>
      </c>
      <c r="B952" s="1" t="s">
        <v>816</v>
      </c>
      <c r="C952" s="1" t="s">
        <v>810</v>
      </c>
      <c r="D952" s="1" t="str">
        <f>"刘裕花"</f>
        <v>刘裕花</v>
      </c>
      <c r="E952" s="1" t="s">
        <v>920</v>
      </c>
    </row>
    <row r="953" spans="1:5" ht="24.75" customHeight="1">
      <c r="A953" s="1" t="str">
        <f t="shared" si="17"/>
        <v>112</v>
      </c>
      <c r="B953" s="1" t="s">
        <v>816</v>
      </c>
      <c r="C953" s="1" t="s">
        <v>810</v>
      </c>
      <c r="D953" s="1" t="str">
        <f>"王海莲"</f>
        <v>王海莲</v>
      </c>
      <c r="E953" s="1" t="s">
        <v>921</v>
      </c>
    </row>
    <row r="954" spans="1:5" ht="24.75" customHeight="1">
      <c r="A954" s="1" t="str">
        <f t="shared" si="17"/>
        <v>112</v>
      </c>
      <c r="B954" s="1" t="s">
        <v>816</v>
      </c>
      <c r="C954" s="1" t="s">
        <v>810</v>
      </c>
      <c r="D954" s="1" t="str">
        <f>"张宝月"</f>
        <v>张宝月</v>
      </c>
      <c r="E954" s="1" t="s">
        <v>922</v>
      </c>
    </row>
    <row r="955" spans="1:5" ht="24.75" customHeight="1">
      <c r="A955" s="1" t="str">
        <f t="shared" si="17"/>
        <v>112</v>
      </c>
      <c r="B955" s="1" t="s">
        <v>816</v>
      </c>
      <c r="C955" s="1" t="s">
        <v>810</v>
      </c>
      <c r="D955" s="1" t="str">
        <f>"王英"</f>
        <v>王英</v>
      </c>
      <c r="E955" s="1" t="s">
        <v>923</v>
      </c>
    </row>
    <row r="956" spans="1:5" ht="24.75" customHeight="1">
      <c r="A956" s="1" t="str">
        <f t="shared" si="17"/>
        <v>112</v>
      </c>
      <c r="B956" s="1" t="s">
        <v>816</v>
      </c>
      <c r="C956" s="1" t="s">
        <v>810</v>
      </c>
      <c r="D956" s="1" t="str">
        <f>"罗小翠"</f>
        <v>罗小翠</v>
      </c>
      <c r="E956" s="1" t="s">
        <v>924</v>
      </c>
    </row>
    <row r="957" spans="1:5" ht="24.75" customHeight="1">
      <c r="A957" s="1" t="str">
        <f t="shared" si="17"/>
        <v>112</v>
      </c>
      <c r="B957" s="1" t="s">
        <v>816</v>
      </c>
      <c r="C957" s="1" t="s">
        <v>810</v>
      </c>
      <c r="D957" s="1" t="str">
        <f>"王华萍"</f>
        <v>王华萍</v>
      </c>
      <c r="E957" s="1" t="s">
        <v>925</v>
      </c>
    </row>
    <row r="958" spans="1:5" ht="24.75" customHeight="1">
      <c r="A958" s="1" t="str">
        <f t="shared" si="17"/>
        <v>112</v>
      </c>
      <c r="B958" s="1" t="s">
        <v>816</v>
      </c>
      <c r="C958" s="1" t="s">
        <v>810</v>
      </c>
      <c r="D958" s="1" t="str">
        <f>"符艳姣"</f>
        <v>符艳姣</v>
      </c>
      <c r="E958" s="1" t="s">
        <v>926</v>
      </c>
    </row>
    <row r="959" spans="1:5" ht="24.75" customHeight="1">
      <c r="A959" s="1" t="str">
        <f t="shared" si="17"/>
        <v>112</v>
      </c>
      <c r="B959" s="1" t="s">
        <v>816</v>
      </c>
      <c r="C959" s="1" t="s">
        <v>810</v>
      </c>
      <c r="D959" s="1" t="str">
        <f>"黄向"</f>
        <v>黄向</v>
      </c>
      <c r="E959" s="1" t="s">
        <v>927</v>
      </c>
    </row>
    <row r="960" spans="1:5" ht="24.75" customHeight="1">
      <c r="A960" s="1" t="str">
        <f t="shared" si="17"/>
        <v>112</v>
      </c>
      <c r="B960" s="1" t="s">
        <v>816</v>
      </c>
      <c r="C960" s="1" t="s">
        <v>810</v>
      </c>
      <c r="D960" s="1" t="str">
        <f>"梁其益"</f>
        <v>梁其益</v>
      </c>
      <c r="E960" s="1" t="s">
        <v>928</v>
      </c>
    </row>
    <row r="961" spans="1:5" ht="24.75" customHeight="1">
      <c r="A961" s="1" t="str">
        <f aca="true" t="shared" si="18" ref="A961:A1024">"112"</f>
        <v>112</v>
      </c>
      <c r="B961" s="1" t="s">
        <v>816</v>
      </c>
      <c r="C961" s="1" t="s">
        <v>810</v>
      </c>
      <c r="D961" s="1" t="str">
        <f>"吴月"</f>
        <v>吴月</v>
      </c>
      <c r="E961" s="1" t="s">
        <v>929</v>
      </c>
    </row>
    <row r="962" spans="1:5" ht="24.75" customHeight="1">
      <c r="A962" s="1" t="str">
        <f t="shared" si="18"/>
        <v>112</v>
      </c>
      <c r="B962" s="1" t="s">
        <v>816</v>
      </c>
      <c r="C962" s="1" t="s">
        <v>810</v>
      </c>
      <c r="D962" s="1" t="str">
        <f>"李晓婷"</f>
        <v>李晓婷</v>
      </c>
      <c r="E962" s="1" t="s">
        <v>930</v>
      </c>
    </row>
    <row r="963" spans="1:5" ht="24.75" customHeight="1">
      <c r="A963" s="1" t="str">
        <f t="shared" si="18"/>
        <v>112</v>
      </c>
      <c r="B963" s="1" t="s">
        <v>816</v>
      </c>
      <c r="C963" s="1" t="s">
        <v>810</v>
      </c>
      <c r="D963" s="1" t="str">
        <f>"李佳音"</f>
        <v>李佳音</v>
      </c>
      <c r="E963" s="1" t="s">
        <v>931</v>
      </c>
    </row>
    <row r="964" spans="1:5" ht="24.75" customHeight="1">
      <c r="A964" s="1" t="str">
        <f t="shared" si="18"/>
        <v>112</v>
      </c>
      <c r="B964" s="1" t="s">
        <v>816</v>
      </c>
      <c r="C964" s="1" t="s">
        <v>810</v>
      </c>
      <c r="D964" s="1" t="str">
        <f>"方宝瑜"</f>
        <v>方宝瑜</v>
      </c>
      <c r="E964" s="1" t="s">
        <v>932</v>
      </c>
    </row>
    <row r="965" spans="1:5" ht="24.75" customHeight="1">
      <c r="A965" s="1" t="str">
        <f t="shared" si="18"/>
        <v>112</v>
      </c>
      <c r="B965" s="1" t="s">
        <v>816</v>
      </c>
      <c r="C965" s="1" t="s">
        <v>810</v>
      </c>
      <c r="D965" s="1" t="str">
        <f>"云玲茜"</f>
        <v>云玲茜</v>
      </c>
      <c r="E965" s="1" t="s">
        <v>933</v>
      </c>
    </row>
    <row r="966" spans="1:5" ht="24.75" customHeight="1">
      <c r="A966" s="1" t="str">
        <f t="shared" si="18"/>
        <v>112</v>
      </c>
      <c r="B966" s="1" t="s">
        <v>816</v>
      </c>
      <c r="C966" s="1" t="s">
        <v>810</v>
      </c>
      <c r="D966" s="1" t="str">
        <f>"陈德兰"</f>
        <v>陈德兰</v>
      </c>
      <c r="E966" s="1" t="s">
        <v>934</v>
      </c>
    </row>
    <row r="967" spans="1:5" ht="24.75" customHeight="1">
      <c r="A967" s="1" t="str">
        <f t="shared" si="18"/>
        <v>112</v>
      </c>
      <c r="B967" s="1" t="s">
        <v>816</v>
      </c>
      <c r="C967" s="1" t="s">
        <v>810</v>
      </c>
      <c r="D967" s="1" t="str">
        <f>"彭晓婷"</f>
        <v>彭晓婷</v>
      </c>
      <c r="E967" s="1" t="s">
        <v>935</v>
      </c>
    </row>
    <row r="968" spans="1:5" ht="24.75" customHeight="1">
      <c r="A968" s="1" t="str">
        <f t="shared" si="18"/>
        <v>112</v>
      </c>
      <c r="B968" s="1" t="s">
        <v>816</v>
      </c>
      <c r="C968" s="1" t="s">
        <v>810</v>
      </c>
      <c r="D968" s="1" t="str">
        <f>"邢增汝"</f>
        <v>邢增汝</v>
      </c>
      <c r="E968" s="1" t="s">
        <v>936</v>
      </c>
    </row>
    <row r="969" spans="1:5" ht="24.75" customHeight="1">
      <c r="A969" s="1" t="str">
        <f t="shared" si="18"/>
        <v>112</v>
      </c>
      <c r="B969" s="1" t="s">
        <v>816</v>
      </c>
      <c r="C969" s="1" t="s">
        <v>810</v>
      </c>
      <c r="D969" s="1" t="str">
        <f>"符彩虹"</f>
        <v>符彩虹</v>
      </c>
      <c r="E969" s="1" t="s">
        <v>937</v>
      </c>
    </row>
    <row r="970" spans="1:5" ht="24.75" customHeight="1">
      <c r="A970" s="1" t="str">
        <f t="shared" si="18"/>
        <v>112</v>
      </c>
      <c r="B970" s="1" t="s">
        <v>816</v>
      </c>
      <c r="C970" s="1" t="s">
        <v>810</v>
      </c>
      <c r="D970" s="1" t="str">
        <f>"黄彩英"</f>
        <v>黄彩英</v>
      </c>
      <c r="E970" s="1" t="s">
        <v>938</v>
      </c>
    </row>
    <row r="971" spans="1:5" ht="24.75" customHeight="1">
      <c r="A971" s="1" t="str">
        <f t="shared" si="18"/>
        <v>112</v>
      </c>
      <c r="B971" s="1" t="s">
        <v>816</v>
      </c>
      <c r="C971" s="1" t="s">
        <v>810</v>
      </c>
      <c r="D971" s="1" t="str">
        <f>"吴家磊"</f>
        <v>吴家磊</v>
      </c>
      <c r="E971" s="1" t="s">
        <v>939</v>
      </c>
    </row>
    <row r="972" spans="1:5" ht="24.75" customHeight="1">
      <c r="A972" s="1" t="str">
        <f t="shared" si="18"/>
        <v>112</v>
      </c>
      <c r="B972" s="1" t="s">
        <v>816</v>
      </c>
      <c r="C972" s="1" t="s">
        <v>810</v>
      </c>
      <c r="D972" s="1" t="str">
        <f>"韩小媛"</f>
        <v>韩小媛</v>
      </c>
      <c r="E972" s="1" t="s">
        <v>940</v>
      </c>
    </row>
    <row r="973" spans="1:5" ht="24.75" customHeight="1">
      <c r="A973" s="1" t="str">
        <f t="shared" si="18"/>
        <v>112</v>
      </c>
      <c r="B973" s="1" t="s">
        <v>816</v>
      </c>
      <c r="C973" s="1" t="s">
        <v>810</v>
      </c>
      <c r="D973" s="1" t="str">
        <f>"何锦凤"</f>
        <v>何锦凤</v>
      </c>
      <c r="E973" s="1" t="s">
        <v>941</v>
      </c>
    </row>
    <row r="974" spans="1:5" ht="24.75" customHeight="1">
      <c r="A974" s="1" t="str">
        <f t="shared" si="18"/>
        <v>112</v>
      </c>
      <c r="B974" s="1" t="s">
        <v>816</v>
      </c>
      <c r="C974" s="1" t="s">
        <v>810</v>
      </c>
      <c r="D974" s="1" t="str">
        <f>"林雅"</f>
        <v>林雅</v>
      </c>
      <c r="E974" s="1" t="s">
        <v>942</v>
      </c>
    </row>
    <row r="975" spans="1:5" ht="24.75" customHeight="1">
      <c r="A975" s="1" t="str">
        <f t="shared" si="18"/>
        <v>112</v>
      </c>
      <c r="B975" s="1" t="s">
        <v>816</v>
      </c>
      <c r="C975" s="1" t="s">
        <v>810</v>
      </c>
      <c r="D975" s="1" t="str">
        <f>"庄丽"</f>
        <v>庄丽</v>
      </c>
      <c r="E975" s="1" t="s">
        <v>943</v>
      </c>
    </row>
    <row r="976" spans="1:5" ht="24.75" customHeight="1">
      <c r="A976" s="1" t="str">
        <f t="shared" si="18"/>
        <v>112</v>
      </c>
      <c r="B976" s="1" t="s">
        <v>816</v>
      </c>
      <c r="C976" s="1" t="s">
        <v>810</v>
      </c>
      <c r="D976" s="1" t="str">
        <f>"关咏荷"</f>
        <v>关咏荷</v>
      </c>
      <c r="E976" s="1" t="s">
        <v>944</v>
      </c>
    </row>
    <row r="977" spans="1:5" ht="24.75" customHeight="1">
      <c r="A977" s="1" t="str">
        <f t="shared" si="18"/>
        <v>112</v>
      </c>
      <c r="B977" s="1" t="s">
        <v>816</v>
      </c>
      <c r="C977" s="1" t="s">
        <v>810</v>
      </c>
      <c r="D977" s="1" t="str">
        <f>"姜俏君"</f>
        <v>姜俏君</v>
      </c>
      <c r="E977" s="1" t="s">
        <v>945</v>
      </c>
    </row>
    <row r="978" spans="1:5" ht="24.75" customHeight="1">
      <c r="A978" s="1" t="str">
        <f t="shared" si="18"/>
        <v>112</v>
      </c>
      <c r="B978" s="1" t="s">
        <v>816</v>
      </c>
      <c r="C978" s="1" t="s">
        <v>810</v>
      </c>
      <c r="D978" s="1" t="str">
        <f>"王斯毅"</f>
        <v>王斯毅</v>
      </c>
      <c r="E978" s="1" t="s">
        <v>946</v>
      </c>
    </row>
    <row r="979" spans="1:5" ht="24.75" customHeight="1">
      <c r="A979" s="1" t="str">
        <f t="shared" si="18"/>
        <v>112</v>
      </c>
      <c r="B979" s="1" t="s">
        <v>816</v>
      </c>
      <c r="C979" s="1" t="s">
        <v>810</v>
      </c>
      <c r="D979" s="1" t="str">
        <f>"刘易菲"</f>
        <v>刘易菲</v>
      </c>
      <c r="E979" s="1" t="s">
        <v>679</v>
      </c>
    </row>
    <row r="980" spans="1:5" ht="24.75" customHeight="1">
      <c r="A980" s="1" t="str">
        <f t="shared" si="18"/>
        <v>112</v>
      </c>
      <c r="B980" s="1" t="s">
        <v>816</v>
      </c>
      <c r="C980" s="1" t="s">
        <v>810</v>
      </c>
      <c r="D980" s="1" t="str">
        <f>"林师"</f>
        <v>林师</v>
      </c>
      <c r="E980" s="1" t="s">
        <v>947</v>
      </c>
    </row>
    <row r="981" spans="1:5" ht="24.75" customHeight="1">
      <c r="A981" s="1" t="str">
        <f t="shared" si="18"/>
        <v>112</v>
      </c>
      <c r="B981" s="1" t="s">
        <v>816</v>
      </c>
      <c r="C981" s="1" t="s">
        <v>810</v>
      </c>
      <c r="D981" s="1" t="str">
        <f>"陈秘梅"</f>
        <v>陈秘梅</v>
      </c>
      <c r="E981" s="1" t="s">
        <v>948</v>
      </c>
    </row>
    <row r="982" spans="1:5" ht="24.75" customHeight="1">
      <c r="A982" s="1" t="str">
        <f t="shared" si="18"/>
        <v>112</v>
      </c>
      <c r="B982" s="1" t="s">
        <v>816</v>
      </c>
      <c r="C982" s="1" t="s">
        <v>810</v>
      </c>
      <c r="D982" s="1" t="str">
        <f>"罗小奋"</f>
        <v>罗小奋</v>
      </c>
      <c r="E982" s="1" t="s">
        <v>949</v>
      </c>
    </row>
    <row r="983" spans="1:5" ht="24.75" customHeight="1">
      <c r="A983" s="1" t="str">
        <f t="shared" si="18"/>
        <v>112</v>
      </c>
      <c r="B983" s="1" t="s">
        <v>816</v>
      </c>
      <c r="C983" s="1" t="s">
        <v>810</v>
      </c>
      <c r="D983" s="1" t="str">
        <f>"黄君"</f>
        <v>黄君</v>
      </c>
      <c r="E983" s="1" t="s">
        <v>950</v>
      </c>
    </row>
    <row r="984" spans="1:5" ht="24.75" customHeight="1">
      <c r="A984" s="1" t="str">
        <f t="shared" si="18"/>
        <v>112</v>
      </c>
      <c r="B984" s="1" t="s">
        <v>816</v>
      </c>
      <c r="C984" s="1" t="s">
        <v>810</v>
      </c>
      <c r="D984" s="1" t="str">
        <f>"冯小翠"</f>
        <v>冯小翠</v>
      </c>
      <c r="E984" s="1" t="s">
        <v>951</v>
      </c>
    </row>
    <row r="985" spans="1:5" ht="24.75" customHeight="1">
      <c r="A985" s="1" t="str">
        <f t="shared" si="18"/>
        <v>112</v>
      </c>
      <c r="B985" s="1" t="s">
        <v>816</v>
      </c>
      <c r="C985" s="1" t="s">
        <v>810</v>
      </c>
      <c r="D985" s="1" t="str">
        <f>"黄俊莉"</f>
        <v>黄俊莉</v>
      </c>
      <c r="E985" s="1" t="s">
        <v>208</v>
      </c>
    </row>
    <row r="986" spans="1:5" ht="24.75" customHeight="1">
      <c r="A986" s="1" t="str">
        <f t="shared" si="18"/>
        <v>112</v>
      </c>
      <c r="B986" s="1" t="s">
        <v>816</v>
      </c>
      <c r="C986" s="1" t="s">
        <v>810</v>
      </c>
      <c r="D986" s="1" t="str">
        <f>"冯小娇"</f>
        <v>冯小娇</v>
      </c>
      <c r="E986" s="1" t="s">
        <v>952</v>
      </c>
    </row>
    <row r="987" spans="1:5" ht="24.75" customHeight="1">
      <c r="A987" s="1" t="str">
        <f t="shared" si="18"/>
        <v>112</v>
      </c>
      <c r="B987" s="1" t="s">
        <v>816</v>
      </c>
      <c r="C987" s="1" t="s">
        <v>810</v>
      </c>
      <c r="D987" s="1" t="str">
        <f>"招晓洁"</f>
        <v>招晓洁</v>
      </c>
      <c r="E987" s="1" t="s">
        <v>953</v>
      </c>
    </row>
    <row r="988" spans="1:5" ht="24.75" customHeight="1">
      <c r="A988" s="1" t="str">
        <f t="shared" si="18"/>
        <v>112</v>
      </c>
      <c r="B988" s="1" t="s">
        <v>816</v>
      </c>
      <c r="C988" s="1" t="s">
        <v>810</v>
      </c>
      <c r="D988" s="1" t="str">
        <f>"林芳君"</f>
        <v>林芳君</v>
      </c>
      <c r="E988" s="1" t="s">
        <v>954</v>
      </c>
    </row>
    <row r="989" spans="1:5" ht="24.75" customHeight="1">
      <c r="A989" s="1" t="str">
        <f t="shared" si="18"/>
        <v>112</v>
      </c>
      <c r="B989" s="1" t="s">
        <v>816</v>
      </c>
      <c r="C989" s="1" t="s">
        <v>810</v>
      </c>
      <c r="D989" s="1" t="str">
        <f>"王小文"</f>
        <v>王小文</v>
      </c>
      <c r="E989" s="1" t="s">
        <v>955</v>
      </c>
    </row>
    <row r="990" spans="1:5" ht="24.75" customHeight="1">
      <c r="A990" s="1" t="str">
        <f t="shared" si="18"/>
        <v>112</v>
      </c>
      <c r="B990" s="1" t="s">
        <v>816</v>
      </c>
      <c r="C990" s="1" t="s">
        <v>810</v>
      </c>
      <c r="D990" s="1" t="str">
        <f>"符莞莹"</f>
        <v>符莞莹</v>
      </c>
      <c r="E990" s="1" t="s">
        <v>956</v>
      </c>
    </row>
    <row r="991" spans="1:5" ht="24.75" customHeight="1">
      <c r="A991" s="1" t="str">
        <f t="shared" si="18"/>
        <v>112</v>
      </c>
      <c r="B991" s="1" t="s">
        <v>816</v>
      </c>
      <c r="C991" s="1" t="s">
        <v>810</v>
      </c>
      <c r="D991" s="1" t="str">
        <f>"高宇巍"</f>
        <v>高宇巍</v>
      </c>
      <c r="E991" s="1" t="s">
        <v>957</v>
      </c>
    </row>
    <row r="992" spans="1:5" ht="24.75" customHeight="1">
      <c r="A992" s="1" t="str">
        <f t="shared" si="18"/>
        <v>112</v>
      </c>
      <c r="B992" s="1" t="s">
        <v>816</v>
      </c>
      <c r="C992" s="1" t="s">
        <v>810</v>
      </c>
      <c r="D992" s="1" t="str">
        <f>"王敏"</f>
        <v>王敏</v>
      </c>
      <c r="E992" s="1" t="s">
        <v>958</v>
      </c>
    </row>
    <row r="993" spans="1:5" ht="24.75" customHeight="1">
      <c r="A993" s="1" t="str">
        <f t="shared" si="18"/>
        <v>112</v>
      </c>
      <c r="B993" s="1" t="s">
        <v>816</v>
      </c>
      <c r="C993" s="1" t="s">
        <v>810</v>
      </c>
      <c r="D993" s="1" t="str">
        <f>"罗祥桃"</f>
        <v>罗祥桃</v>
      </c>
      <c r="E993" s="1" t="s">
        <v>959</v>
      </c>
    </row>
    <row r="994" spans="1:5" ht="24.75" customHeight="1">
      <c r="A994" s="1" t="str">
        <f t="shared" si="18"/>
        <v>112</v>
      </c>
      <c r="B994" s="1" t="s">
        <v>816</v>
      </c>
      <c r="C994" s="1" t="s">
        <v>810</v>
      </c>
      <c r="D994" s="1" t="str">
        <f>"陈华婷"</f>
        <v>陈华婷</v>
      </c>
      <c r="E994" s="1" t="s">
        <v>960</v>
      </c>
    </row>
    <row r="995" spans="1:5" ht="24.75" customHeight="1">
      <c r="A995" s="1" t="str">
        <f t="shared" si="18"/>
        <v>112</v>
      </c>
      <c r="B995" s="1" t="s">
        <v>816</v>
      </c>
      <c r="C995" s="1" t="s">
        <v>810</v>
      </c>
      <c r="D995" s="1" t="str">
        <f>"苗文慧"</f>
        <v>苗文慧</v>
      </c>
      <c r="E995" s="1" t="s">
        <v>961</v>
      </c>
    </row>
    <row r="996" spans="1:5" ht="24.75" customHeight="1">
      <c r="A996" s="1" t="str">
        <f t="shared" si="18"/>
        <v>112</v>
      </c>
      <c r="B996" s="1" t="s">
        <v>816</v>
      </c>
      <c r="C996" s="1" t="s">
        <v>810</v>
      </c>
      <c r="D996" s="1" t="str">
        <f>"海南省澄迈县"</f>
        <v>海南省澄迈县</v>
      </c>
      <c r="E996" s="1" t="s">
        <v>962</v>
      </c>
    </row>
    <row r="997" spans="1:5" ht="24.75" customHeight="1">
      <c r="A997" s="1" t="str">
        <f t="shared" si="18"/>
        <v>112</v>
      </c>
      <c r="B997" s="1" t="s">
        <v>816</v>
      </c>
      <c r="C997" s="1" t="s">
        <v>810</v>
      </c>
      <c r="D997" s="1" t="str">
        <f>"王清丽"</f>
        <v>王清丽</v>
      </c>
      <c r="E997" s="1" t="s">
        <v>963</v>
      </c>
    </row>
    <row r="998" spans="1:5" ht="24.75" customHeight="1">
      <c r="A998" s="1" t="str">
        <f t="shared" si="18"/>
        <v>112</v>
      </c>
      <c r="B998" s="1" t="s">
        <v>816</v>
      </c>
      <c r="C998" s="1" t="s">
        <v>810</v>
      </c>
      <c r="D998" s="1" t="str">
        <f>"甘小碧"</f>
        <v>甘小碧</v>
      </c>
      <c r="E998" s="1" t="s">
        <v>964</v>
      </c>
    </row>
    <row r="999" spans="1:5" ht="24.75" customHeight="1">
      <c r="A999" s="1" t="str">
        <f t="shared" si="18"/>
        <v>112</v>
      </c>
      <c r="B999" s="1" t="s">
        <v>816</v>
      </c>
      <c r="C999" s="1" t="s">
        <v>810</v>
      </c>
      <c r="D999" s="1" t="str">
        <f>"陈启霞"</f>
        <v>陈启霞</v>
      </c>
      <c r="E999" s="1" t="s">
        <v>965</v>
      </c>
    </row>
    <row r="1000" spans="1:5" ht="24.75" customHeight="1">
      <c r="A1000" s="1" t="str">
        <f t="shared" si="18"/>
        <v>112</v>
      </c>
      <c r="B1000" s="1" t="s">
        <v>816</v>
      </c>
      <c r="C1000" s="1" t="s">
        <v>810</v>
      </c>
      <c r="D1000" s="1" t="str">
        <f>"曾丽丽"</f>
        <v>曾丽丽</v>
      </c>
      <c r="E1000" s="1" t="s">
        <v>966</v>
      </c>
    </row>
    <row r="1001" spans="1:5" ht="24.75" customHeight="1">
      <c r="A1001" s="1" t="str">
        <f t="shared" si="18"/>
        <v>112</v>
      </c>
      <c r="B1001" s="1" t="s">
        <v>816</v>
      </c>
      <c r="C1001" s="1" t="s">
        <v>810</v>
      </c>
      <c r="D1001" s="1" t="str">
        <f>"余建翠"</f>
        <v>余建翠</v>
      </c>
      <c r="E1001" s="1" t="s">
        <v>967</v>
      </c>
    </row>
    <row r="1002" spans="1:5" ht="24.75" customHeight="1">
      <c r="A1002" s="1" t="str">
        <f t="shared" si="18"/>
        <v>112</v>
      </c>
      <c r="B1002" s="1" t="s">
        <v>816</v>
      </c>
      <c r="C1002" s="1" t="s">
        <v>810</v>
      </c>
      <c r="D1002" s="1" t="str">
        <f>"王雪连"</f>
        <v>王雪连</v>
      </c>
      <c r="E1002" s="1" t="s">
        <v>968</v>
      </c>
    </row>
    <row r="1003" spans="1:5" ht="24.75" customHeight="1">
      <c r="A1003" s="1" t="str">
        <f t="shared" si="18"/>
        <v>112</v>
      </c>
      <c r="B1003" s="1" t="s">
        <v>816</v>
      </c>
      <c r="C1003" s="1" t="s">
        <v>810</v>
      </c>
      <c r="D1003" s="1" t="str">
        <f>"吴玉霞"</f>
        <v>吴玉霞</v>
      </c>
      <c r="E1003" s="1" t="s">
        <v>969</v>
      </c>
    </row>
    <row r="1004" spans="1:5" ht="24.75" customHeight="1">
      <c r="A1004" s="1" t="str">
        <f t="shared" si="18"/>
        <v>112</v>
      </c>
      <c r="B1004" s="1" t="s">
        <v>816</v>
      </c>
      <c r="C1004" s="1" t="s">
        <v>810</v>
      </c>
      <c r="D1004" s="1" t="str">
        <f>"马卓言"</f>
        <v>马卓言</v>
      </c>
      <c r="E1004" s="1" t="s">
        <v>970</v>
      </c>
    </row>
    <row r="1005" spans="1:5" ht="24.75" customHeight="1">
      <c r="A1005" s="1" t="str">
        <f t="shared" si="18"/>
        <v>112</v>
      </c>
      <c r="B1005" s="1" t="s">
        <v>816</v>
      </c>
      <c r="C1005" s="1" t="s">
        <v>810</v>
      </c>
      <c r="D1005" s="1" t="str">
        <f>"符丽萍"</f>
        <v>符丽萍</v>
      </c>
      <c r="E1005" s="1" t="s">
        <v>971</v>
      </c>
    </row>
    <row r="1006" spans="1:5" ht="24.75" customHeight="1">
      <c r="A1006" s="1" t="str">
        <f t="shared" si="18"/>
        <v>112</v>
      </c>
      <c r="B1006" s="1" t="s">
        <v>816</v>
      </c>
      <c r="C1006" s="1" t="s">
        <v>810</v>
      </c>
      <c r="D1006" s="1" t="str">
        <f>"陈元冰"</f>
        <v>陈元冰</v>
      </c>
      <c r="E1006" s="1" t="s">
        <v>972</v>
      </c>
    </row>
    <row r="1007" spans="1:5" ht="24.75" customHeight="1">
      <c r="A1007" s="1" t="str">
        <f t="shared" si="18"/>
        <v>112</v>
      </c>
      <c r="B1007" s="1" t="s">
        <v>816</v>
      </c>
      <c r="C1007" s="1" t="s">
        <v>810</v>
      </c>
      <c r="D1007" s="1" t="str">
        <f>"陈秋如"</f>
        <v>陈秋如</v>
      </c>
      <c r="E1007" s="1" t="s">
        <v>973</v>
      </c>
    </row>
    <row r="1008" spans="1:5" ht="24.75" customHeight="1">
      <c r="A1008" s="1" t="str">
        <f t="shared" si="18"/>
        <v>112</v>
      </c>
      <c r="B1008" s="1" t="s">
        <v>816</v>
      </c>
      <c r="C1008" s="1" t="s">
        <v>810</v>
      </c>
      <c r="D1008" s="1" t="str">
        <f>"韦选金"</f>
        <v>韦选金</v>
      </c>
      <c r="E1008" s="1" t="s">
        <v>843</v>
      </c>
    </row>
    <row r="1009" spans="1:5" ht="24.75" customHeight="1">
      <c r="A1009" s="1" t="str">
        <f t="shared" si="18"/>
        <v>112</v>
      </c>
      <c r="B1009" s="1" t="s">
        <v>816</v>
      </c>
      <c r="C1009" s="1" t="s">
        <v>810</v>
      </c>
      <c r="D1009" s="1" t="str">
        <f>"何婧怡"</f>
        <v>何婧怡</v>
      </c>
      <c r="E1009" s="1" t="s">
        <v>974</v>
      </c>
    </row>
    <row r="1010" spans="1:5" ht="24.75" customHeight="1">
      <c r="A1010" s="1" t="str">
        <f t="shared" si="18"/>
        <v>112</v>
      </c>
      <c r="B1010" s="1" t="s">
        <v>816</v>
      </c>
      <c r="C1010" s="1" t="s">
        <v>810</v>
      </c>
      <c r="D1010" s="1" t="str">
        <f>"林声芳"</f>
        <v>林声芳</v>
      </c>
      <c r="E1010" s="1" t="s">
        <v>975</v>
      </c>
    </row>
    <row r="1011" spans="1:5" ht="24.75" customHeight="1">
      <c r="A1011" s="1" t="str">
        <f t="shared" si="18"/>
        <v>112</v>
      </c>
      <c r="B1011" s="1" t="s">
        <v>816</v>
      </c>
      <c r="C1011" s="1" t="s">
        <v>810</v>
      </c>
      <c r="D1011" s="1" t="str">
        <f>"何美玉"</f>
        <v>何美玉</v>
      </c>
      <c r="E1011" s="1" t="s">
        <v>976</v>
      </c>
    </row>
    <row r="1012" spans="1:5" ht="24.75" customHeight="1">
      <c r="A1012" s="1" t="str">
        <f t="shared" si="18"/>
        <v>112</v>
      </c>
      <c r="B1012" s="1" t="s">
        <v>816</v>
      </c>
      <c r="C1012" s="1" t="s">
        <v>810</v>
      </c>
      <c r="D1012" s="1" t="str">
        <f>"黄妮旅"</f>
        <v>黄妮旅</v>
      </c>
      <c r="E1012" s="1" t="s">
        <v>977</v>
      </c>
    </row>
    <row r="1013" spans="1:5" ht="24.75" customHeight="1">
      <c r="A1013" s="1" t="str">
        <f t="shared" si="18"/>
        <v>112</v>
      </c>
      <c r="B1013" s="1" t="s">
        <v>816</v>
      </c>
      <c r="C1013" s="1" t="s">
        <v>810</v>
      </c>
      <c r="D1013" s="1" t="str">
        <f>"孙子雯"</f>
        <v>孙子雯</v>
      </c>
      <c r="E1013" s="1" t="s">
        <v>978</v>
      </c>
    </row>
    <row r="1014" spans="1:5" ht="24.75" customHeight="1">
      <c r="A1014" s="1" t="str">
        <f t="shared" si="18"/>
        <v>112</v>
      </c>
      <c r="B1014" s="1" t="s">
        <v>816</v>
      </c>
      <c r="C1014" s="1" t="s">
        <v>810</v>
      </c>
      <c r="D1014" s="1" t="str">
        <f>"李静"</f>
        <v>李静</v>
      </c>
      <c r="E1014" s="1" t="s">
        <v>979</v>
      </c>
    </row>
    <row r="1015" spans="1:5" ht="24.75" customHeight="1">
      <c r="A1015" s="1" t="str">
        <f t="shared" si="18"/>
        <v>112</v>
      </c>
      <c r="B1015" s="1" t="s">
        <v>816</v>
      </c>
      <c r="C1015" s="1" t="s">
        <v>810</v>
      </c>
      <c r="D1015" s="1" t="str">
        <f>"陈少玲"</f>
        <v>陈少玲</v>
      </c>
      <c r="E1015" s="1" t="s">
        <v>980</v>
      </c>
    </row>
    <row r="1016" spans="1:5" ht="24.75" customHeight="1">
      <c r="A1016" s="1" t="str">
        <f t="shared" si="18"/>
        <v>112</v>
      </c>
      <c r="B1016" s="1" t="s">
        <v>816</v>
      </c>
      <c r="C1016" s="1" t="s">
        <v>810</v>
      </c>
      <c r="D1016" s="1" t="str">
        <f>"陈慧"</f>
        <v>陈慧</v>
      </c>
      <c r="E1016" s="1" t="s">
        <v>981</v>
      </c>
    </row>
    <row r="1017" spans="1:5" ht="24.75" customHeight="1">
      <c r="A1017" s="1" t="str">
        <f t="shared" si="18"/>
        <v>112</v>
      </c>
      <c r="B1017" s="1" t="s">
        <v>816</v>
      </c>
      <c r="C1017" s="1" t="s">
        <v>810</v>
      </c>
      <c r="D1017" s="1" t="str">
        <f>"方清"</f>
        <v>方清</v>
      </c>
      <c r="E1017" s="1" t="s">
        <v>982</v>
      </c>
    </row>
    <row r="1018" spans="1:5" ht="24.75" customHeight="1">
      <c r="A1018" s="1" t="str">
        <f t="shared" si="18"/>
        <v>112</v>
      </c>
      <c r="B1018" s="1" t="s">
        <v>816</v>
      </c>
      <c r="C1018" s="1" t="s">
        <v>810</v>
      </c>
      <c r="D1018" s="1" t="str">
        <f>"黎秀美"</f>
        <v>黎秀美</v>
      </c>
      <c r="E1018" s="1" t="s">
        <v>983</v>
      </c>
    </row>
    <row r="1019" spans="1:5" ht="24.75" customHeight="1">
      <c r="A1019" s="1" t="str">
        <f t="shared" si="18"/>
        <v>112</v>
      </c>
      <c r="B1019" s="1" t="s">
        <v>816</v>
      </c>
      <c r="C1019" s="1" t="s">
        <v>810</v>
      </c>
      <c r="D1019" s="1" t="str">
        <f>"陈雪琳"</f>
        <v>陈雪琳</v>
      </c>
      <c r="E1019" s="1" t="s">
        <v>984</v>
      </c>
    </row>
    <row r="1020" spans="1:5" ht="24.75" customHeight="1">
      <c r="A1020" s="1" t="str">
        <f t="shared" si="18"/>
        <v>112</v>
      </c>
      <c r="B1020" s="1" t="s">
        <v>816</v>
      </c>
      <c r="C1020" s="1" t="s">
        <v>810</v>
      </c>
      <c r="D1020" s="1" t="str">
        <f>"徐文玲"</f>
        <v>徐文玲</v>
      </c>
      <c r="E1020" s="1" t="s">
        <v>985</v>
      </c>
    </row>
    <row r="1021" spans="1:5" ht="24.75" customHeight="1">
      <c r="A1021" s="1" t="str">
        <f t="shared" si="18"/>
        <v>112</v>
      </c>
      <c r="B1021" s="1" t="s">
        <v>816</v>
      </c>
      <c r="C1021" s="1" t="s">
        <v>810</v>
      </c>
      <c r="D1021" s="1" t="str">
        <f>"王新乾"</f>
        <v>王新乾</v>
      </c>
      <c r="E1021" s="1" t="s">
        <v>986</v>
      </c>
    </row>
    <row r="1022" spans="1:5" ht="24.75" customHeight="1">
      <c r="A1022" s="1" t="str">
        <f t="shared" si="18"/>
        <v>112</v>
      </c>
      <c r="B1022" s="1" t="s">
        <v>816</v>
      </c>
      <c r="C1022" s="1" t="s">
        <v>810</v>
      </c>
      <c r="D1022" s="1" t="str">
        <f>"杨明旭"</f>
        <v>杨明旭</v>
      </c>
      <c r="E1022" s="1" t="s">
        <v>987</v>
      </c>
    </row>
    <row r="1023" spans="1:5" ht="24.75" customHeight="1">
      <c r="A1023" s="1" t="str">
        <f t="shared" si="18"/>
        <v>112</v>
      </c>
      <c r="B1023" s="1" t="s">
        <v>816</v>
      </c>
      <c r="C1023" s="1" t="s">
        <v>810</v>
      </c>
      <c r="D1023" s="1" t="str">
        <f>"符嫦娴"</f>
        <v>符嫦娴</v>
      </c>
      <c r="E1023" s="1" t="s">
        <v>988</v>
      </c>
    </row>
    <row r="1024" spans="1:5" ht="24.75" customHeight="1">
      <c r="A1024" s="1" t="str">
        <f t="shared" si="18"/>
        <v>112</v>
      </c>
      <c r="B1024" s="1" t="s">
        <v>816</v>
      </c>
      <c r="C1024" s="1" t="s">
        <v>810</v>
      </c>
      <c r="D1024" s="1" t="str">
        <f>"陈泰苑"</f>
        <v>陈泰苑</v>
      </c>
      <c r="E1024" s="1" t="s">
        <v>989</v>
      </c>
    </row>
    <row r="1025" spans="1:5" ht="24.75" customHeight="1">
      <c r="A1025" s="1" t="str">
        <f aca="true" t="shared" si="19" ref="A1025:A1088">"112"</f>
        <v>112</v>
      </c>
      <c r="B1025" s="1" t="s">
        <v>816</v>
      </c>
      <c r="C1025" s="1" t="s">
        <v>810</v>
      </c>
      <c r="D1025" s="1" t="str">
        <f>"卢兰珍"</f>
        <v>卢兰珍</v>
      </c>
      <c r="E1025" s="1" t="s">
        <v>990</v>
      </c>
    </row>
    <row r="1026" spans="1:5" ht="24.75" customHeight="1">
      <c r="A1026" s="1" t="str">
        <f t="shared" si="19"/>
        <v>112</v>
      </c>
      <c r="B1026" s="1" t="s">
        <v>816</v>
      </c>
      <c r="C1026" s="1" t="s">
        <v>810</v>
      </c>
      <c r="D1026" s="1" t="str">
        <f>"郑海丽"</f>
        <v>郑海丽</v>
      </c>
      <c r="E1026" s="1" t="s">
        <v>991</v>
      </c>
    </row>
    <row r="1027" spans="1:5" ht="24.75" customHeight="1">
      <c r="A1027" s="1" t="str">
        <f t="shared" si="19"/>
        <v>112</v>
      </c>
      <c r="B1027" s="1" t="s">
        <v>816</v>
      </c>
      <c r="C1027" s="1" t="s">
        <v>810</v>
      </c>
      <c r="D1027" s="1" t="str">
        <f>"郑梅娃"</f>
        <v>郑梅娃</v>
      </c>
      <c r="E1027" s="1" t="s">
        <v>992</v>
      </c>
    </row>
    <row r="1028" spans="1:5" ht="24.75" customHeight="1">
      <c r="A1028" s="1" t="str">
        <f t="shared" si="19"/>
        <v>112</v>
      </c>
      <c r="B1028" s="1" t="s">
        <v>816</v>
      </c>
      <c r="C1028" s="1" t="s">
        <v>810</v>
      </c>
      <c r="D1028" s="1" t="str">
        <f>"张燕琼"</f>
        <v>张燕琼</v>
      </c>
      <c r="E1028" s="1" t="s">
        <v>993</v>
      </c>
    </row>
    <row r="1029" spans="1:5" ht="24.75" customHeight="1">
      <c r="A1029" s="1" t="str">
        <f t="shared" si="19"/>
        <v>112</v>
      </c>
      <c r="B1029" s="1" t="s">
        <v>816</v>
      </c>
      <c r="C1029" s="1" t="s">
        <v>810</v>
      </c>
      <c r="D1029" s="1" t="str">
        <f>"苏香苑"</f>
        <v>苏香苑</v>
      </c>
      <c r="E1029" s="1" t="s">
        <v>361</v>
      </c>
    </row>
    <row r="1030" spans="1:5" ht="24.75" customHeight="1">
      <c r="A1030" s="1" t="str">
        <f t="shared" si="19"/>
        <v>112</v>
      </c>
      <c r="B1030" s="1" t="s">
        <v>816</v>
      </c>
      <c r="C1030" s="1" t="s">
        <v>810</v>
      </c>
      <c r="D1030" s="1" t="str">
        <f>"郑顺花"</f>
        <v>郑顺花</v>
      </c>
      <c r="E1030" s="1" t="s">
        <v>994</v>
      </c>
    </row>
    <row r="1031" spans="1:5" ht="24.75" customHeight="1">
      <c r="A1031" s="1" t="str">
        <f t="shared" si="19"/>
        <v>112</v>
      </c>
      <c r="B1031" s="1" t="s">
        <v>816</v>
      </c>
      <c r="C1031" s="1" t="s">
        <v>810</v>
      </c>
      <c r="D1031" s="1" t="str">
        <f>"符燕丽"</f>
        <v>符燕丽</v>
      </c>
      <c r="E1031" s="1" t="s">
        <v>995</v>
      </c>
    </row>
    <row r="1032" spans="1:5" ht="24.75" customHeight="1">
      <c r="A1032" s="1" t="str">
        <f t="shared" si="19"/>
        <v>112</v>
      </c>
      <c r="B1032" s="1" t="s">
        <v>816</v>
      </c>
      <c r="C1032" s="1" t="s">
        <v>810</v>
      </c>
      <c r="D1032" s="1" t="str">
        <f>"王小莉"</f>
        <v>王小莉</v>
      </c>
      <c r="E1032" s="1" t="s">
        <v>996</v>
      </c>
    </row>
    <row r="1033" spans="1:5" ht="24.75" customHeight="1">
      <c r="A1033" s="1" t="str">
        <f t="shared" si="19"/>
        <v>112</v>
      </c>
      <c r="B1033" s="1" t="s">
        <v>816</v>
      </c>
      <c r="C1033" s="1" t="s">
        <v>810</v>
      </c>
      <c r="D1033" s="1" t="str">
        <f>"李茹媛"</f>
        <v>李茹媛</v>
      </c>
      <c r="E1033" s="1" t="s">
        <v>997</v>
      </c>
    </row>
    <row r="1034" spans="1:5" ht="24.75" customHeight="1">
      <c r="A1034" s="1" t="str">
        <f t="shared" si="19"/>
        <v>112</v>
      </c>
      <c r="B1034" s="1" t="s">
        <v>816</v>
      </c>
      <c r="C1034" s="1" t="s">
        <v>810</v>
      </c>
      <c r="D1034" s="1" t="str">
        <f>"黄子倪"</f>
        <v>黄子倪</v>
      </c>
      <c r="E1034" s="1" t="s">
        <v>998</v>
      </c>
    </row>
    <row r="1035" spans="1:5" ht="24.75" customHeight="1">
      <c r="A1035" s="1" t="str">
        <f t="shared" si="19"/>
        <v>112</v>
      </c>
      <c r="B1035" s="1" t="s">
        <v>816</v>
      </c>
      <c r="C1035" s="1" t="s">
        <v>810</v>
      </c>
      <c r="D1035" s="1" t="str">
        <f>"方婷"</f>
        <v>方婷</v>
      </c>
      <c r="E1035" s="1" t="s">
        <v>999</v>
      </c>
    </row>
    <row r="1036" spans="1:5" ht="24.75" customHeight="1">
      <c r="A1036" s="1" t="str">
        <f t="shared" si="19"/>
        <v>112</v>
      </c>
      <c r="B1036" s="1" t="s">
        <v>816</v>
      </c>
      <c r="C1036" s="1" t="s">
        <v>810</v>
      </c>
      <c r="D1036" s="1" t="str">
        <f>"吕锡娜"</f>
        <v>吕锡娜</v>
      </c>
      <c r="E1036" s="1" t="s">
        <v>278</v>
      </c>
    </row>
    <row r="1037" spans="1:5" ht="24.75" customHeight="1">
      <c r="A1037" s="1" t="str">
        <f t="shared" si="19"/>
        <v>112</v>
      </c>
      <c r="B1037" s="1" t="s">
        <v>816</v>
      </c>
      <c r="C1037" s="1" t="s">
        <v>810</v>
      </c>
      <c r="D1037" s="1" t="str">
        <f>"吴漫洪"</f>
        <v>吴漫洪</v>
      </c>
      <c r="E1037" s="1" t="s">
        <v>1000</v>
      </c>
    </row>
    <row r="1038" spans="1:5" ht="24.75" customHeight="1">
      <c r="A1038" s="1" t="str">
        <f t="shared" si="19"/>
        <v>112</v>
      </c>
      <c r="B1038" s="1" t="s">
        <v>816</v>
      </c>
      <c r="C1038" s="1" t="s">
        <v>810</v>
      </c>
      <c r="D1038" s="1" t="str">
        <f>"吴兴滨"</f>
        <v>吴兴滨</v>
      </c>
      <c r="E1038" s="1" t="s">
        <v>1001</v>
      </c>
    </row>
    <row r="1039" spans="1:5" ht="24.75" customHeight="1">
      <c r="A1039" s="1" t="str">
        <f t="shared" si="19"/>
        <v>112</v>
      </c>
      <c r="B1039" s="1" t="s">
        <v>816</v>
      </c>
      <c r="C1039" s="1" t="s">
        <v>810</v>
      </c>
      <c r="D1039" s="1" t="str">
        <f>"吴雪蓉"</f>
        <v>吴雪蓉</v>
      </c>
      <c r="E1039" s="1" t="s">
        <v>1002</v>
      </c>
    </row>
    <row r="1040" spans="1:5" ht="24.75" customHeight="1">
      <c r="A1040" s="1" t="str">
        <f t="shared" si="19"/>
        <v>112</v>
      </c>
      <c r="B1040" s="1" t="s">
        <v>816</v>
      </c>
      <c r="C1040" s="1" t="s">
        <v>810</v>
      </c>
      <c r="D1040" s="1" t="str">
        <f>"苏小妹"</f>
        <v>苏小妹</v>
      </c>
      <c r="E1040" s="1" t="s">
        <v>1003</v>
      </c>
    </row>
    <row r="1041" spans="1:5" ht="24.75" customHeight="1">
      <c r="A1041" s="1" t="str">
        <f t="shared" si="19"/>
        <v>112</v>
      </c>
      <c r="B1041" s="1" t="s">
        <v>816</v>
      </c>
      <c r="C1041" s="1" t="s">
        <v>810</v>
      </c>
      <c r="D1041" s="1" t="str">
        <f>"陈珊珊"</f>
        <v>陈珊珊</v>
      </c>
      <c r="E1041" s="1" t="s">
        <v>1004</v>
      </c>
    </row>
    <row r="1042" spans="1:5" ht="24.75" customHeight="1">
      <c r="A1042" s="1" t="str">
        <f t="shared" si="19"/>
        <v>112</v>
      </c>
      <c r="B1042" s="1" t="s">
        <v>816</v>
      </c>
      <c r="C1042" s="1" t="s">
        <v>810</v>
      </c>
      <c r="D1042" s="1" t="str">
        <f>"何那女"</f>
        <v>何那女</v>
      </c>
      <c r="E1042" s="1" t="s">
        <v>1005</v>
      </c>
    </row>
    <row r="1043" spans="1:5" ht="24.75" customHeight="1">
      <c r="A1043" s="1" t="str">
        <f t="shared" si="19"/>
        <v>112</v>
      </c>
      <c r="B1043" s="1" t="s">
        <v>816</v>
      </c>
      <c r="C1043" s="1" t="s">
        <v>810</v>
      </c>
      <c r="D1043" s="1" t="str">
        <f>"王丽娟"</f>
        <v>王丽娟</v>
      </c>
      <c r="E1043" s="1" t="s">
        <v>1006</v>
      </c>
    </row>
    <row r="1044" spans="1:5" ht="24.75" customHeight="1">
      <c r="A1044" s="1" t="str">
        <f t="shared" si="19"/>
        <v>112</v>
      </c>
      <c r="B1044" s="1" t="s">
        <v>816</v>
      </c>
      <c r="C1044" s="1" t="s">
        <v>810</v>
      </c>
      <c r="D1044" s="1" t="str">
        <f>"黎英姣"</f>
        <v>黎英姣</v>
      </c>
      <c r="E1044" s="1" t="s">
        <v>1007</v>
      </c>
    </row>
    <row r="1045" spans="1:5" ht="24.75" customHeight="1">
      <c r="A1045" s="1" t="str">
        <f t="shared" si="19"/>
        <v>112</v>
      </c>
      <c r="B1045" s="1" t="s">
        <v>816</v>
      </c>
      <c r="C1045" s="1" t="s">
        <v>810</v>
      </c>
      <c r="D1045" s="1" t="str">
        <f>"曾倩倩"</f>
        <v>曾倩倩</v>
      </c>
      <c r="E1045" s="1" t="s">
        <v>1008</v>
      </c>
    </row>
    <row r="1046" spans="1:5" ht="24.75" customHeight="1">
      <c r="A1046" s="1" t="str">
        <f t="shared" si="19"/>
        <v>112</v>
      </c>
      <c r="B1046" s="1" t="s">
        <v>816</v>
      </c>
      <c r="C1046" s="1" t="s">
        <v>810</v>
      </c>
      <c r="D1046" s="1" t="str">
        <f>"吴环琴"</f>
        <v>吴环琴</v>
      </c>
      <c r="E1046" s="1" t="s">
        <v>1009</v>
      </c>
    </row>
    <row r="1047" spans="1:5" ht="24.75" customHeight="1">
      <c r="A1047" s="1" t="str">
        <f t="shared" si="19"/>
        <v>112</v>
      </c>
      <c r="B1047" s="1" t="s">
        <v>816</v>
      </c>
      <c r="C1047" s="1" t="s">
        <v>810</v>
      </c>
      <c r="D1047" s="1" t="str">
        <f>"林小娇"</f>
        <v>林小娇</v>
      </c>
      <c r="E1047" s="1" t="s">
        <v>1010</v>
      </c>
    </row>
    <row r="1048" spans="1:5" ht="24.75" customHeight="1">
      <c r="A1048" s="1" t="str">
        <f t="shared" si="19"/>
        <v>112</v>
      </c>
      <c r="B1048" s="1" t="s">
        <v>816</v>
      </c>
      <c r="C1048" s="1" t="s">
        <v>810</v>
      </c>
      <c r="D1048" s="1" t="str">
        <f>"翁娇丽"</f>
        <v>翁娇丽</v>
      </c>
      <c r="E1048" s="1" t="s">
        <v>22</v>
      </c>
    </row>
    <row r="1049" spans="1:5" ht="24.75" customHeight="1">
      <c r="A1049" s="1" t="str">
        <f t="shared" si="19"/>
        <v>112</v>
      </c>
      <c r="B1049" s="1" t="s">
        <v>816</v>
      </c>
      <c r="C1049" s="1" t="s">
        <v>810</v>
      </c>
      <c r="D1049" s="1" t="str">
        <f>"吴健婵"</f>
        <v>吴健婵</v>
      </c>
      <c r="E1049" s="1" t="s">
        <v>315</v>
      </c>
    </row>
    <row r="1050" spans="1:5" ht="24.75" customHeight="1">
      <c r="A1050" s="1" t="str">
        <f t="shared" si="19"/>
        <v>112</v>
      </c>
      <c r="B1050" s="1" t="s">
        <v>816</v>
      </c>
      <c r="C1050" s="1" t="s">
        <v>810</v>
      </c>
      <c r="D1050" s="1" t="str">
        <f>"苏天玉"</f>
        <v>苏天玉</v>
      </c>
      <c r="E1050" s="1" t="s">
        <v>1011</v>
      </c>
    </row>
    <row r="1051" spans="1:5" ht="24.75" customHeight="1">
      <c r="A1051" s="1" t="str">
        <f t="shared" si="19"/>
        <v>112</v>
      </c>
      <c r="B1051" s="1" t="s">
        <v>816</v>
      </c>
      <c r="C1051" s="1" t="s">
        <v>810</v>
      </c>
      <c r="D1051" s="1" t="str">
        <f>"羊代菊"</f>
        <v>羊代菊</v>
      </c>
      <c r="E1051" s="1" t="s">
        <v>1012</v>
      </c>
    </row>
    <row r="1052" spans="1:5" ht="24.75" customHeight="1">
      <c r="A1052" s="1" t="str">
        <f t="shared" si="19"/>
        <v>112</v>
      </c>
      <c r="B1052" s="1" t="s">
        <v>816</v>
      </c>
      <c r="C1052" s="1" t="s">
        <v>810</v>
      </c>
      <c r="D1052" s="1" t="str">
        <f>"万宝荟"</f>
        <v>万宝荟</v>
      </c>
      <c r="E1052" s="1" t="s">
        <v>1013</v>
      </c>
    </row>
    <row r="1053" spans="1:5" ht="24.75" customHeight="1">
      <c r="A1053" s="1" t="str">
        <f t="shared" si="19"/>
        <v>112</v>
      </c>
      <c r="B1053" s="1" t="s">
        <v>816</v>
      </c>
      <c r="C1053" s="1" t="s">
        <v>810</v>
      </c>
      <c r="D1053" s="1" t="str">
        <f>"桂小孟"</f>
        <v>桂小孟</v>
      </c>
      <c r="E1053" s="1" t="s">
        <v>1014</v>
      </c>
    </row>
    <row r="1054" spans="1:5" ht="24.75" customHeight="1">
      <c r="A1054" s="1" t="str">
        <f t="shared" si="19"/>
        <v>112</v>
      </c>
      <c r="B1054" s="1" t="s">
        <v>816</v>
      </c>
      <c r="C1054" s="1" t="s">
        <v>810</v>
      </c>
      <c r="D1054" s="1" t="str">
        <f>"吴丽娃"</f>
        <v>吴丽娃</v>
      </c>
      <c r="E1054" s="1" t="s">
        <v>1015</v>
      </c>
    </row>
    <row r="1055" spans="1:5" ht="24.75" customHeight="1">
      <c r="A1055" s="1" t="str">
        <f t="shared" si="19"/>
        <v>112</v>
      </c>
      <c r="B1055" s="1" t="s">
        <v>816</v>
      </c>
      <c r="C1055" s="1" t="s">
        <v>810</v>
      </c>
      <c r="D1055" s="1" t="str">
        <f>"陈喜蓉"</f>
        <v>陈喜蓉</v>
      </c>
      <c r="E1055" s="1" t="s">
        <v>1016</v>
      </c>
    </row>
    <row r="1056" spans="1:5" ht="24.75" customHeight="1">
      <c r="A1056" s="1" t="str">
        <f t="shared" si="19"/>
        <v>112</v>
      </c>
      <c r="B1056" s="1" t="s">
        <v>816</v>
      </c>
      <c r="C1056" s="1" t="s">
        <v>810</v>
      </c>
      <c r="D1056" s="1" t="str">
        <f>"陈雪盈"</f>
        <v>陈雪盈</v>
      </c>
      <c r="E1056" s="1" t="s">
        <v>349</v>
      </c>
    </row>
    <row r="1057" spans="1:5" ht="24.75" customHeight="1">
      <c r="A1057" s="1" t="str">
        <f t="shared" si="19"/>
        <v>112</v>
      </c>
      <c r="B1057" s="1" t="s">
        <v>816</v>
      </c>
      <c r="C1057" s="1" t="s">
        <v>810</v>
      </c>
      <c r="D1057" s="1" t="str">
        <f>"陈露"</f>
        <v>陈露</v>
      </c>
      <c r="E1057" s="1" t="s">
        <v>1017</v>
      </c>
    </row>
    <row r="1058" spans="1:5" ht="24.75" customHeight="1">
      <c r="A1058" s="1" t="str">
        <f t="shared" si="19"/>
        <v>112</v>
      </c>
      <c r="B1058" s="1" t="s">
        <v>816</v>
      </c>
      <c r="C1058" s="1" t="s">
        <v>810</v>
      </c>
      <c r="D1058" s="1" t="str">
        <f>"蔡容"</f>
        <v>蔡容</v>
      </c>
      <c r="E1058" s="1" t="s">
        <v>1018</v>
      </c>
    </row>
    <row r="1059" spans="1:5" ht="24.75" customHeight="1">
      <c r="A1059" s="1" t="str">
        <f t="shared" si="19"/>
        <v>112</v>
      </c>
      <c r="B1059" s="1" t="s">
        <v>816</v>
      </c>
      <c r="C1059" s="1" t="s">
        <v>810</v>
      </c>
      <c r="D1059" s="1" t="str">
        <f>"陆国欣"</f>
        <v>陆国欣</v>
      </c>
      <c r="E1059" s="1" t="s">
        <v>1019</v>
      </c>
    </row>
    <row r="1060" spans="1:5" ht="24.75" customHeight="1">
      <c r="A1060" s="1" t="str">
        <f t="shared" si="19"/>
        <v>112</v>
      </c>
      <c r="B1060" s="1" t="s">
        <v>816</v>
      </c>
      <c r="C1060" s="1" t="s">
        <v>810</v>
      </c>
      <c r="D1060" s="1" t="str">
        <f>"李秋"</f>
        <v>李秋</v>
      </c>
      <c r="E1060" s="1" t="s">
        <v>1020</v>
      </c>
    </row>
    <row r="1061" spans="1:5" ht="24.75" customHeight="1">
      <c r="A1061" s="1" t="str">
        <f t="shared" si="19"/>
        <v>112</v>
      </c>
      <c r="B1061" s="1" t="s">
        <v>816</v>
      </c>
      <c r="C1061" s="1" t="s">
        <v>810</v>
      </c>
      <c r="D1061" s="1" t="str">
        <f>"朱贵乔"</f>
        <v>朱贵乔</v>
      </c>
      <c r="E1061" s="1" t="s">
        <v>1021</v>
      </c>
    </row>
    <row r="1062" spans="1:5" ht="24.75" customHeight="1">
      <c r="A1062" s="1" t="str">
        <f t="shared" si="19"/>
        <v>112</v>
      </c>
      <c r="B1062" s="1" t="s">
        <v>816</v>
      </c>
      <c r="C1062" s="1" t="s">
        <v>810</v>
      </c>
      <c r="D1062" s="1" t="str">
        <f>"文淑慧"</f>
        <v>文淑慧</v>
      </c>
      <c r="E1062" s="1" t="s">
        <v>1022</v>
      </c>
    </row>
    <row r="1063" spans="1:5" ht="24.75" customHeight="1">
      <c r="A1063" s="1" t="str">
        <f t="shared" si="19"/>
        <v>112</v>
      </c>
      <c r="B1063" s="1" t="s">
        <v>816</v>
      </c>
      <c r="C1063" s="1" t="s">
        <v>810</v>
      </c>
      <c r="D1063" s="1" t="str">
        <f>"吴青铃"</f>
        <v>吴青铃</v>
      </c>
      <c r="E1063" s="1" t="s">
        <v>1023</v>
      </c>
    </row>
    <row r="1064" spans="1:5" ht="24.75" customHeight="1">
      <c r="A1064" s="1" t="str">
        <f t="shared" si="19"/>
        <v>112</v>
      </c>
      <c r="B1064" s="1" t="s">
        <v>816</v>
      </c>
      <c r="C1064" s="1" t="s">
        <v>810</v>
      </c>
      <c r="D1064" s="1" t="str">
        <f>"王燕"</f>
        <v>王燕</v>
      </c>
      <c r="E1064" s="1" t="s">
        <v>1024</v>
      </c>
    </row>
    <row r="1065" spans="1:5" ht="24.75" customHeight="1">
      <c r="A1065" s="1" t="str">
        <f t="shared" si="19"/>
        <v>112</v>
      </c>
      <c r="B1065" s="1" t="s">
        <v>816</v>
      </c>
      <c r="C1065" s="1" t="s">
        <v>810</v>
      </c>
      <c r="D1065" s="1" t="str">
        <f>"陈珊珊"</f>
        <v>陈珊珊</v>
      </c>
      <c r="E1065" s="1" t="s">
        <v>1025</v>
      </c>
    </row>
    <row r="1066" spans="1:5" ht="24.75" customHeight="1">
      <c r="A1066" s="1" t="str">
        <f t="shared" si="19"/>
        <v>112</v>
      </c>
      <c r="B1066" s="1" t="s">
        <v>816</v>
      </c>
      <c r="C1066" s="1" t="s">
        <v>810</v>
      </c>
      <c r="D1066" s="1" t="str">
        <f>"陈瑞玲"</f>
        <v>陈瑞玲</v>
      </c>
      <c r="E1066" s="1" t="s">
        <v>1026</v>
      </c>
    </row>
    <row r="1067" spans="1:5" ht="24.75" customHeight="1">
      <c r="A1067" s="1" t="str">
        <f t="shared" si="19"/>
        <v>112</v>
      </c>
      <c r="B1067" s="1" t="s">
        <v>816</v>
      </c>
      <c r="C1067" s="1" t="s">
        <v>810</v>
      </c>
      <c r="D1067" s="1" t="str">
        <f>"陈欣莹"</f>
        <v>陈欣莹</v>
      </c>
      <c r="E1067" s="1" t="s">
        <v>1027</v>
      </c>
    </row>
    <row r="1068" spans="1:5" ht="24.75" customHeight="1">
      <c r="A1068" s="1" t="str">
        <f t="shared" si="19"/>
        <v>112</v>
      </c>
      <c r="B1068" s="1" t="s">
        <v>816</v>
      </c>
      <c r="C1068" s="1" t="s">
        <v>810</v>
      </c>
      <c r="D1068" s="1" t="str">
        <f>"李芳"</f>
        <v>李芳</v>
      </c>
      <c r="E1068" s="1" t="s">
        <v>1028</v>
      </c>
    </row>
    <row r="1069" spans="1:5" ht="24.75" customHeight="1">
      <c r="A1069" s="1" t="str">
        <f t="shared" si="19"/>
        <v>112</v>
      </c>
      <c r="B1069" s="1" t="s">
        <v>816</v>
      </c>
      <c r="C1069" s="1" t="s">
        <v>810</v>
      </c>
      <c r="D1069" s="1" t="str">
        <f>"陈艳"</f>
        <v>陈艳</v>
      </c>
      <c r="E1069" s="1" t="s">
        <v>1029</v>
      </c>
    </row>
    <row r="1070" spans="1:5" ht="24.75" customHeight="1">
      <c r="A1070" s="1" t="str">
        <f t="shared" si="19"/>
        <v>112</v>
      </c>
      <c r="B1070" s="1" t="s">
        <v>816</v>
      </c>
      <c r="C1070" s="1" t="s">
        <v>810</v>
      </c>
      <c r="D1070" s="1" t="str">
        <f>"杨铭"</f>
        <v>杨铭</v>
      </c>
      <c r="E1070" s="1" t="s">
        <v>617</v>
      </c>
    </row>
    <row r="1071" spans="1:5" ht="24.75" customHeight="1">
      <c r="A1071" s="1" t="str">
        <f t="shared" si="19"/>
        <v>112</v>
      </c>
      <c r="B1071" s="1" t="s">
        <v>816</v>
      </c>
      <c r="C1071" s="1" t="s">
        <v>810</v>
      </c>
      <c r="D1071" s="1" t="str">
        <f>"文丽"</f>
        <v>文丽</v>
      </c>
      <c r="E1071" s="1" t="s">
        <v>1030</v>
      </c>
    </row>
    <row r="1072" spans="1:5" ht="24.75" customHeight="1">
      <c r="A1072" s="1" t="str">
        <f t="shared" si="19"/>
        <v>112</v>
      </c>
      <c r="B1072" s="1" t="s">
        <v>816</v>
      </c>
      <c r="C1072" s="1" t="s">
        <v>810</v>
      </c>
      <c r="D1072" s="1" t="str">
        <f>"蔡美彩"</f>
        <v>蔡美彩</v>
      </c>
      <c r="E1072" s="1" t="s">
        <v>1031</v>
      </c>
    </row>
    <row r="1073" spans="1:5" ht="24.75" customHeight="1">
      <c r="A1073" s="1" t="str">
        <f t="shared" si="19"/>
        <v>112</v>
      </c>
      <c r="B1073" s="1" t="s">
        <v>816</v>
      </c>
      <c r="C1073" s="1" t="s">
        <v>810</v>
      </c>
      <c r="D1073" s="1" t="str">
        <f>"陈雪"</f>
        <v>陈雪</v>
      </c>
      <c r="E1073" s="1" t="s">
        <v>1032</v>
      </c>
    </row>
    <row r="1074" spans="1:5" ht="24.75" customHeight="1">
      <c r="A1074" s="1" t="str">
        <f t="shared" si="19"/>
        <v>112</v>
      </c>
      <c r="B1074" s="1" t="s">
        <v>816</v>
      </c>
      <c r="C1074" s="1" t="s">
        <v>810</v>
      </c>
      <c r="D1074" s="1" t="str">
        <f>"符谷丹"</f>
        <v>符谷丹</v>
      </c>
      <c r="E1074" s="1" t="s">
        <v>441</v>
      </c>
    </row>
    <row r="1075" spans="1:5" ht="24.75" customHeight="1">
      <c r="A1075" s="1" t="str">
        <f t="shared" si="19"/>
        <v>112</v>
      </c>
      <c r="B1075" s="1" t="s">
        <v>816</v>
      </c>
      <c r="C1075" s="1" t="s">
        <v>810</v>
      </c>
      <c r="D1075" s="1" t="str">
        <f>"颜丽珊"</f>
        <v>颜丽珊</v>
      </c>
      <c r="E1075" s="1" t="s">
        <v>611</v>
      </c>
    </row>
    <row r="1076" spans="1:5" ht="24.75" customHeight="1">
      <c r="A1076" s="1" t="str">
        <f t="shared" si="19"/>
        <v>112</v>
      </c>
      <c r="B1076" s="1" t="s">
        <v>816</v>
      </c>
      <c r="C1076" s="1" t="s">
        <v>810</v>
      </c>
      <c r="D1076" s="1" t="str">
        <f>"倪叶婷"</f>
        <v>倪叶婷</v>
      </c>
      <c r="E1076" s="1" t="s">
        <v>1033</v>
      </c>
    </row>
    <row r="1077" spans="1:5" ht="24.75" customHeight="1">
      <c r="A1077" s="1" t="str">
        <f t="shared" si="19"/>
        <v>112</v>
      </c>
      <c r="B1077" s="1" t="s">
        <v>816</v>
      </c>
      <c r="C1077" s="1" t="s">
        <v>810</v>
      </c>
      <c r="D1077" s="1" t="str">
        <f>"吴金琼"</f>
        <v>吴金琼</v>
      </c>
      <c r="E1077" s="1" t="s">
        <v>1034</v>
      </c>
    </row>
    <row r="1078" spans="1:5" ht="24.75" customHeight="1">
      <c r="A1078" s="1" t="str">
        <f t="shared" si="19"/>
        <v>112</v>
      </c>
      <c r="B1078" s="1" t="s">
        <v>816</v>
      </c>
      <c r="C1078" s="1" t="s">
        <v>810</v>
      </c>
      <c r="D1078" s="1" t="str">
        <f>"王婷"</f>
        <v>王婷</v>
      </c>
      <c r="E1078" s="1" t="s">
        <v>360</v>
      </c>
    </row>
    <row r="1079" spans="1:5" ht="24.75" customHeight="1">
      <c r="A1079" s="1" t="str">
        <f t="shared" si="19"/>
        <v>112</v>
      </c>
      <c r="B1079" s="1" t="s">
        <v>816</v>
      </c>
      <c r="C1079" s="1" t="s">
        <v>810</v>
      </c>
      <c r="D1079" s="1" t="str">
        <f>"郭小丹"</f>
        <v>郭小丹</v>
      </c>
      <c r="E1079" s="1" t="s">
        <v>1035</v>
      </c>
    </row>
    <row r="1080" spans="1:5" ht="24.75" customHeight="1">
      <c r="A1080" s="1" t="str">
        <f t="shared" si="19"/>
        <v>112</v>
      </c>
      <c r="B1080" s="1" t="s">
        <v>816</v>
      </c>
      <c r="C1080" s="1" t="s">
        <v>810</v>
      </c>
      <c r="D1080" s="1" t="str">
        <f>"曾钰瑾"</f>
        <v>曾钰瑾</v>
      </c>
      <c r="E1080" s="1" t="s">
        <v>1036</v>
      </c>
    </row>
    <row r="1081" spans="1:5" ht="24.75" customHeight="1">
      <c r="A1081" s="1" t="str">
        <f t="shared" si="19"/>
        <v>112</v>
      </c>
      <c r="B1081" s="1" t="s">
        <v>816</v>
      </c>
      <c r="C1081" s="1" t="s">
        <v>810</v>
      </c>
      <c r="D1081" s="1" t="str">
        <f>"李雪"</f>
        <v>李雪</v>
      </c>
      <c r="E1081" s="1" t="s">
        <v>1037</v>
      </c>
    </row>
    <row r="1082" spans="1:5" ht="24.75" customHeight="1">
      <c r="A1082" s="1" t="str">
        <f t="shared" si="19"/>
        <v>112</v>
      </c>
      <c r="B1082" s="1" t="s">
        <v>816</v>
      </c>
      <c r="C1082" s="1" t="s">
        <v>810</v>
      </c>
      <c r="D1082" s="1" t="str">
        <f>"黄祖贤"</f>
        <v>黄祖贤</v>
      </c>
      <c r="E1082" s="1" t="s">
        <v>1038</v>
      </c>
    </row>
    <row r="1083" spans="1:5" ht="24.75" customHeight="1">
      <c r="A1083" s="1" t="str">
        <f t="shared" si="19"/>
        <v>112</v>
      </c>
      <c r="B1083" s="1" t="s">
        <v>816</v>
      </c>
      <c r="C1083" s="1" t="s">
        <v>810</v>
      </c>
      <c r="D1083" s="1" t="str">
        <f>"王海玲"</f>
        <v>王海玲</v>
      </c>
      <c r="E1083" s="1" t="s">
        <v>1039</v>
      </c>
    </row>
    <row r="1084" spans="1:5" ht="24.75" customHeight="1">
      <c r="A1084" s="1" t="str">
        <f t="shared" si="19"/>
        <v>112</v>
      </c>
      <c r="B1084" s="1" t="s">
        <v>816</v>
      </c>
      <c r="C1084" s="1" t="s">
        <v>810</v>
      </c>
      <c r="D1084" s="1" t="str">
        <f>"杨舒婷"</f>
        <v>杨舒婷</v>
      </c>
      <c r="E1084" s="1" t="s">
        <v>1040</v>
      </c>
    </row>
    <row r="1085" spans="1:5" ht="24.75" customHeight="1">
      <c r="A1085" s="1" t="str">
        <f t="shared" si="19"/>
        <v>112</v>
      </c>
      <c r="B1085" s="1" t="s">
        <v>816</v>
      </c>
      <c r="C1085" s="1" t="s">
        <v>810</v>
      </c>
      <c r="D1085" s="1" t="str">
        <f>"邝琼容"</f>
        <v>邝琼容</v>
      </c>
      <c r="E1085" s="1" t="s">
        <v>1041</v>
      </c>
    </row>
    <row r="1086" spans="1:5" ht="24.75" customHeight="1">
      <c r="A1086" s="1" t="str">
        <f t="shared" si="19"/>
        <v>112</v>
      </c>
      <c r="B1086" s="1" t="s">
        <v>816</v>
      </c>
      <c r="C1086" s="1" t="s">
        <v>810</v>
      </c>
      <c r="D1086" s="1" t="str">
        <f>"苏桂英"</f>
        <v>苏桂英</v>
      </c>
      <c r="E1086" s="1" t="s">
        <v>1042</v>
      </c>
    </row>
    <row r="1087" spans="1:5" ht="24.75" customHeight="1">
      <c r="A1087" s="1" t="str">
        <f t="shared" si="19"/>
        <v>112</v>
      </c>
      <c r="B1087" s="1" t="s">
        <v>816</v>
      </c>
      <c r="C1087" s="1" t="s">
        <v>810</v>
      </c>
      <c r="D1087" s="1" t="str">
        <f>"谢碧青"</f>
        <v>谢碧青</v>
      </c>
      <c r="E1087" s="1" t="s">
        <v>1043</v>
      </c>
    </row>
    <row r="1088" spans="1:5" ht="24.75" customHeight="1">
      <c r="A1088" s="1" t="str">
        <f t="shared" si="19"/>
        <v>112</v>
      </c>
      <c r="B1088" s="1" t="s">
        <v>816</v>
      </c>
      <c r="C1088" s="1" t="s">
        <v>810</v>
      </c>
      <c r="D1088" s="1" t="str">
        <f>"王神月"</f>
        <v>王神月</v>
      </c>
      <c r="E1088" s="1" t="s">
        <v>1044</v>
      </c>
    </row>
    <row r="1089" spans="1:5" ht="24.75" customHeight="1">
      <c r="A1089" s="1" t="str">
        <f aca="true" t="shared" si="20" ref="A1089:A1103">"112"</f>
        <v>112</v>
      </c>
      <c r="B1089" s="1" t="s">
        <v>816</v>
      </c>
      <c r="C1089" s="1" t="s">
        <v>810</v>
      </c>
      <c r="D1089" s="1" t="str">
        <f>"杨淼"</f>
        <v>杨淼</v>
      </c>
      <c r="E1089" s="1" t="s">
        <v>1045</v>
      </c>
    </row>
    <row r="1090" spans="1:5" ht="24.75" customHeight="1">
      <c r="A1090" s="1" t="str">
        <f t="shared" si="20"/>
        <v>112</v>
      </c>
      <c r="B1090" s="1" t="s">
        <v>816</v>
      </c>
      <c r="C1090" s="1" t="s">
        <v>810</v>
      </c>
      <c r="D1090" s="1" t="str">
        <f>"陈婷婷"</f>
        <v>陈婷婷</v>
      </c>
      <c r="E1090" s="1" t="s">
        <v>1046</v>
      </c>
    </row>
    <row r="1091" spans="1:5" ht="24.75" customHeight="1">
      <c r="A1091" s="1" t="str">
        <f t="shared" si="20"/>
        <v>112</v>
      </c>
      <c r="B1091" s="1" t="s">
        <v>816</v>
      </c>
      <c r="C1091" s="1" t="s">
        <v>810</v>
      </c>
      <c r="D1091" s="1" t="str">
        <f>"谢丽研"</f>
        <v>谢丽研</v>
      </c>
      <c r="E1091" s="1" t="s">
        <v>1047</v>
      </c>
    </row>
    <row r="1092" spans="1:5" ht="24.75" customHeight="1">
      <c r="A1092" s="1" t="str">
        <f t="shared" si="20"/>
        <v>112</v>
      </c>
      <c r="B1092" s="1" t="s">
        <v>816</v>
      </c>
      <c r="C1092" s="1" t="s">
        <v>810</v>
      </c>
      <c r="D1092" s="1" t="str">
        <f>"陈小爱"</f>
        <v>陈小爱</v>
      </c>
      <c r="E1092" s="1" t="s">
        <v>1048</v>
      </c>
    </row>
    <row r="1093" spans="1:5" ht="24.75" customHeight="1">
      <c r="A1093" s="1" t="str">
        <f t="shared" si="20"/>
        <v>112</v>
      </c>
      <c r="B1093" s="1" t="s">
        <v>816</v>
      </c>
      <c r="C1093" s="1" t="s">
        <v>810</v>
      </c>
      <c r="D1093" s="1" t="str">
        <f>"王玉霞"</f>
        <v>王玉霞</v>
      </c>
      <c r="E1093" s="1" t="s">
        <v>1049</v>
      </c>
    </row>
    <row r="1094" spans="1:5" ht="24.75" customHeight="1">
      <c r="A1094" s="1" t="str">
        <f t="shared" si="20"/>
        <v>112</v>
      </c>
      <c r="B1094" s="1" t="s">
        <v>816</v>
      </c>
      <c r="C1094" s="1" t="s">
        <v>810</v>
      </c>
      <c r="D1094" s="1" t="str">
        <f>"杨忠燕"</f>
        <v>杨忠燕</v>
      </c>
      <c r="E1094" s="1" t="s">
        <v>1050</v>
      </c>
    </row>
    <row r="1095" spans="1:5" ht="24.75" customHeight="1">
      <c r="A1095" s="1" t="str">
        <f t="shared" si="20"/>
        <v>112</v>
      </c>
      <c r="B1095" s="1" t="s">
        <v>816</v>
      </c>
      <c r="C1095" s="1" t="s">
        <v>810</v>
      </c>
      <c r="D1095" s="1" t="str">
        <f>"蔡芬"</f>
        <v>蔡芬</v>
      </c>
      <c r="E1095" s="1" t="s">
        <v>1051</v>
      </c>
    </row>
    <row r="1096" spans="1:5" ht="24.75" customHeight="1">
      <c r="A1096" s="1" t="str">
        <f t="shared" si="20"/>
        <v>112</v>
      </c>
      <c r="B1096" s="1" t="s">
        <v>816</v>
      </c>
      <c r="C1096" s="1" t="s">
        <v>810</v>
      </c>
      <c r="D1096" s="1" t="str">
        <f>"黄婷婷"</f>
        <v>黄婷婷</v>
      </c>
      <c r="E1096" s="1" t="s">
        <v>1052</v>
      </c>
    </row>
    <row r="1097" spans="1:5" ht="24.75" customHeight="1">
      <c r="A1097" s="1" t="str">
        <f t="shared" si="20"/>
        <v>112</v>
      </c>
      <c r="B1097" s="1" t="s">
        <v>816</v>
      </c>
      <c r="C1097" s="1" t="s">
        <v>810</v>
      </c>
      <c r="D1097" s="1" t="str">
        <f>"叶江岚"</f>
        <v>叶江岚</v>
      </c>
      <c r="E1097" s="1" t="s">
        <v>1053</v>
      </c>
    </row>
    <row r="1098" spans="1:5" ht="24.75" customHeight="1">
      <c r="A1098" s="1" t="str">
        <f t="shared" si="20"/>
        <v>112</v>
      </c>
      <c r="B1098" s="1" t="s">
        <v>816</v>
      </c>
      <c r="C1098" s="1" t="s">
        <v>810</v>
      </c>
      <c r="D1098" s="1" t="str">
        <f>"王蔚"</f>
        <v>王蔚</v>
      </c>
      <c r="E1098" s="1" t="s">
        <v>1054</v>
      </c>
    </row>
    <row r="1099" spans="1:5" ht="24.75" customHeight="1">
      <c r="A1099" s="1" t="str">
        <f t="shared" si="20"/>
        <v>112</v>
      </c>
      <c r="B1099" s="1" t="s">
        <v>816</v>
      </c>
      <c r="C1099" s="1" t="s">
        <v>810</v>
      </c>
      <c r="D1099" s="1" t="str">
        <f>"文寒欢"</f>
        <v>文寒欢</v>
      </c>
      <c r="E1099" s="1" t="s">
        <v>1055</v>
      </c>
    </row>
    <row r="1100" spans="1:5" ht="24.75" customHeight="1">
      <c r="A1100" s="1" t="str">
        <f t="shared" si="20"/>
        <v>112</v>
      </c>
      <c r="B1100" s="1" t="s">
        <v>816</v>
      </c>
      <c r="C1100" s="1" t="s">
        <v>810</v>
      </c>
      <c r="D1100" s="1" t="str">
        <f>"唐飞燕"</f>
        <v>唐飞燕</v>
      </c>
      <c r="E1100" s="1" t="s">
        <v>1056</v>
      </c>
    </row>
    <row r="1101" spans="1:5" ht="24.75" customHeight="1">
      <c r="A1101" s="1" t="str">
        <f t="shared" si="20"/>
        <v>112</v>
      </c>
      <c r="B1101" s="1" t="s">
        <v>816</v>
      </c>
      <c r="C1101" s="1" t="s">
        <v>810</v>
      </c>
      <c r="D1101" s="1" t="str">
        <f>"吴园艳"</f>
        <v>吴园艳</v>
      </c>
      <c r="E1101" s="1" t="s">
        <v>1057</v>
      </c>
    </row>
    <row r="1102" spans="1:5" ht="24.75" customHeight="1">
      <c r="A1102" s="1" t="str">
        <f t="shared" si="20"/>
        <v>112</v>
      </c>
      <c r="B1102" s="1" t="s">
        <v>816</v>
      </c>
      <c r="C1102" s="1" t="s">
        <v>810</v>
      </c>
      <c r="D1102" s="1" t="str">
        <f>"符开秀"</f>
        <v>符开秀</v>
      </c>
      <c r="E1102" s="1" t="s">
        <v>1058</v>
      </c>
    </row>
    <row r="1103" spans="1:5" ht="24.75" customHeight="1">
      <c r="A1103" s="1" t="str">
        <f t="shared" si="20"/>
        <v>112</v>
      </c>
      <c r="B1103" s="1" t="s">
        <v>816</v>
      </c>
      <c r="C1103" s="1" t="s">
        <v>810</v>
      </c>
      <c r="D1103" s="1" t="str">
        <f>"吴丽萍"</f>
        <v>吴丽萍</v>
      </c>
      <c r="E1103" s="1" t="s">
        <v>1059</v>
      </c>
    </row>
    <row r="1104" spans="1:5" ht="24.75" customHeight="1">
      <c r="A1104" s="1" t="str">
        <f aca="true" t="shared" si="21" ref="A1104:A1126">"113"</f>
        <v>113</v>
      </c>
      <c r="B1104" s="1" t="s">
        <v>179</v>
      </c>
      <c r="C1104" s="1" t="s">
        <v>810</v>
      </c>
      <c r="D1104" s="1" t="str">
        <f>"李自腾"</f>
        <v>李自腾</v>
      </c>
      <c r="E1104" s="1" t="s">
        <v>1060</v>
      </c>
    </row>
    <row r="1105" spans="1:5" ht="24.75" customHeight="1">
      <c r="A1105" s="1" t="str">
        <f t="shared" si="21"/>
        <v>113</v>
      </c>
      <c r="B1105" s="1" t="s">
        <v>179</v>
      </c>
      <c r="C1105" s="1" t="s">
        <v>810</v>
      </c>
      <c r="D1105" s="1" t="str">
        <f>"韩青星"</f>
        <v>韩青星</v>
      </c>
      <c r="E1105" s="1" t="s">
        <v>1061</v>
      </c>
    </row>
    <row r="1106" spans="1:5" ht="24.75" customHeight="1">
      <c r="A1106" s="1" t="str">
        <f t="shared" si="21"/>
        <v>113</v>
      </c>
      <c r="B1106" s="1" t="s">
        <v>179</v>
      </c>
      <c r="C1106" s="1" t="s">
        <v>810</v>
      </c>
      <c r="D1106" s="1" t="str">
        <f>"温伟武"</f>
        <v>温伟武</v>
      </c>
      <c r="E1106" s="1" t="s">
        <v>1062</v>
      </c>
    </row>
    <row r="1107" spans="1:5" ht="24.75" customHeight="1">
      <c r="A1107" s="1" t="str">
        <f t="shared" si="21"/>
        <v>113</v>
      </c>
      <c r="B1107" s="1" t="s">
        <v>179</v>
      </c>
      <c r="C1107" s="1" t="s">
        <v>810</v>
      </c>
      <c r="D1107" s="1" t="str">
        <f>"冯杨"</f>
        <v>冯杨</v>
      </c>
      <c r="E1107" s="1" t="s">
        <v>1063</v>
      </c>
    </row>
    <row r="1108" spans="1:5" ht="24.75" customHeight="1">
      <c r="A1108" s="1" t="str">
        <f t="shared" si="21"/>
        <v>113</v>
      </c>
      <c r="B1108" s="1" t="s">
        <v>179</v>
      </c>
      <c r="C1108" s="1" t="s">
        <v>810</v>
      </c>
      <c r="D1108" s="1" t="str">
        <f>"林道武"</f>
        <v>林道武</v>
      </c>
      <c r="E1108" s="1" t="s">
        <v>1064</v>
      </c>
    </row>
    <row r="1109" spans="1:5" ht="24.75" customHeight="1">
      <c r="A1109" s="1" t="str">
        <f t="shared" si="21"/>
        <v>113</v>
      </c>
      <c r="B1109" s="1" t="s">
        <v>179</v>
      </c>
      <c r="C1109" s="1" t="s">
        <v>810</v>
      </c>
      <c r="D1109" s="1" t="str">
        <f>"符炳坤"</f>
        <v>符炳坤</v>
      </c>
      <c r="E1109" s="1" t="s">
        <v>1065</v>
      </c>
    </row>
    <row r="1110" spans="1:5" ht="24.75" customHeight="1">
      <c r="A1110" s="1" t="str">
        <f t="shared" si="21"/>
        <v>113</v>
      </c>
      <c r="B1110" s="1" t="s">
        <v>179</v>
      </c>
      <c r="C1110" s="1" t="s">
        <v>810</v>
      </c>
      <c r="D1110" s="1" t="str">
        <f>"吴多录"</f>
        <v>吴多录</v>
      </c>
      <c r="E1110" s="1" t="s">
        <v>1066</v>
      </c>
    </row>
    <row r="1111" spans="1:5" ht="24.75" customHeight="1">
      <c r="A1111" s="1" t="str">
        <f t="shared" si="21"/>
        <v>113</v>
      </c>
      <c r="B1111" s="1" t="s">
        <v>179</v>
      </c>
      <c r="C1111" s="1" t="s">
        <v>810</v>
      </c>
      <c r="D1111" s="1" t="str">
        <f>"欧哲彬"</f>
        <v>欧哲彬</v>
      </c>
      <c r="E1111" s="1" t="s">
        <v>1067</v>
      </c>
    </row>
    <row r="1112" spans="1:5" ht="24.75" customHeight="1">
      <c r="A1112" s="1" t="str">
        <f t="shared" si="21"/>
        <v>113</v>
      </c>
      <c r="B1112" s="1" t="s">
        <v>179</v>
      </c>
      <c r="C1112" s="1" t="s">
        <v>810</v>
      </c>
      <c r="D1112" s="1" t="str">
        <f>"陈亚坚"</f>
        <v>陈亚坚</v>
      </c>
      <c r="E1112" s="1" t="s">
        <v>1068</v>
      </c>
    </row>
    <row r="1113" spans="1:5" ht="24.75" customHeight="1">
      <c r="A1113" s="1" t="str">
        <f t="shared" si="21"/>
        <v>113</v>
      </c>
      <c r="B1113" s="1" t="s">
        <v>179</v>
      </c>
      <c r="C1113" s="1" t="s">
        <v>810</v>
      </c>
      <c r="D1113" s="1" t="str">
        <f>"张星敏"</f>
        <v>张星敏</v>
      </c>
      <c r="E1113" s="1" t="s">
        <v>1069</v>
      </c>
    </row>
    <row r="1114" spans="1:5" ht="24.75" customHeight="1">
      <c r="A1114" s="1" t="str">
        <f t="shared" si="21"/>
        <v>113</v>
      </c>
      <c r="B1114" s="1" t="s">
        <v>179</v>
      </c>
      <c r="C1114" s="1" t="s">
        <v>810</v>
      </c>
      <c r="D1114" s="1" t="str">
        <f>"陈元凯"</f>
        <v>陈元凯</v>
      </c>
      <c r="E1114" s="1" t="s">
        <v>430</v>
      </c>
    </row>
    <row r="1115" spans="1:5" ht="24.75" customHeight="1">
      <c r="A1115" s="1" t="str">
        <f t="shared" si="21"/>
        <v>113</v>
      </c>
      <c r="B1115" s="1" t="s">
        <v>179</v>
      </c>
      <c r="C1115" s="1" t="s">
        <v>810</v>
      </c>
      <c r="D1115" s="1" t="str">
        <f>"康同同"</f>
        <v>康同同</v>
      </c>
      <c r="E1115" s="1" t="s">
        <v>1070</v>
      </c>
    </row>
    <row r="1116" spans="1:5" ht="24.75" customHeight="1">
      <c r="A1116" s="1" t="str">
        <f t="shared" si="21"/>
        <v>113</v>
      </c>
      <c r="B1116" s="1" t="s">
        <v>179</v>
      </c>
      <c r="C1116" s="1" t="s">
        <v>810</v>
      </c>
      <c r="D1116" s="1" t="str">
        <f>"黄光诚"</f>
        <v>黄光诚</v>
      </c>
      <c r="E1116" s="1" t="s">
        <v>1071</v>
      </c>
    </row>
    <row r="1117" spans="1:5" ht="24.75" customHeight="1">
      <c r="A1117" s="1" t="str">
        <f t="shared" si="21"/>
        <v>113</v>
      </c>
      <c r="B1117" s="1" t="s">
        <v>179</v>
      </c>
      <c r="C1117" s="1" t="s">
        <v>810</v>
      </c>
      <c r="D1117" s="1" t="str">
        <f>"冯倩燕"</f>
        <v>冯倩燕</v>
      </c>
      <c r="E1117" s="1" t="s">
        <v>828</v>
      </c>
    </row>
    <row r="1118" spans="1:5" ht="24.75" customHeight="1">
      <c r="A1118" s="1" t="str">
        <f t="shared" si="21"/>
        <v>113</v>
      </c>
      <c r="B1118" s="1" t="s">
        <v>179</v>
      </c>
      <c r="C1118" s="1" t="s">
        <v>810</v>
      </c>
      <c r="D1118" s="1" t="str">
        <f>"王和陆"</f>
        <v>王和陆</v>
      </c>
      <c r="E1118" s="1" t="s">
        <v>1072</v>
      </c>
    </row>
    <row r="1119" spans="1:5" ht="24.75" customHeight="1">
      <c r="A1119" s="1" t="str">
        <f t="shared" si="21"/>
        <v>113</v>
      </c>
      <c r="B1119" s="1" t="s">
        <v>179</v>
      </c>
      <c r="C1119" s="1" t="s">
        <v>810</v>
      </c>
      <c r="D1119" s="1" t="str">
        <f>"马济钰"</f>
        <v>马济钰</v>
      </c>
      <c r="E1119" s="1" t="s">
        <v>1073</v>
      </c>
    </row>
    <row r="1120" spans="1:5" ht="24.75" customHeight="1">
      <c r="A1120" s="1" t="str">
        <f t="shared" si="21"/>
        <v>113</v>
      </c>
      <c r="B1120" s="1" t="s">
        <v>179</v>
      </c>
      <c r="C1120" s="1" t="s">
        <v>810</v>
      </c>
      <c r="D1120" s="1" t="str">
        <f>"王位吉"</f>
        <v>王位吉</v>
      </c>
      <c r="E1120" s="1" t="s">
        <v>1074</v>
      </c>
    </row>
    <row r="1121" spans="1:5" ht="24.75" customHeight="1">
      <c r="A1121" s="1" t="str">
        <f t="shared" si="21"/>
        <v>113</v>
      </c>
      <c r="B1121" s="1" t="s">
        <v>179</v>
      </c>
      <c r="C1121" s="1" t="s">
        <v>810</v>
      </c>
      <c r="D1121" s="1" t="str">
        <f>"吴震宇"</f>
        <v>吴震宇</v>
      </c>
      <c r="E1121" s="1" t="s">
        <v>1075</v>
      </c>
    </row>
    <row r="1122" spans="1:5" ht="24.75" customHeight="1">
      <c r="A1122" s="1" t="str">
        <f t="shared" si="21"/>
        <v>113</v>
      </c>
      <c r="B1122" s="1" t="s">
        <v>179</v>
      </c>
      <c r="C1122" s="1" t="s">
        <v>810</v>
      </c>
      <c r="D1122" s="1" t="str">
        <f>"符启彦"</f>
        <v>符启彦</v>
      </c>
      <c r="E1122" s="1" t="s">
        <v>1076</v>
      </c>
    </row>
    <row r="1123" spans="1:5" ht="24.75" customHeight="1">
      <c r="A1123" s="1" t="str">
        <f t="shared" si="21"/>
        <v>113</v>
      </c>
      <c r="B1123" s="1" t="s">
        <v>179</v>
      </c>
      <c r="C1123" s="1" t="s">
        <v>810</v>
      </c>
      <c r="D1123" s="1" t="str">
        <f>"符棉钫"</f>
        <v>符棉钫</v>
      </c>
      <c r="E1123" s="1" t="s">
        <v>1077</v>
      </c>
    </row>
    <row r="1124" spans="1:5" ht="24.75" customHeight="1">
      <c r="A1124" s="1" t="str">
        <f t="shared" si="21"/>
        <v>113</v>
      </c>
      <c r="B1124" s="1" t="s">
        <v>179</v>
      </c>
      <c r="C1124" s="1" t="s">
        <v>810</v>
      </c>
      <c r="D1124" s="1" t="str">
        <f>"郑纪旺"</f>
        <v>郑纪旺</v>
      </c>
      <c r="E1124" s="1" t="s">
        <v>1078</v>
      </c>
    </row>
    <row r="1125" spans="1:5" ht="24.75" customHeight="1">
      <c r="A1125" s="1" t="str">
        <f t="shared" si="21"/>
        <v>113</v>
      </c>
      <c r="B1125" s="1" t="s">
        <v>179</v>
      </c>
      <c r="C1125" s="1" t="s">
        <v>810</v>
      </c>
      <c r="D1125" s="1" t="str">
        <f>"薛庆娥"</f>
        <v>薛庆娥</v>
      </c>
      <c r="E1125" s="1" t="s">
        <v>1079</v>
      </c>
    </row>
    <row r="1126" spans="1:5" ht="24.75" customHeight="1">
      <c r="A1126" s="1" t="str">
        <f t="shared" si="21"/>
        <v>113</v>
      </c>
      <c r="B1126" s="1" t="s">
        <v>179</v>
      </c>
      <c r="C1126" s="1" t="s">
        <v>810</v>
      </c>
      <c r="D1126" s="1" t="str">
        <f>"羊为俊"</f>
        <v>羊为俊</v>
      </c>
      <c r="E1126" s="1" t="s">
        <v>1080</v>
      </c>
    </row>
    <row r="1127" spans="1:5" ht="24.75" customHeight="1">
      <c r="A1127" s="1" t="str">
        <f aca="true" t="shared" si="22" ref="A1127:A1174">"114"</f>
        <v>114</v>
      </c>
      <c r="B1127" s="1" t="s">
        <v>1081</v>
      </c>
      <c r="C1127" s="1" t="s">
        <v>1082</v>
      </c>
      <c r="D1127" s="1" t="str">
        <f>"许文雅"</f>
        <v>许文雅</v>
      </c>
      <c r="E1127" s="1" t="s">
        <v>1083</v>
      </c>
    </row>
    <row r="1128" spans="1:5" ht="24.75" customHeight="1">
      <c r="A1128" s="1" t="str">
        <f t="shared" si="22"/>
        <v>114</v>
      </c>
      <c r="B1128" s="1" t="s">
        <v>1081</v>
      </c>
      <c r="C1128" s="1" t="s">
        <v>1082</v>
      </c>
      <c r="D1128" s="1" t="str">
        <f>"陈方容"</f>
        <v>陈方容</v>
      </c>
      <c r="E1128" s="1" t="s">
        <v>1084</v>
      </c>
    </row>
    <row r="1129" spans="1:5" ht="24.75" customHeight="1">
      <c r="A1129" s="1" t="str">
        <f t="shared" si="22"/>
        <v>114</v>
      </c>
      <c r="B1129" s="1" t="s">
        <v>1081</v>
      </c>
      <c r="C1129" s="1" t="s">
        <v>1082</v>
      </c>
      <c r="D1129" s="1" t="str">
        <f>"陈梅"</f>
        <v>陈梅</v>
      </c>
      <c r="E1129" s="1" t="s">
        <v>1085</v>
      </c>
    </row>
    <row r="1130" spans="1:5" ht="24.75" customHeight="1">
      <c r="A1130" s="1" t="str">
        <f t="shared" si="22"/>
        <v>114</v>
      </c>
      <c r="B1130" s="1" t="s">
        <v>1081</v>
      </c>
      <c r="C1130" s="1" t="s">
        <v>1082</v>
      </c>
      <c r="D1130" s="1" t="str">
        <f>"郑志芳"</f>
        <v>郑志芳</v>
      </c>
      <c r="E1130" s="1" t="s">
        <v>603</v>
      </c>
    </row>
    <row r="1131" spans="1:5" ht="24.75" customHeight="1">
      <c r="A1131" s="1" t="str">
        <f t="shared" si="22"/>
        <v>114</v>
      </c>
      <c r="B1131" s="1" t="s">
        <v>1081</v>
      </c>
      <c r="C1131" s="1" t="s">
        <v>1082</v>
      </c>
      <c r="D1131" s="1" t="str">
        <f>"陈亿娜"</f>
        <v>陈亿娜</v>
      </c>
      <c r="E1131" s="1" t="s">
        <v>1086</v>
      </c>
    </row>
    <row r="1132" spans="1:5" ht="24.75" customHeight="1">
      <c r="A1132" s="1" t="str">
        <f t="shared" si="22"/>
        <v>114</v>
      </c>
      <c r="B1132" s="1" t="s">
        <v>1081</v>
      </c>
      <c r="C1132" s="1" t="s">
        <v>1082</v>
      </c>
      <c r="D1132" s="1" t="str">
        <f>"陈焕坤"</f>
        <v>陈焕坤</v>
      </c>
      <c r="E1132" s="1" t="s">
        <v>391</v>
      </c>
    </row>
    <row r="1133" spans="1:5" ht="24.75" customHeight="1">
      <c r="A1133" s="1" t="str">
        <f t="shared" si="22"/>
        <v>114</v>
      </c>
      <c r="B1133" s="1" t="s">
        <v>1081</v>
      </c>
      <c r="C1133" s="1" t="s">
        <v>1082</v>
      </c>
      <c r="D1133" s="1" t="str">
        <f>"曾莹"</f>
        <v>曾莹</v>
      </c>
      <c r="E1133" s="1" t="s">
        <v>1087</v>
      </c>
    </row>
    <row r="1134" spans="1:5" ht="24.75" customHeight="1">
      <c r="A1134" s="1" t="str">
        <f t="shared" si="22"/>
        <v>114</v>
      </c>
      <c r="B1134" s="1" t="s">
        <v>1081</v>
      </c>
      <c r="C1134" s="1" t="s">
        <v>1082</v>
      </c>
      <c r="D1134" s="1" t="str">
        <f>"黎姝姹"</f>
        <v>黎姝姹</v>
      </c>
      <c r="E1134" s="1" t="s">
        <v>1088</v>
      </c>
    </row>
    <row r="1135" spans="1:5" ht="24.75" customHeight="1">
      <c r="A1135" s="1" t="str">
        <f t="shared" si="22"/>
        <v>114</v>
      </c>
      <c r="B1135" s="1" t="s">
        <v>1081</v>
      </c>
      <c r="C1135" s="1" t="s">
        <v>1082</v>
      </c>
      <c r="D1135" s="1" t="str">
        <f>"王挺波"</f>
        <v>王挺波</v>
      </c>
      <c r="E1135" s="1" t="s">
        <v>1089</v>
      </c>
    </row>
    <row r="1136" spans="1:5" ht="24.75" customHeight="1">
      <c r="A1136" s="1" t="str">
        <f t="shared" si="22"/>
        <v>114</v>
      </c>
      <c r="B1136" s="1" t="s">
        <v>1081</v>
      </c>
      <c r="C1136" s="1" t="s">
        <v>1082</v>
      </c>
      <c r="D1136" s="1" t="str">
        <f>"文学虹"</f>
        <v>文学虹</v>
      </c>
      <c r="E1136" s="1" t="s">
        <v>1090</v>
      </c>
    </row>
    <row r="1137" spans="1:5" ht="24.75" customHeight="1">
      <c r="A1137" s="1" t="str">
        <f t="shared" si="22"/>
        <v>114</v>
      </c>
      <c r="B1137" s="1" t="s">
        <v>1081</v>
      </c>
      <c r="C1137" s="1" t="s">
        <v>1082</v>
      </c>
      <c r="D1137" s="1" t="str">
        <f>"王玉香"</f>
        <v>王玉香</v>
      </c>
      <c r="E1137" s="1" t="s">
        <v>494</v>
      </c>
    </row>
    <row r="1138" spans="1:5" ht="24.75" customHeight="1">
      <c r="A1138" s="1" t="str">
        <f t="shared" si="22"/>
        <v>114</v>
      </c>
      <c r="B1138" s="1" t="s">
        <v>1081</v>
      </c>
      <c r="C1138" s="1" t="s">
        <v>1082</v>
      </c>
      <c r="D1138" s="1" t="str">
        <f>"林明锭"</f>
        <v>林明锭</v>
      </c>
      <c r="E1138" s="1" t="s">
        <v>1091</v>
      </c>
    </row>
    <row r="1139" spans="1:5" ht="24.75" customHeight="1">
      <c r="A1139" s="1" t="str">
        <f t="shared" si="22"/>
        <v>114</v>
      </c>
      <c r="B1139" s="1" t="s">
        <v>1081</v>
      </c>
      <c r="C1139" s="1" t="s">
        <v>1082</v>
      </c>
      <c r="D1139" s="1" t="str">
        <f>"林启米"</f>
        <v>林启米</v>
      </c>
      <c r="E1139" s="1" t="s">
        <v>1092</v>
      </c>
    </row>
    <row r="1140" spans="1:5" ht="24.75" customHeight="1">
      <c r="A1140" s="1" t="str">
        <f t="shared" si="22"/>
        <v>114</v>
      </c>
      <c r="B1140" s="1" t="s">
        <v>1081</v>
      </c>
      <c r="C1140" s="1" t="s">
        <v>1082</v>
      </c>
      <c r="D1140" s="1" t="str">
        <f>"符月农"</f>
        <v>符月农</v>
      </c>
      <c r="E1140" s="1" t="s">
        <v>1093</v>
      </c>
    </row>
    <row r="1141" spans="1:5" ht="24.75" customHeight="1">
      <c r="A1141" s="1" t="str">
        <f t="shared" si="22"/>
        <v>114</v>
      </c>
      <c r="B1141" s="1" t="s">
        <v>1081</v>
      </c>
      <c r="C1141" s="1" t="s">
        <v>1082</v>
      </c>
      <c r="D1141" s="1" t="str">
        <f>"张娜"</f>
        <v>张娜</v>
      </c>
      <c r="E1141" s="1" t="s">
        <v>1035</v>
      </c>
    </row>
    <row r="1142" spans="1:5" ht="24.75" customHeight="1">
      <c r="A1142" s="1" t="str">
        <f t="shared" si="22"/>
        <v>114</v>
      </c>
      <c r="B1142" s="1" t="s">
        <v>1081</v>
      </c>
      <c r="C1142" s="1" t="s">
        <v>1082</v>
      </c>
      <c r="D1142" s="1" t="str">
        <f>"陈汉玉"</f>
        <v>陈汉玉</v>
      </c>
      <c r="E1142" s="1" t="s">
        <v>451</v>
      </c>
    </row>
    <row r="1143" spans="1:5" ht="24.75" customHeight="1">
      <c r="A1143" s="1" t="str">
        <f t="shared" si="22"/>
        <v>114</v>
      </c>
      <c r="B1143" s="1" t="s">
        <v>1081</v>
      </c>
      <c r="C1143" s="1" t="s">
        <v>1082</v>
      </c>
      <c r="D1143" s="1" t="str">
        <f>"吴伟花"</f>
        <v>吴伟花</v>
      </c>
      <c r="E1143" s="1" t="s">
        <v>1094</v>
      </c>
    </row>
    <row r="1144" spans="1:5" ht="24.75" customHeight="1">
      <c r="A1144" s="1" t="str">
        <f t="shared" si="22"/>
        <v>114</v>
      </c>
      <c r="B1144" s="1" t="s">
        <v>1081</v>
      </c>
      <c r="C1144" s="1" t="s">
        <v>1082</v>
      </c>
      <c r="D1144" s="1" t="str">
        <f>"杨中妹"</f>
        <v>杨中妹</v>
      </c>
      <c r="E1144" s="1" t="s">
        <v>1095</v>
      </c>
    </row>
    <row r="1145" spans="1:5" ht="24.75" customHeight="1">
      <c r="A1145" s="1" t="str">
        <f t="shared" si="22"/>
        <v>114</v>
      </c>
      <c r="B1145" s="1" t="s">
        <v>1081</v>
      </c>
      <c r="C1145" s="1" t="s">
        <v>1082</v>
      </c>
      <c r="D1145" s="1" t="str">
        <f>"李婉姿"</f>
        <v>李婉姿</v>
      </c>
      <c r="E1145" s="1" t="s">
        <v>1096</v>
      </c>
    </row>
    <row r="1146" spans="1:5" ht="24.75" customHeight="1">
      <c r="A1146" s="1" t="str">
        <f t="shared" si="22"/>
        <v>114</v>
      </c>
      <c r="B1146" s="1" t="s">
        <v>1081</v>
      </c>
      <c r="C1146" s="1" t="s">
        <v>1082</v>
      </c>
      <c r="D1146" s="1" t="str">
        <f>"朱艳芬"</f>
        <v>朱艳芬</v>
      </c>
      <c r="E1146" s="1" t="s">
        <v>1097</v>
      </c>
    </row>
    <row r="1147" spans="1:5" ht="24.75" customHeight="1">
      <c r="A1147" s="1" t="str">
        <f t="shared" si="22"/>
        <v>114</v>
      </c>
      <c r="B1147" s="1" t="s">
        <v>1081</v>
      </c>
      <c r="C1147" s="1" t="s">
        <v>1082</v>
      </c>
      <c r="D1147" s="1" t="str">
        <f>"周滢"</f>
        <v>周滢</v>
      </c>
      <c r="E1147" s="1" t="s">
        <v>1098</v>
      </c>
    </row>
    <row r="1148" spans="1:5" ht="24.75" customHeight="1">
      <c r="A1148" s="1" t="str">
        <f t="shared" si="22"/>
        <v>114</v>
      </c>
      <c r="B1148" s="1" t="s">
        <v>1081</v>
      </c>
      <c r="C1148" s="1" t="s">
        <v>1082</v>
      </c>
      <c r="D1148" s="1" t="str">
        <f>"王超"</f>
        <v>王超</v>
      </c>
      <c r="E1148" s="1" t="s">
        <v>1099</v>
      </c>
    </row>
    <row r="1149" spans="1:5" ht="24.75" customHeight="1">
      <c r="A1149" s="1" t="str">
        <f t="shared" si="22"/>
        <v>114</v>
      </c>
      <c r="B1149" s="1" t="s">
        <v>1081</v>
      </c>
      <c r="C1149" s="1" t="s">
        <v>1082</v>
      </c>
      <c r="D1149" s="1" t="str">
        <f>"吴佶斋"</f>
        <v>吴佶斋</v>
      </c>
      <c r="E1149" s="1" t="s">
        <v>1100</v>
      </c>
    </row>
    <row r="1150" spans="1:5" ht="24.75" customHeight="1">
      <c r="A1150" s="1" t="str">
        <f t="shared" si="22"/>
        <v>114</v>
      </c>
      <c r="B1150" s="1" t="s">
        <v>1081</v>
      </c>
      <c r="C1150" s="1" t="s">
        <v>1082</v>
      </c>
      <c r="D1150" s="1" t="str">
        <f>"陈雪珠"</f>
        <v>陈雪珠</v>
      </c>
      <c r="E1150" s="1" t="s">
        <v>1101</v>
      </c>
    </row>
    <row r="1151" spans="1:5" ht="24.75" customHeight="1">
      <c r="A1151" s="1" t="str">
        <f t="shared" si="22"/>
        <v>114</v>
      </c>
      <c r="B1151" s="1" t="s">
        <v>1081</v>
      </c>
      <c r="C1151" s="1" t="s">
        <v>1082</v>
      </c>
      <c r="D1151" s="1" t="str">
        <f>"梁海姗"</f>
        <v>梁海姗</v>
      </c>
      <c r="E1151" s="1" t="s">
        <v>1102</v>
      </c>
    </row>
    <row r="1152" spans="1:5" ht="24.75" customHeight="1">
      <c r="A1152" s="1" t="str">
        <f t="shared" si="22"/>
        <v>114</v>
      </c>
      <c r="B1152" s="1" t="s">
        <v>1081</v>
      </c>
      <c r="C1152" s="1" t="s">
        <v>1082</v>
      </c>
      <c r="D1152" s="1" t="str">
        <f>"陈爱丽"</f>
        <v>陈爱丽</v>
      </c>
      <c r="E1152" s="1" t="s">
        <v>1103</v>
      </c>
    </row>
    <row r="1153" spans="1:5" ht="24.75" customHeight="1">
      <c r="A1153" s="1" t="str">
        <f t="shared" si="22"/>
        <v>114</v>
      </c>
      <c r="B1153" s="1" t="s">
        <v>1081</v>
      </c>
      <c r="C1153" s="1" t="s">
        <v>1082</v>
      </c>
      <c r="D1153" s="1" t="str">
        <f>"羊丽英"</f>
        <v>羊丽英</v>
      </c>
      <c r="E1153" s="1" t="s">
        <v>1104</v>
      </c>
    </row>
    <row r="1154" spans="1:5" ht="24.75" customHeight="1">
      <c r="A1154" s="1" t="str">
        <f t="shared" si="22"/>
        <v>114</v>
      </c>
      <c r="B1154" s="1" t="s">
        <v>1081</v>
      </c>
      <c r="C1154" s="1" t="s">
        <v>1082</v>
      </c>
      <c r="D1154" s="1" t="str">
        <f>"钟王芳"</f>
        <v>钟王芳</v>
      </c>
      <c r="E1154" s="1" t="s">
        <v>1105</v>
      </c>
    </row>
    <row r="1155" spans="1:5" ht="24.75" customHeight="1">
      <c r="A1155" s="1" t="str">
        <f t="shared" si="22"/>
        <v>114</v>
      </c>
      <c r="B1155" s="1" t="s">
        <v>1081</v>
      </c>
      <c r="C1155" s="1" t="s">
        <v>1082</v>
      </c>
      <c r="D1155" s="1" t="str">
        <f>"赵兴坤"</f>
        <v>赵兴坤</v>
      </c>
      <c r="E1155" s="1" t="s">
        <v>1106</v>
      </c>
    </row>
    <row r="1156" spans="1:5" ht="24.75" customHeight="1">
      <c r="A1156" s="1" t="str">
        <f t="shared" si="22"/>
        <v>114</v>
      </c>
      <c r="B1156" s="1" t="s">
        <v>1081</v>
      </c>
      <c r="C1156" s="1" t="s">
        <v>1082</v>
      </c>
      <c r="D1156" s="1" t="str">
        <f>"吴家妃"</f>
        <v>吴家妃</v>
      </c>
      <c r="E1156" s="1" t="s">
        <v>1049</v>
      </c>
    </row>
    <row r="1157" spans="1:5" ht="24.75" customHeight="1">
      <c r="A1157" s="1" t="str">
        <f t="shared" si="22"/>
        <v>114</v>
      </c>
      <c r="B1157" s="1" t="s">
        <v>1081</v>
      </c>
      <c r="C1157" s="1" t="s">
        <v>1082</v>
      </c>
      <c r="D1157" s="1" t="str">
        <f>"冯本燕"</f>
        <v>冯本燕</v>
      </c>
      <c r="E1157" s="1" t="s">
        <v>1107</v>
      </c>
    </row>
    <row r="1158" spans="1:5" ht="24.75" customHeight="1">
      <c r="A1158" s="1" t="str">
        <f t="shared" si="22"/>
        <v>114</v>
      </c>
      <c r="B1158" s="1" t="s">
        <v>1081</v>
      </c>
      <c r="C1158" s="1" t="s">
        <v>1082</v>
      </c>
      <c r="D1158" s="1" t="str">
        <f>"林春香"</f>
        <v>林春香</v>
      </c>
      <c r="E1158" s="1" t="s">
        <v>1108</v>
      </c>
    </row>
    <row r="1159" spans="1:5" ht="24.75" customHeight="1">
      <c r="A1159" s="1" t="str">
        <f t="shared" si="22"/>
        <v>114</v>
      </c>
      <c r="B1159" s="1" t="s">
        <v>1081</v>
      </c>
      <c r="C1159" s="1" t="s">
        <v>1082</v>
      </c>
      <c r="D1159" s="1" t="str">
        <f>"符冬婷"</f>
        <v>符冬婷</v>
      </c>
      <c r="E1159" s="1" t="s">
        <v>380</v>
      </c>
    </row>
    <row r="1160" spans="1:5" ht="24.75" customHeight="1">
      <c r="A1160" s="1" t="str">
        <f t="shared" si="22"/>
        <v>114</v>
      </c>
      <c r="B1160" s="1" t="s">
        <v>1081</v>
      </c>
      <c r="C1160" s="1" t="s">
        <v>1082</v>
      </c>
      <c r="D1160" s="1" t="str">
        <f>"陈荟妃"</f>
        <v>陈荟妃</v>
      </c>
      <c r="E1160" s="1" t="s">
        <v>1109</v>
      </c>
    </row>
    <row r="1161" spans="1:5" ht="24.75" customHeight="1">
      <c r="A1161" s="1" t="str">
        <f t="shared" si="22"/>
        <v>114</v>
      </c>
      <c r="B1161" s="1" t="s">
        <v>1081</v>
      </c>
      <c r="C1161" s="1" t="s">
        <v>1082</v>
      </c>
      <c r="D1161" s="1" t="str">
        <f>"李永芬"</f>
        <v>李永芬</v>
      </c>
      <c r="E1161" s="1" t="s">
        <v>1110</v>
      </c>
    </row>
    <row r="1162" spans="1:5" ht="24.75" customHeight="1">
      <c r="A1162" s="1" t="str">
        <f t="shared" si="22"/>
        <v>114</v>
      </c>
      <c r="B1162" s="1" t="s">
        <v>1081</v>
      </c>
      <c r="C1162" s="1" t="s">
        <v>1082</v>
      </c>
      <c r="D1162" s="1" t="str">
        <f>"孙雅娜"</f>
        <v>孙雅娜</v>
      </c>
      <c r="E1162" s="1" t="s">
        <v>1111</v>
      </c>
    </row>
    <row r="1163" spans="1:5" ht="24.75" customHeight="1">
      <c r="A1163" s="1" t="str">
        <f t="shared" si="22"/>
        <v>114</v>
      </c>
      <c r="B1163" s="1" t="s">
        <v>1081</v>
      </c>
      <c r="C1163" s="1" t="s">
        <v>1082</v>
      </c>
      <c r="D1163" s="1" t="str">
        <f>"陈如微"</f>
        <v>陈如微</v>
      </c>
      <c r="E1163" s="1" t="s">
        <v>1112</v>
      </c>
    </row>
    <row r="1164" spans="1:5" ht="24.75" customHeight="1">
      <c r="A1164" s="1" t="str">
        <f t="shared" si="22"/>
        <v>114</v>
      </c>
      <c r="B1164" s="1" t="s">
        <v>1081</v>
      </c>
      <c r="C1164" s="1" t="s">
        <v>1082</v>
      </c>
      <c r="D1164" s="1" t="str">
        <f>"周金叶"</f>
        <v>周金叶</v>
      </c>
      <c r="E1164" s="1" t="s">
        <v>406</v>
      </c>
    </row>
    <row r="1165" spans="1:5" ht="24.75" customHeight="1">
      <c r="A1165" s="1" t="str">
        <f t="shared" si="22"/>
        <v>114</v>
      </c>
      <c r="B1165" s="1" t="s">
        <v>1081</v>
      </c>
      <c r="C1165" s="1" t="s">
        <v>1082</v>
      </c>
      <c r="D1165" s="1" t="str">
        <f>"刘亚银"</f>
        <v>刘亚银</v>
      </c>
      <c r="E1165" s="1" t="s">
        <v>1113</v>
      </c>
    </row>
    <row r="1166" spans="1:5" ht="24.75" customHeight="1">
      <c r="A1166" s="1" t="str">
        <f t="shared" si="22"/>
        <v>114</v>
      </c>
      <c r="B1166" s="1" t="s">
        <v>1081</v>
      </c>
      <c r="C1166" s="1" t="s">
        <v>1082</v>
      </c>
      <c r="D1166" s="1" t="str">
        <f>"符文慧"</f>
        <v>符文慧</v>
      </c>
      <c r="E1166" s="1" t="s">
        <v>1114</v>
      </c>
    </row>
    <row r="1167" spans="1:5" ht="24.75" customHeight="1">
      <c r="A1167" s="1" t="str">
        <f t="shared" si="22"/>
        <v>114</v>
      </c>
      <c r="B1167" s="1" t="s">
        <v>1081</v>
      </c>
      <c r="C1167" s="1" t="s">
        <v>1082</v>
      </c>
      <c r="D1167" s="1" t="str">
        <f>"黎井秀"</f>
        <v>黎井秀</v>
      </c>
      <c r="E1167" s="1" t="s">
        <v>1115</v>
      </c>
    </row>
    <row r="1168" spans="1:5" ht="24.75" customHeight="1">
      <c r="A1168" s="1" t="str">
        <f t="shared" si="22"/>
        <v>114</v>
      </c>
      <c r="B1168" s="1" t="s">
        <v>1081</v>
      </c>
      <c r="C1168" s="1" t="s">
        <v>1082</v>
      </c>
      <c r="D1168" s="1" t="str">
        <f>"符克芳"</f>
        <v>符克芳</v>
      </c>
      <c r="E1168" s="1" t="s">
        <v>422</v>
      </c>
    </row>
    <row r="1169" spans="1:5" ht="24.75" customHeight="1">
      <c r="A1169" s="1" t="str">
        <f t="shared" si="22"/>
        <v>114</v>
      </c>
      <c r="B1169" s="1" t="s">
        <v>1081</v>
      </c>
      <c r="C1169" s="1" t="s">
        <v>1082</v>
      </c>
      <c r="D1169" s="1" t="str">
        <f>"符玉娘"</f>
        <v>符玉娘</v>
      </c>
      <c r="E1169" s="1" t="s">
        <v>54</v>
      </c>
    </row>
    <row r="1170" spans="1:5" ht="24.75" customHeight="1">
      <c r="A1170" s="1" t="str">
        <f t="shared" si="22"/>
        <v>114</v>
      </c>
      <c r="B1170" s="1" t="s">
        <v>1081</v>
      </c>
      <c r="C1170" s="1" t="s">
        <v>1082</v>
      </c>
      <c r="D1170" s="1" t="str">
        <f>"邢玉虹"</f>
        <v>邢玉虹</v>
      </c>
      <c r="E1170" s="1" t="s">
        <v>1116</v>
      </c>
    </row>
    <row r="1171" spans="1:5" ht="24.75" customHeight="1">
      <c r="A1171" s="1" t="str">
        <f t="shared" si="22"/>
        <v>114</v>
      </c>
      <c r="B1171" s="1" t="s">
        <v>1081</v>
      </c>
      <c r="C1171" s="1" t="s">
        <v>1082</v>
      </c>
      <c r="D1171" s="1" t="str">
        <f>"王晶晶"</f>
        <v>王晶晶</v>
      </c>
      <c r="E1171" s="1" t="s">
        <v>1117</v>
      </c>
    </row>
    <row r="1172" spans="1:5" ht="24.75" customHeight="1">
      <c r="A1172" s="1" t="str">
        <f t="shared" si="22"/>
        <v>114</v>
      </c>
      <c r="B1172" s="1" t="s">
        <v>1081</v>
      </c>
      <c r="C1172" s="1" t="s">
        <v>1082</v>
      </c>
      <c r="D1172" s="1" t="str">
        <f>"卢燕玲"</f>
        <v>卢燕玲</v>
      </c>
      <c r="E1172" s="1" t="s">
        <v>1118</v>
      </c>
    </row>
    <row r="1173" spans="1:5" ht="24.75" customHeight="1">
      <c r="A1173" s="1" t="str">
        <f t="shared" si="22"/>
        <v>114</v>
      </c>
      <c r="B1173" s="1" t="s">
        <v>1081</v>
      </c>
      <c r="C1173" s="1" t="s">
        <v>1082</v>
      </c>
      <c r="D1173" s="1" t="str">
        <f>"郑文丽"</f>
        <v>郑文丽</v>
      </c>
      <c r="E1173" s="1" t="s">
        <v>1119</v>
      </c>
    </row>
    <row r="1174" spans="1:5" ht="24.75" customHeight="1">
      <c r="A1174" s="1" t="str">
        <f t="shared" si="22"/>
        <v>114</v>
      </c>
      <c r="B1174" s="1" t="s">
        <v>1081</v>
      </c>
      <c r="C1174" s="1" t="s">
        <v>1082</v>
      </c>
      <c r="D1174" s="1" t="str">
        <f>"伍美翔"</f>
        <v>伍美翔</v>
      </c>
      <c r="E1174" s="1" t="s">
        <v>1120</v>
      </c>
    </row>
    <row r="1175" spans="1:5" ht="24.75" customHeight="1">
      <c r="A1175" s="1" t="str">
        <f aca="true" t="shared" si="23" ref="A1175:A1183">"115"</f>
        <v>115</v>
      </c>
      <c r="B1175" s="1" t="s">
        <v>1121</v>
      </c>
      <c r="C1175" s="1" t="s">
        <v>1082</v>
      </c>
      <c r="D1175" s="1" t="str">
        <f>"丁海波"</f>
        <v>丁海波</v>
      </c>
      <c r="E1175" s="1" t="s">
        <v>1122</v>
      </c>
    </row>
    <row r="1176" spans="1:5" ht="24.75" customHeight="1">
      <c r="A1176" s="1" t="str">
        <f t="shared" si="23"/>
        <v>115</v>
      </c>
      <c r="B1176" s="1" t="s">
        <v>1121</v>
      </c>
      <c r="C1176" s="1" t="s">
        <v>1082</v>
      </c>
      <c r="D1176" s="1" t="str">
        <f>"黄诗蕾"</f>
        <v>黄诗蕾</v>
      </c>
      <c r="E1176" s="1" t="s">
        <v>1123</v>
      </c>
    </row>
    <row r="1177" spans="1:5" ht="24.75" customHeight="1">
      <c r="A1177" s="1" t="str">
        <f t="shared" si="23"/>
        <v>115</v>
      </c>
      <c r="B1177" s="1" t="s">
        <v>1121</v>
      </c>
      <c r="C1177" s="1" t="s">
        <v>1082</v>
      </c>
      <c r="D1177" s="1" t="str">
        <f>"吴丽姑"</f>
        <v>吴丽姑</v>
      </c>
      <c r="E1177" s="1" t="s">
        <v>1124</v>
      </c>
    </row>
    <row r="1178" spans="1:5" ht="24.75" customHeight="1">
      <c r="A1178" s="1" t="str">
        <f t="shared" si="23"/>
        <v>115</v>
      </c>
      <c r="B1178" s="1" t="s">
        <v>1121</v>
      </c>
      <c r="C1178" s="1" t="s">
        <v>1082</v>
      </c>
      <c r="D1178" s="1" t="str">
        <f>"林琳"</f>
        <v>林琳</v>
      </c>
      <c r="E1178" s="1" t="s">
        <v>1125</v>
      </c>
    </row>
    <row r="1179" spans="1:5" ht="24.75" customHeight="1">
      <c r="A1179" s="1" t="str">
        <f t="shared" si="23"/>
        <v>115</v>
      </c>
      <c r="B1179" s="1" t="s">
        <v>1121</v>
      </c>
      <c r="C1179" s="1" t="s">
        <v>1082</v>
      </c>
      <c r="D1179" s="1" t="str">
        <f>"王培"</f>
        <v>王培</v>
      </c>
      <c r="E1179" s="1" t="s">
        <v>1126</v>
      </c>
    </row>
    <row r="1180" spans="1:5" ht="24.75" customHeight="1">
      <c r="A1180" s="1" t="str">
        <f t="shared" si="23"/>
        <v>115</v>
      </c>
      <c r="B1180" s="1" t="s">
        <v>1121</v>
      </c>
      <c r="C1180" s="1" t="s">
        <v>1082</v>
      </c>
      <c r="D1180" s="1" t="str">
        <f>"郑春玲"</f>
        <v>郑春玲</v>
      </c>
      <c r="E1180" s="1" t="s">
        <v>1127</v>
      </c>
    </row>
    <row r="1181" spans="1:5" ht="24.75" customHeight="1">
      <c r="A1181" s="1" t="str">
        <f t="shared" si="23"/>
        <v>115</v>
      </c>
      <c r="B1181" s="1" t="s">
        <v>1121</v>
      </c>
      <c r="C1181" s="1" t="s">
        <v>1082</v>
      </c>
      <c r="D1181" s="1" t="str">
        <f>"汪陈栓"</f>
        <v>汪陈栓</v>
      </c>
      <c r="E1181" s="1" t="s">
        <v>1128</v>
      </c>
    </row>
    <row r="1182" spans="1:5" ht="24.75" customHeight="1">
      <c r="A1182" s="1" t="str">
        <f t="shared" si="23"/>
        <v>115</v>
      </c>
      <c r="B1182" s="1" t="s">
        <v>1121</v>
      </c>
      <c r="C1182" s="1" t="s">
        <v>1082</v>
      </c>
      <c r="D1182" s="1" t="str">
        <f>"韩生"</f>
        <v>韩生</v>
      </c>
      <c r="E1182" s="1" t="s">
        <v>1129</v>
      </c>
    </row>
    <row r="1183" spans="1:5" ht="24.75" customHeight="1">
      <c r="A1183" s="1" t="str">
        <f t="shared" si="23"/>
        <v>115</v>
      </c>
      <c r="B1183" s="1" t="s">
        <v>1121</v>
      </c>
      <c r="C1183" s="1" t="s">
        <v>1082</v>
      </c>
      <c r="D1183" s="1" t="str">
        <f>"钟娜"</f>
        <v>钟娜</v>
      </c>
      <c r="E1183" s="1" t="s">
        <v>1130</v>
      </c>
    </row>
    <row r="1184" spans="1:5" ht="24.75" customHeight="1">
      <c r="A1184" s="1" t="str">
        <f aca="true" t="shared" si="24" ref="A1184:A1213">"116"</f>
        <v>116</v>
      </c>
      <c r="B1184" s="1" t="s">
        <v>6</v>
      </c>
      <c r="C1184" s="1" t="s">
        <v>1082</v>
      </c>
      <c r="D1184" s="1" t="str">
        <f>"李施晓"</f>
        <v>李施晓</v>
      </c>
      <c r="E1184" s="1" t="s">
        <v>1131</v>
      </c>
    </row>
    <row r="1185" spans="1:5" ht="24.75" customHeight="1">
      <c r="A1185" s="1" t="str">
        <f t="shared" si="24"/>
        <v>116</v>
      </c>
      <c r="B1185" s="1" t="s">
        <v>6</v>
      </c>
      <c r="C1185" s="1" t="s">
        <v>1082</v>
      </c>
      <c r="D1185" s="1" t="str">
        <f>"吴朝阳"</f>
        <v>吴朝阳</v>
      </c>
      <c r="E1185" s="1" t="s">
        <v>1132</v>
      </c>
    </row>
    <row r="1186" spans="1:5" ht="24.75" customHeight="1">
      <c r="A1186" s="1" t="str">
        <f t="shared" si="24"/>
        <v>116</v>
      </c>
      <c r="B1186" s="1" t="s">
        <v>6</v>
      </c>
      <c r="C1186" s="1" t="s">
        <v>1082</v>
      </c>
      <c r="D1186" s="1" t="str">
        <f>"张小妹"</f>
        <v>张小妹</v>
      </c>
      <c r="E1186" s="1" t="s">
        <v>1133</v>
      </c>
    </row>
    <row r="1187" spans="1:5" ht="24.75" customHeight="1">
      <c r="A1187" s="1" t="str">
        <f t="shared" si="24"/>
        <v>116</v>
      </c>
      <c r="B1187" s="1" t="s">
        <v>6</v>
      </c>
      <c r="C1187" s="1" t="s">
        <v>1082</v>
      </c>
      <c r="D1187" s="1" t="str">
        <f>"符淑宜"</f>
        <v>符淑宜</v>
      </c>
      <c r="E1187" s="1" t="s">
        <v>1134</v>
      </c>
    </row>
    <row r="1188" spans="1:5" ht="24.75" customHeight="1">
      <c r="A1188" s="1" t="str">
        <f t="shared" si="24"/>
        <v>116</v>
      </c>
      <c r="B1188" s="1" t="s">
        <v>6</v>
      </c>
      <c r="C1188" s="1" t="s">
        <v>1082</v>
      </c>
      <c r="D1188" s="1" t="str">
        <f>"叶恩玉"</f>
        <v>叶恩玉</v>
      </c>
      <c r="E1188" s="1" t="s">
        <v>1135</v>
      </c>
    </row>
    <row r="1189" spans="1:5" ht="24.75" customHeight="1">
      <c r="A1189" s="1" t="str">
        <f t="shared" si="24"/>
        <v>116</v>
      </c>
      <c r="B1189" s="1" t="s">
        <v>6</v>
      </c>
      <c r="C1189" s="1" t="s">
        <v>1082</v>
      </c>
      <c r="D1189" s="1" t="str">
        <f>"陈秋可"</f>
        <v>陈秋可</v>
      </c>
      <c r="E1189" s="1" t="s">
        <v>1136</v>
      </c>
    </row>
    <row r="1190" spans="1:5" ht="24.75" customHeight="1">
      <c r="A1190" s="1" t="str">
        <f t="shared" si="24"/>
        <v>116</v>
      </c>
      <c r="B1190" s="1" t="s">
        <v>6</v>
      </c>
      <c r="C1190" s="1" t="s">
        <v>1082</v>
      </c>
      <c r="D1190" s="1" t="str">
        <f>"李流彬"</f>
        <v>李流彬</v>
      </c>
      <c r="E1190" s="1" t="s">
        <v>1137</v>
      </c>
    </row>
    <row r="1191" spans="1:5" ht="24.75" customHeight="1">
      <c r="A1191" s="1" t="str">
        <f t="shared" si="24"/>
        <v>116</v>
      </c>
      <c r="B1191" s="1" t="s">
        <v>6</v>
      </c>
      <c r="C1191" s="1" t="s">
        <v>1082</v>
      </c>
      <c r="D1191" s="1" t="str">
        <f>"羊汐"</f>
        <v>羊汐</v>
      </c>
      <c r="E1191" s="1" t="s">
        <v>1138</v>
      </c>
    </row>
    <row r="1192" spans="1:5" ht="24.75" customHeight="1">
      <c r="A1192" s="1" t="str">
        <f t="shared" si="24"/>
        <v>116</v>
      </c>
      <c r="B1192" s="1" t="s">
        <v>6</v>
      </c>
      <c r="C1192" s="1" t="s">
        <v>1082</v>
      </c>
      <c r="D1192" s="1" t="str">
        <f>"高雨飘"</f>
        <v>高雨飘</v>
      </c>
      <c r="E1192" s="1" t="s">
        <v>1139</v>
      </c>
    </row>
    <row r="1193" spans="1:5" ht="24.75" customHeight="1">
      <c r="A1193" s="1" t="str">
        <f t="shared" si="24"/>
        <v>116</v>
      </c>
      <c r="B1193" s="1" t="s">
        <v>6</v>
      </c>
      <c r="C1193" s="1" t="s">
        <v>1082</v>
      </c>
      <c r="D1193" s="1" t="str">
        <f>"王秋玲"</f>
        <v>王秋玲</v>
      </c>
      <c r="E1193" s="1" t="s">
        <v>1140</v>
      </c>
    </row>
    <row r="1194" spans="1:5" ht="24.75" customHeight="1">
      <c r="A1194" s="1" t="str">
        <f t="shared" si="24"/>
        <v>116</v>
      </c>
      <c r="B1194" s="1" t="s">
        <v>6</v>
      </c>
      <c r="C1194" s="1" t="s">
        <v>1082</v>
      </c>
      <c r="D1194" s="1" t="str">
        <f>"吴英榕"</f>
        <v>吴英榕</v>
      </c>
      <c r="E1194" s="1" t="s">
        <v>1141</v>
      </c>
    </row>
    <row r="1195" spans="1:5" ht="24.75" customHeight="1">
      <c r="A1195" s="1" t="str">
        <f t="shared" si="24"/>
        <v>116</v>
      </c>
      <c r="B1195" s="1" t="s">
        <v>6</v>
      </c>
      <c r="C1195" s="1" t="s">
        <v>1082</v>
      </c>
      <c r="D1195" s="1" t="str">
        <f>"李秋琴"</f>
        <v>李秋琴</v>
      </c>
      <c r="E1195" s="1" t="s">
        <v>1142</v>
      </c>
    </row>
    <row r="1196" spans="1:5" ht="24.75" customHeight="1">
      <c r="A1196" s="1" t="str">
        <f t="shared" si="24"/>
        <v>116</v>
      </c>
      <c r="B1196" s="1" t="s">
        <v>6</v>
      </c>
      <c r="C1196" s="1" t="s">
        <v>1082</v>
      </c>
      <c r="D1196" s="1" t="str">
        <f>"唐海珊"</f>
        <v>唐海珊</v>
      </c>
      <c r="E1196" s="1" t="s">
        <v>1143</v>
      </c>
    </row>
    <row r="1197" spans="1:5" ht="24.75" customHeight="1">
      <c r="A1197" s="1" t="str">
        <f t="shared" si="24"/>
        <v>116</v>
      </c>
      <c r="B1197" s="1" t="s">
        <v>6</v>
      </c>
      <c r="C1197" s="1" t="s">
        <v>1082</v>
      </c>
      <c r="D1197" s="1" t="str">
        <f>"王花"</f>
        <v>王花</v>
      </c>
      <c r="E1197" s="1" t="s">
        <v>1144</v>
      </c>
    </row>
    <row r="1198" spans="1:5" ht="24.75" customHeight="1">
      <c r="A1198" s="1" t="str">
        <f t="shared" si="24"/>
        <v>116</v>
      </c>
      <c r="B1198" s="1" t="s">
        <v>6</v>
      </c>
      <c r="C1198" s="1" t="s">
        <v>1082</v>
      </c>
      <c r="D1198" s="1" t="str">
        <f>"庄垣秀"</f>
        <v>庄垣秀</v>
      </c>
      <c r="E1198" s="1" t="s">
        <v>1145</v>
      </c>
    </row>
    <row r="1199" spans="1:5" ht="24.75" customHeight="1">
      <c r="A1199" s="1" t="str">
        <f t="shared" si="24"/>
        <v>116</v>
      </c>
      <c r="B1199" s="1" t="s">
        <v>6</v>
      </c>
      <c r="C1199" s="1" t="s">
        <v>1082</v>
      </c>
      <c r="D1199" s="1" t="str">
        <f>"符小凤"</f>
        <v>符小凤</v>
      </c>
      <c r="E1199" s="1" t="s">
        <v>1146</v>
      </c>
    </row>
    <row r="1200" spans="1:5" ht="24.75" customHeight="1">
      <c r="A1200" s="1" t="str">
        <f t="shared" si="24"/>
        <v>116</v>
      </c>
      <c r="B1200" s="1" t="s">
        <v>6</v>
      </c>
      <c r="C1200" s="1" t="s">
        <v>1082</v>
      </c>
      <c r="D1200" s="1" t="str">
        <f>"陈颖三"</f>
        <v>陈颖三</v>
      </c>
      <c r="E1200" s="1" t="s">
        <v>1147</v>
      </c>
    </row>
    <row r="1201" spans="1:5" ht="24.75" customHeight="1">
      <c r="A1201" s="1" t="str">
        <f t="shared" si="24"/>
        <v>116</v>
      </c>
      <c r="B1201" s="1" t="s">
        <v>6</v>
      </c>
      <c r="C1201" s="1" t="s">
        <v>1082</v>
      </c>
      <c r="D1201" s="1" t="str">
        <f>"羊翠玲"</f>
        <v>羊翠玲</v>
      </c>
      <c r="E1201" s="1" t="s">
        <v>1148</v>
      </c>
    </row>
    <row r="1202" spans="1:5" ht="24.75" customHeight="1">
      <c r="A1202" s="1" t="str">
        <f t="shared" si="24"/>
        <v>116</v>
      </c>
      <c r="B1202" s="1" t="s">
        <v>6</v>
      </c>
      <c r="C1202" s="1" t="s">
        <v>1082</v>
      </c>
      <c r="D1202" s="1" t="str">
        <f>"马素妹"</f>
        <v>马素妹</v>
      </c>
      <c r="E1202" s="1" t="s">
        <v>1149</v>
      </c>
    </row>
    <row r="1203" spans="1:5" ht="24.75" customHeight="1">
      <c r="A1203" s="1" t="str">
        <f t="shared" si="24"/>
        <v>116</v>
      </c>
      <c r="B1203" s="1" t="s">
        <v>6</v>
      </c>
      <c r="C1203" s="1" t="s">
        <v>1082</v>
      </c>
      <c r="D1203" s="1" t="str">
        <f>"林雪莉"</f>
        <v>林雪莉</v>
      </c>
      <c r="E1203" s="1" t="s">
        <v>1150</v>
      </c>
    </row>
    <row r="1204" spans="1:5" ht="24.75" customHeight="1">
      <c r="A1204" s="1" t="str">
        <f t="shared" si="24"/>
        <v>116</v>
      </c>
      <c r="B1204" s="1" t="s">
        <v>6</v>
      </c>
      <c r="C1204" s="1" t="s">
        <v>1082</v>
      </c>
      <c r="D1204" s="1" t="str">
        <f>"冯素敏"</f>
        <v>冯素敏</v>
      </c>
      <c r="E1204" s="1" t="s">
        <v>644</v>
      </c>
    </row>
    <row r="1205" spans="1:5" ht="24.75" customHeight="1">
      <c r="A1205" s="1" t="str">
        <f t="shared" si="24"/>
        <v>116</v>
      </c>
      <c r="B1205" s="1" t="s">
        <v>6</v>
      </c>
      <c r="C1205" s="1" t="s">
        <v>1082</v>
      </c>
      <c r="D1205" s="1" t="str">
        <f>"舒宗雪"</f>
        <v>舒宗雪</v>
      </c>
      <c r="E1205" s="1" t="s">
        <v>1151</v>
      </c>
    </row>
    <row r="1206" spans="1:5" ht="24.75" customHeight="1">
      <c r="A1206" s="1" t="str">
        <f t="shared" si="24"/>
        <v>116</v>
      </c>
      <c r="B1206" s="1" t="s">
        <v>6</v>
      </c>
      <c r="C1206" s="1" t="s">
        <v>1082</v>
      </c>
      <c r="D1206" s="1" t="str">
        <f>"张孝双"</f>
        <v>张孝双</v>
      </c>
      <c r="E1206" s="1" t="s">
        <v>1152</v>
      </c>
    </row>
    <row r="1207" spans="1:5" ht="24.75" customHeight="1">
      <c r="A1207" s="1" t="str">
        <f t="shared" si="24"/>
        <v>116</v>
      </c>
      <c r="B1207" s="1" t="s">
        <v>6</v>
      </c>
      <c r="C1207" s="1" t="s">
        <v>1082</v>
      </c>
      <c r="D1207" s="1" t="str">
        <f>"王宝嫦"</f>
        <v>王宝嫦</v>
      </c>
      <c r="E1207" s="1" t="s">
        <v>1153</v>
      </c>
    </row>
    <row r="1208" spans="1:5" ht="24.75" customHeight="1">
      <c r="A1208" s="1" t="str">
        <f t="shared" si="24"/>
        <v>116</v>
      </c>
      <c r="B1208" s="1" t="s">
        <v>6</v>
      </c>
      <c r="C1208" s="1" t="s">
        <v>1082</v>
      </c>
      <c r="D1208" s="1" t="str">
        <f>"李纹"</f>
        <v>李纹</v>
      </c>
      <c r="E1208" s="1" t="s">
        <v>1154</v>
      </c>
    </row>
    <row r="1209" spans="1:5" ht="24.75" customHeight="1">
      <c r="A1209" s="1" t="str">
        <f t="shared" si="24"/>
        <v>116</v>
      </c>
      <c r="B1209" s="1" t="s">
        <v>6</v>
      </c>
      <c r="C1209" s="1" t="s">
        <v>1082</v>
      </c>
      <c r="D1209" s="1" t="str">
        <f>"张熙"</f>
        <v>张熙</v>
      </c>
      <c r="E1209" s="1" t="s">
        <v>1155</v>
      </c>
    </row>
    <row r="1210" spans="1:5" ht="24.75" customHeight="1">
      <c r="A1210" s="1" t="str">
        <f t="shared" si="24"/>
        <v>116</v>
      </c>
      <c r="B1210" s="1" t="s">
        <v>6</v>
      </c>
      <c r="C1210" s="1" t="s">
        <v>1082</v>
      </c>
      <c r="D1210" s="1" t="str">
        <f>"陈欢欢"</f>
        <v>陈欢欢</v>
      </c>
      <c r="E1210" s="1" t="s">
        <v>1156</v>
      </c>
    </row>
    <row r="1211" spans="1:5" ht="24.75" customHeight="1">
      <c r="A1211" s="1" t="str">
        <f t="shared" si="24"/>
        <v>116</v>
      </c>
      <c r="B1211" s="1" t="s">
        <v>6</v>
      </c>
      <c r="C1211" s="1" t="s">
        <v>1082</v>
      </c>
      <c r="D1211" s="1" t="str">
        <f>"莫巨明"</f>
        <v>莫巨明</v>
      </c>
      <c r="E1211" s="1" t="s">
        <v>1157</v>
      </c>
    </row>
    <row r="1212" spans="1:5" ht="24.75" customHeight="1">
      <c r="A1212" s="1" t="str">
        <f t="shared" si="24"/>
        <v>116</v>
      </c>
      <c r="B1212" s="1" t="s">
        <v>6</v>
      </c>
      <c r="C1212" s="1" t="s">
        <v>1082</v>
      </c>
      <c r="D1212" s="1" t="str">
        <f>"陈泽文"</f>
        <v>陈泽文</v>
      </c>
      <c r="E1212" s="1" t="s">
        <v>1158</v>
      </c>
    </row>
    <row r="1213" spans="1:5" ht="24.75" customHeight="1">
      <c r="A1213" s="1" t="str">
        <f t="shared" si="24"/>
        <v>116</v>
      </c>
      <c r="B1213" s="1" t="s">
        <v>6</v>
      </c>
      <c r="C1213" s="1" t="s">
        <v>1082</v>
      </c>
      <c r="D1213" s="1" t="str">
        <f>"吴庭解"</f>
        <v>吴庭解</v>
      </c>
      <c r="E1213" s="1" t="s">
        <v>1159</v>
      </c>
    </row>
    <row r="1214" spans="1:5" ht="24.75" customHeight="1">
      <c r="A1214" s="1" t="str">
        <f aca="true" t="shared" si="25" ref="A1214:A1225">"117"</f>
        <v>117</v>
      </c>
      <c r="B1214" s="1" t="s">
        <v>179</v>
      </c>
      <c r="C1214" s="1" t="s">
        <v>1082</v>
      </c>
      <c r="D1214" s="1" t="str">
        <f>"陈真宝"</f>
        <v>陈真宝</v>
      </c>
      <c r="E1214" s="1" t="s">
        <v>1160</v>
      </c>
    </row>
    <row r="1215" spans="1:5" ht="24.75" customHeight="1">
      <c r="A1215" s="1" t="str">
        <f t="shared" si="25"/>
        <v>117</v>
      </c>
      <c r="B1215" s="1" t="s">
        <v>179</v>
      </c>
      <c r="C1215" s="1" t="s">
        <v>1082</v>
      </c>
      <c r="D1215" s="1" t="str">
        <f>"何家平"</f>
        <v>何家平</v>
      </c>
      <c r="E1215" s="1" t="s">
        <v>255</v>
      </c>
    </row>
    <row r="1216" spans="1:5" ht="24.75" customHeight="1">
      <c r="A1216" s="1" t="str">
        <f t="shared" si="25"/>
        <v>117</v>
      </c>
      <c r="B1216" s="1" t="s">
        <v>179</v>
      </c>
      <c r="C1216" s="1" t="s">
        <v>1082</v>
      </c>
      <c r="D1216" s="1" t="str">
        <f>"王毓恒"</f>
        <v>王毓恒</v>
      </c>
      <c r="E1216" s="1" t="s">
        <v>1161</v>
      </c>
    </row>
    <row r="1217" spans="1:5" ht="24.75" customHeight="1">
      <c r="A1217" s="1" t="str">
        <f t="shared" si="25"/>
        <v>117</v>
      </c>
      <c r="B1217" s="1" t="s">
        <v>179</v>
      </c>
      <c r="C1217" s="1" t="s">
        <v>1082</v>
      </c>
      <c r="D1217" s="1" t="str">
        <f>"黄泽翔"</f>
        <v>黄泽翔</v>
      </c>
      <c r="E1217" s="1" t="s">
        <v>1162</v>
      </c>
    </row>
    <row r="1218" spans="1:5" ht="24.75" customHeight="1">
      <c r="A1218" s="1" t="str">
        <f t="shared" si="25"/>
        <v>117</v>
      </c>
      <c r="B1218" s="1" t="s">
        <v>179</v>
      </c>
      <c r="C1218" s="1" t="s">
        <v>1082</v>
      </c>
      <c r="D1218" s="1" t="str">
        <f>"符大树"</f>
        <v>符大树</v>
      </c>
      <c r="E1218" s="1" t="s">
        <v>1163</v>
      </c>
    </row>
    <row r="1219" spans="1:5" ht="24.75" customHeight="1">
      <c r="A1219" s="1" t="str">
        <f t="shared" si="25"/>
        <v>117</v>
      </c>
      <c r="B1219" s="1" t="s">
        <v>179</v>
      </c>
      <c r="C1219" s="1" t="s">
        <v>1082</v>
      </c>
      <c r="D1219" s="1" t="str">
        <f>"王豪"</f>
        <v>王豪</v>
      </c>
      <c r="E1219" s="1" t="s">
        <v>1164</v>
      </c>
    </row>
    <row r="1220" spans="1:5" ht="24.75" customHeight="1">
      <c r="A1220" s="1" t="str">
        <f t="shared" si="25"/>
        <v>117</v>
      </c>
      <c r="B1220" s="1" t="s">
        <v>179</v>
      </c>
      <c r="C1220" s="1" t="s">
        <v>1082</v>
      </c>
      <c r="D1220" s="1" t="str">
        <f>"蔡笃兴"</f>
        <v>蔡笃兴</v>
      </c>
      <c r="E1220" s="1" t="s">
        <v>1165</v>
      </c>
    </row>
    <row r="1221" spans="1:5" ht="24.75" customHeight="1">
      <c r="A1221" s="1" t="str">
        <f t="shared" si="25"/>
        <v>117</v>
      </c>
      <c r="B1221" s="1" t="s">
        <v>179</v>
      </c>
      <c r="C1221" s="1" t="s">
        <v>1082</v>
      </c>
      <c r="D1221" s="1" t="str">
        <f>"曾维旭"</f>
        <v>曾维旭</v>
      </c>
      <c r="E1221" s="1" t="s">
        <v>1166</v>
      </c>
    </row>
    <row r="1222" spans="1:5" ht="24.75" customHeight="1">
      <c r="A1222" s="1" t="str">
        <f t="shared" si="25"/>
        <v>117</v>
      </c>
      <c r="B1222" s="1" t="s">
        <v>179</v>
      </c>
      <c r="C1222" s="1" t="s">
        <v>1082</v>
      </c>
      <c r="D1222" s="1" t="str">
        <f>"林美翠"</f>
        <v>林美翠</v>
      </c>
      <c r="E1222" s="1" t="s">
        <v>1020</v>
      </c>
    </row>
    <row r="1223" spans="1:5" ht="24.75" customHeight="1">
      <c r="A1223" s="1" t="str">
        <f t="shared" si="25"/>
        <v>117</v>
      </c>
      <c r="B1223" s="1" t="s">
        <v>179</v>
      </c>
      <c r="C1223" s="1" t="s">
        <v>1082</v>
      </c>
      <c r="D1223" s="1" t="str">
        <f>"陈元新"</f>
        <v>陈元新</v>
      </c>
      <c r="E1223" s="1" t="s">
        <v>375</v>
      </c>
    </row>
    <row r="1224" spans="1:5" ht="24.75" customHeight="1">
      <c r="A1224" s="1" t="str">
        <f t="shared" si="25"/>
        <v>117</v>
      </c>
      <c r="B1224" s="1" t="s">
        <v>179</v>
      </c>
      <c r="C1224" s="1" t="s">
        <v>1082</v>
      </c>
      <c r="D1224" s="1" t="str">
        <f>"邓小洁"</f>
        <v>邓小洁</v>
      </c>
      <c r="E1224" s="1" t="s">
        <v>1167</v>
      </c>
    </row>
    <row r="1225" spans="1:5" ht="24.75" customHeight="1">
      <c r="A1225" s="1" t="str">
        <f t="shared" si="25"/>
        <v>117</v>
      </c>
      <c r="B1225" s="1" t="s">
        <v>179</v>
      </c>
      <c r="C1225" s="1" t="s">
        <v>1082</v>
      </c>
      <c r="D1225" s="1" t="str">
        <f>"高泽琼"</f>
        <v>高泽琼</v>
      </c>
      <c r="E1225" s="1" t="s">
        <v>1168</v>
      </c>
    </row>
    <row r="1226" spans="1:5" ht="24.75" customHeight="1">
      <c r="A1226" s="1" t="str">
        <f aca="true" t="shared" si="26" ref="A1226:A1231">"118"</f>
        <v>118</v>
      </c>
      <c r="B1226" s="1" t="s">
        <v>1121</v>
      </c>
      <c r="C1226" s="1" t="s">
        <v>1169</v>
      </c>
      <c r="D1226" s="1" t="str">
        <f>"周冬雪"</f>
        <v>周冬雪</v>
      </c>
      <c r="E1226" s="1" t="s">
        <v>988</v>
      </c>
    </row>
    <row r="1227" spans="1:5" ht="24.75" customHeight="1">
      <c r="A1227" s="1" t="str">
        <f t="shared" si="26"/>
        <v>118</v>
      </c>
      <c r="B1227" s="1" t="s">
        <v>1121</v>
      </c>
      <c r="C1227" s="1" t="s">
        <v>1169</v>
      </c>
      <c r="D1227" s="1" t="str">
        <f>"苏英芳"</f>
        <v>苏英芳</v>
      </c>
      <c r="E1227" s="1" t="s">
        <v>1170</v>
      </c>
    </row>
    <row r="1228" spans="1:5" ht="24.75" customHeight="1">
      <c r="A1228" s="1" t="str">
        <f t="shared" si="26"/>
        <v>118</v>
      </c>
      <c r="B1228" s="1" t="s">
        <v>1121</v>
      </c>
      <c r="C1228" s="1" t="s">
        <v>1169</v>
      </c>
      <c r="D1228" s="1" t="str">
        <f>"黄雪润"</f>
        <v>黄雪润</v>
      </c>
      <c r="E1228" s="1" t="s">
        <v>1171</v>
      </c>
    </row>
    <row r="1229" spans="1:5" ht="24.75" customHeight="1">
      <c r="A1229" s="1" t="str">
        <f t="shared" si="26"/>
        <v>118</v>
      </c>
      <c r="B1229" s="1" t="s">
        <v>1121</v>
      </c>
      <c r="C1229" s="1" t="s">
        <v>1169</v>
      </c>
      <c r="D1229" s="1" t="str">
        <f>"薛胜辉"</f>
        <v>薛胜辉</v>
      </c>
      <c r="E1229" s="1" t="s">
        <v>1172</v>
      </c>
    </row>
    <row r="1230" spans="1:5" ht="24.75" customHeight="1">
      <c r="A1230" s="1" t="str">
        <f t="shared" si="26"/>
        <v>118</v>
      </c>
      <c r="B1230" s="1" t="s">
        <v>1121</v>
      </c>
      <c r="C1230" s="1" t="s">
        <v>1169</v>
      </c>
      <c r="D1230" s="1" t="str">
        <f>"王小月"</f>
        <v>王小月</v>
      </c>
      <c r="E1230" s="1" t="s">
        <v>1173</v>
      </c>
    </row>
    <row r="1231" spans="1:5" ht="24.75" customHeight="1">
      <c r="A1231" s="1" t="str">
        <f t="shared" si="26"/>
        <v>118</v>
      </c>
      <c r="B1231" s="1" t="s">
        <v>1121</v>
      </c>
      <c r="C1231" s="1" t="s">
        <v>1169</v>
      </c>
      <c r="D1231" s="1" t="str">
        <f>"杨祖皇"</f>
        <v>杨祖皇</v>
      </c>
      <c r="E1231" s="1" t="s">
        <v>1174</v>
      </c>
    </row>
    <row r="1232" spans="1:5" ht="24.75" customHeight="1">
      <c r="A1232" s="1" t="str">
        <f aca="true" t="shared" si="27" ref="A1232:A1245">"119"</f>
        <v>119</v>
      </c>
      <c r="B1232" s="1" t="s">
        <v>1175</v>
      </c>
      <c r="C1232" s="1" t="s">
        <v>1169</v>
      </c>
      <c r="D1232" s="1" t="str">
        <f>"刘一凡"</f>
        <v>刘一凡</v>
      </c>
      <c r="E1232" s="1" t="s">
        <v>1176</v>
      </c>
    </row>
    <row r="1233" spans="1:5" ht="24.75" customHeight="1">
      <c r="A1233" s="1" t="str">
        <f t="shared" si="27"/>
        <v>119</v>
      </c>
      <c r="B1233" s="1" t="s">
        <v>1175</v>
      </c>
      <c r="C1233" s="1" t="s">
        <v>1169</v>
      </c>
      <c r="D1233" s="1" t="str">
        <f>"王旭"</f>
        <v>王旭</v>
      </c>
      <c r="E1233" s="1" t="s">
        <v>1177</v>
      </c>
    </row>
    <row r="1234" spans="1:5" ht="24.75" customHeight="1">
      <c r="A1234" s="1" t="str">
        <f t="shared" si="27"/>
        <v>119</v>
      </c>
      <c r="B1234" s="1" t="s">
        <v>1175</v>
      </c>
      <c r="C1234" s="1" t="s">
        <v>1169</v>
      </c>
      <c r="D1234" s="1" t="str">
        <f>"魏伟"</f>
        <v>魏伟</v>
      </c>
      <c r="E1234" s="1" t="s">
        <v>1178</v>
      </c>
    </row>
    <row r="1235" spans="1:5" ht="24.75" customHeight="1">
      <c r="A1235" s="1" t="str">
        <f t="shared" si="27"/>
        <v>119</v>
      </c>
      <c r="B1235" s="1" t="s">
        <v>1175</v>
      </c>
      <c r="C1235" s="1" t="s">
        <v>1169</v>
      </c>
      <c r="D1235" s="1" t="str">
        <f>"谭邦雪"</f>
        <v>谭邦雪</v>
      </c>
      <c r="E1235" s="1" t="s">
        <v>1179</v>
      </c>
    </row>
    <row r="1236" spans="1:5" ht="24.75" customHeight="1">
      <c r="A1236" s="1" t="str">
        <f t="shared" si="27"/>
        <v>119</v>
      </c>
      <c r="B1236" s="1" t="s">
        <v>1175</v>
      </c>
      <c r="C1236" s="1" t="s">
        <v>1169</v>
      </c>
      <c r="D1236" s="1" t="str">
        <f>"柳盼盼"</f>
        <v>柳盼盼</v>
      </c>
      <c r="E1236" s="1" t="s">
        <v>1180</v>
      </c>
    </row>
    <row r="1237" spans="1:5" ht="24.75" customHeight="1">
      <c r="A1237" s="1" t="str">
        <f t="shared" si="27"/>
        <v>119</v>
      </c>
      <c r="B1237" s="1" t="s">
        <v>1175</v>
      </c>
      <c r="C1237" s="1" t="s">
        <v>1169</v>
      </c>
      <c r="D1237" s="1" t="str">
        <f>"邱子银"</f>
        <v>邱子银</v>
      </c>
      <c r="E1237" s="1" t="s">
        <v>1181</v>
      </c>
    </row>
    <row r="1238" spans="1:5" ht="24.75" customHeight="1">
      <c r="A1238" s="1" t="str">
        <f t="shared" si="27"/>
        <v>119</v>
      </c>
      <c r="B1238" s="1" t="s">
        <v>1175</v>
      </c>
      <c r="C1238" s="1" t="s">
        <v>1169</v>
      </c>
      <c r="D1238" s="1" t="str">
        <f>"王杏"</f>
        <v>王杏</v>
      </c>
      <c r="E1238" s="1" t="s">
        <v>1182</v>
      </c>
    </row>
    <row r="1239" spans="1:5" ht="24.75" customHeight="1">
      <c r="A1239" s="1" t="str">
        <f t="shared" si="27"/>
        <v>119</v>
      </c>
      <c r="B1239" s="1" t="s">
        <v>1175</v>
      </c>
      <c r="C1239" s="1" t="s">
        <v>1169</v>
      </c>
      <c r="D1239" s="1" t="str">
        <f>"史克壮"</f>
        <v>史克壮</v>
      </c>
      <c r="E1239" s="1" t="s">
        <v>1183</v>
      </c>
    </row>
    <row r="1240" spans="1:5" ht="24.75" customHeight="1">
      <c r="A1240" s="1" t="str">
        <f t="shared" si="27"/>
        <v>119</v>
      </c>
      <c r="B1240" s="1" t="s">
        <v>1175</v>
      </c>
      <c r="C1240" s="1" t="s">
        <v>1169</v>
      </c>
      <c r="D1240" s="1" t="str">
        <f>"杨柳"</f>
        <v>杨柳</v>
      </c>
      <c r="E1240" s="1" t="s">
        <v>1184</v>
      </c>
    </row>
    <row r="1241" spans="1:5" ht="24.75" customHeight="1">
      <c r="A1241" s="1" t="str">
        <f t="shared" si="27"/>
        <v>119</v>
      </c>
      <c r="B1241" s="1" t="s">
        <v>1175</v>
      </c>
      <c r="C1241" s="1" t="s">
        <v>1169</v>
      </c>
      <c r="D1241" s="1" t="str">
        <f>"李净洁"</f>
        <v>李净洁</v>
      </c>
      <c r="E1241" s="1" t="s">
        <v>1185</v>
      </c>
    </row>
    <row r="1242" spans="1:5" ht="24.75" customHeight="1">
      <c r="A1242" s="1" t="str">
        <f t="shared" si="27"/>
        <v>119</v>
      </c>
      <c r="B1242" s="1" t="s">
        <v>1175</v>
      </c>
      <c r="C1242" s="1" t="s">
        <v>1169</v>
      </c>
      <c r="D1242" s="1" t="str">
        <f>"李蒙"</f>
        <v>李蒙</v>
      </c>
      <c r="E1242" s="1" t="s">
        <v>1186</v>
      </c>
    </row>
    <row r="1243" spans="1:5" ht="24.75" customHeight="1">
      <c r="A1243" s="1" t="str">
        <f t="shared" si="27"/>
        <v>119</v>
      </c>
      <c r="B1243" s="1" t="s">
        <v>1175</v>
      </c>
      <c r="C1243" s="1" t="s">
        <v>1169</v>
      </c>
      <c r="D1243" s="1" t="str">
        <f>"乔俊慧"</f>
        <v>乔俊慧</v>
      </c>
      <c r="E1243" s="1" t="s">
        <v>1187</v>
      </c>
    </row>
    <row r="1244" spans="1:5" ht="24.75" customHeight="1">
      <c r="A1244" s="1" t="str">
        <f t="shared" si="27"/>
        <v>119</v>
      </c>
      <c r="B1244" s="1" t="s">
        <v>1175</v>
      </c>
      <c r="C1244" s="1" t="s">
        <v>1169</v>
      </c>
      <c r="D1244" s="1" t="str">
        <f>"王秀妃"</f>
        <v>王秀妃</v>
      </c>
      <c r="E1244" s="1" t="s">
        <v>1188</v>
      </c>
    </row>
    <row r="1245" spans="1:5" ht="24.75" customHeight="1">
      <c r="A1245" s="1" t="str">
        <f t="shared" si="27"/>
        <v>119</v>
      </c>
      <c r="B1245" s="1" t="s">
        <v>1175</v>
      </c>
      <c r="C1245" s="1" t="s">
        <v>1169</v>
      </c>
      <c r="D1245" s="1" t="str">
        <f>"羊道"</f>
        <v>羊道</v>
      </c>
      <c r="E1245" s="1" t="s">
        <v>1189</v>
      </c>
    </row>
    <row r="1246" spans="1:5" ht="24.75" customHeight="1">
      <c r="A1246" s="1" t="str">
        <f aca="true" t="shared" si="28" ref="A1246:A1259">"120"</f>
        <v>120</v>
      </c>
      <c r="B1246" s="1" t="s">
        <v>1081</v>
      </c>
      <c r="C1246" s="1" t="s">
        <v>1190</v>
      </c>
      <c r="D1246" s="1" t="str">
        <f>"麦代乾"</f>
        <v>麦代乾</v>
      </c>
      <c r="E1246" s="1" t="s">
        <v>1191</v>
      </c>
    </row>
    <row r="1247" spans="1:5" ht="24.75" customHeight="1">
      <c r="A1247" s="1" t="str">
        <f t="shared" si="28"/>
        <v>120</v>
      </c>
      <c r="B1247" s="1" t="s">
        <v>1081</v>
      </c>
      <c r="C1247" s="1" t="s">
        <v>1190</v>
      </c>
      <c r="D1247" s="1" t="str">
        <f>"梁春苗"</f>
        <v>梁春苗</v>
      </c>
      <c r="E1247" s="1" t="s">
        <v>1192</v>
      </c>
    </row>
    <row r="1248" spans="1:5" ht="24.75" customHeight="1">
      <c r="A1248" s="1" t="str">
        <f t="shared" si="28"/>
        <v>120</v>
      </c>
      <c r="B1248" s="1" t="s">
        <v>1081</v>
      </c>
      <c r="C1248" s="1" t="s">
        <v>1190</v>
      </c>
      <c r="D1248" s="1" t="str">
        <f>"吴秋阳"</f>
        <v>吴秋阳</v>
      </c>
      <c r="E1248" s="1" t="s">
        <v>112</v>
      </c>
    </row>
    <row r="1249" spans="1:5" ht="24.75" customHeight="1">
      <c r="A1249" s="1" t="str">
        <f t="shared" si="28"/>
        <v>120</v>
      </c>
      <c r="B1249" s="1" t="s">
        <v>1081</v>
      </c>
      <c r="C1249" s="1" t="s">
        <v>1190</v>
      </c>
      <c r="D1249" s="1" t="str">
        <f>"蔡亲贝"</f>
        <v>蔡亲贝</v>
      </c>
      <c r="E1249" s="1" t="s">
        <v>1193</v>
      </c>
    </row>
    <row r="1250" spans="1:5" ht="24.75" customHeight="1">
      <c r="A1250" s="1" t="str">
        <f t="shared" si="28"/>
        <v>120</v>
      </c>
      <c r="B1250" s="1" t="s">
        <v>1081</v>
      </c>
      <c r="C1250" s="1" t="s">
        <v>1190</v>
      </c>
      <c r="D1250" s="1" t="str">
        <f>"黄福萍"</f>
        <v>黄福萍</v>
      </c>
      <c r="E1250" s="1" t="s">
        <v>1194</v>
      </c>
    </row>
    <row r="1251" spans="1:5" ht="24.75" customHeight="1">
      <c r="A1251" s="1" t="str">
        <f t="shared" si="28"/>
        <v>120</v>
      </c>
      <c r="B1251" s="1" t="s">
        <v>1081</v>
      </c>
      <c r="C1251" s="1" t="s">
        <v>1190</v>
      </c>
      <c r="D1251" s="1" t="str">
        <f>"黄晓雯"</f>
        <v>黄晓雯</v>
      </c>
      <c r="E1251" s="1" t="s">
        <v>1195</v>
      </c>
    </row>
    <row r="1252" spans="1:5" ht="24.75" customHeight="1">
      <c r="A1252" s="1" t="str">
        <f t="shared" si="28"/>
        <v>120</v>
      </c>
      <c r="B1252" s="1" t="s">
        <v>1081</v>
      </c>
      <c r="C1252" s="1" t="s">
        <v>1190</v>
      </c>
      <c r="D1252" s="1" t="str">
        <f>"苏德兰"</f>
        <v>苏德兰</v>
      </c>
      <c r="E1252" s="1" t="s">
        <v>1196</v>
      </c>
    </row>
    <row r="1253" spans="1:5" ht="24.75" customHeight="1">
      <c r="A1253" s="1" t="str">
        <f t="shared" si="28"/>
        <v>120</v>
      </c>
      <c r="B1253" s="1" t="s">
        <v>1081</v>
      </c>
      <c r="C1253" s="1" t="s">
        <v>1190</v>
      </c>
      <c r="D1253" s="1" t="str">
        <f>"蔡仁曼"</f>
        <v>蔡仁曼</v>
      </c>
      <c r="E1253" s="1" t="s">
        <v>1197</v>
      </c>
    </row>
    <row r="1254" spans="1:5" ht="24.75" customHeight="1">
      <c r="A1254" s="1" t="str">
        <f t="shared" si="28"/>
        <v>120</v>
      </c>
      <c r="B1254" s="1" t="s">
        <v>1081</v>
      </c>
      <c r="C1254" s="1" t="s">
        <v>1190</v>
      </c>
      <c r="D1254" s="1" t="str">
        <f>"吴春秀"</f>
        <v>吴春秀</v>
      </c>
      <c r="E1254" s="1" t="s">
        <v>1198</v>
      </c>
    </row>
    <row r="1255" spans="1:5" ht="24.75" customHeight="1">
      <c r="A1255" s="1" t="str">
        <f t="shared" si="28"/>
        <v>120</v>
      </c>
      <c r="B1255" s="1" t="s">
        <v>1081</v>
      </c>
      <c r="C1255" s="1" t="s">
        <v>1190</v>
      </c>
      <c r="D1255" s="1" t="str">
        <f>"麦雪莹"</f>
        <v>麦雪莹</v>
      </c>
      <c r="E1255" s="1" t="s">
        <v>1199</v>
      </c>
    </row>
    <row r="1256" spans="1:5" ht="24.75" customHeight="1">
      <c r="A1256" s="1" t="str">
        <f t="shared" si="28"/>
        <v>120</v>
      </c>
      <c r="B1256" s="1" t="s">
        <v>1081</v>
      </c>
      <c r="C1256" s="1" t="s">
        <v>1190</v>
      </c>
      <c r="D1256" s="1" t="str">
        <f>"陈佳佳"</f>
        <v>陈佳佳</v>
      </c>
      <c r="E1256" s="1" t="s">
        <v>1200</v>
      </c>
    </row>
    <row r="1257" spans="1:5" ht="24.75" customHeight="1">
      <c r="A1257" s="1" t="str">
        <f t="shared" si="28"/>
        <v>120</v>
      </c>
      <c r="B1257" s="1" t="s">
        <v>1081</v>
      </c>
      <c r="C1257" s="1" t="s">
        <v>1190</v>
      </c>
      <c r="D1257" s="1" t="str">
        <f>"陈青霞"</f>
        <v>陈青霞</v>
      </c>
      <c r="E1257" s="1" t="s">
        <v>1201</v>
      </c>
    </row>
    <row r="1258" spans="1:5" ht="24.75" customHeight="1">
      <c r="A1258" s="1" t="str">
        <f t="shared" si="28"/>
        <v>120</v>
      </c>
      <c r="B1258" s="1" t="s">
        <v>1081</v>
      </c>
      <c r="C1258" s="1" t="s">
        <v>1190</v>
      </c>
      <c r="D1258" s="1" t="str">
        <f>"杜小慧"</f>
        <v>杜小慧</v>
      </c>
      <c r="E1258" s="1" t="s">
        <v>843</v>
      </c>
    </row>
    <row r="1259" spans="1:5" ht="24.75" customHeight="1">
      <c r="A1259" s="1" t="str">
        <f t="shared" si="28"/>
        <v>120</v>
      </c>
      <c r="B1259" s="1" t="s">
        <v>1081</v>
      </c>
      <c r="C1259" s="1" t="s">
        <v>1190</v>
      </c>
      <c r="D1259" s="1" t="str">
        <f>"刘泽余"</f>
        <v>刘泽余</v>
      </c>
      <c r="E1259" s="1" t="s">
        <v>1202</v>
      </c>
    </row>
    <row r="1260" spans="1:5" ht="24.75" customHeight="1">
      <c r="A1260" s="1" t="str">
        <f aca="true" t="shared" si="29" ref="A1260:A1268">"122"</f>
        <v>122</v>
      </c>
      <c r="B1260" s="1" t="s">
        <v>179</v>
      </c>
      <c r="C1260" s="1" t="s">
        <v>1190</v>
      </c>
      <c r="D1260" s="1" t="str">
        <f>"龙冠儒"</f>
        <v>龙冠儒</v>
      </c>
      <c r="E1260" s="1" t="s">
        <v>1203</v>
      </c>
    </row>
    <row r="1261" spans="1:5" ht="24.75" customHeight="1">
      <c r="A1261" s="1" t="str">
        <f t="shared" si="29"/>
        <v>122</v>
      </c>
      <c r="B1261" s="1" t="s">
        <v>179</v>
      </c>
      <c r="C1261" s="1" t="s">
        <v>1190</v>
      </c>
      <c r="D1261" s="1" t="str">
        <f>"冯志耿"</f>
        <v>冯志耿</v>
      </c>
      <c r="E1261" s="1" t="s">
        <v>1204</v>
      </c>
    </row>
    <row r="1262" spans="1:5" ht="24.75" customHeight="1">
      <c r="A1262" s="1" t="str">
        <f t="shared" si="29"/>
        <v>122</v>
      </c>
      <c r="B1262" s="1" t="s">
        <v>179</v>
      </c>
      <c r="C1262" s="1" t="s">
        <v>1190</v>
      </c>
      <c r="D1262" s="1" t="str">
        <f>"何世安"</f>
        <v>何世安</v>
      </c>
      <c r="E1262" s="1" t="s">
        <v>1205</v>
      </c>
    </row>
    <row r="1263" spans="1:5" ht="24.75" customHeight="1">
      <c r="A1263" s="1" t="str">
        <f t="shared" si="29"/>
        <v>122</v>
      </c>
      <c r="B1263" s="1" t="s">
        <v>179</v>
      </c>
      <c r="C1263" s="1" t="s">
        <v>1190</v>
      </c>
      <c r="D1263" s="1" t="str">
        <f>"张捷"</f>
        <v>张捷</v>
      </c>
      <c r="E1263" s="1" t="s">
        <v>1206</v>
      </c>
    </row>
    <row r="1264" spans="1:5" ht="24.75" customHeight="1">
      <c r="A1264" s="1" t="str">
        <f t="shared" si="29"/>
        <v>122</v>
      </c>
      <c r="B1264" s="1" t="s">
        <v>179</v>
      </c>
      <c r="C1264" s="1" t="s">
        <v>1190</v>
      </c>
      <c r="D1264" s="1" t="str">
        <f>"张志中"</f>
        <v>张志中</v>
      </c>
      <c r="E1264" s="1" t="s">
        <v>1207</v>
      </c>
    </row>
    <row r="1265" spans="1:5" ht="24.75" customHeight="1">
      <c r="A1265" s="1" t="str">
        <f t="shared" si="29"/>
        <v>122</v>
      </c>
      <c r="B1265" s="1" t="s">
        <v>179</v>
      </c>
      <c r="C1265" s="1" t="s">
        <v>1190</v>
      </c>
      <c r="D1265" s="1" t="str">
        <f>"冯乙坪"</f>
        <v>冯乙坪</v>
      </c>
      <c r="E1265" s="1" t="s">
        <v>1208</v>
      </c>
    </row>
    <row r="1266" spans="1:5" ht="24.75" customHeight="1">
      <c r="A1266" s="1" t="str">
        <f t="shared" si="29"/>
        <v>122</v>
      </c>
      <c r="B1266" s="1" t="s">
        <v>179</v>
      </c>
      <c r="C1266" s="1" t="s">
        <v>1190</v>
      </c>
      <c r="D1266" s="1" t="str">
        <f>"杨玥兴"</f>
        <v>杨玥兴</v>
      </c>
      <c r="E1266" s="1" t="s">
        <v>1209</v>
      </c>
    </row>
    <row r="1267" spans="1:5" ht="24.75" customHeight="1">
      <c r="A1267" s="1" t="str">
        <f t="shared" si="29"/>
        <v>122</v>
      </c>
      <c r="B1267" s="1" t="s">
        <v>179</v>
      </c>
      <c r="C1267" s="1" t="s">
        <v>1190</v>
      </c>
      <c r="D1267" s="1" t="str">
        <f>"韩联定"</f>
        <v>韩联定</v>
      </c>
      <c r="E1267" s="1" t="s">
        <v>1210</v>
      </c>
    </row>
    <row r="1268" spans="1:5" ht="24.75" customHeight="1">
      <c r="A1268" s="1" t="str">
        <f t="shared" si="29"/>
        <v>122</v>
      </c>
      <c r="B1268" s="1" t="s">
        <v>179</v>
      </c>
      <c r="C1268" s="1" t="s">
        <v>1190</v>
      </c>
      <c r="D1268" s="1" t="str">
        <f>"杨朝宁"</f>
        <v>杨朝宁</v>
      </c>
      <c r="E1268" s="1" t="s">
        <v>1211</v>
      </c>
    </row>
    <row r="1269" spans="1:5" ht="24.75" customHeight="1">
      <c r="A1269" s="1" t="str">
        <f aca="true" t="shared" si="30" ref="A1269:A1303">"123"</f>
        <v>123</v>
      </c>
      <c r="B1269" s="1" t="s">
        <v>1212</v>
      </c>
      <c r="C1269" s="1" t="s">
        <v>1190</v>
      </c>
      <c r="D1269" s="1" t="str">
        <f>"吴尚书"</f>
        <v>吴尚书</v>
      </c>
      <c r="E1269" s="1" t="s">
        <v>1213</v>
      </c>
    </row>
    <row r="1270" spans="1:5" ht="24.75" customHeight="1">
      <c r="A1270" s="1" t="str">
        <f t="shared" si="30"/>
        <v>123</v>
      </c>
      <c r="B1270" s="1" t="s">
        <v>1212</v>
      </c>
      <c r="C1270" s="1" t="s">
        <v>1190</v>
      </c>
      <c r="D1270" s="1" t="str">
        <f>"符紫妃"</f>
        <v>符紫妃</v>
      </c>
      <c r="E1270" s="1" t="s">
        <v>1214</v>
      </c>
    </row>
    <row r="1271" spans="1:5" ht="24.75" customHeight="1">
      <c r="A1271" s="1" t="str">
        <f t="shared" si="30"/>
        <v>123</v>
      </c>
      <c r="B1271" s="1" t="s">
        <v>1212</v>
      </c>
      <c r="C1271" s="1" t="s">
        <v>1190</v>
      </c>
      <c r="D1271" s="1" t="str">
        <f>"欧兰凤"</f>
        <v>欧兰凤</v>
      </c>
      <c r="E1271" s="1" t="s">
        <v>1215</v>
      </c>
    </row>
    <row r="1272" spans="1:5" ht="24.75" customHeight="1">
      <c r="A1272" s="1" t="str">
        <f t="shared" si="30"/>
        <v>123</v>
      </c>
      <c r="B1272" s="1" t="s">
        <v>1212</v>
      </c>
      <c r="C1272" s="1" t="s">
        <v>1190</v>
      </c>
      <c r="D1272" s="1" t="str">
        <f>"高昂"</f>
        <v>高昂</v>
      </c>
      <c r="E1272" s="1" t="s">
        <v>1216</v>
      </c>
    </row>
    <row r="1273" spans="1:5" ht="24.75" customHeight="1">
      <c r="A1273" s="1" t="str">
        <f t="shared" si="30"/>
        <v>123</v>
      </c>
      <c r="B1273" s="1" t="s">
        <v>1212</v>
      </c>
      <c r="C1273" s="1" t="s">
        <v>1190</v>
      </c>
      <c r="D1273" s="1" t="str">
        <f>"林晓玲"</f>
        <v>林晓玲</v>
      </c>
      <c r="E1273" s="1" t="s">
        <v>1217</v>
      </c>
    </row>
    <row r="1274" spans="1:5" ht="24.75" customHeight="1">
      <c r="A1274" s="1" t="str">
        <f t="shared" si="30"/>
        <v>123</v>
      </c>
      <c r="B1274" s="1" t="s">
        <v>1212</v>
      </c>
      <c r="C1274" s="1" t="s">
        <v>1190</v>
      </c>
      <c r="D1274" s="1" t="str">
        <f>"刘博宇"</f>
        <v>刘博宇</v>
      </c>
      <c r="E1274" s="1" t="s">
        <v>1218</v>
      </c>
    </row>
    <row r="1275" spans="1:5" ht="24.75" customHeight="1">
      <c r="A1275" s="1" t="str">
        <f t="shared" si="30"/>
        <v>123</v>
      </c>
      <c r="B1275" s="1" t="s">
        <v>1212</v>
      </c>
      <c r="C1275" s="1" t="s">
        <v>1190</v>
      </c>
      <c r="D1275" s="1" t="str">
        <f>"温秀娜"</f>
        <v>温秀娜</v>
      </c>
      <c r="E1275" s="1" t="s">
        <v>1219</v>
      </c>
    </row>
    <row r="1276" spans="1:5" ht="24.75" customHeight="1">
      <c r="A1276" s="1" t="str">
        <f t="shared" si="30"/>
        <v>123</v>
      </c>
      <c r="B1276" s="1" t="s">
        <v>1212</v>
      </c>
      <c r="C1276" s="1" t="s">
        <v>1190</v>
      </c>
      <c r="D1276" s="1" t="str">
        <f>"吴恒菲"</f>
        <v>吴恒菲</v>
      </c>
      <c r="E1276" s="1" t="s">
        <v>1220</v>
      </c>
    </row>
    <row r="1277" spans="1:5" ht="24.75" customHeight="1">
      <c r="A1277" s="1" t="str">
        <f t="shared" si="30"/>
        <v>123</v>
      </c>
      <c r="B1277" s="1" t="s">
        <v>1212</v>
      </c>
      <c r="C1277" s="1" t="s">
        <v>1190</v>
      </c>
      <c r="D1277" s="1" t="str">
        <f>"吴泓叶"</f>
        <v>吴泓叶</v>
      </c>
      <c r="E1277" s="1" t="s">
        <v>1221</v>
      </c>
    </row>
    <row r="1278" spans="1:5" ht="24.75" customHeight="1">
      <c r="A1278" s="1" t="str">
        <f t="shared" si="30"/>
        <v>123</v>
      </c>
      <c r="B1278" s="1" t="s">
        <v>1212</v>
      </c>
      <c r="C1278" s="1" t="s">
        <v>1190</v>
      </c>
      <c r="D1278" s="1" t="str">
        <f>"邓婷尹"</f>
        <v>邓婷尹</v>
      </c>
      <c r="E1278" s="1" t="s">
        <v>1222</v>
      </c>
    </row>
    <row r="1279" spans="1:5" ht="24.75" customHeight="1">
      <c r="A1279" s="1" t="str">
        <f t="shared" si="30"/>
        <v>123</v>
      </c>
      <c r="B1279" s="1" t="s">
        <v>1212</v>
      </c>
      <c r="C1279" s="1" t="s">
        <v>1190</v>
      </c>
      <c r="D1279" s="1" t="str">
        <f>"李明益"</f>
        <v>李明益</v>
      </c>
      <c r="E1279" s="1" t="s">
        <v>1223</v>
      </c>
    </row>
    <row r="1280" spans="1:5" ht="24.75" customHeight="1">
      <c r="A1280" s="1" t="str">
        <f t="shared" si="30"/>
        <v>123</v>
      </c>
      <c r="B1280" s="1" t="s">
        <v>1212</v>
      </c>
      <c r="C1280" s="1" t="s">
        <v>1190</v>
      </c>
      <c r="D1280" s="1" t="str">
        <f>"冯婷"</f>
        <v>冯婷</v>
      </c>
      <c r="E1280" s="1" t="s">
        <v>1224</v>
      </c>
    </row>
    <row r="1281" spans="1:5" ht="24.75" customHeight="1">
      <c r="A1281" s="1" t="str">
        <f t="shared" si="30"/>
        <v>123</v>
      </c>
      <c r="B1281" s="1" t="s">
        <v>1212</v>
      </c>
      <c r="C1281" s="1" t="s">
        <v>1190</v>
      </c>
      <c r="D1281" s="1" t="str">
        <f>"荆兰淇"</f>
        <v>荆兰淇</v>
      </c>
      <c r="E1281" s="1" t="s">
        <v>1225</v>
      </c>
    </row>
    <row r="1282" spans="1:5" ht="24.75" customHeight="1">
      <c r="A1282" s="1" t="str">
        <f t="shared" si="30"/>
        <v>123</v>
      </c>
      <c r="B1282" s="1" t="s">
        <v>1212</v>
      </c>
      <c r="C1282" s="1" t="s">
        <v>1190</v>
      </c>
      <c r="D1282" s="1" t="str">
        <f>"蔡泽慧"</f>
        <v>蔡泽慧</v>
      </c>
      <c r="E1282" s="1" t="s">
        <v>1226</v>
      </c>
    </row>
    <row r="1283" spans="1:5" ht="24.75" customHeight="1">
      <c r="A1283" s="1" t="str">
        <f t="shared" si="30"/>
        <v>123</v>
      </c>
      <c r="B1283" s="1" t="s">
        <v>1212</v>
      </c>
      <c r="C1283" s="1" t="s">
        <v>1190</v>
      </c>
      <c r="D1283" s="1" t="str">
        <f>"洪晶"</f>
        <v>洪晶</v>
      </c>
      <c r="E1283" s="1" t="s">
        <v>232</v>
      </c>
    </row>
    <row r="1284" spans="1:5" ht="24.75" customHeight="1">
      <c r="A1284" s="1" t="str">
        <f t="shared" si="30"/>
        <v>123</v>
      </c>
      <c r="B1284" s="1" t="s">
        <v>1212</v>
      </c>
      <c r="C1284" s="1" t="s">
        <v>1190</v>
      </c>
      <c r="D1284" s="1" t="str">
        <f>"王陌萱"</f>
        <v>王陌萱</v>
      </c>
      <c r="E1284" s="1" t="s">
        <v>1227</v>
      </c>
    </row>
    <row r="1285" spans="1:5" ht="24.75" customHeight="1">
      <c r="A1285" s="1" t="str">
        <f t="shared" si="30"/>
        <v>123</v>
      </c>
      <c r="B1285" s="1" t="s">
        <v>1212</v>
      </c>
      <c r="C1285" s="1" t="s">
        <v>1190</v>
      </c>
      <c r="D1285" s="1" t="str">
        <f>"包哲启"</f>
        <v>包哲启</v>
      </c>
      <c r="E1285" s="1" t="s">
        <v>1228</v>
      </c>
    </row>
    <row r="1286" spans="1:5" ht="24.75" customHeight="1">
      <c r="A1286" s="1" t="str">
        <f t="shared" si="30"/>
        <v>123</v>
      </c>
      <c r="B1286" s="1" t="s">
        <v>1212</v>
      </c>
      <c r="C1286" s="1" t="s">
        <v>1190</v>
      </c>
      <c r="D1286" s="1" t="str">
        <f>"顾梦怡"</f>
        <v>顾梦怡</v>
      </c>
      <c r="E1286" s="1" t="s">
        <v>1229</v>
      </c>
    </row>
    <row r="1287" spans="1:5" ht="24.75" customHeight="1">
      <c r="A1287" s="1" t="str">
        <f t="shared" si="30"/>
        <v>123</v>
      </c>
      <c r="B1287" s="1" t="s">
        <v>1212</v>
      </c>
      <c r="C1287" s="1" t="s">
        <v>1190</v>
      </c>
      <c r="D1287" s="1" t="str">
        <f>"陈冬柳"</f>
        <v>陈冬柳</v>
      </c>
      <c r="E1287" s="1" t="s">
        <v>1230</v>
      </c>
    </row>
    <row r="1288" spans="1:5" ht="24.75" customHeight="1">
      <c r="A1288" s="1" t="str">
        <f t="shared" si="30"/>
        <v>123</v>
      </c>
      <c r="B1288" s="1" t="s">
        <v>1212</v>
      </c>
      <c r="C1288" s="1" t="s">
        <v>1190</v>
      </c>
      <c r="D1288" s="1" t="str">
        <f>"刘晓东"</f>
        <v>刘晓东</v>
      </c>
      <c r="E1288" s="1" t="s">
        <v>1231</v>
      </c>
    </row>
    <row r="1289" spans="1:5" ht="24.75" customHeight="1">
      <c r="A1289" s="1" t="str">
        <f t="shared" si="30"/>
        <v>123</v>
      </c>
      <c r="B1289" s="1" t="s">
        <v>1212</v>
      </c>
      <c r="C1289" s="1" t="s">
        <v>1190</v>
      </c>
      <c r="D1289" s="1" t="str">
        <f>"郑慧"</f>
        <v>郑慧</v>
      </c>
      <c r="E1289" s="1" t="s">
        <v>1232</v>
      </c>
    </row>
    <row r="1290" spans="1:5" ht="24.75" customHeight="1">
      <c r="A1290" s="1" t="str">
        <f t="shared" si="30"/>
        <v>123</v>
      </c>
      <c r="B1290" s="1" t="s">
        <v>1212</v>
      </c>
      <c r="C1290" s="1" t="s">
        <v>1190</v>
      </c>
      <c r="D1290" s="1" t="str">
        <f>"符茵茵"</f>
        <v>符茵茵</v>
      </c>
      <c r="E1290" s="1" t="s">
        <v>1233</v>
      </c>
    </row>
    <row r="1291" spans="1:5" ht="24.75" customHeight="1">
      <c r="A1291" s="1" t="str">
        <f t="shared" si="30"/>
        <v>123</v>
      </c>
      <c r="B1291" s="1" t="s">
        <v>1212</v>
      </c>
      <c r="C1291" s="1" t="s">
        <v>1190</v>
      </c>
      <c r="D1291" s="1" t="str">
        <f>"沈宪茹"</f>
        <v>沈宪茹</v>
      </c>
      <c r="E1291" s="1" t="s">
        <v>1234</v>
      </c>
    </row>
    <row r="1292" spans="1:5" ht="24.75" customHeight="1">
      <c r="A1292" s="1" t="str">
        <f t="shared" si="30"/>
        <v>123</v>
      </c>
      <c r="B1292" s="1" t="s">
        <v>1212</v>
      </c>
      <c r="C1292" s="1" t="s">
        <v>1190</v>
      </c>
      <c r="D1292" s="1" t="str">
        <f>"刘计兵"</f>
        <v>刘计兵</v>
      </c>
      <c r="E1292" s="1" t="s">
        <v>1235</v>
      </c>
    </row>
    <row r="1293" spans="1:5" ht="24.75" customHeight="1">
      <c r="A1293" s="1" t="str">
        <f t="shared" si="30"/>
        <v>123</v>
      </c>
      <c r="B1293" s="1" t="s">
        <v>1212</v>
      </c>
      <c r="C1293" s="1" t="s">
        <v>1190</v>
      </c>
      <c r="D1293" s="1" t="str">
        <f>"陈原"</f>
        <v>陈原</v>
      </c>
      <c r="E1293" s="1" t="s">
        <v>1236</v>
      </c>
    </row>
    <row r="1294" spans="1:5" ht="24.75" customHeight="1">
      <c r="A1294" s="1" t="str">
        <f t="shared" si="30"/>
        <v>123</v>
      </c>
      <c r="B1294" s="1" t="s">
        <v>1212</v>
      </c>
      <c r="C1294" s="1" t="s">
        <v>1190</v>
      </c>
      <c r="D1294" s="1" t="str">
        <f>"孙法华"</f>
        <v>孙法华</v>
      </c>
      <c r="E1294" s="1" t="s">
        <v>386</v>
      </c>
    </row>
    <row r="1295" spans="1:5" ht="24.75" customHeight="1">
      <c r="A1295" s="1" t="str">
        <f t="shared" si="30"/>
        <v>123</v>
      </c>
      <c r="B1295" s="1" t="s">
        <v>1212</v>
      </c>
      <c r="C1295" s="1" t="s">
        <v>1190</v>
      </c>
      <c r="D1295" s="1" t="str">
        <f>"徐锦雯"</f>
        <v>徐锦雯</v>
      </c>
      <c r="E1295" s="1" t="s">
        <v>481</v>
      </c>
    </row>
    <row r="1296" spans="1:5" ht="24.75" customHeight="1">
      <c r="A1296" s="1" t="str">
        <f t="shared" si="30"/>
        <v>123</v>
      </c>
      <c r="B1296" s="1" t="s">
        <v>1212</v>
      </c>
      <c r="C1296" s="1" t="s">
        <v>1190</v>
      </c>
      <c r="D1296" s="1" t="str">
        <f>"董佳琦"</f>
        <v>董佳琦</v>
      </c>
      <c r="E1296" s="1" t="s">
        <v>1237</v>
      </c>
    </row>
    <row r="1297" spans="1:5" ht="24.75" customHeight="1">
      <c r="A1297" s="1" t="str">
        <f t="shared" si="30"/>
        <v>123</v>
      </c>
      <c r="B1297" s="1" t="s">
        <v>1212</v>
      </c>
      <c r="C1297" s="1" t="s">
        <v>1190</v>
      </c>
      <c r="D1297" s="1" t="str">
        <f>"羊芸瑜"</f>
        <v>羊芸瑜</v>
      </c>
      <c r="E1297" s="1" t="s">
        <v>1238</v>
      </c>
    </row>
    <row r="1298" spans="1:5" ht="24.75" customHeight="1">
      <c r="A1298" s="1" t="str">
        <f t="shared" si="30"/>
        <v>123</v>
      </c>
      <c r="B1298" s="1" t="s">
        <v>1212</v>
      </c>
      <c r="C1298" s="1" t="s">
        <v>1190</v>
      </c>
      <c r="D1298" s="1" t="str">
        <f>"詹漪"</f>
        <v>詹漪</v>
      </c>
      <c r="E1298" s="1" t="s">
        <v>1239</v>
      </c>
    </row>
    <row r="1299" spans="1:5" ht="24.75" customHeight="1">
      <c r="A1299" s="1" t="str">
        <f t="shared" si="30"/>
        <v>123</v>
      </c>
      <c r="B1299" s="1" t="s">
        <v>1212</v>
      </c>
      <c r="C1299" s="1" t="s">
        <v>1190</v>
      </c>
      <c r="D1299" s="1" t="str">
        <f>"曾梦琴"</f>
        <v>曾梦琴</v>
      </c>
      <c r="E1299" s="1" t="s">
        <v>1104</v>
      </c>
    </row>
    <row r="1300" spans="1:5" ht="24.75" customHeight="1">
      <c r="A1300" s="1" t="str">
        <f t="shared" si="30"/>
        <v>123</v>
      </c>
      <c r="B1300" s="1" t="s">
        <v>1212</v>
      </c>
      <c r="C1300" s="1" t="s">
        <v>1190</v>
      </c>
      <c r="D1300" s="1" t="str">
        <f>"陈焕冠"</f>
        <v>陈焕冠</v>
      </c>
      <c r="E1300" s="1" t="s">
        <v>1240</v>
      </c>
    </row>
    <row r="1301" spans="1:5" ht="24.75" customHeight="1">
      <c r="A1301" s="1" t="str">
        <f t="shared" si="30"/>
        <v>123</v>
      </c>
      <c r="B1301" s="1" t="s">
        <v>1212</v>
      </c>
      <c r="C1301" s="1" t="s">
        <v>1190</v>
      </c>
      <c r="D1301" s="1" t="str">
        <f>"蒋莹"</f>
        <v>蒋莹</v>
      </c>
      <c r="E1301" s="1" t="s">
        <v>1241</v>
      </c>
    </row>
    <row r="1302" spans="1:5" ht="24.75" customHeight="1">
      <c r="A1302" s="1" t="str">
        <f t="shared" si="30"/>
        <v>123</v>
      </c>
      <c r="B1302" s="1" t="s">
        <v>1212</v>
      </c>
      <c r="C1302" s="1" t="s">
        <v>1190</v>
      </c>
      <c r="D1302" s="1" t="str">
        <f>"李舒"</f>
        <v>李舒</v>
      </c>
      <c r="E1302" s="1" t="s">
        <v>1242</v>
      </c>
    </row>
    <row r="1303" spans="1:5" ht="24.75" customHeight="1">
      <c r="A1303" s="1" t="str">
        <f t="shared" si="30"/>
        <v>123</v>
      </c>
      <c r="B1303" s="1" t="s">
        <v>1212</v>
      </c>
      <c r="C1303" s="1" t="s">
        <v>1190</v>
      </c>
      <c r="D1303" s="1" t="str">
        <f>"谭春锦"</f>
        <v>谭春锦</v>
      </c>
      <c r="E1303" s="1" t="s">
        <v>1243</v>
      </c>
    </row>
    <row r="1304" spans="1:5" ht="24.75" customHeight="1">
      <c r="A1304" s="1" t="str">
        <f aca="true" t="shared" si="31" ref="A1304:A1309">"124"</f>
        <v>124</v>
      </c>
      <c r="B1304" s="1" t="s">
        <v>1175</v>
      </c>
      <c r="C1304" s="1" t="s">
        <v>1190</v>
      </c>
      <c r="D1304" s="1" t="str">
        <f>"王守鑫"</f>
        <v>王守鑫</v>
      </c>
      <c r="E1304" s="1" t="s">
        <v>1244</v>
      </c>
    </row>
    <row r="1305" spans="1:5" ht="24.75" customHeight="1">
      <c r="A1305" s="1" t="str">
        <f t="shared" si="31"/>
        <v>124</v>
      </c>
      <c r="B1305" s="1" t="s">
        <v>1175</v>
      </c>
      <c r="C1305" s="1" t="s">
        <v>1190</v>
      </c>
      <c r="D1305" s="1" t="str">
        <f>"杜晓宇"</f>
        <v>杜晓宇</v>
      </c>
      <c r="E1305" s="1" t="s">
        <v>1245</v>
      </c>
    </row>
    <row r="1306" spans="1:5" ht="24.75" customHeight="1">
      <c r="A1306" s="1" t="str">
        <f t="shared" si="31"/>
        <v>124</v>
      </c>
      <c r="B1306" s="1" t="s">
        <v>1175</v>
      </c>
      <c r="C1306" s="1" t="s">
        <v>1190</v>
      </c>
      <c r="D1306" s="1" t="str">
        <f>"符晓菲"</f>
        <v>符晓菲</v>
      </c>
      <c r="E1306" s="1" t="s">
        <v>1246</v>
      </c>
    </row>
    <row r="1307" spans="1:5" ht="24.75" customHeight="1">
      <c r="A1307" s="1" t="str">
        <f t="shared" si="31"/>
        <v>124</v>
      </c>
      <c r="B1307" s="1" t="s">
        <v>1175</v>
      </c>
      <c r="C1307" s="1" t="s">
        <v>1190</v>
      </c>
      <c r="D1307" s="1" t="str">
        <f>"周静"</f>
        <v>周静</v>
      </c>
      <c r="E1307" s="1" t="s">
        <v>1247</v>
      </c>
    </row>
    <row r="1308" spans="1:5" ht="24.75" customHeight="1">
      <c r="A1308" s="1" t="str">
        <f t="shared" si="31"/>
        <v>124</v>
      </c>
      <c r="B1308" s="1" t="s">
        <v>1175</v>
      </c>
      <c r="C1308" s="1" t="s">
        <v>1190</v>
      </c>
      <c r="D1308" s="1" t="str">
        <f>"陈智娟"</f>
        <v>陈智娟</v>
      </c>
      <c r="E1308" s="1" t="s">
        <v>1248</v>
      </c>
    </row>
    <row r="1309" spans="1:5" ht="24.75" customHeight="1">
      <c r="A1309" s="1" t="str">
        <f t="shared" si="31"/>
        <v>124</v>
      </c>
      <c r="B1309" s="1" t="s">
        <v>1175</v>
      </c>
      <c r="C1309" s="1" t="s">
        <v>1190</v>
      </c>
      <c r="D1309" s="1" t="str">
        <f>"辜鸣燕"</f>
        <v>辜鸣燕</v>
      </c>
      <c r="E1309" s="1" t="s">
        <v>1249</v>
      </c>
    </row>
    <row r="1310" spans="1:5" ht="24.75" customHeight="1">
      <c r="A1310" s="1" t="str">
        <f aca="true" t="shared" si="32" ref="A1310:A1373">"125"</f>
        <v>125</v>
      </c>
      <c r="B1310" s="1" t="s">
        <v>1081</v>
      </c>
      <c r="C1310" s="1" t="s">
        <v>1250</v>
      </c>
      <c r="D1310" s="1" t="str">
        <f>"符会媛"</f>
        <v>符会媛</v>
      </c>
      <c r="E1310" s="1" t="s">
        <v>1251</v>
      </c>
    </row>
    <row r="1311" spans="1:5" ht="24.75" customHeight="1">
      <c r="A1311" s="1" t="str">
        <f t="shared" si="32"/>
        <v>125</v>
      </c>
      <c r="B1311" s="1" t="s">
        <v>1081</v>
      </c>
      <c r="C1311" s="1" t="s">
        <v>1250</v>
      </c>
      <c r="D1311" s="1" t="str">
        <f>"吴丽贞"</f>
        <v>吴丽贞</v>
      </c>
      <c r="E1311" s="1" t="s">
        <v>1252</v>
      </c>
    </row>
    <row r="1312" spans="1:5" ht="24.75" customHeight="1">
      <c r="A1312" s="1" t="str">
        <f t="shared" si="32"/>
        <v>125</v>
      </c>
      <c r="B1312" s="1" t="s">
        <v>1081</v>
      </c>
      <c r="C1312" s="1" t="s">
        <v>1250</v>
      </c>
      <c r="D1312" s="1" t="str">
        <f>"陈清月"</f>
        <v>陈清月</v>
      </c>
      <c r="E1312" s="1" t="s">
        <v>615</v>
      </c>
    </row>
    <row r="1313" spans="1:5" ht="24.75" customHeight="1">
      <c r="A1313" s="1" t="str">
        <f t="shared" si="32"/>
        <v>125</v>
      </c>
      <c r="B1313" s="1" t="s">
        <v>1081</v>
      </c>
      <c r="C1313" s="1" t="s">
        <v>1250</v>
      </c>
      <c r="D1313" s="1" t="str">
        <f>"庄珍妮"</f>
        <v>庄珍妮</v>
      </c>
      <c r="E1313" s="1" t="s">
        <v>1253</v>
      </c>
    </row>
    <row r="1314" spans="1:5" ht="24.75" customHeight="1">
      <c r="A1314" s="1" t="str">
        <f t="shared" si="32"/>
        <v>125</v>
      </c>
      <c r="B1314" s="1" t="s">
        <v>1081</v>
      </c>
      <c r="C1314" s="1" t="s">
        <v>1250</v>
      </c>
      <c r="D1314" s="1" t="str">
        <f>"冯吉"</f>
        <v>冯吉</v>
      </c>
      <c r="E1314" s="1" t="s">
        <v>1254</v>
      </c>
    </row>
    <row r="1315" spans="1:5" ht="24.75" customHeight="1">
      <c r="A1315" s="1" t="str">
        <f t="shared" si="32"/>
        <v>125</v>
      </c>
      <c r="B1315" s="1" t="s">
        <v>1081</v>
      </c>
      <c r="C1315" s="1" t="s">
        <v>1250</v>
      </c>
      <c r="D1315" s="1" t="str">
        <f>"赵媛媛"</f>
        <v>赵媛媛</v>
      </c>
      <c r="E1315" s="1" t="s">
        <v>380</v>
      </c>
    </row>
    <row r="1316" spans="1:5" ht="24.75" customHeight="1">
      <c r="A1316" s="1" t="str">
        <f t="shared" si="32"/>
        <v>125</v>
      </c>
      <c r="B1316" s="1" t="s">
        <v>1081</v>
      </c>
      <c r="C1316" s="1" t="s">
        <v>1250</v>
      </c>
      <c r="D1316" s="1" t="str">
        <f>"邢春柳"</f>
        <v>邢春柳</v>
      </c>
      <c r="E1316" s="1" t="s">
        <v>1255</v>
      </c>
    </row>
    <row r="1317" spans="1:5" ht="24.75" customHeight="1">
      <c r="A1317" s="1" t="str">
        <f t="shared" si="32"/>
        <v>125</v>
      </c>
      <c r="B1317" s="1" t="s">
        <v>1081</v>
      </c>
      <c r="C1317" s="1" t="s">
        <v>1250</v>
      </c>
      <c r="D1317" s="1" t="str">
        <f>"徐伟强"</f>
        <v>徐伟强</v>
      </c>
      <c r="E1317" s="1" t="s">
        <v>1256</v>
      </c>
    </row>
    <row r="1318" spans="1:5" ht="24.75" customHeight="1">
      <c r="A1318" s="1" t="str">
        <f t="shared" si="32"/>
        <v>125</v>
      </c>
      <c r="B1318" s="1" t="s">
        <v>1081</v>
      </c>
      <c r="C1318" s="1" t="s">
        <v>1250</v>
      </c>
      <c r="D1318" s="1" t="str">
        <f>"陈怡"</f>
        <v>陈怡</v>
      </c>
      <c r="E1318" s="1" t="s">
        <v>754</v>
      </c>
    </row>
    <row r="1319" spans="1:5" ht="24.75" customHeight="1">
      <c r="A1319" s="1" t="str">
        <f t="shared" si="32"/>
        <v>125</v>
      </c>
      <c r="B1319" s="1" t="s">
        <v>1081</v>
      </c>
      <c r="C1319" s="1" t="s">
        <v>1250</v>
      </c>
      <c r="D1319" s="1" t="str">
        <f>"马清明"</f>
        <v>马清明</v>
      </c>
      <c r="E1319" s="1" t="s">
        <v>1257</v>
      </c>
    </row>
    <row r="1320" spans="1:5" ht="24.75" customHeight="1">
      <c r="A1320" s="1" t="str">
        <f t="shared" si="32"/>
        <v>125</v>
      </c>
      <c r="B1320" s="1" t="s">
        <v>1081</v>
      </c>
      <c r="C1320" s="1" t="s">
        <v>1250</v>
      </c>
      <c r="D1320" s="1" t="str">
        <f>"叶玉会"</f>
        <v>叶玉会</v>
      </c>
      <c r="E1320" s="1" t="s">
        <v>1258</v>
      </c>
    </row>
    <row r="1321" spans="1:5" ht="24.75" customHeight="1">
      <c r="A1321" s="1" t="str">
        <f t="shared" si="32"/>
        <v>125</v>
      </c>
      <c r="B1321" s="1" t="s">
        <v>1081</v>
      </c>
      <c r="C1321" s="1" t="s">
        <v>1250</v>
      </c>
      <c r="D1321" s="1" t="str">
        <f>"陆彩云"</f>
        <v>陆彩云</v>
      </c>
      <c r="E1321" s="1" t="s">
        <v>1259</v>
      </c>
    </row>
    <row r="1322" spans="1:5" ht="24.75" customHeight="1">
      <c r="A1322" s="1" t="str">
        <f t="shared" si="32"/>
        <v>125</v>
      </c>
      <c r="B1322" s="1" t="s">
        <v>1081</v>
      </c>
      <c r="C1322" s="1" t="s">
        <v>1250</v>
      </c>
      <c r="D1322" s="1" t="str">
        <f>"龙莹"</f>
        <v>龙莹</v>
      </c>
      <c r="E1322" s="1" t="s">
        <v>1260</v>
      </c>
    </row>
    <row r="1323" spans="1:5" ht="24.75" customHeight="1">
      <c r="A1323" s="1" t="str">
        <f t="shared" si="32"/>
        <v>125</v>
      </c>
      <c r="B1323" s="1" t="s">
        <v>1081</v>
      </c>
      <c r="C1323" s="1" t="s">
        <v>1250</v>
      </c>
      <c r="D1323" s="1" t="str">
        <f>"冯才颜"</f>
        <v>冯才颜</v>
      </c>
      <c r="E1323" s="1" t="s">
        <v>373</v>
      </c>
    </row>
    <row r="1324" spans="1:5" ht="24.75" customHeight="1">
      <c r="A1324" s="1" t="str">
        <f t="shared" si="32"/>
        <v>125</v>
      </c>
      <c r="B1324" s="1" t="s">
        <v>1081</v>
      </c>
      <c r="C1324" s="1" t="s">
        <v>1250</v>
      </c>
      <c r="D1324" s="1" t="str">
        <f>"黄彩红"</f>
        <v>黄彩红</v>
      </c>
      <c r="E1324" s="1" t="s">
        <v>1261</v>
      </c>
    </row>
    <row r="1325" spans="1:5" ht="24.75" customHeight="1">
      <c r="A1325" s="1" t="str">
        <f t="shared" si="32"/>
        <v>125</v>
      </c>
      <c r="B1325" s="1" t="s">
        <v>1081</v>
      </c>
      <c r="C1325" s="1" t="s">
        <v>1250</v>
      </c>
      <c r="D1325" s="1" t="str">
        <f>"吴菁"</f>
        <v>吴菁</v>
      </c>
      <c r="E1325" s="1" t="s">
        <v>406</v>
      </c>
    </row>
    <row r="1326" spans="1:5" ht="24.75" customHeight="1">
      <c r="A1326" s="1" t="str">
        <f t="shared" si="32"/>
        <v>125</v>
      </c>
      <c r="B1326" s="1" t="s">
        <v>1081</v>
      </c>
      <c r="C1326" s="1" t="s">
        <v>1250</v>
      </c>
      <c r="D1326" s="1" t="str">
        <f>"张英文"</f>
        <v>张英文</v>
      </c>
      <c r="E1326" s="1" t="s">
        <v>1262</v>
      </c>
    </row>
    <row r="1327" spans="1:5" ht="24.75" customHeight="1">
      <c r="A1327" s="1" t="str">
        <f t="shared" si="32"/>
        <v>125</v>
      </c>
      <c r="B1327" s="1" t="s">
        <v>1081</v>
      </c>
      <c r="C1327" s="1" t="s">
        <v>1250</v>
      </c>
      <c r="D1327" s="1" t="str">
        <f>"廖忠基"</f>
        <v>廖忠基</v>
      </c>
      <c r="E1327" s="1" t="s">
        <v>1263</v>
      </c>
    </row>
    <row r="1328" spans="1:5" ht="24.75" customHeight="1">
      <c r="A1328" s="1" t="str">
        <f t="shared" si="32"/>
        <v>125</v>
      </c>
      <c r="B1328" s="1" t="s">
        <v>1081</v>
      </c>
      <c r="C1328" s="1" t="s">
        <v>1250</v>
      </c>
      <c r="D1328" s="1" t="str">
        <f>"刘海珍"</f>
        <v>刘海珍</v>
      </c>
      <c r="E1328" s="1" t="s">
        <v>1264</v>
      </c>
    </row>
    <row r="1329" spans="1:5" ht="24.75" customHeight="1">
      <c r="A1329" s="1" t="str">
        <f t="shared" si="32"/>
        <v>125</v>
      </c>
      <c r="B1329" s="1" t="s">
        <v>1081</v>
      </c>
      <c r="C1329" s="1" t="s">
        <v>1250</v>
      </c>
      <c r="D1329" s="1" t="str">
        <f>"黄淑美"</f>
        <v>黄淑美</v>
      </c>
      <c r="E1329" s="1" t="s">
        <v>1265</v>
      </c>
    </row>
    <row r="1330" spans="1:5" ht="24.75" customHeight="1">
      <c r="A1330" s="1" t="str">
        <f t="shared" si="32"/>
        <v>125</v>
      </c>
      <c r="B1330" s="1" t="s">
        <v>1081</v>
      </c>
      <c r="C1330" s="1" t="s">
        <v>1250</v>
      </c>
      <c r="D1330" s="1" t="str">
        <f>"吴芳惠"</f>
        <v>吴芳惠</v>
      </c>
      <c r="E1330" s="1" t="s">
        <v>1266</v>
      </c>
    </row>
    <row r="1331" spans="1:5" ht="24.75" customHeight="1">
      <c r="A1331" s="1" t="str">
        <f t="shared" si="32"/>
        <v>125</v>
      </c>
      <c r="B1331" s="1" t="s">
        <v>1081</v>
      </c>
      <c r="C1331" s="1" t="s">
        <v>1250</v>
      </c>
      <c r="D1331" s="1" t="str">
        <f>"洪小月"</f>
        <v>洪小月</v>
      </c>
      <c r="E1331" s="1" t="s">
        <v>1267</v>
      </c>
    </row>
    <row r="1332" spans="1:5" ht="24.75" customHeight="1">
      <c r="A1332" s="1" t="str">
        <f t="shared" si="32"/>
        <v>125</v>
      </c>
      <c r="B1332" s="1" t="s">
        <v>1081</v>
      </c>
      <c r="C1332" s="1" t="s">
        <v>1250</v>
      </c>
      <c r="D1332" s="1" t="str">
        <f>"吴靖佳"</f>
        <v>吴靖佳</v>
      </c>
      <c r="E1332" s="1" t="s">
        <v>1268</v>
      </c>
    </row>
    <row r="1333" spans="1:5" ht="24.75" customHeight="1">
      <c r="A1333" s="1" t="str">
        <f t="shared" si="32"/>
        <v>125</v>
      </c>
      <c r="B1333" s="1" t="s">
        <v>1081</v>
      </c>
      <c r="C1333" s="1" t="s">
        <v>1250</v>
      </c>
      <c r="D1333" s="1" t="str">
        <f>"李妹"</f>
        <v>李妹</v>
      </c>
      <c r="E1333" s="1" t="s">
        <v>848</v>
      </c>
    </row>
    <row r="1334" spans="1:5" ht="24.75" customHeight="1">
      <c r="A1334" s="1" t="str">
        <f t="shared" si="32"/>
        <v>125</v>
      </c>
      <c r="B1334" s="1" t="s">
        <v>1081</v>
      </c>
      <c r="C1334" s="1" t="s">
        <v>1250</v>
      </c>
      <c r="D1334" s="1" t="str">
        <f>"林永教"</f>
        <v>林永教</v>
      </c>
      <c r="E1334" s="1" t="s">
        <v>1269</v>
      </c>
    </row>
    <row r="1335" spans="1:5" ht="24.75" customHeight="1">
      <c r="A1335" s="1" t="str">
        <f t="shared" si="32"/>
        <v>125</v>
      </c>
      <c r="B1335" s="1" t="s">
        <v>1081</v>
      </c>
      <c r="C1335" s="1" t="s">
        <v>1250</v>
      </c>
      <c r="D1335" s="1" t="str">
        <f>"吴兴兰"</f>
        <v>吴兴兰</v>
      </c>
      <c r="E1335" s="1" t="s">
        <v>1270</v>
      </c>
    </row>
    <row r="1336" spans="1:5" ht="24.75" customHeight="1">
      <c r="A1336" s="1" t="str">
        <f t="shared" si="32"/>
        <v>125</v>
      </c>
      <c r="B1336" s="1" t="s">
        <v>1081</v>
      </c>
      <c r="C1336" s="1" t="s">
        <v>1250</v>
      </c>
      <c r="D1336" s="1" t="str">
        <f>"符丹丹"</f>
        <v>符丹丹</v>
      </c>
      <c r="E1336" s="1" t="s">
        <v>1271</v>
      </c>
    </row>
    <row r="1337" spans="1:5" ht="24.75" customHeight="1">
      <c r="A1337" s="1" t="str">
        <f t="shared" si="32"/>
        <v>125</v>
      </c>
      <c r="B1337" s="1" t="s">
        <v>1081</v>
      </c>
      <c r="C1337" s="1" t="s">
        <v>1250</v>
      </c>
      <c r="D1337" s="1" t="str">
        <f>"何发川"</f>
        <v>何发川</v>
      </c>
      <c r="E1337" s="1" t="s">
        <v>1272</v>
      </c>
    </row>
    <row r="1338" spans="1:5" ht="24.75" customHeight="1">
      <c r="A1338" s="1" t="str">
        <f t="shared" si="32"/>
        <v>125</v>
      </c>
      <c r="B1338" s="1" t="s">
        <v>1081</v>
      </c>
      <c r="C1338" s="1" t="s">
        <v>1250</v>
      </c>
      <c r="D1338" s="1" t="str">
        <f>"陈志美"</f>
        <v>陈志美</v>
      </c>
      <c r="E1338" s="1" t="s">
        <v>1273</v>
      </c>
    </row>
    <row r="1339" spans="1:5" ht="24.75" customHeight="1">
      <c r="A1339" s="1" t="str">
        <f t="shared" si="32"/>
        <v>125</v>
      </c>
      <c r="B1339" s="1" t="s">
        <v>1081</v>
      </c>
      <c r="C1339" s="1" t="s">
        <v>1250</v>
      </c>
      <c r="D1339" s="1" t="str">
        <f>"吴佳欣"</f>
        <v>吴佳欣</v>
      </c>
      <c r="E1339" s="1" t="s">
        <v>1274</v>
      </c>
    </row>
    <row r="1340" spans="1:5" ht="24.75" customHeight="1">
      <c r="A1340" s="1" t="str">
        <f t="shared" si="32"/>
        <v>125</v>
      </c>
      <c r="B1340" s="1" t="s">
        <v>1081</v>
      </c>
      <c r="C1340" s="1" t="s">
        <v>1250</v>
      </c>
      <c r="D1340" s="1" t="str">
        <f>"王棉"</f>
        <v>王棉</v>
      </c>
      <c r="E1340" s="1" t="s">
        <v>1275</v>
      </c>
    </row>
    <row r="1341" spans="1:5" ht="24.75" customHeight="1">
      <c r="A1341" s="1" t="str">
        <f t="shared" si="32"/>
        <v>125</v>
      </c>
      <c r="B1341" s="1" t="s">
        <v>1081</v>
      </c>
      <c r="C1341" s="1" t="s">
        <v>1250</v>
      </c>
      <c r="D1341" s="1" t="str">
        <f>"林秋菊"</f>
        <v>林秋菊</v>
      </c>
      <c r="E1341" s="1" t="s">
        <v>1276</v>
      </c>
    </row>
    <row r="1342" spans="1:5" ht="24.75" customHeight="1">
      <c r="A1342" s="1" t="str">
        <f t="shared" si="32"/>
        <v>125</v>
      </c>
      <c r="B1342" s="1" t="s">
        <v>1081</v>
      </c>
      <c r="C1342" s="1" t="s">
        <v>1250</v>
      </c>
      <c r="D1342" s="1" t="str">
        <f>"裴日巧"</f>
        <v>裴日巧</v>
      </c>
      <c r="E1342" s="1" t="s">
        <v>1277</v>
      </c>
    </row>
    <row r="1343" spans="1:5" ht="24.75" customHeight="1">
      <c r="A1343" s="1" t="str">
        <f t="shared" si="32"/>
        <v>125</v>
      </c>
      <c r="B1343" s="1" t="s">
        <v>1081</v>
      </c>
      <c r="C1343" s="1" t="s">
        <v>1250</v>
      </c>
      <c r="D1343" s="1" t="str">
        <f>"吴乙"</f>
        <v>吴乙</v>
      </c>
      <c r="E1343" s="1" t="s">
        <v>253</v>
      </c>
    </row>
    <row r="1344" spans="1:5" ht="24.75" customHeight="1">
      <c r="A1344" s="1" t="str">
        <f t="shared" si="32"/>
        <v>125</v>
      </c>
      <c r="B1344" s="1" t="s">
        <v>1081</v>
      </c>
      <c r="C1344" s="1" t="s">
        <v>1250</v>
      </c>
      <c r="D1344" s="1" t="str">
        <f>"王能"</f>
        <v>王能</v>
      </c>
      <c r="E1344" s="1" t="s">
        <v>1278</v>
      </c>
    </row>
    <row r="1345" spans="1:5" ht="24.75" customHeight="1">
      <c r="A1345" s="1" t="str">
        <f t="shared" si="32"/>
        <v>125</v>
      </c>
      <c r="B1345" s="1" t="s">
        <v>1081</v>
      </c>
      <c r="C1345" s="1" t="s">
        <v>1250</v>
      </c>
      <c r="D1345" s="1" t="str">
        <f>"符坤梅"</f>
        <v>符坤梅</v>
      </c>
      <c r="E1345" s="1" t="s">
        <v>1279</v>
      </c>
    </row>
    <row r="1346" spans="1:5" ht="24.75" customHeight="1">
      <c r="A1346" s="1" t="str">
        <f t="shared" si="32"/>
        <v>125</v>
      </c>
      <c r="B1346" s="1" t="s">
        <v>1081</v>
      </c>
      <c r="C1346" s="1" t="s">
        <v>1250</v>
      </c>
      <c r="D1346" s="1" t="str">
        <f>"王小山"</f>
        <v>王小山</v>
      </c>
      <c r="E1346" s="1" t="s">
        <v>1280</v>
      </c>
    </row>
    <row r="1347" spans="1:5" ht="24.75" customHeight="1">
      <c r="A1347" s="1" t="str">
        <f t="shared" si="32"/>
        <v>125</v>
      </c>
      <c r="B1347" s="1" t="s">
        <v>1081</v>
      </c>
      <c r="C1347" s="1" t="s">
        <v>1250</v>
      </c>
      <c r="D1347" s="1" t="str">
        <f>"韦晓茹"</f>
        <v>韦晓茹</v>
      </c>
      <c r="E1347" s="1" t="s">
        <v>1281</v>
      </c>
    </row>
    <row r="1348" spans="1:5" ht="24.75" customHeight="1">
      <c r="A1348" s="1" t="str">
        <f t="shared" si="32"/>
        <v>125</v>
      </c>
      <c r="B1348" s="1" t="s">
        <v>1081</v>
      </c>
      <c r="C1348" s="1" t="s">
        <v>1250</v>
      </c>
      <c r="D1348" s="1" t="str">
        <f>"林艳"</f>
        <v>林艳</v>
      </c>
      <c r="E1348" s="1" t="s">
        <v>1282</v>
      </c>
    </row>
    <row r="1349" spans="1:5" ht="24.75" customHeight="1">
      <c r="A1349" s="1" t="str">
        <f t="shared" si="32"/>
        <v>125</v>
      </c>
      <c r="B1349" s="1" t="s">
        <v>1081</v>
      </c>
      <c r="C1349" s="1" t="s">
        <v>1250</v>
      </c>
      <c r="D1349" s="1" t="str">
        <f>"符金花"</f>
        <v>符金花</v>
      </c>
      <c r="E1349" s="1" t="s">
        <v>1012</v>
      </c>
    </row>
    <row r="1350" spans="1:5" ht="24.75" customHeight="1">
      <c r="A1350" s="1" t="str">
        <f t="shared" si="32"/>
        <v>125</v>
      </c>
      <c r="B1350" s="1" t="s">
        <v>1081</v>
      </c>
      <c r="C1350" s="1" t="s">
        <v>1250</v>
      </c>
      <c r="D1350" s="1" t="str">
        <f>"文丽珍"</f>
        <v>文丽珍</v>
      </c>
      <c r="E1350" s="1" t="s">
        <v>379</v>
      </c>
    </row>
    <row r="1351" spans="1:5" ht="24.75" customHeight="1">
      <c r="A1351" s="1" t="str">
        <f t="shared" si="32"/>
        <v>125</v>
      </c>
      <c r="B1351" s="1" t="s">
        <v>1081</v>
      </c>
      <c r="C1351" s="1" t="s">
        <v>1250</v>
      </c>
      <c r="D1351" s="1" t="str">
        <f>"蔡荣雪"</f>
        <v>蔡荣雪</v>
      </c>
      <c r="E1351" s="1" t="s">
        <v>1283</v>
      </c>
    </row>
    <row r="1352" spans="1:5" ht="24.75" customHeight="1">
      <c r="A1352" s="1" t="str">
        <f t="shared" si="32"/>
        <v>125</v>
      </c>
      <c r="B1352" s="1" t="s">
        <v>1081</v>
      </c>
      <c r="C1352" s="1" t="s">
        <v>1250</v>
      </c>
      <c r="D1352" s="1" t="str">
        <f>"吴坤胄"</f>
        <v>吴坤胄</v>
      </c>
      <c r="E1352" s="1" t="s">
        <v>1284</v>
      </c>
    </row>
    <row r="1353" spans="1:5" ht="24.75" customHeight="1">
      <c r="A1353" s="1" t="str">
        <f t="shared" si="32"/>
        <v>125</v>
      </c>
      <c r="B1353" s="1" t="s">
        <v>1081</v>
      </c>
      <c r="C1353" s="1" t="s">
        <v>1250</v>
      </c>
      <c r="D1353" s="1" t="str">
        <f>"王琼扬"</f>
        <v>王琼扬</v>
      </c>
      <c r="E1353" s="1" t="s">
        <v>1285</v>
      </c>
    </row>
    <row r="1354" spans="1:5" ht="24.75" customHeight="1">
      <c r="A1354" s="1" t="str">
        <f t="shared" si="32"/>
        <v>125</v>
      </c>
      <c r="B1354" s="1" t="s">
        <v>1081</v>
      </c>
      <c r="C1354" s="1" t="s">
        <v>1250</v>
      </c>
      <c r="D1354" s="1" t="str">
        <f>"陈应宽"</f>
        <v>陈应宽</v>
      </c>
      <c r="E1354" s="1" t="s">
        <v>1286</v>
      </c>
    </row>
    <row r="1355" spans="1:5" ht="24.75" customHeight="1">
      <c r="A1355" s="1" t="str">
        <f t="shared" si="32"/>
        <v>125</v>
      </c>
      <c r="B1355" s="1" t="s">
        <v>1081</v>
      </c>
      <c r="C1355" s="1" t="s">
        <v>1250</v>
      </c>
      <c r="D1355" s="1" t="str">
        <f>"陈莉香"</f>
        <v>陈莉香</v>
      </c>
      <c r="E1355" s="1" t="s">
        <v>1287</v>
      </c>
    </row>
    <row r="1356" spans="1:5" ht="24.75" customHeight="1">
      <c r="A1356" s="1" t="str">
        <f t="shared" si="32"/>
        <v>125</v>
      </c>
      <c r="B1356" s="1" t="s">
        <v>1081</v>
      </c>
      <c r="C1356" s="1" t="s">
        <v>1250</v>
      </c>
      <c r="D1356" s="1" t="str">
        <f>"李菲"</f>
        <v>李菲</v>
      </c>
      <c r="E1356" s="1" t="s">
        <v>1288</v>
      </c>
    </row>
    <row r="1357" spans="1:5" ht="24.75" customHeight="1">
      <c r="A1357" s="1" t="str">
        <f t="shared" si="32"/>
        <v>125</v>
      </c>
      <c r="B1357" s="1" t="s">
        <v>1081</v>
      </c>
      <c r="C1357" s="1" t="s">
        <v>1250</v>
      </c>
      <c r="D1357" s="1" t="str">
        <f>"邱丽翔"</f>
        <v>邱丽翔</v>
      </c>
      <c r="E1357" s="1" t="s">
        <v>1289</v>
      </c>
    </row>
    <row r="1358" spans="1:5" ht="24.75" customHeight="1">
      <c r="A1358" s="1" t="str">
        <f t="shared" si="32"/>
        <v>125</v>
      </c>
      <c r="B1358" s="1" t="s">
        <v>1081</v>
      </c>
      <c r="C1358" s="1" t="s">
        <v>1250</v>
      </c>
      <c r="D1358" s="1" t="str">
        <f>"王莉"</f>
        <v>王莉</v>
      </c>
      <c r="E1358" s="1" t="s">
        <v>1290</v>
      </c>
    </row>
    <row r="1359" spans="1:5" ht="24.75" customHeight="1">
      <c r="A1359" s="1" t="str">
        <f t="shared" si="32"/>
        <v>125</v>
      </c>
      <c r="B1359" s="1" t="s">
        <v>1081</v>
      </c>
      <c r="C1359" s="1" t="s">
        <v>1250</v>
      </c>
      <c r="D1359" s="1" t="str">
        <f>"许海花"</f>
        <v>许海花</v>
      </c>
      <c r="E1359" s="1" t="s">
        <v>1291</v>
      </c>
    </row>
    <row r="1360" spans="1:5" ht="24.75" customHeight="1">
      <c r="A1360" s="1" t="str">
        <f t="shared" si="32"/>
        <v>125</v>
      </c>
      <c r="B1360" s="1" t="s">
        <v>1081</v>
      </c>
      <c r="C1360" s="1" t="s">
        <v>1250</v>
      </c>
      <c r="D1360" s="1" t="str">
        <f>"杨梅恩"</f>
        <v>杨梅恩</v>
      </c>
      <c r="E1360" s="1" t="s">
        <v>1292</v>
      </c>
    </row>
    <row r="1361" spans="1:5" ht="24.75" customHeight="1">
      <c r="A1361" s="1" t="str">
        <f t="shared" si="32"/>
        <v>125</v>
      </c>
      <c r="B1361" s="1" t="s">
        <v>1081</v>
      </c>
      <c r="C1361" s="1" t="s">
        <v>1250</v>
      </c>
      <c r="D1361" s="1" t="str">
        <f>"孙如静"</f>
        <v>孙如静</v>
      </c>
      <c r="E1361" s="1" t="s">
        <v>1293</v>
      </c>
    </row>
    <row r="1362" spans="1:5" ht="24.75" customHeight="1">
      <c r="A1362" s="1" t="str">
        <f t="shared" si="32"/>
        <v>125</v>
      </c>
      <c r="B1362" s="1" t="s">
        <v>1081</v>
      </c>
      <c r="C1362" s="1" t="s">
        <v>1250</v>
      </c>
      <c r="D1362" s="1" t="str">
        <f>"王巧婷"</f>
        <v>王巧婷</v>
      </c>
      <c r="E1362" s="1" t="s">
        <v>384</v>
      </c>
    </row>
    <row r="1363" spans="1:5" ht="24.75" customHeight="1">
      <c r="A1363" s="1" t="str">
        <f t="shared" si="32"/>
        <v>125</v>
      </c>
      <c r="B1363" s="1" t="s">
        <v>1081</v>
      </c>
      <c r="C1363" s="1" t="s">
        <v>1250</v>
      </c>
      <c r="D1363" s="1" t="str">
        <f>"符创雀"</f>
        <v>符创雀</v>
      </c>
      <c r="E1363" s="1" t="s">
        <v>1294</v>
      </c>
    </row>
    <row r="1364" spans="1:5" ht="24.75" customHeight="1">
      <c r="A1364" s="1" t="str">
        <f t="shared" si="32"/>
        <v>125</v>
      </c>
      <c r="B1364" s="1" t="s">
        <v>1081</v>
      </c>
      <c r="C1364" s="1" t="s">
        <v>1250</v>
      </c>
      <c r="D1364" s="1" t="str">
        <f>"周敏"</f>
        <v>周敏</v>
      </c>
      <c r="E1364" s="1" t="s">
        <v>1295</v>
      </c>
    </row>
    <row r="1365" spans="1:5" ht="24.75" customHeight="1">
      <c r="A1365" s="1" t="str">
        <f t="shared" si="32"/>
        <v>125</v>
      </c>
      <c r="B1365" s="1" t="s">
        <v>1081</v>
      </c>
      <c r="C1365" s="1" t="s">
        <v>1250</v>
      </c>
      <c r="D1365" s="1" t="str">
        <f>"张少玲"</f>
        <v>张少玲</v>
      </c>
      <c r="E1365" s="1" t="s">
        <v>1296</v>
      </c>
    </row>
    <row r="1366" spans="1:5" ht="24.75" customHeight="1">
      <c r="A1366" s="1" t="str">
        <f t="shared" si="32"/>
        <v>125</v>
      </c>
      <c r="B1366" s="1" t="s">
        <v>1081</v>
      </c>
      <c r="C1366" s="1" t="s">
        <v>1250</v>
      </c>
      <c r="D1366" s="1" t="str">
        <f>"吴小妹"</f>
        <v>吴小妹</v>
      </c>
      <c r="E1366" s="1" t="s">
        <v>1297</v>
      </c>
    </row>
    <row r="1367" spans="1:5" ht="24.75" customHeight="1">
      <c r="A1367" s="1" t="str">
        <f t="shared" si="32"/>
        <v>125</v>
      </c>
      <c r="B1367" s="1" t="s">
        <v>1081</v>
      </c>
      <c r="C1367" s="1" t="s">
        <v>1250</v>
      </c>
      <c r="D1367" s="1" t="str">
        <f>"陈婆燕"</f>
        <v>陈婆燕</v>
      </c>
      <c r="E1367" s="1" t="s">
        <v>853</v>
      </c>
    </row>
    <row r="1368" spans="1:5" ht="24.75" customHeight="1">
      <c r="A1368" s="1" t="str">
        <f t="shared" si="32"/>
        <v>125</v>
      </c>
      <c r="B1368" s="1" t="s">
        <v>1081</v>
      </c>
      <c r="C1368" s="1" t="s">
        <v>1250</v>
      </c>
      <c r="D1368" s="1" t="str">
        <f>"赵彩丹"</f>
        <v>赵彩丹</v>
      </c>
      <c r="E1368" s="1" t="s">
        <v>1298</v>
      </c>
    </row>
    <row r="1369" spans="1:5" ht="24.75" customHeight="1">
      <c r="A1369" s="1" t="str">
        <f t="shared" si="32"/>
        <v>125</v>
      </c>
      <c r="B1369" s="1" t="s">
        <v>1081</v>
      </c>
      <c r="C1369" s="1" t="s">
        <v>1250</v>
      </c>
      <c r="D1369" s="1" t="str">
        <f>"符学晶"</f>
        <v>符学晶</v>
      </c>
      <c r="E1369" s="1" t="s">
        <v>1299</v>
      </c>
    </row>
    <row r="1370" spans="1:5" ht="24.75" customHeight="1">
      <c r="A1370" s="1" t="str">
        <f t="shared" si="32"/>
        <v>125</v>
      </c>
      <c r="B1370" s="1" t="s">
        <v>1081</v>
      </c>
      <c r="C1370" s="1" t="s">
        <v>1250</v>
      </c>
      <c r="D1370" s="1" t="str">
        <f>"梁静"</f>
        <v>梁静</v>
      </c>
      <c r="E1370" s="1" t="s">
        <v>1300</v>
      </c>
    </row>
    <row r="1371" spans="1:5" ht="24.75" customHeight="1">
      <c r="A1371" s="1" t="str">
        <f t="shared" si="32"/>
        <v>125</v>
      </c>
      <c r="B1371" s="1" t="s">
        <v>1081</v>
      </c>
      <c r="C1371" s="1" t="s">
        <v>1250</v>
      </c>
      <c r="D1371" s="1" t="str">
        <f>"毛斐"</f>
        <v>毛斐</v>
      </c>
      <c r="E1371" s="1" t="s">
        <v>1024</v>
      </c>
    </row>
    <row r="1372" spans="1:5" ht="24.75" customHeight="1">
      <c r="A1372" s="1" t="str">
        <f t="shared" si="32"/>
        <v>125</v>
      </c>
      <c r="B1372" s="1" t="s">
        <v>1081</v>
      </c>
      <c r="C1372" s="1" t="s">
        <v>1250</v>
      </c>
      <c r="D1372" s="1" t="str">
        <f>"卓云娇"</f>
        <v>卓云娇</v>
      </c>
      <c r="E1372" s="1" t="s">
        <v>1301</v>
      </c>
    </row>
    <row r="1373" spans="1:5" ht="24.75" customHeight="1">
      <c r="A1373" s="1" t="str">
        <f t="shared" si="32"/>
        <v>125</v>
      </c>
      <c r="B1373" s="1" t="s">
        <v>1081</v>
      </c>
      <c r="C1373" s="1" t="s">
        <v>1250</v>
      </c>
      <c r="D1373" s="1" t="str">
        <f>"曾素荣"</f>
        <v>曾素荣</v>
      </c>
      <c r="E1373" s="1" t="s">
        <v>1302</v>
      </c>
    </row>
    <row r="1374" spans="1:5" ht="24.75" customHeight="1">
      <c r="A1374" s="1" t="str">
        <f>"125"</f>
        <v>125</v>
      </c>
      <c r="B1374" s="1" t="s">
        <v>1081</v>
      </c>
      <c r="C1374" s="1" t="s">
        <v>1250</v>
      </c>
      <c r="D1374" s="1" t="str">
        <f>"莫镕蔚"</f>
        <v>莫镕蔚</v>
      </c>
      <c r="E1374" s="1" t="s">
        <v>1303</v>
      </c>
    </row>
    <row r="1375" spans="1:5" ht="24.75" customHeight="1">
      <c r="A1375" s="1" t="str">
        <f aca="true" t="shared" si="33" ref="A1375:A1391">"126"</f>
        <v>126</v>
      </c>
      <c r="B1375" s="1" t="s">
        <v>6</v>
      </c>
      <c r="C1375" s="1" t="s">
        <v>1250</v>
      </c>
      <c r="D1375" s="1" t="str">
        <f>"林琳"</f>
        <v>林琳</v>
      </c>
      <c r="E1375" s="1" t="s">
        <v>1304</v>
      </c>
    </row>
    <row r="1376" spans="1:5" ht="24.75" customHeight="1">
      <c r="A1376" s="1" t="str">
        <f t="shared" si="33"/>
        <v>126</v>
      </c>
      <c r="B1376" s="1" t="s">
        <v>6</v>
      </c>
      <c r="C1376" s="1" t="s">
        <v>1250</v>
      </c>
      <c r="D1376" s="1" t="str">
        <f>"吴秋云"</f>
        <v>吴秋云</v>
      </c>
      <c r="E1376" s="1" t="s">
        <v>564</v>
      </c>
    </row>
    <row r="1377" spans="1:5" ht="24.75" customHeight="1">
      <c r="A1377" s="1" t="str">
        <f t="shared" si="33"/>
        <v>126</v>
      </c>
      <c r="B1377" s="1" t="s">
        <v>6</v>
      </c>
      <c r="C1377" s="1" t="s">
        <v>1250</v>
      </c>
      <c r="D1377" s="1" t="str">
        <f>"王俊玉"</f>
        <v>王俊玉</v>
      </c>
      <c r="E1377" s="1" t="s">
        <v>1305</v>
      </c>
    </row>
    <row r="1378" spans="1:5" ht="24.75" customHeight="1">
      <c r="A1378" s="1" t="str">
        <f t="shared" si="33"/>
        <v>126</v>
      </c>
      <c r="B1378" s="1" t="s">
        <v>6</v>
      </c>
      <c r="C1378" s="1" t="s">
        <v>1250</v>
      </c>
      <c r="D1378" s="1" t="str">
        <f>"岑松炳"</f>
        <v>岑松炳</v>
      </c>
      <c r="E1378" s="1" t="s">
        <v>1306</v>
      </c>
    </row>
    <row r="1379" spans="1:5" ht="24.75" customHeight="1">
      <c r="A1379" s="1" t="str">
        <f t="shared" si="33"/>
        <v>126</v>
      </c>
      <c r="B1379" s="1" t="s">
        <v>6</v>
      </c>
      <c r="C1379" s="1" t="s">
        <v>1250</v>
      </c>
      <c r="D1379" s="1" t="str">
        <f>"许译丹"</f>
        <v>许译丹</v>
      </c>
      <c r="E1379" s="1" t="s">
        <v>1307</v>
      </c>
    </row>
    <row r="1380" spans="1:5" ht="24.75" customHeight="1">
      <c r="A1380" s="1" t="str">
        <f t="shared" si="33"/>
        <v>126</v>
      </c>
      <c r="B1380" s="1" t="s">
        <v>6</v>
      </c>
      <c r="C1380" s="1" t="s">
        <v>1250</v>
      </c>
      <c r="D1380" s="1" t="str">
        <f>"刘莎莎"</f>
        <v>刘莎莎</v>
      </c>
      <c r="E1380" s="1" t="s">
        <v>1308</v>
      </c>
    </row>
    <row r="1381" spans="1:5" ht="24.75" customHeight="1">
      <c r="A1381" s="1" t="str">
        <f t="shared" si="33"/>
        <v>126</v>
      </c>
      <c r="B1381" s="1" t="s">
        <v>6</v>
      </c>
      <c r="C1381" s="1" t="s">
        <v>1250</v>
      </c>
      <c r="D1381" s="1" t="str">
        <f>"邹健峰"</f>
        <v>邹健峰</v>
      </c>
      <c r="E1381" s="1" t="s">
        <v>1309</v>
      </c>
    </row>
    <row r="1382" spans="1:5" ht="24.75" customHeight="1">
      <c r="A1382" s="1" t="str">
        <f t="shared" si="33"/>
        <v>126</v>
      </c>
      <c r="B1382" s="1" t="s">
        <v>6</v>
      </c>
      <c r="C1382" s="1" t="s">
        <v>1250</v>
      </c>
      <c r="D1382" s="1" t="str">
        <f>"任琳琳"</f>
        <v>任琳琳</v>
      </c>
      <c r="E1382" s="1" t="s">
        <v>1310</v>
      </c>
    </row>
    <row r="1383" spans="1:5" ht="24.75" customHeight="1">
      <c r="A1383" s="1" t="str">
        <f t="shared" si="33"/>
        <v>126</v>
      </c>
      <c r="B1383" s="1" t="s">
        <v>6</v>
      </c>
      <c r="C1383" s="1" t="s">
        <v>1250</v>
      </c>
      <c r="D1383" s="1" t="str">
        <f>"陈小丽"</f>
        <v>陈小丽</v>
      </c>
      <c r="E1383" s="1" t="s">
        <v>1311</v>
      </c>
    </row>
    <row r="1384" spans="1:5" ht="24.75" customHeight="1">
      <c r="A1384" s="1" t="str">
        <f t="shared" si="33"/>
        <v>126</v>
      </c>
      <c r="B1384" s="1" t="s">
        <v>6</v>
      </c>
      <c r="C1384" s="1" t="s">
        <v>1250</v>
      </c>
      <c r="D1384" s="1" t="str">
        <f>"冯晓敏"</f>
        <v>冯晓敏</v>
      </c>
      <c r="E1384" s="1" t="s">
        <v>1312</v>
      </c>
    </row>
    <row r="1385" spans="1:5" ht="24.75" customHeight="1">
      <c r="A1385" s="1" t="str">
        <f t="shared" si="33"/>
        <v>126</v>
      </c>
      <c r="B1385" s="1" t="s">
        <v>6</v>
      </c>
      <c r="C1385" s="1" t="s">
        <v>1250</v>
      </c>
      <c r="D1385" s="1" t="str">
        <f>"彭冉"</f>
        <v>彭冉</v>
      </c>
      <c r="E1385" s="1" t="s">
        <v>1313</v>
      </c>
    </row>
    <row r="1386" spans="1:5" ht="24.75" customHeight="1">
      <c r="A1386" s="1" t="str">
        <f t="shared" si="33"/>
        <v>126</v>
      </c>
      <c r="B1386" s="1" t="s">
        <v>6</v>
      </c>
      <c r="C1386" s="1" t="s">
        <v>1250</v>
      </c>
      <c r="D1386" s="1" t="str">
        <f>"吴带竹"</f>
        <v>吴带竹</v>
      </c>
      <c r="E1386" s="1" t="s">
        <v>1314</v>
      </c>
    </row>
    <row r="1387" spans="1:5" ht="24.75" customHeight="1">
      <c r="A1387" s="1" t="str">
        <f t="shared" si="33"/>
        <v>126</v>
      </c>
      <c r="B1387" s="1" t="s">
        <v>6</v>
      </c>
      <c r="C1387" s="1" t="s">
        <v>1250</v>
      </c>
      <c r="D1387" s="1" t="str">
        <f>"曾文"</f>
        <v>曾文</v>
      </c>
      <c r="E1387" s="1" t="s">
        <v>1315</v>
      </c>
    </row>
    <row r="1388" spans="1:5" ht="24.75" customHeight="1">
      <c r="A1388" s="1" t="str">
        <f t="shared" si="33"/>
        <v>126</v>
      </c>
      <c r="B1388" s="1" t="s">
        <v>6</v>
      </c>
      <c r="C1388" s="1" t="s">
        <v>1250</v>
      </c>
      <c r="D1388" s="1" t="str">
        <f>"李绪成"</f>
        <v>李绪成</v>
      </c>
      <c r="E1388" s="1" t="s">
        <v>1316</v>
      </c>
    </row>
    <row r="1389" spans="1:5" ht="24.75" customHeight="1">
      <c r="A1389" s="1" t="str">
        <f t="shared" si="33"/>
        <v>126</v>
      </c>
      <c r="B1389" s="1" t="s">
        <v>6</v>
      </c>
      <c r="C1389" s="1" t="s">
        <v>1250</v>
      </c>
      <c r="D1389" s="1" t="str">
        <f>"蒋乾泽"</f>
        <v>蒋乾泽</v>
      </c>
      <c r="E1389" s="1" t="s">
        <v>1317</v>
      </c>
    </row>
    <row r="1390" spans="1:5" ht="24.75" customHeight="1">
      <c r="A1390" s="1" t="str">
        <f t="shared" si="33"/>
        <v>126</v>
      </c>
      <c r="B1390" s="1" t="s">
        <v>6</v>
      </c>
      <c r="C1390" s="1" t="s">
        <v>1250</v>
      </c>
      <c r="D1390" s="1" t="str">
        <f>"吴金玉"</f>
        <v>吴金玉</v>
      </c>
      <c r="E1390" s="1" t="s">
        <v>1318</v>
      </c>
    </row>
    <row r="1391" spans="1:5" ht="24.75" customHeight="1">
      <c r="A1391" s="1" t="str">
        <f t="shared" si="33"/>
        <v>126</v>
      </c>
      <c r="B1391" s="1" t="s">
        <v>6</v>
      </c>
      <c r="C1391" s="1" t="s">
        <v>1250</v>
      </c>
      <c r="D1391" s="1" t="str">
        <f>"郭圣代"</f>
        <v>郭圣代</v>
      </c>
      <c r="E1391" s="1" t="s">
        <v>1020</v>
      </c>
    </row>
    <row r="1392" spans="1:5" ht="24.75" customHeight="1">
      <c r="A1392" s="1" t="str">
        <f aca="true" t="shared" si="34" ref="A1392:A1401">"127"</f>
        <v>127</v>
      </c>
      <c r="B1392" s="1" t="s">
        <v>1081</v>
      </c>
      <c r="C1392" s="1" t="s">
        <v>1319</v>
      </c>
      <c r="D1392" s="1" t="str">
        <f>"王馨怡"</f>
        <v>王馨怡</v>
      </c>
      <c r="E1392" s="1" t="s">
        <v>1320</v>
      </c>
    </row>
    <row r="1393" spans="1:5" ht="24.75" customHeight="1">
      <c r="A1393" s="1" t="str">
        <f t="shared" si="34"/>
        <v>127</v>
      </c>
      <c r="B1393" s="1" t="s">
        <v>1081</v>
      </c>
      <c r="C1393" s="1" t="s">
        <v>1319</v>
      </c>
      <c r="D1393" s="1" t="str">
        <f>"蔡月翠"</f>
        <v>蔡月翠</v>
      </c>
      <c r="E1393" s="1" t="s">
        <v>1321</v>
      </c>
    </row>
    <row r="1394" spans="1:5" ht="24.75" customHeight="1">
      <c r="A1394" s="1" t="str">
        <f t="shared" si="34"/>
        <v>127</v>
      </c>
      <c r="B1394" s="1" t="s">
        <v>1081</v>
      </c>
      <c r="C1394" s="1" t="s">
        <v>1319</v>
      </c>
      <c r="D1394" s="1" t="str">
        <f>"周富"</f>
        <v>周富</v>
      </c>
      <c r="E1394" s="1" t="s">
        <v>1322</v>
      </c>
    </row>
    <row r="1395" spans="1:5" ht="24.75" customHeight="1">
      <c r="A1395" s="1" t="str">
        <f t="shared" si="34"/>
        <v>127</v>
      </c>
      <c r="B1395" s="1" t="s">
        <v>1081</v>
      </c>
      <c r="C1395" s="1" t="s">
        <v>1319</v>
      </c>
      <c r="D1395" s="1" t="str">
        <f>" 张燕"</f>
        <v> 张燕</v>
      </c>
      <c r="E1395" s="1" t="s">
        <v>1323</v>
      </c>
    </row>
    <row r="1396" spans="1:5" ht="24.75" customHeight="1">
      <c r="A1396" s="1" t="str">
        <f t="shared" si="34"/>
        <v>127</v>
      </c>
      <c r="B1396" s="1" t="s">
        <v>1081</v>
      </c>
      <c r="C1396" s="1" t="s">
        <v>1319</v>
      </c>
      <c r="D1396" s="1" t="str">
        <f>"庞海玉"</f>
        <v>庞海玉</v>
      </c>
      <c r="E1396" s="1" t="s">
        <v>1324</v>
      </c>
    </row>
    <row r="1397" spans="1:5" ht="24.75" customHeight="1">
      <c r="A1397" s="1" t="str">
        <f t="shared" si="34"/>
        <v>127</v>
      </c>
      <c r="B1397" s="1" t="s">
        <v>1081</v>
      </c>
      <c r="C1397" s="1" t="s">
        <v>1319</v>
      </c>
      <c r="D1397" s="1" t="str">
        <f>"吴小兰"</f>
        <v>吴小兰</v>
      </c>
      <c r="E1397" s="1" t="s">
        <v>1325</v>
      </c>
    </row>
    <row r="1398" spans="1:5" ht="24.75" customHeight="1">
      <c r="A1398" s="1" t="str">
        <f t="shared" si="34"/>
        <v>127</v>
      </c>
      <c r="B1398" s="1" t="s">
        <v>1081</v>
      </c>
      <c r="C1398" s="1" t="s">
        <v>1319</v>
      </c>
      <c r="D1398" s="1" t="str">
        <f>"符琼楠"</f>
        <v>符琼楠</v>
      </c>
      <c r="E1398" s="1" t="s">
        <v>1326</v>
      </c>
    </row>
    <row r="1399" spans="1:5" ht="24.75" customHeight="1">
      <c r="A1399" s="1" t="str">
        <f t="shared" si="34"/>
        <v>127</v>
      </c>
      <c r="B1399" s="1" t="s">
        <v>1081</v>
      </c>
      <c r="C1399" s="1" t="s">
        <v>1319</v>
      </c>
      <c r="D1399" s="1" t="str">
        <f>"王玉英"</f>
        <v>王玉英</v>
      </c>
      <c r="E1399" s="1" t="s">
        <v>1327</v>
      </c>
    </row>
    <row r="1400" spans="1:5" ht="24.75" customHeight="1">
      <c r="A1400" s="1" t="str">
        <f t="shared" si="34"/>
        <v>127</v>
      </c>
      <c r="B1400" s="1" t="s">
        <v>1081</v>
      </c>
      <c r="C1400" s="1" t="s">
        <v>1319</v>
      </c>
      <c r="D1400" s="1" t="str">
        <f>"许祥"</f>
        <v>许祥</v>
      </c>
      <c r="E1400" s="1" t="s">
        <v>1328</v>
      </c>
    </row>
    <row r="1401" spans="1:5" ht="24.75" customHeight="1">
      <c r="A1401" s="1" t="str">
        <f t="shared" si="34"/>
        <v>127</v>
      </c>
      <c r="B1401" s="1" t="s">
        <v>1081</v>
      </c>
      <c r="C1401" s="1" t="s">
        <v>1319</v>
      </c>
      <c r="D1401" s="1" t="str">
        <f>"董考"</f>
        <v>董考</v>
      </c>
      <c r="E1401" s="1" t="s">
        <v>641</v>
      </c>
    </row>
    <row r="1402" spans="1:5" ht="24.75" customHeight="1">
      <c r="A1402" s="1" t="str">
        <f aca="true" t="shared" si="35" ref="A1402:A1413">"128"</f>
        <v>128</v>
      </c>
      <c r="B1402" s="1" t="s">
        <v>179</v>
      </c>
      <c r="C1402" s="1" t="s">
        <v>1319</v>
      </c>
      <c r="D1402" s="1" t="str">
        <f>"杨元印"</f>
        <v>杨元印</v>
      </c>
      <c r="E1402" s="1" t="s">
        <v>1329</v>
      </c>
    </row>
    <row r="1403" spans="1:5" ht="24.75" customHeight="1">
      <c r="A1403" s="1" t="str">
        <f t="shared" si="35"/>
        <v>128</v>
      </c>
      <c r="B1403" s="1" t="s">
        <v>179</v>
      </c>
      <c r="C1403" s="1" t="s">
        <v>1319</v>
      </c>
      <c r="D1403" s="1" t="str">
        <f>"胡宏"</f>
        <v>胡宏</v>
      </c>
      <c r="E1403" s="1" t="s">
        <v>1330</v>
      </c>
    </row>
    <row r="1404" spans="1:5" ht="24.75" customHeight="1">
      <c r="A1404" s="1" t="str">
        <f t="shared" si="35"/>
        <v>128</v>
      </c>
      <c r="B1404" s="1" t="s">
        <v>179</v>
      </c>
      <c r="C1404" s="1" t="s">
        <v>1319</v>
      </c>
      <c r="D1404" s="1" t="str">
        <f>"郑从彪"</f>
        <v>郑从彪</v>
      </c>
      <c r="E1404" s="1" t="s">
        <v>1331</v>
      </c>
    </row>
    <row r="1405" spans="1:5" ht="24.75" customHeight="1">
      <c r="A1405" s="1" t="str">
        <f t="shared" si="35"/>
        <v>128</v>
      </c>
      <c r="B1405" s="1" t="s">
        <v>179</v>
      </c>
      <c r="C1405" s="1" t="s">
        <v>1319</v>
      </c>
      <c r="D1405" s="1" t="str">
        <f>"符莉萍"</f>
        <v>符莉萍</v>
      </c>
      <c r="E1405" s="1" t="s">
        <v>1332</v>
      </c>
    </row>
    <row r="1406" spans="1:5" ht="24.75" customHeight="1">
      <c r="A1406" s="1" t="str">
        <f t="shared" si="35"/>
        <v>128</v>
      </c>
      <c r="B1406" s="1" t="s">
        <v>179</v>
      </c>
      <c r="C1406" s="1" t="s">
        <v>1319</v>
      </c>
      <c r="D1406" s="1" t="str">
        <f>"欧金圣"</f>
        <v>欧金圣</v>
      </c>
      <c r="E1406" s="1" t="s">
        <v>1333</v>
      </c>
    </row>
    <row r="1407" spans="1:5" ht="24.75" customHeight="1">
      <c r="A1407" s="1" t="str">
        <f t="shared" si="35"/>
        <v>128</v>
      </c>
      <c r="B1407" s="1" t="s">
        <v>179</v>
      </c>
      <c r="C1407" s="1" t="s">
        <v>1319</v>
      </c>
      <c r="D1407" s="1" t="str">
        <f>"刘璐"</f>
        <v>刘璐</v>
      </c>
      <c r="E1407" s="1" t="s">
        <v>1334</v>
      </c>
    </row>
    <row r="1408" spans="1:5" ht="24.75" customHeight="1">
      <c r="A1408" s="1" t="str">
        <f t="shared" si="35"/>
        <v>128</v>
      </c>
      <c r="B1408" s="1" t="s">
        <v>179</v>
      </c>
      <c r="C1408" s="1" t="s">
        <v>1319</v>
      </c>
      <c r="D1408" s="1" t="str">
        <f>"潘在煌"</f>
        <v>潘在煌</v>
      </c>
      <c r="E1408" s="1" t="s">
        <v>1335</v>
      </c>
    </row>
    <row r="1409" spans="1:5" ht="24.75" customHeight="1">
      <c r="A1409" s="1" t="str">
        <f t="shared" si="35"/>
        <v>128</v>
      </c>
      <c r="B1409" s="1" t="s">
        <v>179</v>
      </c>
      <c r="C1409" s="1" t="s">
        <v>1319</v>
      </c>
      <c r="D1409" s="1" t="str">
        <f>"潘在望"</f>
        <v>潘在望</v>
      </c>
      <c r="E1409" s="1" t="s">
        <v>1336</v>
      </c>
    </row>
    <row r="1410" spans="1:5" ht="24.75" customHeight="1">
      <c r="A1410" s="1" t="str">
        <f t="shared" si="35"/>
        <v>128</v>
      </c>
      <c r="B1410" s="1" t="s">
        <v>179</v>
      </c>
      <c r="C1410" s="1" t="s">
        <v>1319</v>
      </c>
      <c r="D1410" s="1" t="str">
        <f>"曾川用"</f>
        <v>曾川用</v>
      </c>
      <c r="E1410" s="1" t="s">
        <v>1337</v>
      </c>
    </row>
    <row r="1411" spans="1:5" ht="24.75" customHeight="1">
      <c r="A1411" s="1" t="str">
        <f t="shared" si="35"/>
        <v>128</v>
      </c>
      <c r="B1411" s="1" t="s">
        <v>179</v>
      </c>
      <c r="C1411" s="1" t="s">
        <v>1319</v>
      </c>
      <c r="D1411" s="1" t="str">
        <f>"王业东"</f>
        <v>王业东</v>
      </c>
      <c r="E1411" s="1" t="s">
        <v>1338</v>
      </c>
    </row>
    <row r="1412" spans="1:5" ht="24.75" customHeight="1">
      <c r="A1412" s="1" t="str">
        <f t="shared" si="35"/>
        <v>128</v>
      </c>
      <c r="B1412" s="1" t="s">
        <v>179</v>
      </c>
      <c r="C1412" s="1" t="s">
        <v>1319</v>
      </c>
      <c r="D1412" s="1" t="str">
        <f>"麦健峰"</f>
        <v>麦健峰</v>
      </c>
      <c r="E1412" s="1" t="s">
        <v>1339</v>
      </c>
    </row>
    <row r="1413" spans="1:5" ht="24.75" customHeight="1">
      <c r="A1413" s="1" t="str">
        <f t="shared" si="35"/>
        <v>128</v>
      </c>
      <c r="B1413" s="1" t="s">
        <v>179</v>
      </c>
      <c r="C1413" s="1" t="s">
        <v>1319</v>
      </c>
      <c r="D1413" s="1" t="str">
        <f>"徐唱"</f>
        <v>徐唱</v>
      </c>
      <c r="E1413" s="1" t="s">
        <v>1340</v>
      </c>
    </row>
    <row r="1414" spans="1:5" ht="24.75" customHeight="1">
      <c r="A1414" s="1" t="str">
        <f aca="true" t="shared" si="36" ref="A1414:A1421">"129"</f>
        <v>129</v>
      </c>
      <c r="B1414" s="1" t="s">
        <v>179</v>
      </c>
      <c r="C1414" s="1" t="s">
        <v>1341</v>
      </c>
      <c r="D1414" s="1" t="str">
        <f>"陈益浮"</f>
        <v>陈益浮</v>
      </c>
      <c r="E1414" s="1" t="s">
        <v>1342</v>
      </c>
    </row>
    <row r="1415" spans="1:5" ht="24.75" customHeight="1">
      <c r="A1415" s="1" t="str">
        <f t="shared" si="36"/>
        <v>129</v>
      </c>
      <c r="B1415" s="1" t="s">
        <v>179</v>
      </c>
      <c r="C1415" s="1" t="s">
        <v>1341</v>
      </c>
      <c r="D1415" s="1" t="str">
        <f>"李运恒"</f>
        <v>李运恒</v>
      </c>
      <c r="E1415" s="1" t="s">
        <v>1343</v>
      </c>
    </row>
    <row r="1416" spans="1:5" ht="24.75" customHeight="1">
      <c r="A1416" s="1" t="str">
        <f t="shared" si="36"/>
        <v>129</v>
      </c>
      <c r="B1416" s="1" t="s">
        <v>179</v>
      </c>
      <c r="C1416" s="1" t="s">
        <v>1341</v>
      </c>
      <c r="D1416" s="1" t="str">
        <f>"林明基"</f>
        <v>林明基</v>
      </c>
      <c r="E1416" s="1" t="s">
        <v>1344</v>
      </c>
    </row>
    <row r="1417" spans="1:5" ht="24.75" customHeight="1">
      <c r="A1417" s="1" t="str">
        <f t="shared" si="36"/>
        <v>129</v>
      </c>
      <c r="B1417" s="1" t="s">
        <v>179</v>
      </c>
      <c r="C1417" s="1" t="s">
        <v>1341</v>
      </c>
      <c r="D1417" s="1" t="str">
        <f>"张艺凡"</f>
        <v>张艺凡</v>
      </c>
      <c r="E1417" s="1" t="s">
        <v>1345</v>
      </c>
    </row>
    <row r="1418" spans="1:5" ht="24.75" customHeight="1">
      <c r="A1418" s="1" t="str">
        <f t="shared" si="36"/>
        <v>129</v>
      </c>
      <c r="B1418" s="1" t="s">
        <v>179</v>
      </c>
      <c r="C1418" s="1" t="s">
        <v>1341</v>
      </c>
      <c r="D1418" s="1" t="str">
        <f>"钟昌雄"</f>
        <v>钟昌雄</v>
      </c>
      <c r="E1418" s="1" t="s">
        <v>1346</v>
      </c>
    </row>
    <row r="1419" spans="1:5" ht="24.75" customHeight="1">
      <c r="A1419" s="1" t="str">
        <f t="shared" si="36"/>
        <v>129</v>
      </c>
      <c r="B1419" s="1" t="s">
        <v>179</v>
      </c>
      <c r="C1419" s="1" t="s">
        <v>1341</v>
      </c>
      <c r="D1419" s="1" t="str">
        <f>"苏诗中"</f>
        <v>苏诗中</v>
      </c>
      <c r="E1419" s="1" t="s">
        <v>1347</v>
      </c>
    </row>
    <row r="1420" spans="1:5" ht="24.75" customHeight="1">
      <c r="A1420" s="1" t="str">
        <f t="shared" si="36"/>
        <v>129</v>
      </c>
      <c r="B1420" s="1" t="s">
        <v>179</v>
      </c>
      <c r="C1420" s="1" t="s">
        <v>1341</v>
      </c>
      <c r="D1420" s="1" t="str">
        <f>"张昌锋"</f>
        <v>张昌锋</v>
      </c>
      <c r="E1420" s="1" t="s">
        <v>1348</v>
      </c>
    </row>
    <row r="1421" spans="1:5" ht="24.75" customHeight="1">
      <c r="A1421" s="1" t="str">
        <f t="shared" si="36"/>
        <v>129</v>
      </c>
      <c r="B1421" s="1" t="s">
        <v>179</v>
      </c>
      <c r="C1421" s="1" t="s">
        <v>1341</v>
      </c>
      <c r="D1421" s="1" t="str">
        <f>"张小雪"</f>
        <v>张小雪</v>
      </c>
      <c r="E1421" s="1" t="s">
        <v>1349</v>
      </c>
    </row>
    <row r="1422" spans="1:5" ht="24.75" customHeight="1">
      <c r="A1422" s="1" t="str">
        <f aca="true" t="shared" si="37" ref="A1422:A1440">"130"</f>
        <v>130</v>
      </c>
      <c r="B1422" s="1" t="s">
        <v>1081</v>
      </c>
      <c r="C1422" s="1" t="s">
        <v>1350</v>
      </c>
      <c r="D1422" s="1" t="str">
        <f>"陈秋萍"</f>
        <v>陈秋萍</v>
      </c>
      <c r="E1422" s="1" t="s">
        <v>1351</v>
      </c>
    </row>
    <row r="1423" spans="1:5" ht="24.75" customHeight="1">
      <c r="A1423" s="1" t="str">
        <f t="shared" si="37"/>
        <v>130</v>
      </c>
      <c r="B1423" s="1" t="s">
        <v>1081</v>
      </c>
      <c r="C1423" s="1" t="s">
        <v>1350</v>
      </c>
      <c r="D1423" s="1" t="str">
        <f>"符海娟"</f>
        <v>符海娟</v>
      </c>
      <c r="E1423" s="1" t="s">
        <v>43</v>
      </c>
    </row>
    <row r="1424" spans="1:5" ht="24.75" customHeight="1">
      <c r="A1424" s="1" t="str">
        <f t="shared" si="37"/>
        <v>130</v>
      </c>
      <c r="B1424" s="1" t="s">
        <v>1081</v>
      </c>
      <c r="C1424" s="1" t="s">
        <v>1350</v>
      </c>
      <c r="D1424" s="1" t="str">
        <f>"陈香池"</f>
        <v>陈香池</v>
      </c>
      <c r="E1424" s="1" t="s">
        <v>1352</v>
      </c>
    </row>
    <row r="1425" spans="1:5" ht="24.75" customHeight="1">
      <c r="A1425" s="1" t="str">
        <f t="shared" si="37"/>
        <v>130</v>
      </c>
      <c r="B1425" s="1" t="s">
        <v>1081</v>
      </c>
      <c r="C1425" s="1" t="s">
        <v>1350</v>
      </c>
      <c r="D1425" s="1" t="str">
        <f>"李佳丽"</f>
        <v>李佳丽</v>
      </c>
      <c r="E1425" s="1" t="s">
        <v>1353</v>
      </c>
    </row>
    <row r="1426" spans="1:5" ht="24.75" customHeight="1">
      <c r="A1426" s="1" t="str">
        <f t="shared" si="37"/>
        <v>130</v>
      </c>
      <c r="B1426" s="1" t="s">
        <v>1081</v>
      </c>
      <c r="C1426" s="1" t="s">
        <v>1350</v>
      </c>
      <c r="D1426" s="1" t="str">
        <f>"陈海芬"</f>
        <v>陈海芬</v>
      </c>
      <c r="E1426" s="1" t="s">
        <v>1354</v>
      </c>
    </row>
    <row r="1427" spans="1:5" ht="24.75" customHeight="1">
      <c r="A1427" s="1" t="str">
        <f t="shared" si="37"/>
        <v>130</v>
      </c>
      <c r="B1427" s="1" t="s">
        <v>1081</v>
      </c>
      <c r="C1427" s="1" t="s">
        <v>1350</v>
      </c>
      <c r="D1427" s="1" t="str">
        <f>"温小英"</f>
        <v>温小英</v>
      </c>
      <c r="E1427" s="1" t="s">
        <v>1355</v>
      </c>
    </row>
    <row r="1428" spans="1:5" ht="24.75" customHeight="1">
      <c r="A1428" s="1" t="str">
        <f t="shared" si="37"/>
        <v>130</v>
      </c>
      <c r="B1428" s="1" t="s">
        <v>1081</v>
      </c>
      <c r="C1428" s="1" t="s">
        <v>1350</v>
      </c>
      <c r="D1428" s="1" t="str">
        <f>"戴秀芬"</f>
        <v>戴秀芬</v>
      </c>
      <c r="E1428" s="1" t="s">
        <v>1356</v>
      </c>
    </row>
    <row r="1429" spans="1:5" ht="24.75" customHeight="1">
      <c r="A1429" s="1" t="str">
        <f t="shared" si="37"/>
        <v>130</v>
      </c>
      <c r="B1429" s="1" t="s">
        <v>1081</v>
      </c>
      <c r="C1429" s="1" t="s">
        <v>1350</v>
      </c>
      <c r="D1429" s="1" t="str">
        <f>"张晓椰"</f>
        <v>张晓椰</v>
      </c>
      <c r="E1429" s="1" t="s">
        <v>1357</v>
      </c>
    </row>
    <row r="1430" spans="1:5" ht="24.75" customHeight="1">
      <c r="A1430" s="1" t="str">
        <f t="shared" si="37"/>
        <v>130</v>
      </c>
      <c r="B1430" s="1" t="s">
        <v>1081</v>
      </c>
      <c r="C1430" s="1" t="s">
        <v>1350</v>
      </c>
      <c r="D1430" s="1" t="str">
        <f>"岑云玲"</f>
        <v>岑云玲</v>
      </c>
      <c r="E1430" s="1" t="s">
        <v>1358</v>
      </c>
    </row>
    <row r="1431" spans="1:5" ht="24.75" customHeight="1">
      <c r="A1431" s="1" t="str">
        <f t="shared" si="37"/>
        <v>130</v>
      </c>
      <c r="B1431" s="1" t="s">
        <v>1081</v>
      </c>
      <c r="C1431" s="1" t="s">
        <v>1350</v>
      </c>
      <c r="D1431" s="1" t="str">
        <f>"李小驳"</f>
        <v>李小驳</v>
      </c>
      <c r="E1431" s="1" t="s">
        <v>1359</v>
      </c>
    </row>
    <row r="1432" spans="1:5" ht="24.75" customHeight="1">
      <c r="A1432" s="1" t="str">
        <f t="shared" si="37"/>
        <v>130</v>
      </c>
      <c r="B1432" s="1" t="s">
        <v>1081</v>
      </c>
      <c r="C1432" s="1" t="s">
        <v>1350</v>
      </c>
      <c r="D1432" s="1" t="str">
        <f>"谢福美"</f>
        <v>谢福美</v>
      </c>
      <c r="E1432" s="1" t="s">
        <v>1360</v>
      </c>
    </row>
    <row r="1433" spans="1:5" ht="24.75" customHeight="1">
      <c r="A1433" s="1" t="str">
        <f t="shared" si="37"/>
        <v>130</v>
      </c>
      <c r="B1433" s="1" t="s">
        <v>1081</v>
      </c>
      <c r="C1433" s="1" t="s">
        <v>1350</v>
      </c>
      <c r="D1433" s="1" t="str">
        <f>"黎昌柳"</f>
        <v>黎昌柳</v>
      </c>
      <c r="E1433" s="1" t="s">
        <v>1361</v>
      </c>
    </row>
    <row r="1434" spans="1:5" ht="24.75" customHeight="1">
      <c r="A1434" s="1" t="str">
        <f t="shared" si="37"/>
        <v>130</v>
      </c>
      <c r="B1434" s="1" t="s">
        <v>1081</v>
      </c>
      <c r="C1434" s="1" t="s">
        <v>1350</v>
      </c>
      <c r="D1434" s="1" t="str">
        <f>"林文青"</f>
        <v>林文青</v>
      </c>
      <c r="E1434" s="1" t="s">
        <v>1362</v>
      </c>
    </row>
    <row r="1435" spans="1:5" ht="24.75" customHeight="1">
      <c r="A1435" s="1" t="str">
        <f t="shared" si="37"/>
        <v>130</v>
      </c>
      <c r="B1435" s="1" t="s">
        <v>1081</v>
      </c>
      <c r="C1435" s="1" t="s">
        <v>1350</v>
      </c>
      <c r="D1435" s="1" t="str">
        <f>"黎小雯"</f>
        <v>黎小雯</v>
      </c>
      <c r="E1435" s="1" t="s">
        <v>1363</v>
      </c>
    </row>
    <row r="1436" spans="1:5" ht="24.75" customHeight="1">
      <c r="A1436" s="1" t="str">
        <f t="shared" si="37"/>
        <v>130</v>
      </c>
      <c r="B1436" s="1" t="s">
        <v>1081</v>
      </c>
      <c r="C1436" s="1" t="s">
        <v>1350</v>
      </c>
      <c r="D1436" s="1" t="str">
        <f>"羊柳春"</f>
        <v>羊柳春</v>
      </c>
      <c r="E1436" s="1" t="s">
        <v>1364</v>
      </c>
    </row>
    <row r="1437" spans="1:5" ht="24.75" customHeight="1">
      <c r="A1437" s="1" t="str">
        <f t="shared" si="37"/>
        <v>130</v>
      </c>
      <c r="B1437" s="1" t="s">
        <v>1081</v>
      </c>
      <c r="C1437" s="1" t="s">
        <v>1350</v>
      </c>
      <c r="D1437" s="1" t="str">
        <f>"陈淑婷"</f>
        <v>陈淑婷</v>
      </c>
      <c r="E1437" s="1" t="s">
        <v>1365</v>
      </c>
    </row>
    <row r="1438" spans="1:5" ht="24.75" customHeight="1">
      <c r="A1438" s="1" t="str">
        <f t="shared" si="37"/>
        <v>130</v>
      </c>
      <c r="B1438" s="1" t="s">
        <v>1081</v>
      </c>
      <c r="C1438" s="1" t="s">
        <v>1350</v>
      </c>
      <c r="D1438" s="1" t="str">
        <f>"陈娇"</f>
        <v>陈娇</v>
      </c>
      <c r="E1438" s="1" t="s">
        <v>1366</v>
      </c>
    </row>
    <row r="1439" spans="1:5" ht="24.75" customHeight="1">
      <c r="A1439" s="1" t="str">
        <f t="shared" si="37"/>
        <v>130</v>
      </c>
      <c r="B1439" s="1" t="s">
        <v>1081</v>
      </c>
      <c r="C1439" s="1" t="s">
        <v>1350</v>
      </c>
      <c r="D1439" s="1" t="str">
        <f>"吴慧"</f>
        <v>吴慧</v>
      </c>
      <c r="E1439" s="1" t="s">
        <v>1367</v>
      </c>
    </row>
    <row r="1440" spans="1:5" ht="24.75" customHeight="1">
      <c r="A1440" s="1" t="str">
        <f t="shared" si="37"/>
        <v>130</v>
      </c>
      <c r="B1440" s="1" t="s">
        <v>1081</v>
      </c>
      <c r="C1440" s="1" t="s">
        <v>1350</v>
      </c>
      <c r="D1440" s="1" t="str">
        <f>"钟春霞"</f>
        <v>钟春霞</v>
      </c>
      <c r="E1440" s="1" t="s">
        <v>1368</v>
      </c>
    </row>
    <row r="1441" spans="1:5" ht="24.75" customHeight="1">
      <c r="A1441" s="1" t="str">
        <f aca="true" t="shared" si="38" ref="A1441:A1446">"131"</f>
        <v>131</v>
      </c>
      <c r="B1441" s="1" t="s">
        <v>1121</v>
      </c>
      <c r="C1441" s="1" t="s">
        <v>1350</v>
      </c>
      <c r="D1441" s="1" t="str">
        <f>"赵曙光"</f>
        <v>赵曙光</v>
      </c>
      <c r="E1441" s="1" t="s">
        <v>1369</v>
      </c>
    </row>
    <row r="1442" spans="1:5" ht="24.75" customHeight="1">
      <c r="A1442" s="1" t="str">
        <f t="shared" si="38"/>
        <v>131</v>
      </c>
      <c r="B1442" s="1" t="s">
        <v>1121</v>
      </c>
      <c r="C1442" s="1" t="s">
        <v>1350</v>
      </c>
      <c r="D1442" s="1" t="str">
        <f>"蒙颖"</f>
        <v>蒙颖</v>
      </c>
      <c r="E1442" s="1" t="s">
        <v>1370</v>
      </c>
    </row>
    <row r="1443" spans="1:5" ht="24.75" customHeight="1">
      <c r="A1443" s="1" t="str">
        <f t="shared" si="38"/>
        <v>131</v>
      </c>
      <c r="B1443" s="1" t="s">
        <v>1121</v>
      </c>
      <c r="C1443" s="1" t="s">
        <v>1350</v>
      </c>
      <c r="D1443" s="1" t="str">
        <f>"文荟"</f>
        <v>文荟</v>
      </c>
      <c r="E1443" s="1" t="s">
        <v>1371</v>
      </c>
    </row>
    <row r="1444" spans="1:5" ht="24.75" customHeight="1">
      <c r="A1444" s="1" t="str">
        <f t="shared" si="38"/>
        <v>131</v>
      </c>
      <c r="B1444" s="1" t="s">
        <v>1121</v>
      </c>
      <c r="C1444" s="1" t="s">
        <v>1350</v>
      </c>
      <c r="D1444" s="1" t="str">
        <f>"张珠韵"</f>
        <v>张珠韵</v>
      </c>
      <c r="E1444" s="1" t="s">
        <v>1372</v>
      </c>
    </row>
    <row r="1445" spans="1:5" ht="24.75" customHeight="1">
      <c r="A1445" s="1" t="str">
        <f t="shared" si="38"/>
        <v>131</v>
      </c>
      <c r="B1445" s="1" t="s">
        <v>1121</v>
      </c>
      <c r="C1445" s="1" t="s">
        <v>1350</v>
      </c>
      <c r="D1445" s="1" t="str">
        <f>"符亚恋"</f>
        <v>符亚恋</v>
      </c>
      <c r="E1445" s="1" t="s">
        <v>1373</v>
      </c>
    </row>
    <row r="1446" spans="1:5" ht="24.75" customHeight="1">
      <c r="A1446" s="1" t="str">
        <f t="shared" si="38"/>
        <v>131</v>
      </c>
      <c r="B1446" s="1" t="s">
        <v>1121</v>
      </c>
      <c r="C1446" s="1" t="s">
        <v>1350</v>
      </c>
      <c r="D1446" s="1" t="str">
        <f>"李达京"</f>
        <v>李达京</v>
      </c>
      <c r="E1446" s="1" t="s">
        <v>1374</v>
      </c>
    </row>
    <row r="1447" spans="1:5" ht="24.75" customHeight="1">
      <c r="A1447" s="1" t="str">
        <f aca="true" t="shared" si="39" ref="A1447:A1454">"132"</f>
        <v>132</v>
      </c>
      <c r="B1447" s="1" t="s">
        <v>179</v>
      </c>
      <c r="C1447" s="1" t="s">
        <v>1350</v>
      </c>
      <c r="D1447" s="1" t="str">
        <f>"王弗君"</f>
        <v>王弗君</v>
      </c>
      <c r="E1447" s="1" t="s">
        <v>1375</v>
      </c>
    </row>
    <row r="1448" spans="1:5" ht="24.75" customHeight="1">
      <c r="A1448" s="1" t="str">
        <f t="shared" si="39"/>
        <v>132</v>
      </c>
      <c r="B1448" s="1" t="s">
        <v>179</v>
      </c>
      <c r="C1448" s="1" t="s">
        <v>1350</v>
      </c>
      <c r="D1448" s="1" t="str">
        <f>"李珏"</f>
        <v>李珏</v>
      </c>
      <c r="E1448" s="1" t="s">
        <v>1376</v>
      </c>
    </row>
    <row r="1449" spans="1:5" ht="24.75" customHeight="1">
      <c r="A1449" s="1" t="str">
        <f t="shared" si="39"/>
        <v>132</v>
      </c>
      <c r="B1449" s="1" t="s">
        <v>179</v>
      </c>
      <c r="C1449" s="1" t="s">
        <v>1350</v>
      </c>
      <c r="D1449" s="1" t="str">
        <f>"符汉光"</f>
        <v>符汉光</v>
      </c>
      <c r="E1449" s="1" t="s">
        <v>1377</v>
      </c>
    </row>
    <row r="1450" spans="1:5" ht="24.75" customHeight="1">
      <c r="A1450" s="1" t="str">
        <f t="shared" si="39"/>
        <v>132</v>
      </c>
      <c r="B1450" s="1" t="s">
        <v>179</v>
      </c>
      <c r="C1450" s="1" t="s">
        <v>1350</v>
      </c>
      <c r="D1450" s="1" t="str">
        <f>"陈献群"</f>
        <v>陈献群</v>
      </c>
      <c r="E1450" s="1" t="s">
        <v>1378</v>
      </c>
    </row>
    <row r="1451" spans="1:5" ht="24.75" customHeight="1">
      <c r="A1451" s="1" t="str">
        <f t="shared" si="39"/>
        <v>132</v>
      </c>
      <c r="B1451" s="1" t="s">
        <v>179</v>
      </c>
      <c r="C1451" s="1" t="s">
        <v>1350</v>
      </c>
      <c r="D1451" s="1" t="str">
        <f>"林明宇"</f>
        <v>林明宇</v>
      </c>
      <c r="E1451" s="1" t="s">
        <v>1379</v>
      </c>
    </row>
    <row r="1452" spans="1:5" ht="24.75" customHeight="1">
      <c r="A1452" s="1" t="str">
        <f t="shared" si="39"/>
        <v>132</v>
      </c>
      <c r="B1452" s="1" t="s">
        <v>179</v>
      </c>
      <c r="C1452" s="1" t="s">
        <v>1350</v>
      </c>
      <c r="D1452" s="1" t="str">
        <f>"林番东"</f>
        <v>林番东</v>
      </c>
      <c r="E1452" s="1" t="s">
        <v>1380</v>
      </c>
    </row>
    <row r="1453" spans="1:5" ht="24.75" customHeight="1">
      <c r="A1453" s="1" t="str">
        <f t="shared" si="39"/>
        <v>132</v>
      </c>
      <c r="B1453" s="1" t="s">
        <v>179</v>
      </c>
      <c r="C1453" s="1" t="s">
        <v>1350</v>
      </c>
      <c r="D1453" s="1" t="str">
        <f>"郑时一"</f>
        <v>郑时一</v>
      </c>
      <c r="E1453" s="1" t="s">
        <v>1381</v>
      </c>
    </row>
    <row r="1454" spans="1:5" ht="24.75" customHeight="1">
      <c r="A1454" s="1" t="str">
        <f t="shared" si="39"/>
        <v>132</v>
      </c>
      <c r="B1454" s="1" t="s">
        <v>179</v>
      </c>
      <c r="C1454" s="1" t="s">
        <v>1350</v>
      </c>
      <c r="D1454" s="1" t="str">
        <f>"王和标"</f>
        <v>王和标</v>
      </c>
      <c r="E1454" s="1" t="s">
        <v>1382</v>
      </c>
    </row>
    <row r="1455" spans="1:5" ht="24.75" customHeight="1">
      <c r="A1455" s="1" t="str">
        <f aca="true" t="shared" si="40" ref="A1455:A1462">"133"</f>
        <v>133</v>
      </c>
      <c r="B1455" s="1" t="s">
        <v>1175</v>
      </c>
      <c r="C1455" s="1" t="s">
        <v>1350</v>
      </c>
      <c r="D1455" s="1" t="str">
        <f>"邓传慧"</f>
        <v>邓传慧</v>
      </c>
      <c r="E1455" s="1" t="s">
        <v>1383</v>
      </c>
    </row>
    <row r="1456" spans="1:5" ht="24.75" customHeight="1">
      <c r="A1456" s="1" t="str">
        <f t="shared" si="40"/>
        <v>133</v>
      </c>
      <c r="B1456" s="1" t="s">
        <v>1175</v>
      </c>
      <c r="C1456" s="1" t="s">
        <v>1350</v>
      </c>
      <c r="D1456" s="1" t="str">
        <f>"胡倩倩"</f>
        <v>胡倩倩</v>
      </c>
      <c r="E1456" s="1" t="s">
        <v>1384</v>
      </c>
    </row>
    <row r="1457" spans="1:5" ht="24.75" customHeight="1">
      <c r="A1457" s="1" t="str">
        <f t="shared" si="40"/>
        <v>133</v>
      </c>
      <c r="B1457" s="1" t="s">
        <v>1175</v>
      </c>
      <c r="C1457" s="1" t="s">
        <v>1350</v>
      </c>
      <c r="D1457" s="1" t="str">
        <f>"陈耀丽"</f>
        <v>陈耀丽</v>
      </c>
      <c r="E1457" s="1" t="s">
        <v>1004</v>
      </c>
    </row>
    <row r="1458" spans="1:5" ht="24.75" customHeight="1">
      <c r="A1458" s="1" t="str">
        <f t="shared" si="40"/>
        <v>133</v>
      </c>
      <c r="B1458" s="1" t="s">
        <v>1175</v>
      </c>
      <c r="C1458" s="1" t="s">
        <v>1350</v>
      </c>
      <c r="D1458" s="1" t="str">
        <f>"李爽"</f>
        <v>李爽</v>
      </c>
      <c r="E1458" s="1" t="s">
        <v>1385</v>
      </c>
    </row>
    <row r="1459" spans="1:5" ht="24.75" customHeight="1">
      <c r="A1459" s="1" t="str">
        <f t="shared" si="40"/>
        <v>133</v>
      </c>
      <c r="B1459" s="1" t="s">
        <v>1175</v>
      </c>
      <c r="C1459" s="1" t="s">
        <v>1350</v>
      </c>
      <c r="D1459" s="1" t="str">
        <f>"林一锐"</f>
        <v>林一锐</v>
      </c>
      <c r="E1459" s="1" t="s">
        <v>1386</v>
      </c>
    </row>
    <row r="1460" spans="1:5" ht="24.75" customHeight="1">
      <c r="A1460" s="1" t="str">
        <f t="shared" si="40"/>
        <v>133</v>
      </c>
      <c r="B1460" s="1" t="s">
        <v>1175</v>
      </c>
      <c r="C1460" s="1" t="s">
        <v>1350</v>
      </c>
      <c r="D1460" s="1" t="str">
        <f>"徐国秋"</f>
        <v>徐国秋</v>
      </c>
      <c r="E1460" s="1" t="s">
        <v>1387</v>
      </c>
    </row>
    <row r="1461" spans="1:5" ht="24.75" customHeight="1">
      <c r="A1461" s="1" t="str">
        <f t="shared" si="40"/>
        <v>133</v>
      </c>
      <c r="B1461" s="1" t="s">
        <v>1175</v>
      </c>
      <c r="C1461" s="1" t="s">
        <v>1350</v>
      </c>
      <c r="D1461" s="1" t="str">
        <f>"许樱潇"</f>
        <v>许樱潇</v>
      </c>
      <c r="E1461" s="1" t="s">
        <v>1388</v>
      </c>
    </row>
    <row r="1462" spans="1:5" ht="24.75" customHeight="1">
      <c r="A1462" s="1" t="str">
        <f t="shared" si="40"/>
        <v>133</v>
      </c>
      <c r="B1462" s="1" t="s">
        <v>1175</v>
      </c>
      <c r="C1462" s="1" t="s">
        <v>1350</v>
      </c>
      <c r="D1462" s="1" t="str">
        <f>"张祎博"</f>
        <v>张祎博</v>
      </c>
      <c r="E1462" s="1" t="s">
        <v>1389</v>
      </c>
    </row>
    <row r="1463" spans="1:5" ht="24.75" customHeight="1">
      <c r="A1463" s="1" t="str">
        <f aca="true" t="shared" si="41" ref="A1463:A1493">"134"</f>
        <v>134</v>
      </c>
      <c r="B1463" s="1" t="s">
        <v>6</v>
      </c>
      <c r="C1463" s="1" t="s">
        <v>1390</v>
      </c>
      <c r="D1463" s="1" t="str">
        <f>"张早淑"</f>
        <v>张早淑</v>
      </c>
      <c r="E1463" s="1" t="s">
        <v>1391</v>
      </c>
    </row>
    <row r="1464" spans="1:5" ht="24.75" customHeight="1">
      <c r="A1464" s="1" t="str">
        <f t="shared" si="41"/>
        <v>134</v>
      </c>
      <c r="B1464" s="1" t="s">
        <v>6</v>
      </c>
      <c r="C1464" s="1" t="s">
        <v>1390</v>
      </c>
      <c r="D1464" s="1" t="str">
        <f>"韩宜"</f>
        <v>韩宜</v>
      </c>
      <c r="E1464" s="1" t="s">
        <v>1392</v>
      </c>
    </row>
    <row r="1465" spans="1:5" ht="24.75" customHeight="1">
      <c r="A1465" s="1" t="str">
        <f t="shared" si="41"/>
        <v>134</v>
      </c>
      <c r="B1465" s="1" t="s">
        <v>6</v>
      </c>
      <c r="C1465" s="1" t="s">
        <v>1390</v>
      </c>
      <c r="D1465" s="1" t="str">
        <f>"肖丁雪"</f>
        <v>肖丁雪</v>
      </c>
      <c r="E1465" s="1" t="s">
        <v>1393</v>
      </c>
    </row>
    <row r="1466" spans="1:5" ht="24.75" customHeight="1">
      <c r="A1466" s="1" t="str">
        <f t="shared" si="41"/>
        <v>134</v>
      </c>
      <c r="B1466" s="1" t="s">
        <v>6</v>
      </c>
      <c r="C1466" s="1" t="s">
        <v>1390</v>
      </c>
      <c r="D1466" s="1" t="str">
        <f>"符秋丽"</f>
        <v>符秋丽</v>
      </c>
      <c r="E1466" s="1" t="s">
        <v>1394</v>
      </c>
    </row>
    <row r="1467" spans="1:5" ht="24.75" customHeight="1">
      <c r="A1467" s="1" t="str">
        <f t="shared" si="41"/>
        <v>134</v>
      </c>
      <c r="B1467" s="1" t="s">
        <v>6</v>
      </c>
      <c r="C1467" s="1" t="s">
        <v>1390</v>
      </c>
      <c r="D1467" s="1" t="str">
        <f>"邱艳婷"</f>
        <v>邱艳婷</v>
      </c>
      <c r="E1467" s="1" t="s">
        <v>1395</v>
      </c>
    </row>
    <row r="1468" spans="1:5" ht="24.75" customHeight="1">
      <c r="A1468" s="1" t="str">
        <f t="shared" si="41"/>
        <v>134</v>
      </c>
      <c r="B1468" s="1" t="s">
        <v>6</v>
      </c>
      <c r="C1468" s="1" t="s">
        <v>1390</v>
      </c>
      <c r="D1468" s="1" t="str">
        <f>"梁秀美"</f>
        <v>梁秀美</v>
      </c>
      <c r="E1468" s="1" t="s">
        <v>1396</v>
      </c>
    </row>
    <row r="1469" spans="1:5" ht="24.75" customHeight="1">
      <c r="A1469" s="1" t="str">
        <f t="shared" si="41"/>
        <v>134</v>
      </c>
      <c r="B1469" s="1" t="s">
        <v>6</v>
      </c>
      <c r="C1469" s="1" t="s">
        <v>1390</v>
      </c>
      <c r="D1469" s="1" t="str">
        <f>"陈应美"</f>
        <v>陈应美</v>
      </c>
      <c r="E1469" s="1" t="s">
        <v>1397</v>
      </c>
    </row>
    <row r="1470" spans="1:5" ht="24.75" customHeight="1">
      <c r="A1470" s="1" t="str">
        <f t="shared" si="41"/>
        <v>134</v>
      </c>
      <c r="B1470" s="1" t="s">
        <v>6</v>
      </c>
      <c r="C1470" s="1" t="s">
        <v>1390</v>
      </c>
      <c r="D1470" s="1" t="str">
        <f>"邱宇"</f>
        <v>邱宇</v>
      </c>
      <c r="E1470" s="1" t="s">
        <v>1398</v>
      </c>
    </row>
    <row r="1471" spans="1:5" ht="24.75" customHeight="1">
      <c r="A1471" s="1" t="str">
        <f t="shared" si="41"/>
        <v>134</v>
      </c>
      <c r="B1471" s="1" t="s">
        <v>6</v>
      </c>
      <c r="C1471" s="1" t="s">
        <v>1390</v>
      </c>
      <c r="D1471" s="1" t="str">
        <f>"陈壮霞"</f>
        <v>陈壮霞</v>
      </c>
      <c r="E1471" s="1" t="s">
        <v>1399</v>
      </c>
    </row>
    <row r="1472" spans="1:5" ht="24.75" customHeight="1">
      <c r="A1472" s="1" t="str">
        <f t="shared" si="41"/>
        <v>134</v>
      </c>
      <c r="B1472" s="1" t="s">
        <v>6</v>
      </c>
      <c r="C1472" s="1" t="s">
        <v>1390</v>
      </c>
      <c r="D1472" s="1" t="str">
        <f>"陈立梅"</f>
        <v>陈立梅</v>
      </c>
      <c r="E1472" s="1" t="s">
        <v>1400</v>
      </c>
    </row>
    <row r="1473" spans="1:5" ht="24.75" customHeight="1">
      <c r="A1473" s="1" t="str">
        <f t="shared" si="41"/>
        <v>134</v>
      </c>
      <c r="B1473" s="1" t="s">
        <v>6</v>
      </c>
      <c r="C1473" s="1" t="s">
        <v>1390</v>
      </c>
      <c r="D1473" s="1" t="str">
        <f>"许时花"</f>
        <v>许时花</v>
      </c>
      <c r="E1473" s="1" t="s">
        <v>1401</v>
      </c>
    </row>
    <row r="1474" spans="1:5" ht="24.75" customHeight="1">
      <c r="A1474" s="1" t="str">
        <f t="shared" si="41"/>
        <v>134</v>
      </c>
      <c r="B1474" s="1" t="s">
        <v>6</v>
      </c>
      <c r="C1474" s="1" t="s">
        <v>1390</v>
      </c>
      <c r="D1474" s="1" t="str">
        <f>"张英惠"</f>
        <v>张英惠</v>
      </c>
      <c r="E1474" s="1" t="s">
        <v>1402</v>
      </c>
    </row>
    <row r="1475" spans="1:5" ht="24.75" customHeight="1">
      <c r="A1475" s="1" t="str">
        <f t="shared" si="41"/>
        <v>134</v>
      </c>
      <c r="B1475" s="1" t="s">
        <v>6</v>
      </c>
      <c r="C1475" s="1" t="s">
        <v>1390</v>
      </c>
      <c r="D1475" s="1" t="str">
        <f>"洪真荣"</f>
        <v>洪真荣</v>
      </c>
      <c r="E1475" s="1" t="s">
        <v>1403</v>
      </c>
    </row>
    <row r="1476" spans="1:5" ht="24.75" customHeight="1">
      <c r="A1476" s="1" t="str">
        <f t="shared" si="41"/>
        <v>134</v>
      </c>
      <c r="B1476" s="1" t="s">
        <v>6</v>
      </c>
      <c r="C1476" s="1" t="s">
        <v>1390</v>
      </c>
      <c r="D1476" s="1" t="str">
        <f>"邱庆征"</f>
        <v>邱庆征</v>
      </c>
      <c r="E1476" s="1" t="s">
        <v>1404</v>
      </c>
    </row>
    <row r="1477" spans="1:5" ht="24.75" customHeight="1">
      <c r="A1477" s="1" t="str">
        <f t="shared" si="41"/>
        <v>134</v>
      </c>
      <c r="B1477" s="1" t="s">
        <v>6</v>
      </c>
      <c r="C1477" s="1" t="s">
        <v>1390</v>
      </c>
      <c r="D1477" s="1" t="str">
        <f>"王美成"</f>
        <v>王美成</v>
      </c>
      <c r="E1477" s="1" t="s">
        <v>1405</v>
      </c>
    </row>
    <row r="1478" spans="1:5" ht="24.75" customHeight="1">
      <c r="A1478" s="1" t="str">
        <f t="shared" si="41"/>
        <v>134</v>
      </c>
      <c r="B1478" s="1" t="s">
        <v>6</v>
      </c>
      <c r="C1478" s="1" t="s">
        <v>1390</v>
      </c>
      <c r="D1478" s="1" t="str">
        <f>"曾美秀"</f>
        <v>曾美秀</v>
      </c>
      <c r="E1478" s="1" t="s">
        <v>372</v>
      </c>
    </row>
    <row r="1479" spans="1:5" ht="24.75" customHeight="1">
      <c r="A1479" s="1" t="str">
        <f t="shared" si="41"/>
        <v>134</v>
      </c>
      <c r="B1479" s="1" t="s">
        <v>6</v>
      </c>
      <c r="C1479" s="1" t="s">
        <v>1390</v>
      </c>
      <c r="D1479" s="1" t="str">
        <f>"曾娜"</f>
        <v>曾娜</v>
      </c>
      <c r="E1479" s="1" t="s">
        <v>1406</v>
      </c>
    </row>
    <row r="1480" spans="1:5" ht="24.75" customHeight="1">
      <c r="A1480" s="1" t="str">
        <f t="shared" si="41"/>
        <v>134</v>
      </c>
      <c r="B1480" s="1" t="s">
        <v>6</v>
      </c>
      <c r="C1480" s="1" t="s">
        <v>1390</v>
      </c>
      <c r="D1480" s="1" t="str">
        <f>"苏光日"</f>
        <v>苏光日</v>
      </c>
      <c r="E1480" s="1" t="s">
        <v>1407</v>
      </c>
    </row>
    <row r="1481" spans="1:5" ht="24.75" customHeight="1">
      <c r="A1481" s="1" t="str">
        <f t="shared" si="41"/>
        <v>134</v>
      </c>
      <c r="B1481" s="1" t="s">
        <v>6</v>
      </c>
      <c r="C1481" s="1" t="s">
        <v>1390</v>
      </c>
      <c r="D1481" s="1" t="str">
        <f>"王小转"</f>
        <v>王小转</v>
      </c>
      <c r="E1481" s="1" t="s">
        <v>1408</v>
      </c>
    </row>
    <row r="1482" spans="1:5" ht="24.75" customHeight="1">
      <c r="A1482" s="1" t="str">
        <f t="shared" si="41"/>
        <v>134</v>
      </c>
      <c r="B1482" s="1" t="s">
        <v>6</v>
      </c>
      <c r="C1482" s="1" t="s">
        <v>1390</v>
      </c>
      <c r="D1482" s="1" t="str">
        <f>"刘强霞"</f>
        <v>刘强霞</v>
      </c>
      <c r="E1482" s="1" t="s">
        <v>1409</v>
      </c>
    </row>
    <row r="1483" spans="1:5" ht="24.75" customHeight="1">
      <c r="A1483" s="1" t="str">
        <f t="shared" si="41"/>
        <v>134</v>
      </c>
      <c r="B1483" s="1" t="s">
        <v>6</v>
      </c>
      <c r="C1483" s="1" t="s">
        <v>1390</v>
      </c>
      <c r="D1483" s="1" t="str">
        <f>"赖忆连"</f>
        <v>赖忆连</v>
      </c>
      <c r="E1483" s="1" t="s">
        <v>1410</v>
      </c>
    </row>
    <row r="1484" spans="1:5" ht="24.75" customHeight="1">
      <c r="A1484" s="1" t="str">
        <f t="shared" si="41"/>
        <v>134</v>
      </c>
      <c r="B1484" s="1" t="s">
        <v>6</v>
      </c>
      <c r="C1484" s="1" t="s">
        <v>1390</v>
      </c>
      <c r="D1484" s="1" t="str">
        <f>"王转"</f>
        <v>王转</v>
      </c>
      <c r="E1484" s="1" t="s">
        <v>1411</v>
      </c>
    </row>
    <row r="1485" spans="1:5" ht="24.75" customHeight="1">
      <c r="A1485" s="1" t="str">
        <f t="shared" si="41"/>
        <v>134</v>
      </c>
      <c r="B1485" s="1" t="s">
        <v>6</v>
      </c>
      <c r="C1485" s="1" t="s">
        <v>1390</v>
      </c>
      <c r="D1485" s="1" t="str">
        <f>"温小梅"</f>
        <v>温小梅</v>
      </c>
      <c r="E1485" s="1" t="s">
        <v>1412</v>
      </c>
    </row>
    <row r="1486" spans="1:5" ht="24.75" customHeight="1">
      <c r="A1486" s="1" t="str">
        <f t="shared" si="41"/>
        <v>134</v>
      </c>
      <c r="B1486" s="1" t="s">
        <v>6</v>
      </c>
      <c r="C1486" s="1" t="s">
        <v>1390</v>
      </c>
      <c r="D1486" s="1" t="str">
        <f>"何守菊"</f>
        <v>何守菊</v>
      </c>
      <c r="E1486" s="1" t="s">
        <v>1413</v>
      </c>
    </row>
    <row r="1487" spans="1:5" ht="24.75" customHeight="1">
      <c r="A1487" s="1" t="str">
        <f t="shared" si="41"/>
        <v>134</v>
      </c>
      <c r="B1487" s="1" t="s">
        <v>6</v>
      </c>
      <c r="C1487" s="1" t="s">
        <v>1390</v>
      </c>
      <c r="D1487" s="1" t="str">
        <f>"韦国丙"</f>
        <v>韦国丙</v>
      </c>
      <c r="E1487" s="1" t="s">
        <v>1414</v>
      </c>
    </row>
    <row r="1488" spans="1:5" ht="24.75" customHeight="1">
      <c r="A1488" s="1" t="str">
        <f t="shared" si="41"/>
        <v>134</v>
      </c>
      <c r="B1488" s="1" t="s">
        <v>6</v>
      </c>
      <c r="C1488" s="1" t="s">
        <v>1390</v>
      </c>
      <c r="D1488" s="1" t="str">
        <f>"符玉美"</f>
        <v>符玉美</v>
      </c>
      <c r="E1488" s="1" t="s">
        <v>1415</v>
      </c>
    </row>
    <row r="1489" spans="1:5" ht="24.75" customHeight="1">
      <c r="A1489" s="1" t="str">
        <f t="shared" si="41"/>
        <v>134</v>
      </c>
      <c r="B1489" s="1" t="s">
        <v>6</v>
      </c>
      <c r="C1489" s="1" t="s">
        <v>1390</v>
      </c>
      <c r="D1489" s="1" t="str">
        <f>"王首道"</f>
        <v>王首道</v>
      </c>
      <c r="E1489" s="1" t="s">
        <v>1416</v>
      </c>
    </row>
    <row r="1490" spans="1:5" ht="24.75" customHeight="1">
      <c r="A1490" s="1" t="str">
        <f t="shared" si="41"/>
        <v>134</v>
      </c>
      <c r="B1490" s="1" t="s">
        <v>6</v>
      </c>
      <c r="C1490" s="1" t="s">
        <v>1390</v>
      </c>
      <c r="D1490" s="1" t="str">
        <f>"王燕妹"</f>
        <v>王燕妹</v>
      </c>
      <c r="E1490" s="1" t="s">
        <v>1417</v>
      </c>
    </row>
    <row r="1491" spans="1:5" ht="24.75" customHeight="1">
      <c r="A1491" s="1" t="str">
        <f t="shared" si="41"/>
        <v>134</v>
      </c>
      <c r="B1491" s="1" t="s">
        <v>6</v>
      </c>
      <c r="C1491" s="1" t="s">
        <v>1390</v>
      </c>
      <c r="D1491" s="1" t="str">
        <f>"李江艳"</f>
        <v>李江艳</v>
      </c>
      <c r="E1491" s="1" t="s">
        <v>1418</v>
      </c>
    </row>
    <row r="1492" spans="1:5" ht="24.75" customHeight="1">
      <c r="A1492" s="1" t="str">
        <f t="shared" si="41"/>
        <v>134</v>
      </c>
      <c r="B1492" s="1" t="s">
        <v>6</v>
      </c>
      <c r="C1492" s="1" t="s">
        <v>1390</v>
      </c>
      <c r="D1492" s="1" t="str">
        <f>"王梦"</f>
        <v>王梦</v>
      </c>
      <c r="E1492" s="1" t="s">
        <v>1419</v>
      </c>
    </row>
    <row r="1493" spans="1:5" ht="24.75" customHeight="1">
      <c r="A1493" s="1" t="str">
        <f t="shared" si="41"/>
        <v>134</v>
      </c>
      <c r="B1493" s="1" t="s">
        <v>6</v>
      </c>
      <c r="C1493" s="1" t="s">
        <v>1390</v>
      </c>
      <c r="D1493" s="1" t="str">
        <f>"莫小玲"</f>
        <v>莫小玲</v>
      </c>
      <c r="E1493" s="1" t="s">
        <v>1420</v>
      </c>
    </row>
    <row r="1494" spans="1:5" ht="24.75" customHeight="1">
      <c r="A1494" s="1" t="str">
        <f aca="true" t="shared" si="42" ref="A1494:A1522">"135"</f>
        <v>135</v>
      </c>
      <c r="B1494" s="1" t="s">
        <v>179</v>
      </c>
      <c r="C1494" s="1" t="s">
        <v>1390</v>
      </c>
      <c r="D1494" s="1" t="str">
        <f>"曾令成"</f>
        <v>曾令成</v>
      </c>
      <c r="E1494" s="1" t="s">
        <v>1421</v>
      </c>
    </row>
    <row r="1495" spans="1:5" ht="24.75" customHeight="1">
      <c r="A1495" s="1" t="str">
        <f t="shared" si="42"/>
        <v>135</v>
      </c>
      <c r="B1495" s="1" t="s">
        <v>179</v>
      </c>
      <c r="C1495" s="1" t="s">
        <v>1390</v>
      </c>
      <c r="D1495" s="1" t="str">
        <f>"张姿颖"</f>
        <v>张姿颖</v>
      </c>
      <c r="E1495" s="1" t="s">
        <v>1422</v>
      </c>
    </row>
    <row r="1496" spans="1:5" ht="24.75" customHeight="1">
      <c r="A1496" s="1" t="str">
        <f t="shared" si="42"/>
        <v>135</v>
      </c>
      <c r="B1496" s="1" t="s">
        <v>179</v>
      </c>
      <c r="C1496" s="1" t="s">
        <v>1390</v>
      </c>
      <c r="D1496" s="1" t="str">
        <f>"文世芳"</f>
        <v>文世芳</v>
      </c>
      <c r="E1496" s="1" t="s">
        <v>1423</v>
      </c>
    </row>
    <row r="1497" spans="1:5" ht="24.75" customHeight="1">
      <c r="A1497" s="1" t="str">
        <f t="shared" si="42"/>
        <v>135</v>
      </c>
      <c r="B1497" s="1" t="s">
        <v>179</v>
      </c>
      <c r="C1497" s="1" t="s">
        <v>1390</v>
      </c>
      <c r="D1497" s="1" t="str">
        <f>"李啟明"</f>
        <v>李啟明</v>
      </c>
      <c r="E1497" s="1" t="s">
        <v>1424</v>
      </c>
    </row>
    <row r="1498" spans="1:5" ht="24.75" customHeight="1">
      <c r="A1498" s="1" t="str">
        <f t="shared" si="42"/>
        <v>135</v>
      </c>
      <c r="B1498" s="1" t="s">
        <v>179</v>
      </c>
      <c r="C1498" s="1" t="s">
        <v>1390</v>
      </c>
      <c r="D1498" s="1" t="str">
        <f>"李运睿"</f>
        <v>李运睿</v>
      </c>
      <c r="E1498" s="1" t="s">
        <v>1425</v>
      </c>
    </row>
    <row r="1499" spans="1:5" ht="24.75" customHeight="1">
      <c r="A1499" s="1" t="str">
        <f t="shared" si="42"/>
        <v>135</v>
      </c>
      <c r="B1499" s="1" t="s">
        <v>179</v>
      </c>
      <c r="C1499" s="1" t="s">
        <v>1390</v>
      </c>
      <c r="D1499" s="1" t="str">
        <f>"符聪"</f>
        <v>符聪</v>
      </c>
      <c r="E1499" s="1" t="s">
        <v>1426</v>
      </c>
    </row>
    <row r="1500" spans="1:5" ht="24.75" customHeight="1">
      <c r="A1500" s="1" t="str">
        <f t="shared" si="42"/>
        <v>135</v>
      </c>
      <c r="B1500" s="1" t="s">
        <v>179</v>
      </c>
      <c r="C1500" s="1" t="s">
        <v>1390</v>
      </c>
      <c r="D1500" s="1" t="str">
        <f>"齐丽颖"</f>
        <v>齐丽颖</v>
      </c>
      <c r="E1500" s="1" t="s">
        <v>1427</v>
      </c>
    </row>
    <row r="1501" spans="1:5" ht="24.75" customHeight="1">
      <c r="A1501" s="1" t="str">
        <f t="shared" si="42"/>
        <v>135</v>
      </c>
      <c r="B1501" s="1" t="s">
        <v>179</v>
      </c>
      <c r="C1501" s="1" t="s">
        <v>1390</v>
      </c>
      <c r="D1501" s="1" t="str">
        <f>"庞佳佳"</f>
        <v>庞佳佳</v>
      </c>
      <c r="E1501" s="1" t="s">
        <v>1428</v>
      </c>
    </row>
    <row r="1502" spans="1:5" ht="24.75" customHeight="1">
      <c r="A1502" s="1" t="str">
        <f t="shared" si="42"/>
        <v>135</v>
      </c>
      <c r="B1502" s="1" t="s">
        <v>179</v>
      </c>
      <c r="C1502" s="1" t="s">
        <v>1390</v>
      </c>
      <c r="D1502" s="1" t="str">
        <f>"蒲道里"</f>
        <v>蒲道里</v>
      </c>
      <c r="E1502" s="1" t="s">
        <v>1429</v>
      </c>
    </row>
    <row r="1503" spans="1:5" ht="24.75" customHeight="1">
      <c r="A1503" s="1" t="str">
        <f t="shared" si="42"/>
        <v>135</v>
      </c>
      <c r="B1503" s="1" t="s">
        <v>179</v>
      </c>
      <c r="C1503" s="1" t="s">
        <v>1390</v>
      </c>
      <c r="D1503" s="1" t="str">
        <f>"陈志姣"</f>
        <v>陈志姣</v>
      </c>
      <c r="E1503" s="1" t="s">
        <v>1430</v>
      </c>
    </row>
    <row r="1504" spans="1:5" ht="24.75" customHeight="1">
      <c r="A1504" s="1" t="str">
        <f t="shared" si="42"/>
        <v>135</v>
      </c>
      <c r="B1504" s="1" t="s">
        <v>179</v>
      </c>
      <c r="C1504" s="1" t="s">
        <v>1390</v>
      </c>
      <c r="D1504" s="1" t="str">
        <f>"王禄诗"</f>
        <v>王禄诗</v>
      </c>
      <c r="E1504" s="1" t="s">
        <v>1431</v>
      </c>
    </row>
    <row r="1505" spans="1:5" ht="24.75" customHeight="1">
      <c r="A1505" s="1" t="str">
        <f t="shared" si="42"/>
        <v>135</v>
      </c>
      <c r="B1505" s="1" t="s">
        <v>179</v>
      </c>
      <c r="C1505" s="1" t="s">
        <v>1390</v>
      </c>
      <c r="D1505" s="1" t="str">
        <f>"周童"</f>
        <v>周童</v>
      </c>
      <c r="E1505" s="1" t="s">
        <v>1432</v>
      </c>
    </row>
    <row r="1506" spans="1:5" ht="24.75" customHeight="1">
      <c r="A1506" s="1" t="str">
        <f t="shared" si="42"/>
        <v>135</v>
      </c>
      <c r="B1506" s="1" t="s">
        <v>179</v>
      </c>
      <c r="C1506" s="1" t="s">
        <v>1390</v>
      </c>
      <c r="D1506" s="1" t="str">
        <f>"欧开轩"</f>
        <v>欧开轩</v>
      </c>
      <c r="E1506" s="1" t="s">
        <v>1433</v>
      </c>
    </row>
    <row r="1507" spans="1:5" ht="24.75" customHeight="1">
      <c r="A1507" s="1" t="str">
        <f t="shared" si="42"/>
        <v>135</v>
      </c>
      <c r="B1507" s="1" t="s">
        <v>179</v>
      </c>
      <c r="C1507" s="1" t="s">
        <v>1390</v>
      </c>
      <c r="D1507" s="1" t="str">
        <f>"秦代威"</f>
        <v>秦代威</v>
      </c>
      <c r="E1507" s="1" t="s">
        <v>1434</v>
      </c>
    </row>
    <row r="1508" spans="1:5" ht="24.75" customHeight="1">
      <c r="A1508" s="1" t="str">
        <f t="shared" si="42"/>
        <v>135</v>
      </c>
      <c r="B1508" s="1" t="s">
        <v>179</v>
      </c>
      <c r="C1508" s="1" t="s">
        <v>1390</v>
      </c>
      <c r="D1508" s="1" t="str">
        <f>"马小敏"</f>
        <v>马小敏</v>
      </c>
      <c r="E1508" s="1" t="s">
        <v>1435</v>
      </c>
    </row>
    <row r="1509" spans="1:5" ht="24.75" customHeight="1">
      <c r="A1509" s="1" t="str">
        <f t="shared" si="42"/>
        <v>135</v>
      </c>
      <c r="B1509" s="1" t="s">
        <v>179</v>
      </c>
      <c r="C1509" s="1" t="s">
        <v>1390</v>
      </c>
      <c r="D1509" s="1" t="str">
        <f>"李传龙"</f>
        <v>李传龙</v>
      </c>
      <c r="E1509" s="1" t="s">
        <v>1436</v>
      </c>
    </row>
    <row r="1510" spans="1:5" ht="24.75" customHeight="1">
      <c r="A1510" s="1" t="str">
        <f t="shared" si="42"/>
        <v>135</v>
      </c>
      <c r="B1510" s="1" t="s">
        <v>179</v>
      </c>
      <c r="C1510" s="1" t="s">
        <v>1390</v>
      </c>
      <c r="D1510" s="1" t="str">
        <f>"廖程"</f>
        <v>廖程</v>
      </c>
      <c r="E1510" s="1" t="s">
        <v>1437</v>
      </c>
    </row>
    <row r="1511" spans="1:5" ht="24.75" customHeight="1">
      <c r="A1511" s="1" t="str">
        <f t="shared" si="42"/>
        <v>135</v>
      </c>
      <c r="B1511" s="1" t="s">
        <v>179</v>
      </c>
      <c r="C1511" s="1" t="s">
        <v>1390</v>
      </c>
      <c r="D1511" s="1" t="str">
        <f>"罗子康"</f>
        <v>罗子康</v>
      </c>
      <c r="E1511" s="1" t="s">
        <v>1438</v>
      </c>
    </row>
    <row r="1512" spans="1:5" ht="24.75" customHeight="1">
      <c r="A1512" s="1" t="str">
        <f t="shared" si="42"/>
        <v>135</v>
      </c>
      <c r="B1512" s="1" t="s">
        <v>179</v>
      </c>
      <c r="C1512" s="1" t="s">
        <v>1390</v>
      </c>
      <c r="D1512" s="1" t="str">
        <f>"林寿呈"</f>
        <v>林寿呈</v>
      </c>
      <c r="E1512" s="1" t="s">
        <v>1439</v>
      </c>
    </row>
    <row r="1513" spans="1:5" ht="24.75" customHeight="1">
      <c r="A1513" s="1" t="str">
        <f t="shared" si="42"/>
        <v>135</v>
      </c>
      <c r="B1513" s="1" t="s">
        <v>179</v>
      </c>
      <c r="C1513" s="1" t="s">
        <v>1390</v>
      </c>
      <c r="D1513" s="1" t="str">
        <f>"黄亚家"</f>
        <v>黄亚家</v>
      </c>
      <c r="E1513" s="1" t="s">
        <v>1440</v>
      </c>
    </row>
    <row r="1514" spans="1:5" ht="24.75" customHeight="1">
      <c r="A1514" s="1" t="str">
        <f t="shared" si="42"/>
        <v>135</v>
      </c>
      <c r="B1514" s="1" t="s">
        <v>179</v>
      </c>
      <c r="C1514" s="1" t="s">
        <v>1390</v>
      </c>
      <c r="D1514" s="1" t="str">
        <f>"胡容连"</f>
        <v>胡容连</v>
      </c>
      <c r="E1514" s="1" t="s">
        <v>1441</v>
      </c>
    </row>
    <row r="1515" spans="1:5" ht="24.75" customHeight="1">
      <c r="A1515" s="1" t="str">
        <f t="shared" si="42"/>
        <v>135</v>
      </c>
      <c r="B1515" s="1" t="s">
        <v>179</v>
      </c>
      <c r="C1515" s="1" t="s">
        <v>1390</v>
      </c>
      <c r="D1515" s="1" t="str">
        <f>"翁克源"</f>
        <v>翁克源</v>
      </c>
      <c r="E1515" s="1" t="s">
        <v>1442</v>
      </c>
    </row>
    <row r="1516" spans="1:5" ht="24.75" customHeight="1">
      <c r="A1516" s="1" t="str">
        <f t="shared" si="42"/>
        <v>135</v>
      </c>
      <c r="B1516" s="1" t="s">
        <v>179</v>
      </c>
      <c r="C1516" s="1" t="s">
        <v>1390</v>
      </c>
      <c r="D1516" s="1" t="str">
        <f>"赵成榜"</f>
        <v>赵成榜</v>
      </c>
      <c r="E1516" s="1" t="s">
        <v>1443</v>
      </c>
    </row>
    <row r="1517" spans="1:5" ht="24.75" customHeight="1">
      <c r="A1517" s="1" t="str">
        <f t="shared" si="42"/>
        <v>135</v>
      </c>
      <c r="B1517" s="1" t="s">
        <v>179</v>
      </c>
      <c r="C1517" s="1" t="s">
        <v>1390</v>
      </c>
      <c r="D1517" s="1" t="str">
        <f>"陈德勤"</f>
        <v>陈德勤</v>
      </c>
      <c r="E1517" s="1" t="s">
        <v>1444</v>
      </c>
    </row>
    <row r="1518" spans="1:5" ht="24.75" customHeight="1">
      <c r="A1518" s="1" t="str">
        <f t="shared" si="42"/>
        <v>135</v>
      </c>
      <c r="B1518" s="1" t="s">
        <v>179</v>
      </c>
      <c r="C1518" s="1" t="s">
        <v>1390</v>
      </c>
      <c r="D1518" s="1" t="str">
        <f>"陆元深"</f>
        <v>陆元深</v>
      </c>
      <c r="E1518" s="1" t="s">
        <v>1445</v>
      </c>
    </row>
    <row r="1519" spans="1:5" ht="24.75" customHeight="1">
      <c r="A1519" s="1" t="str">
        <f t="shared" si="42"/>
        <v>135</v>
      </c>
      <c r="B1519" s="1" t="s">
        <v>179</v>
      </c>
      <c r="C1519" s="1" t="s">
        <v>1390</v>
      </c>
      <c r="D1519" s="1" t="str">
        <f>"杨元山"</f>
        <v>杨元山</v>
      </c>
      <c r="E1519" s="1" t="s">
        <v>1446</v>
      </c>
    </row>
    <row r="1520" spans="1:5" ht="24.75" customHeight="1">
      <c r="A1520" s="1" t="str">
        <f t="shared" si="42"/>
        <v>135</v>
      </c>
      <c r="B1520" s="1" t="s">
        <v>179</v>
      </c>
      <c r="C1520" s="1" t="s">
        <v>1390</v>
      </c>
      <c r="D1520" s="1" t="str">
        <f>"周梦"</f>
        <v>周梦</v>
      </c>
      <c r="E1520" s="1" t="s">
        <v>1447</v>
      </c>
    </row>
    <row r="1521" spans="1:5" ht="24.75" customHeight="1">
      <c r="A1521" s="1" t="str">
        <f t="shared" si="42"/>
        <v>135</v>
      </c>
      <c r="B1521" s="1" t="s">
        <v>179</v>
      </c>
      <c r="C1521" s="1" t="s">
        <v>1390</v>
      </c>
      <c r="D1521" s="1" t="str">
        <f>"石造"</f>
        <v>石造</v>
      </c>
      <c r="E1521" s="1" t="s">
        <v>1448</v>
      </c>
    </row>
    <row r="1522" spans="1:5" ht="24.75" customHeight="1">
      <c r="A1522" s="1" t="str">
        <f t="shared" si="42"/>
        <v>135</v>
      </c>
      <c r="B1522" s="1" t="s">
        <v>179</v>
      </c>
      <c r="C1522" s="1" t="s">
        <v>1390</v>
      </c>
      <c r="D1522" s="1" t="str">
        <f>"王英柱"</f>
        <v>王英柱</v>
      </c>
      <c r="E1522" s="1" t="s">
        <v>1449</v>
      </c>
    </row>
    <row r="1523" spans="1:5" ht="24.75" customHeight="1">
      <c r="A1523" s="1" t="str">
        <f aca="true" t="shared" si="43" ref="A1523:A1544">"137"</f>
        <v>137</v>
      </c>
      <c r="B1523" s="1" t="s">
        <v>6</v>
      </c>
      <c r="C1523" s="1" t="s">
        <v>1450</v>
      </c>
      <c r="D1523" s="1" t="str">
        <f>"黎茹"</f>
        <v>黎茹</v>
      </c>
      <c r="E1523" s="1" t="s">
        <v>1451</v>
      </c>
    </row>
    <row r="1524" spans="1:5" ht="24.75" customHeight="1">
      <c r="A1524" s="1" t="str">
        <f t="shared" si="43"/>
        <v>137</v>
      </c>
      <c r="B1524" s="1" t="s">
        <v>6</v>
      </c>
      <c r="C1524" s="1" t="s">
        <v>1450</v>
      </c>
      <c r="D1524" s="1" t="str">
        <f>"王紫薇"</f>
        <v>王紫薇</v>
      </c>
      <c r="E1524" s="1" t="s">
        <v>1452</v>
      </c>
    </row>
    <row r="1525" spans="1:5" ht="24.75" customHeight="1">
      <c r="A1525" s="1" t="str">
        <f t="shared" si="43"/>
        <v>137</v>
      </c>
      <c r="B1525" s="1" t="s">
        <v>6</v>
      </c>
      <c r="C1525" s="1" t="s">
        <v>1450</v>
      </c>
      <c r="D1525" s="1" t="str">
        <f>"羊淑芳"</f>
        <v>羊淑芳</v>
      </c>
      <c r="E1525" s="1" t="s">
        <v>1453</v>
      </c>
    </row>
    <row r="1526" spans="1:5" ht="24.75" customHeight="1">
      <c r="A1526" s="1" t="str">
        <f t="shared" si="43"/>
        <v>137</v>
      </c>
      <c r="B1526" s="1" t="s">
        <v>6</v>
      </c>
      <c r="C1526" s="1" t="s">
        <v>1450</v>
      </c>
      <c r="D1526" s="1" t="str">
        <f>"黄小灵"</f>
        <v>黄小灵</v>
      </c>
      <c r="E1526" s="1" t="s">
        <v>1454</v>
      </c>
    </row>
    <row r="1527" spans="1:5" ht="24.75" customHeight="1">
      <c r="A1527" s="1" t="str">
        <f t="shared" si="43"/>
        <v>137</v>
      </c>
      <c r="B1527" s="1" t="s">
        <v>6</v>
      </c>
      <c r="C1527" s="1" t="s">
        <v>1450</v>
      </c>
      <c r="D1527" s="1" t="str">
        <f>"梁日康"</f>
        <v>梁日康</v>
      </c>
      <c r="E1527" s="1" t="s">
        <v>1455</v>
      </c>
    </row>
    <row r="1528" spans="1:5" ht="24.75" customHeight="1">
      <c r="A1528" s="1" t="str">
        <f t="shared" si="43"/>
        <v>137</v>
      </c>
      <c r="B1528" s="1" t="s">
        <v>6</v>
      </c>
      <c r="C1528" s="1" t="s">
        <v>1450</v>
      </c>
      <c r="D1528" s="1" t="str">
        <f>"李杰"</f>
        <v>李杰</v>
      </c>
      <c r="E1528" s="1" t="s">
        <v>1456</v>
      </c>
    </row>
    <row r="1529" spans="1:5" ht="24.75" customHeight="1">
      <c r="A1529" s="1" t="str">
        <f t="shared" si="43"/>
        <v>137</v>
      </c>
      <c r="B1529" s="1" t="s">
        <v>6</v>
      </c>
      <c r="C1529" s="1" t="s">
        <v>1450</v>
      </c>
      <c r="D1529" s="1" t="str">
        <f>"王继娜"</f>
        <v>王继娜</v>
      </c>
      <c r="E1529" s="1" t="s">
        <v>1457</v>
      </c>
    </row>
    <row r="1530" spans="1:5" ht="24.75" customHeight="1">
      <c r="A1530" s="1" t="str">
        <f t="shared" si="43"/>
        <v>137</v>
      </c>
      <c r="B1530" s="1" t="s">
        <v>6</v>
      </c>
      <c r="C1530" s="1" t="s">
        <v>1450</v>
      </c>
      <c r="D1530" s="1" t="str">
        <f>"董先先"</f>
        <v>董先先</v>
      </c>
      <c r="E1530" s="1" t="s">
        <v>1458</v>
      </c>
    </row>
    <row r="1531" spans="1:5" ht="24.75" customHeight="1">
      <c r="A1531" s="1" t="str">
        <f t="shared" si="43"/>
        <v>137</v>
      </c>
      <c r="B1531" s="1" t="s">
        <v>6</v>
      </c>
      <c r="C1531" s="1" t="s">
        <v>1450</v>
      </c>
      <c r="D1531" s="1" t="str">
        <f>"马海传"</f>
        <v>马海传</v>
      </c>
      <c r="E1531" s="1" t="s">
        <v>1459</v>
      </c>
    </row>
    <row r="1532" spans="1:5" ht="24.75" customHeight="1">
      <c r="A1532" s="1" t="str">
        <f t="shared" si="43"/>
        <v>137</v>
      </c>
      <c r="B1532" s="1" t="s">
        <v>6</v>
      </c>
      <c r="C1532" s="1" t="s">
        <v>1450</v>
      </c>
      <c r="D1532" s="1" t="str">
        <f>"冼妹端"</f>
        <v>冼妹端</v>
      </c>
      <c r="E1532" s="1" t="s">
        <v>784</v>
      </c>
    </row>
    <row r="1533" spans="1:5" ht="24.75" customHeight="1">
      <c r="A1533" s="1" t="str">
        <f t="shared" si="43"/>
        <v>137</v>
      </c>
      <c r="B1533" s="1" t="s">
        <v>6</v>
      </c>
      <c r="C1533" s="1" t="s">
        <v>1450</v>
      </c>
      <c r="D1533" s="1" t="str">
        <f>"许汝萍"</f>
        <v>许汝萍</v>
      </c>
      <c r="E1533" s="1" t="s">
        <v>1460</v>
      </c>
    </row>
    <row r="1534" spans="1:5" ht="24.75" customHeight="1">
      <c r="A1534" s="1" t="str">
        <f t="shared" si="43"/>
        <v>137</v>
      </c>
      <c r="B1534" s="1" t="s">
        <v>6</v>
      </c>
      <c r="C1534" s="1" t="s">
        <v>1450</v>
      </c>
      <c r="D1534" s="1" t="str">
        <f>"王靖榕"</f>
        <v>王靖榕</v>
      </c>
      <c r="E1534" s="1" t="s">
        <v>1461</v>
      </c>
    </row>
    <row r="1535" spans="1:5" ht="24.75" customHeight="1">
      <c r="A1535" s="1" t="str">
        <f t="shared" si="43"/>
        <v>137</v>
      </c>
      <c r="B1535" s="1" t="s">
        <v>6</v>
      </c>
      <c r="C1535" s="1" t="s">
        <v>1450</v>
      </c>
      <c r="D1535" s="1" t="str">
        <f>"王巧梅"</f>
        <v>王巧梅</v>
      </c>
      <c r="E1535" s="1" t="s">
        <v>1462</v>
      </c>
    </row>
    <row r="1536" spans="1:5" ht="24.75" customHeight="1">
      <c r="A1536" s="1" t="str">
        <f t="shared" si="43"/>
        <v>137</v>
      </c>
      <c r="B1536" s="1" t="s">
        <v>6</v>
      </c>
      <c r="C1536" s="1" t="s">
        <v>1450</v>
      </c>
      <c r="D1536" s="1" t="str">
        <f>"吴思颖"</f>
        <v>吴思颖</v>
      </c>
      <c r="E1536" s="1" t="s">
        <v>1463</v>
      </c>
    </row>
    <row r="1537" spans="1:5" ht="24.75" customHeight="1">
      <c r="A1537" s="1" t="str">
        <f t="shared" si="43"/>
        <v>137</v>
      </c>
      <c r="B1537" s="1" t="s">
        <v>6</v>
      </c>
      <c r="C1537" s="1" t="s">
        <v>1450</v>
      </c>
      <c r="D1537" s="1" t="str">
        <f>"梁秀云"</f>
        <v>梁秀云</v>
      </c>
      <c r="E1537" s="1" t="s">
        <v>1464</v>
      </c>
    </row>
    <row r="1538" spans="1:5" ht="24.75" customHeight="1">
      <c r="A1538" s="1" t="str">
        <f t="shared" si="43"/>
        <v>137</v>
      </c>
      <c r="B1538" s="1" t="s">
        <v>6</v>
      </c>
      <c r="C1538" s="1" t="s">
        <v>1450</v>
      </c>
      <c r="D1538" s="1" t="str">
        <f>"陈蕊"</f>
        <v>陈蕊</v>
      </c>
      <c r="E1538" s="1" t="s">
        <v>1465</v>
      </c>
    </row>
    <row r="1539" spans="1:5" ht="24.75" customHeight="1">
      <c r="A1539" s="1" t="str">
        <f t="shared" si="43"/>
        <v>137</v>
      </c>
      <c r="B1539" s="1" t="s">
        <v>6</v>
      </c>
      <c r="C1539" s="1" t="s">
        <v>1450</v>
      </c>
      <c r="D1539" s="1" t="str">
        <f>"王小燕"</f>
        <v>王小燕</v>
      </c>
      <c r="E1539" s="1" t="s">
        <v>1466</v>
      </c>
    </row>
    <row r="1540" spans="1:5" ht="24.75" customHeight="1">
      <c r="A1540" s="1" t="str">
        <f t="shared" si="43"/>
        <v>137</v>
      </c>
      <c r="B1540" s="1" t="s">
        <v>6</v>
      </c>
      <c r="C1540" s="1" t="s">
        <v>1450</v>
      </c>
      <c r="D1540" s="1" t="str">
        <f>"王沸"</f>
        <v>王沸</v>
      </c>
      <c r="E1540" s="1" t="s">
        <v>1467</v>
      </c>
    </row>
    <row r="1541" spans="1:5" ht="24.75" customHeight="1">
      <c r="A1541" s="1" t="str">
        <f t="shared" si="43"/>
        <v>137</v>
      </c>
      <c r="B1541" s="1" t="s">
        <v>6</v>
      </c>
      <c r="C1541" s="1" t="s">
        <v>1450</v>
      </c>
      <c r="D1541" s="1" t="str">
        <f>"林敏"</f>
        <v>林敏</v>
      </c>
      <c r="E1541" s="1" t="s">
        <v>778</v>
      </c>
    </row>
    <row r="1542" spans="1:5" ht="24.75" customHeight="1">
      <c r="A1542" s="1" t="str">
        <f t="shared" si="43"/>
        <v>137</v>
      </c>
      <c r="B1542" s="1" t="s">
        <v>6</v>
      </c>
      <c r="C1542" s="1" t="s">
        <v>1450</v>
      </c>
      <c r="D1542" s="1" t="str">
        <f>"林雅静"</f>
        <v>林雅静</v>
      </c>
      <c r="E1542" s="1" t="s">
        <v>1125</v>
      </c>
    </row>
    <row r="1543" spans="1:5" ht="24.75" customHeight="1">
      <c r="A1543" s="1" t="str">
        <f t="shared" si="43"/>
        <v>137</v>
      </c>
      <c r="B1543" s="1" t="s">
        <v>6</v>
      </c>
      <c r="C1543" s="1" t="s">
        <v>1450</v>
      </c>
      <c r="D1543" s="1" t="str">
        <f>"谢昊霖"</f>
        <v>谢昊霖</v>
      </c>
      <c r="E1543" s="1" t="s">
        <v>1468</v>
      </c>
    </row>
    <row r="1544" spans="1:5" ht="24.75" customHeight="1">
      <c r="A1544" s="1" t="str">
        <f t="shared" si="43"/>
        <v>137</v>
      </c>
      <c r="B1544" s="1" t="s">
        <v>6</v>
      </c>
      <c r="C1544" s="1" t="s">
        <v>1450</v>
      </c>
      <c r="D1544" s="1" t="str">
        <f>"刘亲"</f>
        <v>刘亲</v>
      </c>
      <c r="E1544" s="1" t="s">
        <v>1469</v>
      </c>
    </row>
    <row r="1545" spans="1:5" ht="24.75" customHeight="1">
      <c r="A1545" s="1" t="str">
        <f aca="true" t="shared" si="44" ref="A1545:A1563">"138"</f>
        <v>138</v>
      </c>
      <c r="B1545" s="1" t="s">
        <v>1175</v>
      </c>
      <c r="C1545" s="1" t="s">
        <v>1450</v>
      </c>
      <c r="D1545" s="1" t="str">
        <f>"孙浩冬"</f>
        <v>孙浩冬</v>
      </c>
      <c r="E1545" s="1" t="s">
        <v>1470</v>
      </c>
    </row>
    <row r="1546" spans="1:5" ht="24.75" customHeight="1">
      <c r="A1546" s="1" t="str">
        <f t="shared" si="44"/>
        <v>138</v>
      </c>
      <c r="B1546" s="1" t="s">
        <v>1175</v>
      </c>
      <c r="C1546" s="1" t="s">
        <v>1450</v>
      </c>
      <c r="D1546" s="1" t="str">
        <f>"王明玉"</f>
        <v>王明玉</v>
      </c>
      <c r="E1546" s="1" t="s">
        <v>1471</v>
      </c>
    </row>
    <row r="1547" spans="1:5" ht="24.75" customHeight="1">
      <c r="A1547" s="1" t="str">
        <f t="shared" si="44"/>
        <v>138</v>
      </c>
      <c r="B1547" s="1" t="s">
        <v>1175</v>
      </c>
      <c r="C1547" s="1" t="s">
        <v>1450</v>
      </c>
      <c r="D1547" s="1" t="str">
        <f>"柯利达"</f>
        <v>柯利达</v>
      </c>
      <c r="E1547" s="1" t="s">
        <v>1472</v>
      </c>
    </row>
    <row r="1548" spans="1:5" ht="24.75" customHeight="1">
      <c r="A1548" s="1" t="str">
        <f t="shared" si="44"/>
        <v>138</v>
      </c>
      <c r="B1548" s="1" t="s">
        <v>1175</v>
      </c>
      <c r="C1548" s="1" t="s">
        <v>1450</v>
      </c>
      <c r="D1548" s="1" t="str">
        <f>"吕阳宏"</f>
        <v>吕阳宏</v>
      </c>
      <c r="E1548" s="1" t="s">
        <v>1473</v>
      </c>
    </row>
    <row r="1549" spans="1:5" ht="24.75" customHeight="1">
      <c r="A1549" s="1" t="str">
        <f t="shared" si="44"/>
        <v>138</v>
      </c>
      <c r="B1549" s="1" t="s">
        <v>1175</v>
      </c>
      <c r="C1549" s="1" t="s">
        <v>1450</v>
      </c>
      <c r="D1549" s="1" t="str">
        <f>"陈雪"</f>
        <v>陈雪</v>
      </c>
      <c r="E1549" s="1" t="s">
        <v>1474</v>
      </c>
    </row>
    <row r="1550" spans="1:5" ht="24.75" customHeight="1">
      <c r="A1550" s="1" t="str">
        <f t="shared" si="44"/>
        <v>138</v>
      </c>
      <c r="B1550" s="1" t="s">
        <v>1175</v>
      </c>
      <c r="C1550" s="1" t="s">
        <v>1450</v>
      </c>
      <c r="D1550" s="1" t="str">
        <f>"陈菲"</f>
        <v>陈菲</v>
      </c>
      <c r="E1550" s="1" t="s">
        <v>1475</v>
      </c>
    </row>
    <row r="1551" spans="1:5" ht="24.75" customHeight="1">
      <c r="A1551" s="1" t="str">
        <f t="shared" si="44"/>
        <v>138</v>
      </c>
      <c r="B1551" s="1" t="s">
        <v>1175</v>
      </c>
      <c r="C1551" s="1" t="s">
        <v>1450</v>
      </c>
      <c r="D1551" s="1" t="str">
        <f>"符丽娟"</f>
        <v>符丽娟</v>
      </c>
      <c r="E1551" s="1" t="s">
        <v>1476</v>
      </c>
    </row>
    <row r="1552" spans="1:5" ht="24.75" customHeight="1">
      <c r="A1552" s="1" t="str">
        <f t="shared" si="44"/>
        <v>138</v>
      </c>
      <c r="B1552" s="1" t="s">
        <v>1175</v>
      </c>
      <c r="C1552" s="1" t="s">
        <v>1450</v>
      </c>
      <c r="D1552" s="1" t="str">
        <f>"王小荣"</f>
        <v>王小荣</v>
      </c>
      <c r="E1552" s="1" t="s">
        <v>1477</v>
      </c>
    </row>
    <row r="1553" spans="1:5" ht="24.75" customHeight="1">
      <c r="A1553" s="1" t="str">
        <f t="shared" si="44"/>
        <v>138</v>
      </c>
      <c r="B1553" s="1" t="s">
        <v>1175</v>
      </c>
      <c r="C1553" s="1" t="s">
        <v>1450</v>
      </c>
      <c r="D1553" s="1" t="str">
        <f>"王晓翠"</f>
        <v>王晓翠</v>
      </c>
      <c r="E1553" s="1" t="s">
        <v>1478</v>
      </c>
    </row>
    <row r="1554" spans="1:5" ht="24.75" customHeight="1">
      <c r="A1554" s="1" t="str">
        <f t="shared" si="44"/>
        <v>138</v>
      </c>
      <c r="B1554" s="1" t="s">
        <v>1175</v>
      </c>
      <c r="C1554" s="1" t="s">
        <v>1450</v>
      </c>
      <c r="D1554" s="1" t="str">
        <f>"符钰欣"</f>
        <v>符钰欣</v>
      </c>
      <c r="E1554" s="1" t="s">
        <v>1479</v>
      </c>
    </row>
    <row r="1555" spans="1:5" ht="24.75" customHeight="1">
      <c r="A1555" s="1" t="str">
        <f t="shared" si="44"/>
        <v>138</v>
      </c>
      <c r="B1555" s="1" t="s">
        <v>1175</v>
      </c>
      <c r="C1555" s="1" t="s">
        <v>1450</v>
      </c>
      <c r="D1555" s="1" t="str">
        <f>"曾曼曼"</f>
        <v>曾曼曼</v>
      </c>
      <c r="E1555" s="1" t="s">
        <v>1480</v>
      </c>
    </row>
    <row r="1556" spans="1:5" ht="24.75" customHeight="1">
      <c r="A1556" s="1" t="str">
        <f t="shared" si="44"/>
        <v>138</v>
      </c>
      <c r="B1556" s="1" t="s">
        <v>1175</v>
      </c>
      <c r="C1556" s="1" t="s">
        <v>1450</v>
      </c>
      <c r="D1556" s="1" t="str">
        <f>"曹馨月"</f>
        <v>曹馨月</v>
      </c>
      <c r="E1556" s="1" t="s">
        <v>1481</v>
      </c>
    </row>
    <row r="1557" spans="1:5" ht="24.75" customHeight="1">
      <c r="A1557" s="1" t="str">
        <f t="shared" si="44"/>
        <v>138</v>
      </c>
      <c r="B1557" s="1" t="s">
        <v>1175</v>
      </c>
      <c r="C1557" s="1" t="s">
        <v>1450</v>
      </c>
      <c r="D1557" s="1" t="str">
        <f>"施娴"</f>
        <v>施娴</v>
      </c>
      <c r="E1557" s="1" t="s">
        <v>299</v>
      </c>
    </row>
    <row r="1558" spans="1:5" ht="24.75" customHeight="1">
      <c r="A1558" s="1" t="str">
        <f t="shared" si="44"/>
        <v>138</v>
      </c>
      <c r="B1558" s="1" t="s">
        <v>1175</v>
      </c>
      <c r="C1558" s="1" t="s">
        <v>1450</v>
      </c>
      <c r="D1558" s="1" t="str">
        <f>"黄千淇"</f>
        <v>黄千淇</v>
      </c>
      <c r="E1558" s="1" t="s">
        <v>1482</v>
      </c>
    </row>
    <row r="1559" spans="1:5" ht="24.75" customHeight="1">
      <c r="A1559" s="1" t="str">
        <f t="shared" si="44"/>
        <v>138</v>
      </c>
      <c r="B1559" s="1" t="s">
        <v>1175</v>
      </c>
      <c r="C1559" s="1" t="s">
        <v>1450</v>
      </c>
      <c r="D1559" s="1" t="str">
        <f>"张醒"</f>
        <v>张醒</v>
      </c>
      <c r="E1559" s="1" t="s">
        <v>1483</v>
      </c>
    </row>
    <row r="1560" spans="1:5" ht="24.75" customHeight="1">
      <c r="A1560" s="1" t="str">
        <f t="shared" si="44"/>
        <v>138</v>
      </c>
      <c r="B1560" s="1" t="s">
        <v>1175</v>
      </c>
      <c r="C1560" s="1" t="s">
        <v>1450</v>
      </c>
      <c r="D1560" s="1" t="str">
        <f>"张玲玲"</f>
        <v>张玲玲</v>
      </c>
      <c r="E1560" s="1" t="s">
        <v>1484</v>
      </c>
    </row>
    <row r="1561" spans="1:5" ht="24.75" customHeight="1">
      <c r="A1561" s="1" t="str">
        <f t="shared" si="44"/>
        <v>138</v>
      </c>
      <c r="B1561" s="1" t="s">
        <v>1175</v>
      </c>
      <c r="C1561" s="1" t="s">
        <v>1450</v>
      </c>
      <c r="D1561" s="1" t="str">
        <f>"王程"</f>
        <v>王程</v>
      </c>
      <c r="E1561" s="1" t="s">
        <v>1485</v>
      </c>
    </row>
    <row r="1562" spans="1:5" ht="24.75" customHeight="1">
      <c r="A1562" s="1" t="str">
        <f t="shared" si="44"/>
        <v>138</v>
      </c>
      <c r="B1562" s="1" t="s">
        <v>1175</v>
      </c>
      <c r="C1562" s="1" t="s">
        <v>1450</v>
      </c>
      <c r="D1562" s="1" t="str">
        <f>"张蕾"</f>
        <v>张蕾</v>
      </c>
      <c r="E1562" s="1" t="s">
        <v>1486</v>
      </c>
    </row>
    <row r="1563" spans="1:5" ht="24.75" customHeight="1">
      <c r="A1563" s="1" t="str">
        <f t="shared" si="44"/>
        <v>138</v>
      </c>
      <c r="B1563" s="1" t="s">
        <v>1175</v>
      </c>
      <c r="C1563" s="1" t="s">
        <v>1450</v>
      </c>
      <c r="D1563" s="1" t="str">
        <f>"吴雨宸"</f>
        <v>吴雨宸</v>
      </c>
      <c r="E1563" s="1" t="s">
        <v>1487</v>
      </c>
    </row>
    <row r="1564" spans="1:5" ht="24.75" customHeight="1">
      <c r="A1564" s="1" t="str">
        <f aca="true" t="shared" si="45" ref="A1564:A1592">"139"</f>
        <v>139</v>
      </c>
      <c r="B1564" s="1" t="s">
        <v>1081</v>
      </c>
      <c r="C1564" s="1" t="s">
        <v>1488</v>
      </c>
      <c r="D1564" s="1" t="str">
        <f>"张蕾"</f>
        <v>张蕾</v>
      </c>
      <c r="E1564" s="1" t="s">
        <v>401</v>
      </c>
    </row>
    <row r="1565" spans="1:5" ht="24.75" customHeight="1">
      <c r="A1565" s="1" t="str">
        <f t="shared" si="45"/>
        <v>139</v>
      </c>
      <c r="B1565" s="1" t="s">
        <v>1081</v>
      </c>
      <c r="C1565" s="1" t="s">
        <v>1488</v>
      </c>
      <c r="D1565" s="1" t="str">
        <f>"王俊美"</f>
        <v>王俊美</v>
      </c>
      <c r="E1565" s="1" t="s">
        <v>1122</v>
      </c>
    </row>
    <row r="1566" spans="1:5" ht="24.75" customHeight="1">
      <c r="A1566" s="1" t="str">
        <f t="shared" si="45"/>
        <v>139</v>
      </c>
      <c r="B1566" s="1" t="s">
        <v>1081</v>
      </c>
      <c r="C1566" s="1" t="s">
        <v>1488</v>
      </c>
      <c r="D1566" s="1" t="str">
        <f>"麦名蕴"</f>
        <v>麦名蕴</v>
      </c>
      <c r="E1566" s="1" t="s">
        <v>1489</v>
      </c>
    </row>
    <row r="1567" spans="1:5" ht="24.75" customHeight="1">
      <c r="A1567" s="1" t="str">
        <f t="shared" si="45"/>
        <v>139</v>
      </c>
      <c r="B1567" s="1" t="s">
        <v>1081</v>
      </c>
      <c r="C1567" s="1" t="s">
        <v>1488</v>
      </c>
      <c r="D1567" s="1" t="str">
        <f>"黎阿娇"</f>
        <v>黎阿娇</v>
      </c>
      <c r="E1567" s="1" t="s">
        <v>1490</v>
      </c>
    </row>
    <row r="1568" spans="1:5" ht="24.75" customHeight="1">
      <c r="A1568" s="1" t="str">
        <f t="shared" si="45"/>
        <v>139</v>
      </c>
      <c r="B1568" s="1" t="s">
        <v>1081</v>
      </c>
      <c r="C1568" s="1" t="s">
        <v>1488</v>
      </c>
      <c r="D1568" s="1" t="str">
        <f>"柳雨霞"</f>
        <v>柳雨霞</v>
      </c>
      <c r="E1568" s="1" t="s">
        <v>904</v>
      </c>
    </row>
    <row r="1569" spans="1:5" ht="24.75" customHeight="1">
      <c r="A1569" s="1" t="str">
        <f t="shared" si="45"/>
        <v>139</v>
      </c>
      <c r="B1569" s="1" t="s">
        <v>1081</v>
      </c>
      <c r="C1569" s="1" t="s">
        <v>1488</v>
      </c>
      <c r="D1569" s="1" t="str">
        <f>"王初乾"</f>
        <v>王初乾</v>
      </c>
      <c r="E1569" s="1" t="s">
        <v>1491</v>
      </c>
    </row>
    <row r="1570" spans="1:5" ht="24.75" customHeight="1">
      <c r="A1570" s="1" t="str">
        <f t="shared" si="45"/>
        <v>139</v>
      </c>
      <c r="B1570" s="1" t="s">
        <v>1081</v>
      </c>
      <c r="C1570" s="1" t="s">
        <v>1488</v>
      </c>
      <c r="D1570" s="1" t="str">
        <f>"利朋"</f>
        <v>利朋</v>
      </c>
      <c r="E1570" s="1" t="s">
        <v>1492</v>
      </c>
    </row>
    <row r="1571" spans="1:5" ht="24.75" customHeight="1">
      <c r="A1571" s="1" t="str">
        <f t="shared" si="45"/>
        <v>139</v>
      </c>
      <c r="B1571" s="1" t="s">
        <v>1081</v>
      </c>
      <c r="C1571" s="1" t="s">
        <v>1488</v>
      </c>
      <c r="D1571" s="1" t="str">
        <f>"许月春"</f>
        <v>许月春</v>
      </c>
      <c r="E1571" s="1" t="s">
        <v>1493</v>
      </c>
    </row>
    <row r="1572" spans="1:5" ht="24.75" customHeight="1">
      <c r="A1572" s="1" t="str">
        <f t="shared" si="45"/>
        <v>139</v>
      </c>
      <c r="B1572" s="1" t="s">
        <v>1081</v>
      </c>
      <c r="C1572" s="1" t="s">
        <v>1488</v>
      </c>
      <c r="D1572" s="1" t="str">
        <f>"谭小梅"</f>
        <v>谭小梅</v>
      </c>
      <c r="E1572" s="1" t="s">
        <v>1494</v>
      </c>
    </row>
    <row r="1573" spans="1:5" ht="24.75" customHeight="1">
      <c r="A1573" s="1" t="str">
        <f t="shared" si="45"/>
        <v>139</v>
      </c>
      <c r="B1573" s="1" t="s">
        <v>1081</v>
      </c>
      <c r="C1573" s="1" t="s">
        <v>1488</v>
      </c>
      <c r="D1573" s="1" t="str">
        <f>"林先容"</f>
        <v>林先容</v>
      </c>
      <c r="E1573" s="1" t="s">
        <v>1495</v>
      </c>
    </row>
    <row r="1574" spans="1:5" ht="24.75" customHeight="1">
      <c r="A1574" s="1" t="str">
        <f t="shared" si="45"/>
        <v>139</v>
      </c>
      <c r="B1574" s="1" t="s">
        <v>1081</v>
      </c>
      <c r="C1574" s="1" t="s">
        <v>1488</v>
      </c>
      <c r="D1574" s="1" t="str">
        <f>"林莉"</f>
        <v>林莉</v>
      </c>
      <c r="E1574" s="1" t="s">
        <v>1496</v>
      </c>
    </row>
    <row r="1575" spans="1:5" ht="24.75" customHeight="1">
      <c r="A1575" s="1" t="str">
        <f t="shared" si="45"/>
        <v>139</v>
      </c>
      <c r="B1575" s="1" t="s">
        <v>1081</v>
      </c>
      <c r="C1575" s="1" t="s">
        <v>1488</v>
      </c>
      <c r="D1575" s="1" t="str">
        <f>"王景荟"</f>
        <v>王景荟</v>
      </c>
      <c r="E1575" s="1" t="s">
        <v>1497</v>
      </c>
    </row>
    <row r="1576" spans="1:5" ht="24.75" customHeight="1">
      <c r="A1576" s="1" t="str">
        <f t="shared" si="45"/>
        <v>139</v>
      </c>
      <c r="B1576" s="1" t="s">
        <v>1081</v>
      </c>
      <c r="C1576" s="1" t="s">
        <v>1488</v>
      </c>
      <c r="D1576" s="1" t="str">
        <f>"赵薇"</f>
        <v>赵薇</v>
      </c>
      <c r="E1576" s="1" t="s">
        <v>1498</v>
      </c>
    </row>
    <row r="1577" spans="1:5" ht="24.75" customHeight="1">
      <c r="A1577" s="1" t="str">
        <f t="shared" si="45"/>
        <v>139</v>
      </c>
      <c r="B1577" s="1" t="s">
        <v>1081</v>
      </c>
      <c r="C1577" s="1" t="s">
        <v>1488</v>
      </c>
      <c r="D1577" s="1" t="str">
        <f>"黎金玉"</f>
        <v>黎金玉</v>
      </c>
      <c r="E1577" s="1" t="s">
        <v>1499</v>
      </c>
    </row>
    <row r="1578" spans="1:5" ht="24.75" customHeight="1">
      <c r="A1578" s="1" t="str">
        <f t="shared" si="45"/>
        <v>139</v>
      </c>
      <c r="B1578" s="1" t="s">
        <v>1081</v>
      </c>
      <c r="C1578" s="1" t="s">
        <v>1488</v>
      </c>
      <c r="D1578" s="1" t="str">
        <f>"薛桃秋"</f>
        <v>薛桃秋</v>
      </c>
      <c r="E1578" s="1" t="s">
        <v>1500</v>
      </c>
    </row>
    <row r="1579" spans="1:5" ht="24.75" customHeight="1">
      <c r="A1579" s="1" t="str">
        <f t="shared" si="45"/>
        <v>139</v>
      </c>
      <c r="B1579" s="1" t="s">
        <v>1081</v>
      </c>
      <c r="C1579" s="1" t="s">
        <v>1488</v>
      </c>
      <c r="D1579" s="1" t="str">
        <f>"麦娜"</f>
        <v>麦娜</v>
      </c>
      <c r="E1579" s="1" t="s">
        <v>35</v>
      </c>
    </row>
    <row r="1580" spans="1:5" ht="24.75" customHeight="1">
      <c r="A1580" s="1" t="str">
        <f t="shared" si="45"/>
        <v>139</v>
      </c>
      <c r="B1580" s="1" t="s">
        <v>1081</v>
      </c>
      <c r="C1580" s="1" t="s">
        <v>1488</v>
      </c>
      <c r="D1580" s="1" t="str">
        <f>"唐妮"</f>
        <v>唐妮</v>
      </c>
      <c r="E1580" s="1" t="s">
        <v>806</v>
      </c>
    </row>
    <row r="1581" spans="1:5" ht="24.75" customHeight="1">
      <c r="A1581" s="1" t="str">
        <f t="shared" si="45"/>
        <v>139</v>
      </c>
      <c r="B1581" s="1" t="s">
        <v>1081</v>
      </c>
      <c r="C1581" s="1" t="s">
        <v>1488</v>
      </c>
      <c r="D1581" s="1" t="str">
        <f>"吴云"</f>
        <v>吴云</v>
      </c>
      <c r="E1581" s="1" t="s">
        <v>1501</v>
      </c>
    </row>
    <row r="1582" spans="1:5" ht="24.75" customHeight="1">
      <c r="A1582" s="1" t="str">
        <f t="shared" si="45"/>
        <v>139</v>
      </c>
      <c r="B1582" s="1" t="s">
        <v>1081</v>
      </c>
      <c r="C1582" s="1" t="s">
        <v>1488</v>
      </c>
      <c r="D1582" s="1" t="str">
        <f>"陈家欣"</f>
        <v>陈家欣</v>
      </c>
      <c r="E1582" s="1" t="s">
        <v>1502</v>
      </c>
    </row>
    <row r="1583" spans="1:5" ht="24.75" customHeight="1">
      <c r="A1583" s="1" t="str">
        <f t="shared" si="45"/>
        <v>139</v>
      </c>
      <c r="B1583" s="1" t="s">
        <v>1081</v>
      </c>
      <c r="C1583" s="1" t="s">
        <v>1488</v>
      </c>
      <c r="D1583" s="1" t="str">
        <f>"符定妹"</f>
        <v>符定妹</v>
      </c>
      <c r="E1583" s="1" t="s">
        <v>1503</v>
      </c>
    </row>
    <row r="1584" spans="1:5" ht="24.75" customHeight="1">
      <c r="A1584" s="1" t="str">
        <f t="shared" si="45"/>
        <v>139</v>
      </c>
      <c r="B1584" s="1" t="s">
        <v>1081</v>
      </c>
      <c r="C1584" s="1" t="s">
        <v>1488</v>
      </c>
      <c r="D1584" s="1" t="str">
        <f>"陈娇丽"</f>
        <v>陈娇丽</v>
      </c>
      <c r="E1584" s="1" t="s">
        <v>1148</v>
      </c>
    </row>
    <row r="1585" spans="1:5" ht="24.75" customHeight="1">
      <c r="A1585" s="1" t="str">
        <f t="shared" si="45"/>
        <v>139</v>
      </c>
      <c r="B1585" s="1" t="s">
        <v>1081</v>
      </c>
      <c r="C1585" s="1" t="s">
        <v>1488</v>
      </c>
      <c r="D1585" s="1" t="str">
        <f>"高秀佼"</f>
        <v>高秀佼</v>
      </c>
      <c r="E1585" s="1" t="s">
        <v>1504</v>
      </c>
    </row>
    <row r="1586" spans="1:5" ht="24.75" customHeight="1">
      <c r="A1586" s="1" t="str">
        <f t="shared" si="45"/>
        <v>139</v>
      </c>
      <c r="B1586" s="1" t="s">
        <v>1081</v>
      </c>
      <c r="C1586" s="1" t="s">
        <v>1488</v>
      </c>
      <c r="D1586" s="1" t="str">
        <f>"陈晓倩"</f>
        <v>陈晓倩</v>
      </c>
      <c r="E1586" s="1" t="s">
        <v>1505</v>
      </c>
    </row>
    <row r="1587" spans="1:5" ht="24.75" customHeight="1">
      <c r="A1587" s="1" t="str">
        <f t="shared" si="45"/>
        <v>139</v>
      </c>
      <c r="B1587" s="1" t="s">
        <v>1081</v>
      </c>
      <c r="C1587" s="1" t="s">
        <v>1488</v>
      </c>
      <c r="D1587" s="1" t="str">
        <f>"吴小妹"</f>
        <v>吴小妹</v>
      </c>
      <c r="E1587" s="1" t="s">
        <v>1506</v>
      </c>
    </row>
    <row r="1588" spans="1:5" ht="24.75" customHeight="1">
      <c r="A1588" s="1" t="str">
        <f t="shared" si="45"/>
        <v>139</v>
      </c>
      <c r="B1588" s="1" t="s">
        <v>1081</v>
      </c>
      <c r="C1588" s="1" t="s">
        <v>1488</v>
      </c>
      <c r="D1588" s="1" t="str">
        <f>"陈冬迪"</f>
        <v>陈冬迪</v>
      </c>
      <c r="E1588" s="1" t="s">
        <v>1507</v>
      </c>
    </row>
    <row r="1589" spans="1:5" ht="24.75" customHeight="1">
      <c r="A1589" s="1" t="str">
        <f t="shared" si="45"/>
        <v>139</v>
      </c>
      <c r="B1589" s="1" t="s">
        <v>1081</v>
      </c>
      <c r="C1589" s="1" t="s">
        <v>1488</v>
      </c>
      <c r="D1589" s="1" t="str">
        <f>"卓婷婷"</f>
        <v>卓婷婷</v>
      </c>
      <c r="E1589" s="1" t="s">
        <v>1508</v>
      </c>
    </row>
    <row r="1590" spans="1:5" ht="24.75" customHeight="1">
      <c r="A1590" s="1" t="str">
        <f t="shared" si="45"/>
        <v>139</v>
      </c>
      <c r="B1590" s="1" t="s">
        <v>1081</v>
      </c>
      <c r="C1590" s="1" t="s">
        <v>1488</v>
      </c>
      <c r="D1590" s="1" t="str">
        <f>"陈玉霞"</f>
        <v>陈玉霞</v>
      </c>
      <c r="E1590" s="1" t="s">
        <v>1509</v>
      </c>
    </row>
    <row r="1591" spans="1:5" ht="24.75" customHeight="1">
      <c r="A1591" s="1" t="str">
        <f t="shared" si="45"/>
        <v>139</v>
      </c>
      <c r="B1591" s="1" t="s">
        <v>1081</v>
      </c>
      <c r="C1591" s="1" t="s">
        <v>1488</v>
      </c>
      <c r="D1591" s="1" t="str">
        <f>"杨振文"</f>
        <v>杨振文</v>
      </c>
      <c r="E1591" s="1" t="s">
        <v>1510</v>
      </c>
    </row>
    <row r="1592" spans="1:5" ht="24.75" customHeight="1">
      <c r="A1592" s="1" t="str">
        <f t="shared" si="45"/>
        <v>139</v>
      </c>
      <c r="B1592" s="1" t="s">
        <v>1081</v>
      </c>
      <c r="C1592" s="1" t="s">
        <v>1488</v>
      </c>
      <c r="D1592" s="1" t="str">
        <f>"王跃情"</f>
        <v>王跃情</v>
      </c>
      <c r="E1592" s="1" t="s">
        <v>1511</v>
      </c>
    </row>
    <row r="1593" spans="1:5" ht="24.75" customHeight="1">
      <c r="A1593" s="1" t="str">
        <f aca="true" t="shared" si="46" ref="A1593:A1602">"141"</f>
        <v>141</v>
      </c>
      <c r="B1593" s="1" t="s">
        <v>6</v>
      </c>
      <c r="C1593" s="1" t="s">
        <v>1488</v>
      </c>
      <c r="D1593" s="1" t="str">
        <f>"王伟"</f>
        <v>王伟</v>
      </c>
      <c r="E1593" s="1" t="s">
        <v>394</v>
      </c>
    </row>
    <row r="1594" spans="1:5" ht="24.75" customHeight="1">
      <c r="A1594" s="1" t="str">
        <f t="shared" si="46"/>
        <v>141</v>
      </c>
      <c r="B1594" s="1" t="s">
        <v>6</v>
      </c>
      <c r="C1594" s="1" t="s">
        <v>1488</v>
      </c>
      <c r="D1594" s="1" t="str">
        <f>"陈芳"</f>
        <v>陈芳</v>
      </c>
      <c r="E1594" s="1" t="s">
        <v>1512</v>
      </c>
    </row>
    <row r="1595" spans="1:5" ht="24.75" customHeight="1">
      <c r="A1595" s="1" t="str">
        <f t="shared" si="46"/>
        <v>141</v>
      </c>
      <c r="B1595" s="1" t="s">
        <v>6</v>
      </c>
      <c r="C1595" s="1" t="s">
        <v>1488</v>
      </c>
      <c r="D1595" s="1" t="str">
        <f>"庄婵"</f>
        <v>庄婵</v>
      </c>
      <c r="E1595" s="1" t="s">
        <v>1513</v>
      </c>
    </row>
    <row r="1596" spans="1:5" ht="24.75" customHeight="1">
      <c r="A1596" s="1" t="str">
        <f t="shared" si="46"/>
        <v>141</v>
      </c>
      <c r="B1596" s="1" t="s">
        <v>6</v>
      </c>
      <c r="C1596" s="1" t="s">
        <v>1488</v>
      </c>
      <c r="D1596" s="1" t="str">
        <f>"符春欢"</f>
        <v>符春欢</v>
      </c>
      <c r="E1596" s="1" t="s">
        <v>1514</v>
      </c>
    </row>
    <row r="1597" spans="1:5" ht="24.75" customHeight="1">
      <c r="A1597" s="1" t="str">
        <f t="shared" si="46"/>
        <v>141</v>
      </c>
      <c r="B1597" s="1" t="s">
        <v>6</v>
      </c>
      <c r="C1597" s="1" t="s">
        <v>1488</v>
      </c>
      <c r="D1597" s="1" t="str">
        <f>"许梦珍"</f>
        <v>许梦珍</v>
      </c>
      <c r="E1597" s="1" t="s">
        <v>1515</v>
      </c>
    </row>
    <row r="1598" spans="1:5" ht="24.75" customHeight="1">
      <c r="A1598" s="1" t="str">
        <f t="shared" si="46"/>
        <v>141</v>
      </c>
      <c r="B1598" s="1" t="s">
        <v>6</v>
      </c>
      <c r="C1598" s="1" t="s">
        <v>1488</v>
      </c>
      <c r="D1598" s="1" t="str">
        <f>"吴红娟"</f>
        <v>吴红娟</v>
      </c>
      <c r="E1598" s="1" t="s">
        <v>1516</v>
      </c>
    </row>
    <row r="1599" spans="1:5" ht="24.75" customHeight="1">
      <c r="A1599" s="1" t="str">
        <f t="shared" si="46"/>
        <v>141</v>
      </c>
      <c r="B1599" s="1" t="s">
        <v>6</v>
      </c>
      <c r="C1599" s="1" t="s">
        <v>1488</v>
      </c>
      <c r="D1599" s="1" t="str">
        <f>"罗文晴"</f>
        <v>罗文晴</v>
      </c>
      <c r="E1599" s="1" t="s">
        <v>1517</v>
      </c>
    </row>
    <row r="1600" spans="1:5" ht="24.75" customHeight="1">
      <c r="A1600" s="1" t="str">
        <f t="shared" si="46"/>
        <v>141</v>
      </c>
      <c r="B1600" s="1" t="s">
        <v>6</v>
      </c>
      <c r="C1600" s="1" t="s">
        <v>1488</v>
      </c>
      <c r="D1600" s="1" t="str">
        <f>"林升恒"</f>
        <v>林升恒</v>
      </c>
      <c r="E1600" s="1" t="s">
        <v>1518</v>
      </c>
    </row>
    <row r="1601" spans="1:5" ht="24.75" customHeight="1">
      <c r="A1601" s="1" t="str">
        <f t="shared" si="46"/>
        <v>141</v>
      </c>
      <c r="B1601" s="1" t="s">
        <v>6</v>
      </c>
      <c r="C1601" s="1" t="s">
        <v>1488</v>
      </c>
      <c r="D1601" s="1" t="str">
        <f>"陈惠完"</f>
        <v>陈惠完</v>
      </c>
      <c r="E1601" s="1" t="s">
        <v>1519</v>
      </c>
    </row>
    <row r="1602" spans="1:5" ht="24.75" customHeight="1">
      <c r="A1602" s="1" t="str">
        <f t="shared" si="46"/>
        <v>141</v>
      </c>
      <c r="B1602" s="1" t="s">
        <v>6</v>
      </c>
      <c r="C1602" s="1" t="s">
        <v>1488</v>
      </c>
      <c r="D1602" s="1" t="str">
        <f>"林雪慧"</f>
        <v>林雪慧</v>
      </c>
      <c r="E1602" s="1" t="s">
        <v>1520</v>
      </c>
    </row>
    <row r="1603" spans="1:5" ht="24.75" customHeight="1">
      <c r="A1603" s="1" t="str">
        <f aca="true" t="shared" si="47" ref="A1603:A1614">"142"</f>
        <v>142</v>
      </c>
      <c r="B1603" s="1" t="s">
        <v>179</v>
      </c>
      <c r="C1603" s="1" t="s">
        <v>1488</v>
      </c>
      <c r="D1603" s="1" t="str">
        <f>"符繁厅"</f>
        <v>符繁厅</v>
      </c>
      <c r="E1603" s="1" t="s">
        <v>1521</v>
      </c>
    </row>
    <row r="1604" spans="1:5" ht="24.75" customHeight="1">
      <c r="A1604" s="1" t="str">
        <f t="shared" si="47"/>
        <v>142</v>
      </c>
      <c r="B1604" s="1" t="s">
        <v>179</v>
      </c>
      <c r="C1604" s="1" t="s">
        <v>1488</v>
      </c>
      <c r="D1604" s="1" t="str">
        <f>"吴绵杰"</f>
        <v>吴绵杰</v>
      </c>
      <c r="E1604" s="1" t="s">
        <v>1522</v>
      </c>
    </row>
    <row r="1605" spans="1:5" ht="24.75" customHeight="1">
      <c r="A1605" s="1" t="str">
        <f t="shared" si="47"/>
        <v>142</v>
      </c>
      <c r="B1605" s="1" t="s">
        <v>179</v>
      </c>
      <c r="C1605" s="1" t="s">
        <v>1488</v>
      </c>
      <c r="D1605" s="1" t="str">
        <f>"符大林"</f>
        <v>符大林</v>
      </c>
      <c r="E1605" s="1" t="s">
        <v>1523</v>
      </c>
    </row>
    <row r="1606" spans="1:5" ht="24.75" customHeight="1">
      <c r="A1606" s="1" t="str">
        <f t="shared" si="47"/>
        <v>142</v>
      </c>
      <c r="B1606" s="1" t="s">
        <v>179</v>
      </c>
      <c r="C1606" s="1" t="s">
        <v>1488</v>
      </c>
      <c r="D1606" s="1" t="str">
        <f>"杨浩"</f>
        <v>杨浩</v>
      </c>
      <c r="E1606" s="1" t="s">
        <v>1524</v>
      </c>
    </row>
    <row r="1607" spans="1:5" ht="24.75" customHeight="1">
      <c r="A1607" s="1" t="str">
        <f t="shared" si="47"/>
        <v>142</v>
      </c>
      <c r="B1607" s="1" t="s">
        <v>179</v>
      </c>
      <c r="C1607" s="1" t="s">
        <v>1488</v>
      </c>
      <c r="D1607" s="1" t="str">
        <f>"林升灿"</f>
        <v>林升灿</v>
      </c>
      <c r="E1607" s="1" t="s">
        <v>1525</v>
      </c>
    </row>
    <row r="1608" spans="1:5" ht="24.75" customHeight="1">
      <c r="A1608" s="1" t="str">
        <f t="shared" si="47"/>
        <v>142</v>
      </c>
      <c r="B1608" s="1" t="s">
        <v>179</v>
      </c>
      <c r="C1608" s="1" t="s">
        <v>1488</v>
      </c>
      <c r="D1608" s="1" t="str">
        <f>"赵钧豪"</f>
        <v>赵钧豪</v>
      </c>
      <c r="E1608" s="1" t="s">
        <v>1526</v>
      </c>
    </row>
    <row r="1609" spans="1:5" ht="24.75" customHeight="1">
      <c r="A1609" s="1" t="str">
        <f t="shared" si="47"/>
        <v>142</v>
      </c>
      <c r="B1609" s="1" t="s">
        <v>179</v>
      </c>
      <c r="C1609" s="1" t="s">
        <v>1488</v>
      </c>
      <c r="D1609" s="1" t="str">
        <f>"王兴超"</f>
        <v>王兴超</v>
      </c>
      <c r="E1609" s="1" t="s">
        <v>1527</v>
      </c>
    </row>
    <row r="1610" spans="1:5" ht="24.75" customHeight="1">
      <c r="A1610" s="1" t="str">
        <f t="shared" si="47"/>
        <v>142</v>
      </c>
      <c r="B1610" s="1" t="s">
        <v>179</v>
      </c>
      <c r="C1610" s="1" t="s">
        <v>1488</v>
      </c>
      <c r="D1610" s="1" t="str">
        <f>"符敦旭"</f>
        <v>符敦旭</v>
      </c>
      <c r="E1610" s="1" t="s">
        <v>1528</v>
      </c>
    </row>
    <row r="1611" spans="1:5" ht="24.75" customHeight="1">
      <c r="A1611" s="1" t="str">
        <f t="shared" si="47"/>
        <v>142</v>
      </c>
      <c r="B1611" s="1" t="s">
        <v>179</v>
      </c>
      <c r="C1611" s="1" t="s">
        <v>1488</v>
      </c>
      <c r="D1611" s="1" t="str">
        <f>"林英杰"</f>
        <v>林英杰</v>
      </c>
      <c r="E1611" s="1" t="s">
        <v>1529</v>
      </c>
    </row>
    <row r="1612" spans="1:5" ht="24.75" customHeight="1">
      <c r="A1612" s="1" t="str">
        <f t="shared" si="47"/>
        <v>142</v>
      </c>
      <c r="B1612" s="1" t="s">
        <v>179</v>
      </c>
      <c r="C1612" s="1" t="s">
        <v>1488</v>
      </c>
      <c r="D1612" s="1" t="str">
        <f>"陈丽娜"</f>
        <v>陈丽娜</v>
      </c>
      <c r="E1612" s="1" t="s">
        <v>1530</v>
      </c>
    </row>
    <row r="1613" spans="1:5" ht="24.75" customHeight="1">
      <c r="A1613" s="1" t="str">
        <f t="shared" si="47"/>
        <v>142</v>
      </c>
      <c r="B1613" s="1" t="s">
        <v>179</v>
      </c>
      <c r="C1613" s="1" t="s">
        <v>1488</v>
      </c>
      <c r="D1613" s="1" t="str">
        <f>"云美珍"</f>
        <v>云美珍</v>
      </c>
      <c r="E1613" s="1" t="s">
        <v>1531</v>
      </c>
    </row>
    <row r="1614" spans="1:5" ht="24.75" customHeight="1">
      <c r="A1614" s="1" t="str">
        <f t="shared" si="47"/>
        <v>142</v>
      </c>
      <c r="B1614" s="1" t="s">
        <v>179</v>
      </c>
      <c r="C1614" s="1" t="s">
        <v>1488</v>
      </c>
      <c r="D1614" s="1" t="str">
        <f>"陈舜香"</f>
        <v>陈舜香</v>
      </c>
      <c r="E1614" s="1" t="s">
        <v>1532</v>
      </c>
    </row>
    <row r="1615" spans="1:5" ht="24.75" customHeight="1">
      <c r="A1615" s="1" t="str">
        <f aca="true" t="shared" si="48" ref="A1615:A1639">"143"</f>
        <v>143</v>
      </c>
      <c r="B1615" s="1" t="s">
        <v>1212</v>
      </c>
      <c r="C1615" s="1" t="s">
        <v>1488</v>
      </c>
      <c r="D1615" s="1" t="str">
        <f>"梁宝文"</f>
        <v>梁宝文</v>
      </c>
      <c r="E1615" s="1" t="s">
        <v>1533</v>
      </c>
    </row>
    <row r="1616" spans="1:5" ht="24.75" customHeight="1">
      <c r="A1616" s="1" t="str">
        <f t="shared" si="48"/>
        <v>143</v>
      </c>
      <c r="B1616" s="1" t="s">
        <v>1212</v>
      </c>
      <c r="C1616" s="1" t="s">
        <v>1488</v>
      </c>
      <c r="D1616" s="1" t="str">
        <f>"陈秀尼"</f>
        <v>陈秀尼</v>
      </c>
      <c r="E1616" s="1" t="s">
        <v>327</v>
      </c>
    </row>
    <row r="1617" spans="1:5" ht="24.75" customHeight="1">
      <c r="A1617" s="1" t="str">
        <f t="shared" si="48"/>
        <v>143</v>
      </c>
      <c r="B1617" s="1" t="s">
        <v>1212</v>
      </c>
      <c r="C1617" s="1" t="s">
        <v>1488</v>
      </c>
      <c r="D1617" s="1" t="str">
        <f>"牛祥惠"</f>
        <v>牛祥惠</v>
      </c>
      <c r="E1617" s="1" t="s">
        <v>1534</v>
      </c>
    </row>
    <row r="1618" spans="1:5" ht="24.75" customHeight="1">
      <c r="A1618" s="1" t="str">
        <f t="shared" si="48"/>
        <v>143</v>
      </c>
      <c r="B1618" s="1" t="s">
        <v>1212</v>
      </c>
      <c r="C1618" s="1" t="s">
        <v>1488</v>
      </c>
      <c r="D1618" s="1" t="str">
        <f>"徐雅"</f>
        <v>徐雅</v>
      </c>
      <c r="E1618" s="1" t="s">
        <v>1535</v>
      </c>
    </row>
    <row r="1619" spans="1:5" ht="24.75" customHeight="1">
      <c r="A1619" s="1" t="str">
        <f t="shared" si="48"/>
        <v>143</v>
      </c>
      <c r="B1619" s="1" t="s">
        <v>1212</v>
      </c>
      <c r="C1619" s="1" t="s">
        <v>1488</v>
      </c>
      <c r="D1619" s="1" t="str">
        <f>"陈林"</f>
        <v>陈林</v>
      </c>
      <c r="E1619" s="1" t="s">
        <v>1536</v>
      </c>
    </row>
    <row r="1620" spans="1:5" ht="24.75" customHeight="1">
      <c r="A1620" s="1" t="str">
        <f t="shared" si="48"/>
        <v>143</v>
      </c>
      <c r="B1620" s="1" t="s">
        <v>1212</v>
      </c>
      <c r="C1620" s="1" t="s">
        <v>1488</v>
      </c>
      <c r="D1620" s="1" t="str">
        <f>"黄丽巧"</f>
        <v>黄丽巧</v>
      </c>
      <c r="E1620" s="1" t="s">
        <v>1537</v>
      </c>
    </row>
    <row r="1621" spans="1:5" ht="24.75" customHeight="1">
      <c r="A1621" s="1" t="str">
        <f t="shared" si="48"/>
        <v>143</v>
      </c>
      <c r="B1621" s="1" t="s">
        <v>1212</v>
      </c>
      <c r="C1621" s="1" t="s">
        <v>1488</v>
      </c>
      <c r="D1621" s="1" t="str">
        <f>"卢哨"</f>
        <v>卢哨</v>
      </c>
      <c r="E1621" s="1" t="s">
        <v>1538</v>
      </c>
    </row>
    <row r="1622" spans="1:5" ht="24.75" customHeight="1">
      <c r="A1622" s="1" t="str">
        <f t="shared" si="48"/>
        <v>143</v>
      </c>
      <c r="B1622" s="1" t="s">
        <v>1212</v>
      </c>
      <c r="C1622" s="1" t="s">
        <v>1488</v>
      </c>
      <c r="D1622" s="1" t="str">
        <f>"杨豫"</f>
        <v>杨豫</v>
      </c>
      <c r="E1622" s="1" t="s">
        <v>1539</v>
      </c>
    </row>
    <row r="1623" spans="1:5" ht="24.75" customHeight="1">
      <c r="A1623" s="1" t="str">
        <f t="shared" si="48"/>
        <v>143</v>
      </c>
      <c r="B1623" s="1" t="s">
        <v>1212</v>
      </c>
      <c r="C1623" s="1" t="s">
        <v>1488</v>
      </c>
      <c r="D1623" s="1" t="str">
        <f>"陈景伟"</f>
        <v>陈景伟</v>
      </c>
      <c r="E1623" s="1" t="s">
        <v>1540</v>
      </c>
    </row>
    <row r="1624" spans="1:5" ht="24.75" customHeight="1">
      <c r="A1624" s="1" t="str">
        <f t="shared" si="48"/>
        <v>143</v>
      </c>
      <c r="B1624" s="1" t="s">
        <v>1212</v>
      </c>
      <c r="C1624" s="1" t="s">
        <v>1488</v>
      </c>
      <c r="D1624" s="1" t="str">
        <f>"覃学新"</f>
        <v>覃学新</v>
      </c>
      <c r="E1624" s="1" t="s">
        <v>1541</v>
      </c>
    </row>
    <row r="1625" spans="1:5" ht="24.75" customHeight="1">
      <c r="A1625" s="1" t="str">
        <f t="shared" si="48"/>
        <v>143</v>
      </c>
      <c r="B1625" s="1" t="s">
        <v>1212</v>
      </c>
      <c r="C1625" s="1" t="s">
        <v>1488</v>
      </c>
      <c r="D1625" s="1" t="str">
        <f>"邱依婷"</f>
        <v>邱依婷</v>
      </c>
      <c r="E1625" s="1" t="s">
        <v>1542</v>
      </c>
    </row>
    <row r="1626" spans="1:5" ht="24.75" customHeight="1">
      <c r="A1626" s="1" t="str">
        <f t="shared" si="48"/>
        <v>143</v>
      </c>
      <c r="B1626" s="1" t="s">
        <v>1212</v>
      </c>
      <c r="C1626" s="1" t="s">
        <v>1488</v>
      </c>
      <c r="D1626" s="1" t="str">
        <f>"万笔川"</f>
        <v>万笔川</v>
      </c>
      <c r="E1626" s="1" t="s">
        <v>1543</v>
      </c>
    </row>
    <row r="1627" spans="1:5" ht="24.75" customHeight="1">
      <c r="A1627" s="1" t="str">
        <f t="shared" si="48"/>
        <v>143</v>
      </c>
      <c r="B1627" s="1" t="s">
        <v>1212</v>
      </c>
      <c r="C1627" s="1" t="s">
        <v>1488</v>
      </c>
      <c r="D1627" s="1" t="str">
        <f>"韩丽芳"</f>
        <v>韩丽芳</v>
      </c>
      <c r="E1627" s="1" t="s">
        <v>1544</v>
      </c>
    </row>
    <row r="1628" spans="1:5" ht="24.75" customHeight="1">
      <c r="A1628" s="1" t="str">
        <f t="shared" si="48"/>
        <v>143</v>
      </c>
      <c r="B1628" s="1" t="s">
        <v>1212</v>
      </c>
      <c r="C1628" s="1" t="s">
        <v>1488</v>
      </c>
      <c r="D1628" s="1" t="str">
        <f>"林育遥"</f>
        <v>林育遥</v>
      </c>
      <c r="E1628" s="1" t="s">
        <v>1545</v>
      </c>
    </row>
    <row r="1629" spans="1:5" ht="24.75" customHeight="1">
      <c r="A1629" s="1" t="str">
        <f t="shared" si="48"/>
        <v>143</v>
      </c>
      <c r="B1629" s="1" t="s">
        <v>1212</v>
      </c>
      <c r="C1629" s="1" t="s">
        <v>1488</v>
      </c>
      <c r="D1629" s="1" t="str">
        <f>"周云青"</f>
        <v>周云青</v>
      </c>
      <c r="E1629" s="1" t="s">
        <v>1546</v>
      </c>
    </row>
    <row r="1630" spans="1:5" ht="24.75" customHeight="1">
      <c r="A1630" s="1" t="str">
        <f t="shared" si="48"/>
        <v>143</v>
      </c>
      <c r="B1630" s="1" t="s">
        <v>1212</v>
      </c>
      <c r="C1630" s="1" t="s">
        <v>1488</v>
      </c>
      <c r="D1630" s="1" t="str">
        <f>"高英姿"</f>
        <v>高英姿</v>
      </c>
      <c r="E1630" s="1" t="s">
        <v>1547</v>
      </c>
    </row>
    <row r="1631" spans="1:5" ht="24.75" customHeight="1">
      <c r="A1631" s="1" t="str">
        <f t="shared" si="48"/>
        <v>143</v>
      </c>
      <c r="B1631" s="1" t="s">
        <v>1212</v>
      </c>
      <c r="C1631" s="1" t="s">
        <v>1488</v>
      </c>
      <c r="D1631" s="1" t="str">
        <f>"刘春雨"</f>
        <v>刘春雨</v>
      </c>
      <c r="E1631" s="1" t="s">
        <v>1548</v>
      </c>
    </row>
    <row r="1632" spans="1:5" ht="24.75" customHeight="1">
      <c r="A1632" s="1" t="str">
        <f t="shared" si="48"/>
        <v>143</v>
      </c>
      <c r="B1632" s="1" t="s">
        <v>1212</v>
      </c>
      <c r="C1632" s="1" t="s">
        <v>1488</v>
      </c>
      <c r="D1632" s="1" t="str">
        <f>"黄富"</f>
        <v>黄富</v>
      </c>
      <c r="E1632" s="1" t="s">
        <v>1549</v>
      </c>
    </row>
    <row r="1633" spans="1:5" ht="24.75" customHeight="1">
      <c r="A1633" s="1" t="str">
        <f t="shared" si="48"/>
        <v>143</v>
      </c>
      <c r="B1633" s="1" t="s">
        <v>1212</v>
      </c>
      <c r="C1633" s="1" t="s">
        <v>1488</v>
      </c>
      <c r="D1633" s="1" t="str">
        <f>"卢丹玲"</f>
        <v>卢丹玲</v>
      </c>
      <c r="E1633" s="1" t="s">
        <v>1550</v>
      </c>
    </row>
    <row r="1634" spans="1:5" ht="24.75" customHeight="1">
      <c r="A1634" s="1" t="str">
        <f t="shared" si="48"/>
        <v>143</v>
      </c>
      <c r="B1634" s="1" t="s">
        <v>1212</v>
      </c>
      <c r="C1634" s="1" t="s">
        <v>1488</v>
      </c>
      <c r="D1634" s="1" t="str">
        <f>"陈惠凤"</f>
        <v>陈惠凤</v>
      </c>
      <c r="E1634" s="1" t="s">
        <v>1551</v>
      </c>
    </row>
    <row r="1635" spans="1:5" ht="24.75" customHeight="1">
      <c r="A1635" s="1" t="str">
        <f t="shared" si="48"/>
        <v>143</v>
      </c>
      <c r="B1635" s="1" t="s">
        <v>1212</v>
      </c>
      <c r="C1635" s="1" t="s">
        <v>1488</v>
      </c>
      <c r="D1635" s="1" t="str">
        <f>"刘高吏"</f>
        <v>刘高吏</v>
      </c>
      <c r="E1635" s="1" t="s">
        <v>1552</v>
      </c>
    </row>
    <row r="1636" spans="1:5" ht="24.75" customHeight="1">
      <c r="A1636" s="1" t="str">
        <f t="shared" si="48"/>
        <v>143</v>
      </c>
      <c r="B1636" s="1" t="s">
        <v>1212</v>
      </c>
      <c r="C1636" s="1" t="s">
        <v>1488</v>
      </c>
      <c r="D1636" s="1" t="str">
        <f>"何雅婷"</f>
        <v>何雅婷</v>
      </c>
      <c r="E1636" s="1" t="s">
        <v>1553</v>
      </c>
    </row>
    <row r="1637" spans="1:5" ht="24.75" customHeight="1">
      <c r="A1637" s="1" t="str">
        <f t="shared" si="48"/>
        <v>143</v>
      </c>
      <c r="B1637" s="1" t="s">
        <v>1212</v>
      </c>
      <c r="C1637" s="1" t="s">
        <v>1488</v>
      </c>
      <c r="D1637" s="1" t="str">
        <f>"李黎佳"</f>
        <v>李黎佳</v>
      </c>
      <c r="E1637" s="1" t="s">
        <v>1554</v>
      </c>
    </row>
    <row r="1638" spans="1:5" ht="24.75" customHeight="1">
      <c r="A1638" s="1" t="str">
        <f t="shared" si="48"/>
        <v>143</v>
      </c>
      <c r="B1638" s="1" t="s">
        <v>1212</v>
      </c>
      <c r="C1638" s="1" t="s">
        <v>1488</v>
      </c>
      <c r="D1638" s="1" t="str">
        <f>"王天宇"</f>
        <v>王天宇</v>
      </c>
      <c r="E1638" s="1" t="s">
        <v>1555</v>
      </c>
    </row>
    <row r="1639" spans="1:5" ht="24.75" customHeight="1">
      <c r="A1639" s="1" t="str">
        <f t="shared" si="48"/>
        <v>143</v>
      </c>
      <c r="B1639" s="1" t="s">
        <v>1212</v>
      </c>
      <c r="C1639" s="1" t="s">
        <v>1488</v>
      </c>
      <c r="D1639" s="1" t="str">
        <f>"姜楠"</f>
        <v>姜楠</v>
      </c>
      <c r="E1639" s="1" t="s">
        <v>1556</v>
      </c>
    </row>
    <row r="1640" spans="1:5" ht="24.75" customHeight="1">
      <c r="A1640" s="1" t="str">
        <f aca="true" t="shared" si="49" ref="A1640:A1650">"144"</f>
        <v>144</v>
      </c>
      <c r="B1640" s="1" t="s">
        <v>1175</v>
      </c>
      <c r="C1640" s="1" t="s">
        <v>1488</v>
      </c>
      <c r="D1640" s="1" t="str">
        <f>"李海微"</f>
        <v>李海微</v>
      </c>
      <c r="E1640" s="1" t="s">
        <v>1557</v>
      </c>
    </row>
    <row r="1641" spans="1:5" ht="24.75" customHeight="1">
      <c r="A1641" s="1" t="str">
        <f t="shared" si="49"/>
        <v>144</v>
      </c>
      <c r="B1641" s="1" t="s">
        <v>1175</v>
      </c>
      <c r="C1641" s="1" t="s">
        <v>1488</v>
      </c>
      <c r="D1641" s="1" t="str">
        <f>"王刚"</f>
        <v>王刚</v>
      </c>
      <c r="E1641" s="1" t="s">
        <v>1558</v>
      </c>
    </row>
    <row r="1642" spans="1:5" ht="24.75" customHeight="1">
      <c r="A1642" s="1" t="str">
        <f t="shared" si="49"/>
        <v>144</v>
      </c>
      <c r="B1642" s="1" t="s">
        <v>1175</v>
      </c>
      <c r="C1642" s="1" t="s">
        <v>1488</v>
      </c>
      <c r="D1642" s="1" t="str">
        <f>"陈小冰"</f>
        <v>陈小冰</v>
      </c>
      <c r="E1642" s="1" t="s">
        <v>1559</v>
      </c>
    </row>
    <row r="1643" spans="1:5" ht="24.75" customHeight="1">
      <c r="A1643" s="1" t="str">
        <f t="shared" si="49"/>
        <v>144</v>
      </c>
      <c r="B1643" s="1" t="s">
        <v>1175</v>
      </c>
      <c r="C1643" s="1" t="s">
        <v>1488</v>
      </c>
      <c r="D1643" s="1" t="str">
        <f>"孙梦媛"</f>
        <v>孙梦媛</v>
      </c>
      <c r="E1643" s="1" t="s">
        <v>1560</v>
      </c>
    </row>
    <row r="1644" spans="1:5" ht="24.75" customHeight="1">
      <c r="A1644" s="1" t="str">
        <f t="shared" si="49"/>
        <v>144</v>
      </c>
      <c r="B1644" s="1" t="s">
        <v>1175</v>
      </c>
      <c r="C1644" s="1" t="s">
        <v>1488</v>
      </c>
      <c r="D1644" s="1" t="str">
        <f>"韦秋花"</f>
        <v>韦秋花</v>
      </c>
      <c r="E1644" s="1" t="s">
        <v>1561</v>
      </c>
    </row>
    <row r="1645" spans="1:5" ht="24.75" customHeight="1">
      <c r="A1645" s="1" t="str">
        <f t="shared" si="49"/>
        <v>144</v>
      </c>
      <c r="B1645" s="1" t="s">
        <v>1175</v>
      </c>
      <c r="C1645" s="1" t="s">
        <v>1488</v>
      </c>
      <c r="D1645" s="1" t="str">
        <f>"王一棉"</f>
        <v>王一棉</v>
      </c>
      <c r="E1645" s="1" t="s">
        <v>1562</v>
      </c>
    </row>
    <row r="1646" spans="1:5" ht="24.75" customHeight="1">
      <c r="A1646" s="1" t="str">
        <f t="shared" si="49"/>
        <v>144</v>
      </c>
      <c r="B1646" s="1" t="s">
        <v>1175</v>
      </c>
      <c r="C1646" s="1" t="s">
        <v>1488</v>
      </c>
      <c r="D1646" s="1" t="str">
        <f>"黄淑贞"</f>
        <v>黄淑贞</v>
      </c>
      <c r="E1646" s="1" t="s">
        <v>1563</v>
      </c>
    </row>
    <row r="1647" spans="1:5" ht="24.75" customHeight="1">
      <c r="A1647" s="1" t="str">
        <f t="shared" si="49"/>
        <v>144</v>
      </c>
      <c r="B1647" s="1" t="s">
        <v>1175</v>
      </c>
      <c r="C1647" s="1" t="s">
        <v>1488</v>
      </c>
      <c r="D1647" s="1" t="str">
        <f>"吴全珍"</f>
        <v>吴全珍</v>
      </c>
      <c r="E1647" s="1" t="s">
        <v>1564</v>
      </c>
    </row>
    <row r="1648" spans="1:5" ht="24.75" customHeight="1">
      <c r="A1648" s="1" t="str">
        <f t="shared" si="49"/>
        <v>144</v>
      </c>
      <c r="B1648" s="1" t="s">
        <v>1175</v>
      </c>
      <c r="C1648" s="1" t="s">
        <v>1488</v>
      </c>
      <c r="D1648" s="1" t="str">
        <f>"陈玲"</f>
        <v>陈玲</v>
      </c>
      <c r="E1648" s="1" t="s">
        <v>1565</v>
      </c>
    </row>
    <row r="1649" spans="1:5" ht="24.75" customHeight="1">
      <c r="A1649" s="1" t="str">
        <f t="shared" si="49"/>
        <v>144</v>
      </c>
      <c r="B1649" s="1" t="s">
        <v>1175</v>
      </c>
      <c r="C1649" s="1" t="s">
        <v>1488</v>
      </c>
      <c r="D1649" s="1" t="str">
        <f>"丁鑫"</f>
        <v>丁鑫</v>
      </c>
      <c r="E1649" s="1" t="s">
        <v>1566</v>
      </c>
    </row>
    <row r="1650" spans="1:5" ht="24.75" customHeight="1">
      <c r="A1650" s="1" t="str">
        <f t="shared" si="49"/>
        <v>144</v>
      </c>
      <c r="B1650" s="1" t="s">
        <v>1175</v>
      </c>
      <c r="C1650" s="1" t="s">
        <v>1488</v>
      </c>
      <c r="D1650" s="1" t="str">
        <f>"吴筱筱"</f>
        <v>吴筱筱</v>
      </c>
      <c r="E1650" s="1" t="s">
        <v>1567</v>
      </c>
    </row>
    <row r="1651" spans="1:5" ht="24.75" customHeight="1">
      <c r="A1651" s="1" t="str">
        <f aca="true" t="shared" si="50" ref="A1651:A1714">"145"</f>
        <v>145</v>
      </c>
      <c r="B1651" s="1" t="s">
        <v>6</v>
      </c>
      <c r="C1651" s="1" t="s">
        <v>1568</v>
      </c>
      <c r="D1651" s="1" t="str">
        <f>"王芳"</f>
        <v>王芳</v>
      </c>
      <c r="E1651" s="1" t="s">
        <v>1569</v>
      </c>
    </row>
    <row r="1652" spans="1:5" ht="24.75" customHeight="1">
      <c r="A1652" s="1" t="str">
        <f t="shared" si="50"/>
        <v>145</v>
      </c>
      <c r="B1652" s="1" t="s">
        <v>6</v>
      </c>
      <c r="C1652" s="1" t="s">
        <v>1568</v>
      </c>
      <c r="D1652" s="1" t="str">
        <f>"周婆姣"</f>
        <v>周婆姣</v>
      </c>
      <c r="E1652" s="1" t="s">
        <v>1570</v>
      </c>
    </row>
    <row r="1653" spans="1:5" ht="24.75" customHeight="1">
      <c r="A1653" s="1" t="str">
        <f t="shared" si="50"/>
        <v>145</v>
      </c>
      <c r="B1653" s="1" t="s">
        <v>6</v>
      </c>
      <c r="C1653" s="1" t="s">
        <v>1568</v>
      </c>
      <c r="D1653" s="1" t="str">
        <f>"陶梦璠"</f>
        <v>陶梦璠</v>
      </c>
      <c r="E1653" s="1" t="s">
        <v>1571</v>
      </c>
    </row>
    <row r="1654" spans="1:5" ht="24.75" customHeight="1">
      <c r="A1654" s="1" t="str">
        <f t="shared" si="50"/>
        <v>145</v>
      </c>
      <c r="B1654" s="1" t="s">
        <v>6</v>
      </c>
      <c r="C1654" s="1" t="s">
        <v>1568</v>
      </c>
      <c r="D1654" s="1" t="str">
        <f>"刘孙然"</f>
        <v>刘孙然</v>
      </c>
      <c r="E1654" s="1" t="s">
        <v>1572</v>
      </c>
    </row>
    <row r="1655" spans="1:5" ht="24.75" customHeight="1">
      <c r="A1655" s="1" t="str">
        <f t="shared" si="50"/>
        <v>145</v>
      </c>
      <c r="B1655" s="1" t="s">
        <v>6</v>
      </c>
      <c r="C1655" s="1" t="s">
        <v>1568</v>
      </c>
      <c r="D1655" s="1" t="str">
        <f>"郑霞霞"</f>
        <v>郑霞霞</v>
      </c>
      <c r="E1655" s="1" t="s">
        <v>1573</v>
      </c>
    </row>
    <row r="1656" spans="1:5" ht="24.75" customHeight="1">
      <c r="A1656" s="1" t="str">
        <f t="shared" si="50"/>
        <v>145</v>
      </c>
      <c r="B1656" s="1" t="s">
        <v>6</v>
      </c>
      <c r="C1656" s="1" t="s">
        <v>1568</v>
      </c>
      <c r="D1656" s="1" t="str">
        <f>"曾锋"</f>
        <v>曾锋</v>
      </c>
      <c r="E1656" s="1" t="s">
        <v>1574</v>
      </c>
    </row>
    <row r="1657" spans="1:5" ht="24.75" customHeight="1">
      <c r="A1657" s="1" t="str">
        <f t="shared" si="50"/>
        <v>145</v>
      </c>
      <c r="B1657" s="1" t="s">
        <v>6</v>
      </c>
      <c r="C1657" s="1" t="s">
        <v>1568</v>
      </c>
      <c r="D1657" s="1" t="str">
        <f>"秦晶莹"</f>
        <v>秦晶莹</v>
      </c>
      <c r="E1657" s="1" t="s">
        <v>1575</v>
      </c>
    </row>
    <row r="1658" spans="1:5" ht="24.75" customHeight="1">
      <c r="A1658" s="1" t="str">
        <f t="shared" si="50"/>
        <v>145</v>
      </c>
      <c r="B1658" s="1" t="s">
        <v>6</v>
      </c>
      <c r="C1658" s="1" t="s">
        <v>1568</v>
      </c>
      <c r="D1658" s="1" t="str">
        <f>"许月辽"</f>
        <v>许月辽</v>
      </c>
      <c r="E1658" s="1" t="s">
        <v>1576</v>
      </c>
    </row>
    <row r="1659" spans="1:5" ht="24.75" customHeight="1">
      <c r="A1659" s="1" t="str">
        <f t="shared" si="50"/>
        <v>145</v>
      </c>
      <c r="B1659" s="1" t="s">
        <v>6</v>
      </c>
      <c r="C1659" s="1" t="s">
        <v>1568</v>
      </c>
      <c r="D1659" s="1" t="str">
        <f>"曾慧娴"</f>
        <v>曾慧娴</v>
      </c>
      <c r="E1659" s="1" t="s">
        <v>1577</v>
      </c>
    </row>
    <row r="1660" spans="1:5" ht="24.75" customHeight="1">
      <c r="A1660" s="1" t="str">
        <f t="shared" si="50"/>
        <v>145</v>
      </c>
      <c r="B1660" s="1" t="s">
        <v>6</v>
      </c>
      <c r="C1660" s="1" t="s">
        <v>1568</v>
      </c>
      <c r="D1660" s="1" t="str">
        <f>"刘文"</f>
        <v>刘文</v>
      </c>
      <c r="E1660" s="1" t="s">
        <v>1578</v>
      </c>
    </row>
    <row r="1661" spans="1:5" ht="24.75" customHeight="1">
      <c r="A1661" s="1" t="str">
        <f t="shared" si="50"/>
        <v>145</v>
      </c>
      <c r="B1661" s="1" t="s">
        <v>6</v>
      </c>
      <c r="C1661" s="1" t="s">
        <v>1568</v>
      </c>
      <c r="D1661" s="1" t="str">
        <f>"文宏"</f>
        <v>文宏</v>
      </c>
      <c r="E1661" s="1" t="s">
        <v>1579</v>
      </c>
    </row>
    <row r="1662" spans="1:5" ht="24.75" customHeight="1">
      <c r="A1662" s="1" t="str">
        <f t="shared" si="50"/>
        <v>145</v>
      </c>
      <c r="B1662" s="1" t="s">
        <v>6</v>
      </c>
      <c r="C1662" s="1" t="s">
        <v>1568</v>
      </c>
      <c r="D1662" s="1" t="str">
        <f>"羊琼梅"</f>
        <v>羊琼梅</v>
      </c>
      <c r="E1662" s="1" t="s">
        <v>1580</v>
      </c>
    </row>
    <row r="1663" spans="1:5" ht="24.75" customHeight="1">
      <c r="A1663" s="1" t="str">
        <f t="shared" si="50"/>
        <v>145</v>
      </c>
      <c r="B1663" s="1" t="s">
        <v>6</v>
      </c>
      <c r="C1663" s="1" t="s">
        <v>1568</v>
      </c>
      <c r="D1663" s="1" t="str">
        <f>"郑叶"</f>
        <v>郑叶</v>
      </c>
      <c r="E1663" s="1" t="s">
        <v>1581</v>
      </c>
    </row>
    <row r="1664" spans="1:5" ht="24.75" customHeight="1">
      <c r="A1664" s="1" t="str">
        <f t="shared" si="50"/>
        <v>145</v>
      </c>
      <c r="B1664" s="1" t="s">
        <v>6</v>
      </c>
      <c r="C1664" s="1" t="s">
        <v>1568</v>
      </c>
      <c r="D1664" s="1" t="str">
        <f>"秦春玉"</f>
        <v>秦春玉</v>
      </c>
      <c r="E1664" s="1" t="s">
        <v>1582</v>
      </c>
    </row>
    <row r="1665" spans="1:5" ht="24.75" customHeight="1">
      <c r="A1665" s="1" t="str">
        <f t="shared" si="50"/>
        <v>145</v>
      </c>
      <c r="B1665" s="1" t="s">
        <v>6</v>
      </c>
      <c r="C1665" s="1" t="s">
        <v>1568</v>
      </c>
      <c r="D1665" s="1" t="str">
        <f>"梁玉珍"</f>
        <v>梁玉珍</v>
      </c>
      <c r="E1665" s="1" t="s">
        <v>1583</v>
      </c>
    </row>
    <row r="1666" spans="1:5" ht="24.75" customHeight="1">
      <c r="A1666" s="1" t="str">
        <f t="shared" si="50"/>
        <v>145</v>
      </c>
      <c r="B1666" s="1" t="s">
        <v>6</v>
      </c>
      <c r="C1666" s="1" t="s">
        <v>1568</v>
      </c>
      <c r="D1666" s="1" t="str">
        <f>"刘燕女"</f>
        <v>刘燕女</v>
      </c>
      <c r="E1666" s="1" t="s">
        <v>814</v>
      </c>
    </row>
    <row r="1667" spans="1:5" ht="24.75" customHeight="1">
      <c r="A1667" s="1" t="str">
        <f t="shared" si="50"/>
        <v>145</v>
      </c>
      <c r="B1667" s="1" t="s">
        <v>6</v>
      </c>
      <c r="C1667" s="1" t="s">
        <v>1568</v>
      </c>
      <c r="D1667" s="1" t="str">
        <f>"黄镜泽"</f>
        <v>黄镜泽</v>
      </c>
      <c r="E1667" s="1" t="s">
        <v>1584</v>
      </c>
    </row>
    <row r="1668" spans="1:5" ht="24.75" customHeight="1">
      <c r="A1668" s="1" t="str">
        <f t="shared" si="50"/>
        <v>145</v>
      </c>
      <c r="B1668" s="1" t="s">
        <v>6</v>
      </c>
      <c r="C1668" s="1" t="s">
        <v>1568</v>
      </c>
      <c r="D1668" s="1" t="str">
        <f>"陈晓静"</f>
        <v>陈晓静</v>
      </c>
      <c r="E1668" s="1" t="s">
        <v>1585</v>
      </c>
    </row>
    <row r="1669" spans="1:5" ht="24.75" customHeight="1">
      <c r="A1669" s="1" t="str">
        <f t="shared" si="50"/>
        <v>145</v>
      </c>
      <c r="B1669" s="1" t="s">
        <v>6</v>
      </c>
      <c r="C1669" s="1" t="s">
        <v>1568</v>
      </c>
      <c r="D1669" s="1" t="str">
        <f>"李维庭"</f>
        <v>李维庭</v>
      </c>
      <c r="E1669" s="1" t="s">
        <v>1586</v>
      </c>
    </row>
    <row r="1670" spans="1:5" ht="24.75" customHeight="1">
      <c r="A1670" s="1" t="str">
        <f t="shared" si="50"/>
        <v>145</v>
      </c>
      <c r="B1670" s="1" t="s">
        <v>6</v>
      </c>
      <c r="C1670" s="1" t="s">
        <v>1568</v>
      </c>
      <c r="D1670" s="1" t="str">
        <f>"杨子梁"</f>
        <v>杨子梁</v>
      </c>
      <c r="E1670" s="1" t="s">
        <v>1587</v>
      </c>
    </row>
    <row r="1671" spans="1:5" ht="24.75" customHeight="1">
      <c r="A1671" s="1" t="str">
        <f t="shared" si="50"/>
        <v>145</v>
      </c>
      <c r="B1671" s="1" t="s">
        <v>6</v>
      </c>
      <c r="C1671" s="1" t="s">
        <v>1568</v>
      </c>
      <c r="D1671" s="1" t="str">
        <f>"符小丹"</f>
        <v>符小丹</v>
      </c>
      <c r="E1671" s="1" t="s">
        <v>1588</v>
      </c>
    </row>
    <row r="1672" spans="1:5" ht="24.75" customHeight="1">
      <c r="A1672" s="1" t="str">
        <f t="shared" si="50"/>
        <v>145</v>
      </c>
      <c r="B1672" s="1" t="s">
        <v>6</v>
      </c>
      <c r="C1672" s="1" t="s">
        <v>1568</v>
      </c>
      <c r="D1672" s="1" t="str">
        <f>"王巧"</f>
        <v>王巧</v>
      </c>
      <c r="E1672" s="1" t="s">
        <v>1589</v>
      </c>
    </row>
    <row r="1673" spans="1:5" ht="24.75" customHeight="1">
      <c r="A1673" s="1" t="str">
        <f t="shared" si="50"/>
        <v>145</v>
      </c>
      <c r="B1673" s="1" t="s">
        <v>6</v>
      </c>
      <c r="C1673" s="1" t="s">
        <v>1568</v>
      </c>
      <c r="D1673" s="1" t="str">
        <f>"陈丽萍"</f>
        <v>陈丽萍</v>
      </c>
      <c r="E1673" s="1" t="s">
        <v>1590</v>
      </c>
    </row>
    <row r="1674" spans="1:5" ht="24.75" customHeight="1">
      <c r="A1674" s="1" t="str">
        <f t="shared" si="50"/>
        <v>145</v>
      </c>
      <c r="B1674" s="1" t="s">
        <v>6</v>
      </c>
      <c r="C1674" s="1" t="s">
        <v>1568</v>
      </c>
      <c r="D1674" s="1" t="str">
        <f>"张新干"</f>
        <v>张新干</v>
      </c>
      <c r="E1674" s="1" t="s">
        <v>1591</v>
      </c>
    </row>
    <row r="1675" spans="1:5" ht="24.75" customHeight="1">
      <c r="A1675" s="1" t="str">
        <f t="shared" si="50"/>
        <v>145</v>
      </c>
      <c r="B1675" s="1" t="s">
        <v>6</v>
      </c>
      <c r="C1675" s="1" t="s">
        <v>1568</v>
      </c>
      <c r="D1675" s="1" t="str">
        <f>"何莎媚"</f>
        <v>何莎媚</v>
      </c>
      <c r="E1675" s="1" t="s">
        <v>1592</v>
      </c>
    </row>
    <row r="1676" spans="1:5" ht="24.75" customHeight="1">
      <c r="A1676" s="1" t="str">
        <f t="shared" si="50"/>
        <v>145</v>
      </c>
      <c r="B1676" s="1" t="s">
        <v>6</v>
      </c>
      <c r="C1676" s="1" t="s">
        <v>1568</v>
      </c>
      <c r="D1676" s="1" t="str">
        <f>"于娜"</f>
        <v>于娜</v>
      </c>
      <c r="E1676" s="1" t="s">
        <v>1593</v>
      </c>
    </row>
    <row r="1677" spans="1:5" ht="24.75" customHeight="1">
      <c r="A1677" s="1" t="str">
        <f t="shared" si="50"/>
        <v>145</v>
      </c>
      <c r="B1677" s="1" t="s">
        <v>6</v>
      </c>
      <c r="C1677" s="1" t="s">
        <v>1568</v>
      </c>
      <c r="D1677" s="1" t="str">
        <f>"文凤甜"</f>
        <v>文凤甜</v>
      </c>
      <c r="E1677" s="1" t="s">
        <v>1594</v>
      </c>
    </row>
    <row r="1678" spans="1:5" ht="24.75" customHeight="1">
      <c r="A1678" s="1" t="str">
        <f t="shared" si="50"/>
        <v>145</v>
      </c>
      <c r="B1678" s="1" t="s">
        <v>6</v>
      </c>
      <c r="C1678" s="1" t="s">
        <v>1568</v>
      </c>
      <c r="D1678" s="1" t="str">
        <f>"刘春彬"</f>
        <v>刘春彬</v>
      </c>
      <c r="E1678" s="1" t="s">
        <v>1595</v>
      </c>
    </row>
    <row r="1679" spans="1:5" ht="24.75" customHeight="1">
      <c r="A1679" s="1" t="str">
        <f t="shared" si="50"/>
        <v>145</v>
      </c>
      <c r="B1679" s="1" t="s">
        <v>6</v>
      </c>
      <c r="C1679" s="1" t="s">
        <v>1568</v>
      </c>
      <c r="D1679" s="1" t="str">
        <f>"古德丽"</f>
        <v>古德丽</v>
      </c>
      <c r="E1679" s="1" t="s">
        <v>1391</v>
      </c>
    </row>
    <row r="1680" spans="1:5" ht="24.75" customHeight="1">
      <c r="A1680" s="1" t="str">
        <f t="shared" si="50"/>
        <v>145</v>
      </c>
      <c r="B1680" s="1" t="s">
        <v>6</v>
      </c>
      <c r="C1680" s="1" t="s">
        <v>1568</v>
      </c>
      <c r="D1680" s="1" t="str">
        <f>"陈丽佳"</f>
        <v>陈丽佳</v>
      </c>
      <c r="E1680" s="1" t="s">
        <v>1596</v>
      </c>
    </row>
    <row r="1681" spans="1:5" ht="24.75" customHeight="1">
      <c r="A1681" s="1" t="str">
        <f t="shared" si="50"/>
        <v>145</v>
      </c>
      <c r="B1681" s="1" t="s">
        <v>6</v>
      </c>
      <c r="C1681" s="1" t="s">
        <v>1568</v>
      </c>
      <c r="D1681" s="1" t="str">
        <f>"许桃垮"</f>
        <v>许桃垮</v>
      </c>
      <c r="E1681" s="1" t="s">
        <v>1597</v>
      </c>
    </row>
    <row r="1682" spans="1:5" ht="24.75" customHeight="1">
      <c r="A1682" s="1" t="str">
        <f t="shared" si="50"/>
        <v>145</v>
      </c>
      <c r="B1682" s="1" t="s">
        <v>6</v>
      </c>
      <c r="C1682" s="1" t="s">
        <v>1568</v>
      </c>
      <c r="D1682" s="1" t="str">
        <f>"文秋茹"</f>
        <v>文秋茹</v>
      </c>
      <c r="E1682" s="1" t="s">
        <v>1598</v>
      </c>
    </row>
    <row r="1683" spans="1:5" ht="24.75" customHeight="1">
      <c r="A1683" s="1" t="str">
        <f t="shared" si="50"/>
        <v>145</v>
      </c>
      <c r="B1683" s="1" t="s">
        <v>6</v>
      </c>
      <c r="C1683" s="1" t="s">
        <v>1568</v>
      </c>
      <c r="D1683" s="1" t="str">
        <f>"万火玉"</f>
        <v>万火玉</v>
      </c>
      <c r="E1683" s="1" t="s">
        <v>1599</v>
      </c>
    </row>
    <row r="1684" spans="1:5" ht="24.75" customHeight="1">
      <c r="A1684" s="1" t="str">
        <f t="shared" si="50"/>
        <v>145</v>
      </c>
      <c r="B1684" s="1" t="s">
        <v>6</v>
      </c>
      <c r="C1684" s="1" t="s">
        <v>1568</v>
      </c>
      <c r="D1684" s="1" t="str">
        <f>"苏霞"</f>
        <v>苏霞</v>
      </c>
      <c r="E1684" s="1" t="s">
        <v>1600</v>
      </c>
    </row>
    <row r="1685" spans="1:5" ht="24.75" customHeight="1">
      <c r="A1685" s="1" t="str">
        <f t="shared" si="50"/>
        <v>145</v>
      </c>
      <c r="B1685" s="1" t="s">
        <v>6</v>
      </c>
      <c r="C1685" s="1" t="s">
        <v>1568</v>
      </c>
      <c r="D1685" s="1" t="str">
        <f>"李敏"</f>
        <v>李敏</v>
      </c>
      <c r="E1685" s="1" t="s">
        <v>1601</v>
      </c>
    </row>
    <row r="1686" spans="1:5" ht="24.75" customHeight="1">
      <c r="A1686" s="1" t="str">
        <f t="shared" si="50"/>
        <v>145</v>
      </c>
      <c r="B1686" s="1" t="s">
        <v>6</v>
      </c>
      <c r="C1686" s="1" t="s">
        <v>1568</v>
      </c>
      <c r="D1686" s="1" t="str">
        <f>"蔡仁昌"</f>
        <v>蔡仁昌</v>
      </c>
      <c r="E1686" s="1" t="s">
        <v>1602</v>
      </c>
    </row>
    <row r="1687" spans="1:5" ht="24.75" customHeight="1">
      <c r="A1687" s="1" t="str">
        <f t="shared" si="50"/>
        <v>145</v>
      </c>
      <c r="B1687" s="1" t="s">
        <v>6</v>
      </c>
      <c r="C1687" s="1" t="s">
        <v>1568</v>
      </c>
      <c r="D1687" s="1" t="str">
        <f>"蔡传会"</f>
        <v>蔡传会</v>
      </c>
      <c r="E1687" s="1" t="s">
        <v>1603</v>
      </c>
    </row>
    <row r="1688" spans="1:5" ht="24.75" customHeight="1">
      <c r="A1688" s="1" t="str">
        <f t="shared" si="50"/>
        <v>145</v>
      </c>
      <c r="B1688" s="1" t="s">
        <v>6</v>
      </c>
      <c r="C1688" s="1" t="s">
        <v>1568</v>
      </c>
      <c r="D1688" s="1" t="str">
        <f>"柳钰沅"</f>
        <v>柳钰沅</v>
      </c>
      <c r="E1688" s="1" t="s">
        <v>1604</v>
      </c>
    </row>
    <row r="1689" spans="1:5" ht="24.75" customHeight="1">
      <c r="A1689" s="1" t="str">
        <f t="shared" si="50"/>
        <v>145</v>
      </c>
      <c r="B1689" s="1" t="s">
        <v>6</v>
      </c>
      <c r="C1689" s="1" t="s">
        <v>1568</v>
      </c>
      <c r="D1689" s="1" t="str">
        <f>"郑雪"</f>
        <v>郑雪</v>
      </c>
      <c r="E1689" s="1" t="s">
        <v>1605</v>
      </c>
    </row>
    <row r="1690" spans="1:5" ht="24.75" customHeight="1">
      <c r="A1690" s="1" t="str">
        <f t="shared" si="50"/>
        <v>145</v>
      </c>
      <c r="B1690" s="1" t="s">
        <v>6</v>
      </c>
      <c r="C1690" s="1" t="s">
        <v>1568</v>
      </c>
      <c r="D1690" s="1" t="str">
        <f>"欧明宏"</f>
        <v>欧明宏</v>
      </c>
      <c r="E1690" s="1" t="s">
        <v>1606</v>
      </c>
    </row>
    <row r="1691" spans="1:5" ht="24.75" customHeight="1">
      <c r="A1691" s="1" t="str">
        <f t="shared" si="50"/>
        <v>145</v>
      </c>
      <c r="B1691" s="1" t="s">
        <v>6</v>
      </c>
      <c r="C1691" s="1" t="s">
        <v>1568</v>
      </c>
      <c r="D1691" s="1" t="str">
        <f>"孟丹丹"</f>
        <v>孟丹丹</v>
      </c>
      <c r="E1691" s="1" t="s">
        <v>1607</v>
      </c>
    </row>
    <row r="1692" spans="1:5" ht="24.75" customHeight="1">
      <c r="A1692" s="1" t="str">
        <f t="shared" si="50"/>
        <v>145</v>
      </c>
      <c r="B1692" s="1" t="s">
        <v>6</v>
      </c>
      <c r="C1692" s="1" t="s">
        <v>1568</v>
      </c>
      <c r="D1692" s="1" t="str">
        <f>"贺晓"</f>
        <v>贺晓</v>
      </c>
      <c r="E1692" s="1" t="s">
        <v>1608</v>
      </c>
    </row>
    <row r="1693" spans="1:5" ht="24.75" customHeight="1">
      <c r="A1693" s="1" t="str">
        <f t="shared" si="50"/>
        <v>145</v>
      </c>
      <c r="B1693" s="1" t="s">
        <v>6</v>
      </c>
      <c r="C1693" s="1" t="s">
        <v>1568</v>
      </c>
      <c r="D1693" s="1" t="str">
        <f>"龚智婷"</f>
        <v>龚智婷</v>
      </c>
      <c r="E1693" s="1" t="s">
        <v>1609</v>
      </c>
    </row>
    <row r="1694" spans="1:5" ht="24.75" customHeight="1">
      <c r="A1694" s="1" t="str">
        <f t="shared" si="50"/>
        <v>145</v>
      </c>
      <c r="B1694" s="1" t="s">
        <v>6</v>
      </c>
      <c r="C1694" s="1" t="s">
        <v>1568</v>
      </c>
      <c r="D1694" s="1" t="str">
        <f>"史卜吉"</f>
        <v>史卜吉</v>
      </c>
      <c r="E1694" s="1" t="s">
        <v>1610</v>
      </c>
    </row>
    <row r="1695" spans="1:5" ht="24.75" customHeight="1">
      <c r="A1695" s="1" t="str">
        <f t="shared" si="50"/>
        <v>145</v>
      </c>
      <c r="B1695" s="1" t="s">
        <v>6</v>
      </c>
      <c r="C1695" s="1" t="s">
        <v>1568</v>
      </c>
      <c r="D1695" s="1" t="str">
        <f>"李姑"</f>
        <v>李姑</v>
      </c>
      <c r="E1695" s="1" t="s">
        <v>1611</v>
      </c>
    </row>
    <row r="1696" spans="1:5" ht="24.75" customHeight="1">
      <c r="A1696" s="1" t="str">
        <f t="shared" si="50"/>
        <v>145</v>
      </c>
      <c r="B1696" s="1" t="s">
        <v>6</v>
      </c>
      <c r="C1696" s="1" t="s">
        <v>1568</v>
      </c>
      <c r="D1696" s="1" t="str">
        <f>"吉受玲"</f>
        <v>吉受玲</v>
      </c>
      <c r="E1696" s="1" t="s">
        <v>1612</v>
      </c>
    </row>
    <row r="1697" spans="1:5" ht="24.75" customHeight="1">
      <c r="A1697" s="1" t="str">
        <f t="shared" si="50"/>
        <v>145</v>
      </c>
      <c r="B1697" s="1" t="s">
        <v>6</v>
      </c>
      <c r="C1697" s="1" t="s">
        <v>1568</v>
      </c>
      <c r="D1697" s="1" t="str">
        <f>"蔡婷"</f>
        <v>蔡婷</v>
      </c>
      <c r="E1697" s="1" t="s">
        <v>1613</v>
      </c>
    </row>
    <row r="1698" spans="1:5" ht="24.75" customHeight="1">
      <c r="A1698" s="1" t="str">
        <f t="shared" si="50"/>
        <v>145</v>
      </c>
      <c r="B1698" s="1" t="s">
        <v>6</v>
      </c>
      <c r="C1698" s="1" t="s">
        <v>1568</v>
      </c>
      <c r="D1698" s="1" t="str">
        <f>"王艳秋"</f>
        <v>王艳秋</v>
      </c>
      <c r="E1698" s="1" t="s">
        <v>1614</v>
      </c>
    </row>
    <row r="1699" spans="1:5" ht="24.75" customHeight="1">
      <c r="A1699" s="1" t="str">
        <f t="shared" si="50"/>
        <v>145</v>
      </c>
      <c r="B1699" s="1" t="s">
        <v>6</v>
      </c>
      <c r="C1699" s="1" t="s">
        <v>1568</v>
      </c>
      <c r="D1699" s="1" t="str">
        <f>"唐小丽"</f>
        <v>唐小丽</v>
      </c>
      <c r="E1699" s="1" t="s">
        <v>1615</v>
      </c>
    </row>
    <row r="1700" spans="1:5" ht="24.75" customHeight="1">
      <c r="A1700" s="1" t="str">
        <f t="shared" si="50"/>
        <v>145</v>
      </c>
      <c r="B1700" s="1" t="s">
        <v>6</v>
      </c>
      <c r="C1700" s="1" t="s">
        <v>1568</v>
      </c>
      <c r="D1700" s="1" t="str">
        <f>"程璐瑜"</f>
        <v>程璐瑜</v>
      </c>
      <c r="E1700" s="1" t="s">
        <v>1616</v>
      </c>
    </row>
    <row r="1701" spans="1:5" ht="24.75" customHeight="1">
      <c r="A1701" s="1" t="str">
        <f t="shared" si="50"/>
        <v>145</v>
      </c>
      <c r="B1701" s="1" t="s">
        <v>6</v>
      </c>
      <c r="C1701" s="1" t="s">
        <v>1568</v>
      </c>
      <c r="D1701" s="1" t="str">
        <f>"袁美焕"</f>
        <v>袁美焕</v>
      </c>
      <c r="E1701" s="1" t="s">
        <v>111</v>
      </c>
    </row>
    <row r="1702" spans="1:5" ht="24.75" customHeight="1">
      <c r="A1702" s="1" t="str">
        <f t="shared" si="50"/>
        <v>145</v>
      </c>
      <c r="B1702" s="1" t="s">
        <v>6</v>
      </c>
      <c r="C1702" s="1" t="s">
        <v>1568</v>
      </c>
      <c r="D1702" s="1" t="str">
        <f>"谢成玲"</f>
        <v>谢成玲</v>
      </c>
      <c r="E1702" s="1" t="s">
        <v>1617</v>
      </c>
    </row>
    <row r="1703" spans="1:5" ht="24.75" customHeight="1">
      <c r="A1703" s="1" t="str">
        <f t="shared" si="50"/>
        <v>145</v>
      </c>
      <c r="B1703" s="1" t="s">
        <v>6</v>
      </c>
      <c r="C1703" s="1" t="s">
        <v>1568</v>
      </c>
      <c r="D1703" s="1" t="str">
        <f>"吴名秋"</f>
        <v>吴名秋</v>
      </c>
      <c r="E1703" s="1" t="s">
        <v>1618</v>
      </c>
    </row>
    <row r="1704" spans="1:5" ht="24.75" customHeight="1">
      <c r="A1704" s="1" t="str">
        <f t="shared" si="50"/>
        <v>145</v>
      </c>
      <c r="B1704" s="1" t="s">
        <v>6</v>
      </c>
      <c r="C1704" s="1" t="s">
        <v>1568</v>
      </c>
      <c r="D1704" s="1" t="str">
        <f>"吴丽婷"</f>
        <v>吴丽婷</v>
      </c>
      <c r="E1704" s="1" t="s">
        <v>1619</v>
      </c>
    </row>
    <row r="1705" spans="1:5" ht="24.75" customHeight="1">
      <c r="A1705" s="1" t="str">
        <f t="shared" si="50"/>
        <v>145</v>
      </c>
      <c r="B1705" s="1" t="s">
        <v>6</v>
      </c>
      <c r="C1705" s="1" t="s">
        <v>1568</v>
      </c>
      <c r="D1705" s="1" t="str">
        <f>"杨秀坤"</f>
        <v>杨秀坤</v>
      </c>
      <c r="E1705" s="1" t="s">
        <v>1620</v>
      </c>
    </row>
    <row r="1706" spans="1:5" ht="24.75" customHeight="1">
      <c r="A1706" s="1" t="str">
        <f t="shared" si="50"/>
        <v>145</v>
      </c>
      <c r="B1706" s="1" t="s">
        <v>6</v>
      </c>
      <c r="C1706" s="1" t="s">
        <v>1568</v>
      </c>
      <c r="D1706" s="1" t="str">
        <f>"麦昌妹"</f>
        <v>麦昌妹</v>
      </c>
      <c r="E1706" s="1" t="s">
        <v>1621</v>
      </c>
    </row>
    <row r="1707" spans="1:5" ht="24.75" customHeight="1">
      <c r="A1707" s="1" t="str">
        <f t="shared" si="50"/>
        <v>145</v>
      </c>
      <c r="B1707" s="1" t="s">
        <v>6</v>
      </c>
      <c r="C1707" s="1" t="s">
        <v>1568</v>
      </c>
      <c r="D1707" s="1" t="str">
        <f>"陈星妹"</f>
        <v>陈星妹</v>
      </c>
      <c r="E1707" s="1" t="s">
        <v>1622</v>
      </c>
    </row>
    <row r="1708" spans="1:5" ht="24.75" customHeight="1">
      <c r="A1708" s="1" t="str">
        <f t="shared" si="50"/>
        <v>145</v>
      </c>
      <c r="B1708" s="1" t="s">
        <v>6</v>
      </c>
      <c r="C1708" s="1" t="s">
        <v>1568</v>
      </c>
      <c r="D1708" s="1" t="str">
        <f>"薛梅岭"</f>
        <v>薛梅岭</v>
      </c>
      <c r="E1708" s="1" t="s">
        <v>1279</v>
      </c>
    </row>
    <row r="1709" spans="1:5" ht="24.75" customHeight="1">
      <c r="A1709" s="1" t="str">
        <f t="shared" si="50"/>
        <v>145</v>
      </c>
      <c r="B1709" s="1" t="s">
        <v>6</v>
      </c>
      <c r="C1709" s="1" t="s">
        <v>1568</v>
      </c>
      <c r="D1709" s="1" t="str">
        <f>"曾秀燕"</f>
        <v>曾秀燕</v>
      </c>
      <c r="E1709" s="1" t="s">
        <v>122</v>
      </c>
    </row>
    <row r="1710" spans="1:5" ht="24.75" customHeight="1">
      <c r="A1710" s="1" t="str">
        <f t="shared" si="50"/>
        <v>145</v>
      </c>
      <c r="B1710" s="1" t="s">
        <v>6</v>
      </c>
      <c r="C1710" s="1" t="s">
        <v>1568</v>
      </c>
      <c r="D1710" s="1" t="str">
        <f>"文娇芳"</f>
        <v>文娇芳</v>
      </c>
      <c r="E1710" s="1" t="s">
        <v>1623</v>
      </c>
    </row>
    <row r="1711" spans="1:5" ht="24.75" customHeight="1">
      <c r="A1711" s="1" t="str">
        <f t="shared" si="50"/>
        <v>145</v>
      </c>
      <c r="B1711" s="1" t="s">
        <v>6</v>
      </c>
      <c r="C1711" s="1" t="s">
        <v>1568</v>
      </c>
      <c r="D1711" s="1" t="str">
        <f>"王天敏"</f>
        <v>王天敏</v>
      </c>
      <c r="E1711" s="1" t="s">
        <v>1624</v>
      </c>
    </row>
    <row r="1712" spans="1:5" ht="24.75" customHeight="1">
      <c r="A1712" s="1" t="str">
        <f t="shared" si="50"/>
        <v>145</v>
      </c>
      <c r="B1712" s="1" t="s">
        <v>6</v>
      </c>
      <c r="C1712" s="1" t="s">
        <v>1568</v>
      </c>
      <c r="D1712" s="1" t="str">
        <f>"谭春旦"</f>
        <v>谭春旦</v>
      </c>
      <c r="E1712" s="1" t="s">
        <v>1625</v>
      </c>
    </row>
    <row r="1713" spans="1:5" ht="24.75" customHeight="1">
      <c r="A1713" s="1" t="str">
        <f t="shared" si="50"/>
        <v>145</v>
      </c>
      <c r="B1713" s="1" t="s">
        <v>6</v>
      </c>
      <c r="C1713" s="1" t="s">
        <v>1568</v>
      </c>
      <c r="D1713" s="1" t="str">
        <f>"苏元丽"</f>
        <v>苏元丽</v>
      </c>
      <c r="E1713" s="1" t="s">
        <v>1626</v>
      </c>
    </row>
    <row r="1714" spans="1:5" ht="24.75" customHeight="1">
      <c r="A1714" s="1" t="str">
        <f t="shared" si="50"/>
        <v>145</v>
      </c>
      <c r="B1714" s="1" t="s">
        <v>6</v>
      </c>
      <c r="C1714" s="1" t="s">
        <v>1568</v>
      </c>
      <c r="D1714" s="1" t="str">
        <f>"董敏玲"</f>
        <v>董敏玲</v>
      </c>
      <c r="E1714" s="1" t="s">
        <v>1627</v>
      </c>
    </row>
    <row r="1715" spans="1:5" ht="24.75" customHeight="1">
      <c r="A1715" s="1" t="str">
        <f aca="true" t="shared" si="51" ref="A1715:A1742">"145"</f>
        <v>145</v>
      </c>
      <c r="B1715" s="1" t="s">
        <v>6</v>
      </c>
      <c r="C1715" s="1" t="s">
        <v>1568</v>
      </c>
      <c r="D1715" s="1" t="str">
        <f>"王心莹"</f>
        <v>王心莹</v>
      </c>
      <c r="E1715" s="1" t="s">
        <v>1628</v>
      </c>
    </row>
    <row r="1716" spans="1:5" ht="24.75" customHeight="1">
      <c r="A1716" s="1" t="str">
        <f t="shared" si="51"/>
        <v>145</v>
      </c>
      <c r="B1716" s="1" t="s">
        <v>6</v>
      </c>
      <c r="C1716" s="1" t="s">
        <v>1568</v>
      </c>
      <c r="D1716" s="1" t="str">
        <f>"郭巧玲"</f>
        <v>郭巧玲</v>
      </c>
      <c r="E1716" s="1" t="s">
        <v>1629</v>
      </c>
    </row>
    <row r="1717" spans="1:5" ht="24.75" customHeight="1">
      <c r="A1717" s="1" t="str">
        <f t="shared" si="51"/>
        <v>145</v>
      </c>
      <c r="B1717" s="1" t="s">
        <v>6</v>
      </c>
      <c r="C1717" s="1" t="s">
        <v>1568</v>
      </c>
      <c r="D1717" s="1" t="str">
        <f>"郑丽欣"</f>
        <v>郑丽欣</v>
      </c>
      <c r="E1717" s="1" t="s">
        <v>1630</v>
      </c>
    </row>
    <row r="1718" spans="1:5" ht="24.75" customHeight="1">
      <c r="A1718" s="1" t="str">
        <f t="shared" si="51"/>
        <v>145</v>
      </c>
      <c r="B1718" s="1" t="s">
        <v>6</v>
      </c>
      <c r="C1718" s="1" t="s">
        <v>1568</v>
      </c>
      <c r="D1718" s="1" t="str">
        <f>"王扬"</f>
        <v>王扬</v>
      </c>
      <c r="E1718" s="1" t="s">
        <v>1631</v>
      </c>
    </row>
    <row r="1719" spans="1:5" ht="24.75" customHeight="1">
      <c r="A1719" s="1" t="str">
        <f t="shared" si="51"/>
        <v>145</v>
      </c>
      <c r="B1719" s="1" t="s">
        <v>6</v>
      </c>
      <c r="C1719" s="1" t="s">
        <v>1568</v>
      </c>
      <c r="D1719" s="1" t="str">
        <f>"王松荣"</f>
        <v>王松荣</v>
      </c>
      <c r="E1719" s="1" t="s">
        <v>1632</v>
      </c>
    </row>
    <row r="1720" spans="1:5" ht="24.75" customHeight="1">
      <c r="A1720" s="1" t="str">
        <f t="shared" si="51"/>
        <v>145</v>
      </c>
      <c r="B1720" s="1" t="s">
        <v>6</v>
      </c>
      <c r="C1720" s="1" t="s">
        <v>1568</v>
      </c>
      <c r="D1720" s="1" t="str">
        <f>"吴英艳"</f>
        <v>吴英艳</v>
      </c>
      <c r="E1720" s="1" t="s">
        <v>1633</v>
      </c>
    </row>
    <row r="1721" spans="1:5" ht="24.75" customHeight="1">
      <c r="A1721" s="1" t="str">
        <f t="shared" si="51"/>
        <v>145</v>
      </c>
      <c r="B1721" s="1" t="s">
        <v>6</v>
      </c>
      <c r="C1721" s="1" t="s">
        <v>1568</v>
      </c>
      <c r="D1721" s="1" t="str">
        <f>"黄海颜"</f>
        <v>黄海颜</v>
      </c>
      <c r="E1721" s="1" t="s">
        <v>843</v>
      </c>
    </row>
    <row r="1722" spans="1:5" ht="24.75" customHeight="1">
      <c r="A1722" s="1" t="str">
        <f t="shared" si="51"/>
        <v>145</v>
      </c>
      <c r="B1722" s="1" t="s">
        <v>6</v>
      </c>
      <c r="C1722" s="1" t="s">
        <v>1568</v>
      </c>
      <c r="D1722" s="1" t="str">
        <f>"朱万玲"</f>
        <v>朱万玲</v>
      </c>
      <c r="E1722" s="1" t="s">
        <v>322</v>
      </c>
    </row>
    <row r="1723" spans="1:5" ht="24.75" customHeight="1">
      <c r="A1723" s="1" t="str">
        <f t="shared" si="51"/>
        <v>145</v>
      </c>
      <c r="B1723" s="1" t="s">
        <v>6</v>
      </c>
      <c r="C1723" s="1" t="s">
        <v>1568</v>
      </c>
      <c r="D1723" s="1" t="str">
        <f>"符莉英"</f>
        <v>符莉英</v>
      </c>
      <c r="E1723" s="1" t="s">
        <v>1634</v>
      </c>
    </row>
    <row r="1724" spans="1:5" ht="24.75" customHeight="1">
      <c r="A1724" s="1" t="str">
        <f t="shared" si="51"/>
        <v>145</v>
      </c>
      <c r="B1724" s="1" t="s">
        <v>6</v>
      </c>
      <c r="C1724" s="1" t="s">
        <v>1568</v>
      </c>
      <c r="D1724" s="1" t="str">
        <f>"钟虹蕾"</f>
        <v>钟虹蕾</v>
      </c>
      <c r="E1724" s="1" t="s">
        <v>1635</v>
      </c>
    </row>
    <row r="1725" spans="1:5" ht="24.75" customHeight="1">
      <c r="A1725" s="1" t="str">
        <f t="shared" si="51"/>
        <v>145</v>
      </c>
      <c r="B1725" s="1" t="s">
        <v>6</v>
      </c>
      <c r="C1725" s="1" t="s">
        <v>1568</v>
      </c>
      <c r="D1725" s="1" t="str">
        <f>"陈太保"</f>
        <v>陈太保</v>
      </c>
      <c r="E1725" s="1" t="s">
        <v>1636</v>
      </c>
    </row>
    <row r="1726" spans="1:5" ht="24.75" customHeight="1">
      <c r="A1726" s="1" t="str">
        <f t="shared" si="51"/>
        <v>145</v>
      </c>
      <c r="B1726" s="1" t="s">
        <v>6</v>
      </c>
      <c r="C1726" s="1" t="s">
        <v>1568</v>
      </c>
      <c r="D1726" s="1" t="str">
        <f>"羊高联"</f>
        <v>羊高联</v>
      </c>
      <c r="E1726" s="1" t="s">
        <v>1637</v>
      </c>
    </row>
    <row r="1727" spans="1:5" ht="24.75" customHeight="1">
      <c r="A1727" s="1" t="str">
        <f t="shared" si="51"/>
        <v>145</v>
      </c>
      <c r="B1727" s="1" t="s">
        <v>6</v>
      </c>
      <c r="C1727" s="1" t="s">
        <v>1568</v>
      </c>
      <c r="D1727" s="1" t="str">
        <f>"郭美慧"</f>
        <v>郭美慧</v>
      </c>
      <c r="E1727" s="1" t="s">
        <v>834</v>
      </c>
    </row>
    <row r="1728" spans="1:5" ht="24.75" customHeight="1">
      <c r="A1728" s="1" t="str">
        <f t="shared" si="51"/>
        <v>145</v>
      </c>
      <c r="B1728" s="1" t="s">
        <v>6</v>
      </c>
      <c r="C1728" s="1" t="s">
        <v>1568</v>
      </c>
      <c r="D1728" s="1" t="str">
        <f>"周小飞"</f>
        <v>周小飞</v>
      </c>
      <c r="E1728" s="1" t="s">
        <v>1638</v>
      </c>
    </row>
    <row r="1729" spans="1:5" ht="24.75" customHeight="1">
      <c r="A1729" s="1" t="str">
        <f t="shared" si="51"/>
        <v>145</v>
      </c>
      <c r="B1729" s="1" t="s">
        <v>6</v>
      </c>
      <c r="C1729" s="1" t="s">
        <v>1568</v>
      </c>
      <c r="D1729" s="1" t="str">
        <f>"邹丹丹"</f>
        <v>邹丹丹</v>
      </c>
      <c r="E1729" s="1" t="s">
        <v>1639</v>
      </c>
    </row>
    <row r="1730" spans="1:5" ht="24.75" customHeight="1">
      <c r="A1730" s="1" t="str">
        <f t="shared" si="51"/>
        <v>145</v>
      </c>
      <c r="B1730" s="1" t="s">
        <v>6</v>
      </c>
      <c r="C1730" s="1" t="s">
        <v>1568</v>
      </c>
      <c r="D1730" s="1" t="str">
        <f>"杜超"</f>
        <v>杜超</v>
      </c>
      <c r="E1730" s="1" t="s">
        <v>1640</v>
      </c>
    </row>
    <row r="1731" spans="1:5" ht="24.75" customHeight="1">
      <c r="A1731" s="1" t="str">
        <f t="shared" si="51"/>
        <v>145</v>
      </c>
      <c r="B1731" s="1" t="s">
        <v>6</v>
      </c>
      <c r="C1731" s="1" t="s">
        <v>1568</v>
      </c>
      <c r="D1731" s="1" t="str">
        <f>"陈翠柳"</f>
        <v>陈翠柳</v>
      </c>
      <c r="E1731" s="1" t="s">
        <v>617</v>
      </c>
    </row>
    <row r="1732" spans="1:5" ht="24.75" customHeight="1">
      <c r="A1732" s="1" t="str">
        <f t="shared" si="51"/>
        <v>145</v>
      </c>
      <c r="B1732" s="1" t="s">
        <v>6</v>
      </c>
      <c r="C1732" s="1" t="s">
        <v>1568</v>
      </c>
      <c r="D1732" s="1" t="str">
        <f>"黄端芬"</f>
        <v>黄端芬</v>
      </c>
      <c r="E1732" s="1" t="s">
        <v>1641</v>
      </c>
    </row>
    <row r="1733" spans="1:5" ht="24.75" customHeight="1">
      <c r="A1733" s="1" t="str">
        <f t="shared" si="51"/>
        <v>145</v>
      </c>
      <c r="B1733" s="1" t="s">
        <v>6</v>
      </c>
      <c r="C1733" s="1" t="s">
        <v>1568</v>
      </c>
      <c r="D1733" s="1" t="str">
        <f>"肖灿友"</f>
        <v>肖灿友</v>
      </c>
      <c r="E1733" s="1" t="s">
        <v>1642</v>
      </c>
    </row>
    <row r="1734" spans="1:5" ht="24.75" customHeight="1">
      <c r="A1734" s="1" t="str">
        <f t="shared" si="51"/>
        <v>145</v>
      </c>
      <c r="B1734" s="1" t="s">
        <v>6</v>
      </c>
      <c r="C1734" s="1" t="s">
        <v>1568</v>
      </c>
      <c r="D1734" s="1" t="str">
        <f>"李静"</f>
        <v>李静</v>
      </c>
      <c r="E1734" s="1" t="s">
        <v>1643</v>
      </c>
    </row>
    <row r="1735" spans="1:5" ht="24.75" customHeight="1">
      <c r="A1735" s="1" t="str">
        <f t="shared" si="51"/>
        <v>145</v>
      </c>
      <c r="B1735" s="1" t="s">
        <v>6</v>
      </c>
      <c r="C1735" s="1" t="s">
        <v>1568</v>
      </c>
      <c r="D1735" s="1" t="str">
        <f>"林秋焕"</f>
        <v>林秋焕</v>
      </c>
      <c r="E1735" s="1" t="s">
        <v>1007</v>
      </c>
    </row>
    <row r="1736" spans="1:5" ht="24.75" customHeight="1">
      <c r="A1736" s="1" t="str">
        <f t="shared" si="51"/>
        <v>145</v>
      </c>
      <c r="B1736" s="1" t="s">
        <v>6</v>
      </c>
      <c r="C1736" s="1" t="s">
        <v>1568</v>
      </c>
      <c r="D1736" s="1" t="str">
        <f>"曾润苗"</f>
        <v>曾润苗</v>
      </c>
      <c r="E1736" s="1" t="s">
        <v>1644</v>
      </c>
    </row>
    <row r="1737" spans="1:5" ht="24.75" customHeight="1">
      <c r="A1737" s="1" t="str">
        <f t="shared" si="51"/>
        <v>145</v>
      </c>
      <c r="B1737" s="1" t="s">
        <v>6</v>
      </c>
      <c r="C1737" s="1" t="s">
        <v>1568</v>
      </c>
      <c r="D1737" s="1" t="str">
        <f>"王君"</f>
        <v>王君</v>
      </c>
      <c r="E1737" s="1" t="s">
        <v>1645</v>
      </c>
    </row>
    <row r="1738" spans="1:5" ht="24.75" customHeight="1">
      <c r="A1738" s="1" t="str">
        <f t="shared" si="51"/>
        <v>145</v>
      </c>
      <c r="B1738" s="1" t="s">
        <v>6</v>
      </c>
      <c r="C1738" s="1" t="s">
        <v>1568</v>
      </c>
      <c r="D1738" s="1" t="str">
        <f>"肖宇虹"</f>
        <v>肖宇虹</v>
      </c>
      <c r="E1738" s="1" t="s">
        <v>1393</v>
      </c>
    </row>
    <row r="1739" spans="1:5" ht="24.75" customHeight="1">
      <c r="A1739" s="1" t="str">
        <f t="shared" si="51"/>
        <v>145</v>
      </c>
      <c r="B1739" s="1" t="s">
        <v>6</v>
      </c>
      <c r="C1739" s="1" t="s">
        <v>1568</v>
      </c>
      <c r="D1739" s="1" t="str">
        <f>"李荣康"</f>
        <v>李荣康</v>
      </c>
      <c r="E1739" s="1" t="s">
        <v>1646</v>
      </c>
    </row>
    <row r="1740" spans="1:5" ht="24.75" customHeight="1">
      <c r="A1740" s="1" t="str">
        <f t="shared" si="51"/>
        <v>145</v>
      </c>
      <c r="B1740" s="1" t="s">
        <v>6</v>
      </c>
      <c r="C1740" s="1" t="s">
        <v>1568</v>
      </c>
      <c r="D1740" s="1" t="str">
        <f>"黄霞"</f>
        <v>黄霞</v>
      </c>
      <c r="E1740" s="1" t="s">
        <v>1647</v>
      </c>
    </row>
    <row r="1741" spans="1:5" ht="24.75" customHeight="1">
      <c r="A1741" s="1" t="str">
        <f t="shared" si="51"/>
        <v>145</v>
      </c>
      <c r="B1741" s="1" t="s">
        <v>6</v>
      </c>
      <c r="C1741" s="1" t="s">
        <v>1568</v>
      </c>
      <c r="D1741" s="1" t="str">
        <f>"曾娇玉"</f>
        <v>曾娇玉</v>
      </c>
      <c r="E1741" s="1" t="s">
        <v>1648</v>
      </c>
    </row>
    <row r="1742" spans="1:5" ht="24.75" customHeight="1">
      <c r="A1742" s="1" t="str">
        <f t="shared" si="51"/>
        <v>145</v>
      </c>
      <c r="B1742" s="1" t="s">
        <v>6</v>
      </c>
      <c r="C1742" s="1" t="s">
        <v>1568</v>
      </c>
      <c r="D1742" s="1" t="str">
        <f>"李江玲"</f>
        <v>李江玲</v>
      </c>
      <c r="E1742" s="1" t="s">
        <v>1649</v>
      </c>
    </row>
    <row r="1743" spans="1:5" ht="24.75" customHeight="1">
      <c r="A1743" s="1" t="str">
        <f aca="true" t="shared" si="52" ref="A1743:A1806">"146"</f>
        <v>146</v>
      </c>
      <c r="B1743" s="1" t="s">
        <v>1650</v>
      </c>
      <c r="C1743" s="1" t="s">
        <v>1568</v>
      </c>
      <c r="D1743" s="1" t="str">
        <f>"邱达勋"</f>
        <v>邱达勋</v>
      </c>
      <c r="E1743" s="1" t="s">
        <v>1651</v>
      </c>
    </row>
    <row r="1744" spans="1:5" ht="24.75" customHeight="1">
      <c r="A1744" s="1" t="str">
        <f t="shared" si="52"/>
        <v>146</v>
      </c>
      <c r="B1744" s="1" t="s">
        <v>1650</v>
      </c>
      <c r="C1744" s="1" t="s">
        <v>1568</v>
      </c>
      <c r="D1744" s="1" t="str">
        <f>"王昱蓓"</f>
        <v>王昱蓓</v>
      </c>
      <c r="E1744" s="1" t="s">
        <v>1652</v>
      </c>
    </row>
    <row r="1745" spans="1:5" ht="24.75" customHeight="1">
      <c r="A1745" s="1" t="str">
        <f t="shared" si="52"/>
        <v>146</v>
      </c>
      <c r="B1745" s="1" t="s">
        <v>1650</v>
      </c>
      <c r="C1745" s="1" t="s">
        <v>1568</v>
      </c>
      <c r="D1745" s="1" t="str">
        <f>"文陈华"</f>
        <v>文陈华</v>
      </c>
      <c r="E1745" s="1" t="s">
        <v>1653</v>
      </c>
    </row>
    <row r="1746" spans="1:5" ht="24.75" customHeight="1">
      <c r="A1746" s="1" t="str">
        <f t="shared" si="52"/>
        <v>146</v>
      </c>
      <c r="B1746" s="1" t="s">
        <v>1650</v>
      </c>
      <c r="C1746" s="1" t="s">
        <v>1568</v>
      </c>
      <c r="D1746" s="1" t="str">
        <f>"贾茹"</f>
        <v>贾茹</v>
      </c>
      <c r="E1746" s="1" t="s">
        <v>1654</v>
      </c>
    </row>
    <row r="1747" spans="1:5" ht="24.75" customHeight="1">
      <c r="A1747" s="1" t="str">
        <f t="shared" si="52"/>
        <v>146</v>
      </c>
      <c r="B1747" s="1" t="s">
        <v>1650</v>
      </c>
      <c r="C1747" s="1" t="s">
        <v>1568</v>
      </c>
      <c r="D1747" s="1" t="str">
        <f>"黄卓行"</f>
        <v>黄卓行</v>
      </c>
      <c r="E1747" s="1" t="s">
        <v>1655</v>
      </c>
    </row>
    <row r="1748" spans="1:5" ht="24.75" customHeight="1">
      <c r="A1748" s="1" t="str">
        <f t="shared" si="52"/>
        <v>146</v>
      </c>
      <c r="B1748" s="1" t="s">
        <v>1650</v>
      </c>
      <c r="C1748" s="1" t="s">
        <v>1568</v>
      </c>
      <c r="D1748" s="1" t="str">
        <f>"陈雪"</f>
        <v>陈雪</v>
      </c>
      <c r="E1748" s="1" t="s">
        <v>1656</v>
      </c>
    </row>
    <row r="1749" spans="1:5" ht="24.75" customHeight="1">
      <c r="A1749" s="1" t="str">
        <f t="shared" si="52"/>
        <v>146</v>
      </c>
      <c r="B1749" s="1" t="s">
        <v>1650</v>
      </c>
      <c r="C1749" s="1" t="s">
        <v>1568</v>
      </c>
      <c r="D1749" s="1" t="str">
        <f>"蔡鸣艺"</f>
        <v>蔡鸣艺</v>
      </c>
      <c r="E1749" s="1" t="s">
        <v>1657</v>
      </c>
    </row>
    <row r="1750" spans="1:5" ht="24.75" customHeight="1">
      <c r="A1750" s="1" t="str">
        <f t="shared" si="52"/>
        <v>146</v>
      </c>
      <c r="B1750" s="1" t="s">
        <v>1650</v>
      </c>
      <c r="C1750" s="1" t="s">
        <v>1568</v>
      </c>
      <c r="D1750" s="1" t="str">
        <f>"陈季香"</f>
        <v>陈季香</v>
      </c>
      <c r="E1750" s="1" t="s">
        <v>1658</v>
      </c>
    </row>
    <row r="1751" spans="1:5" ht="24.75" customHeight="1">
      <c r="A1751" s="1" t="str">
        <f t="shared" si="52"/>
        <v>146</v>
      </c>
      <c r="B1751" s="1" t="s">
        <v>1650</v>
      </c>
      <c r="C1751" s="1" t="s">
        <v>1568</v>
      </c>
      <c r="D1751" s="1" t="str">
        <f>"谢青彤"</f>
        <v>谢青彤</v>
      </c>
      <c r="E1751" s="1" t="s">
        <v>1659</v>
      </c>
    </row>
    <row r="1752" spans="1:5" ht="24.75" customHeight="1">
      <c r="A1752" s="1" t="str">
        <f t="shared" si="52"/>
        <v>146</v>
      </c>
      <c r="B1752" s="1" t="s">
        <v>1650</v>
      </c>
      <c r="C1752" s="1" t="s">
        <v>1568</v>
      </c>
      <c r="D1752" s="1" t="str">
        <f>"吴贻照"</f>
        <v>吴贻照</v>
      </c>
      <c r="E1752" s="1" t="s">
        <v>1660</v>
      </c>
    </row>
    <row r="1753" spans="1:5" ht="24.75" customHeight="1">
      <c r="A1753" s="1" t="str">
        <f t="shared" si="52"/>
        <v>146</v>
      </c>
      <c r="B1753" s="1" t="s">
        <v>1650</v>
      </c>
      <c r="C1753" s="1" t="s">
        <v>1568</v>
      </c>
      <c r="D1753" s="1" t="str">
        <f>"张春霞"</f>
        <v>张春霞</v>
      </c>
      <c r="E1753" s="1" t="s">
        <v>1661</v>
      </c>
    </row>
    <row r="1754" spans="1:5" ht="24.75" customHeight="1">
      <c r="A1754" s="1" t="str">
        <f t="shared" si="52"/>
        <v>146</v>
      </c>
      <c r="B1754" s="1" t="s">
        <v>1650</v>
      </c>
      <c r="C1754" s="1" t="s">
        <v>1568</v>
      </c>
      <c r="D1754" s="1" t="str">
        <f>"何林学"</f>
        <v>何林学</v>
      </c>
      <c r="E1754" s="1" t="s">
        <v>1662</v>
      </c>
    </row>
    <row r="1755" spans="1:5" ht="24.75" customHeight="1">
      <c r="A1755" s="1" t="str">
        <f t="shared" si="52"/>
        <v>146</v>
      </c>
      <c r="B1755" s="1" t="s">
        <v>1650</v>
      </c>
      <c r="C1755" s="1" t="s">
        <v>1568</v>
      </c>
      <c r="D1755" s="1" t="str">
        <f>"唐慧"</f>
        <v>唐慧</v>
      </c>
      <c r="E1755" s="1" t="s">
        <v>1663</v>
      </c>
    </row>
    <row r="1756" spans="1:5" ht="24.75" customHeight="1">
      <c r="A1756" s="1" t="str">
        <f t="shared" si="52"/>
        <v>146</v>
      </c>
      <c r="B1756" s="1" t="s">
        <v>1650</v>
      </c>
      <c r="C1756" s="1" t="s">
        <v>1568</v>
      </c>
      <c r="D1756" s="1" t="str">
        <f>"吴万桃"</f>
        <v>吴万桃</v>
      </c>
      <c r="E1756" s="1" t="s">
        <v>1664</v>
      </c>
    </row>
    <row r="1757" spans="1:5" ht="24.75" customHeight="1">
      <c r="A1757" s="1" t="str">
        <f t="shared" si="52"/>
        <v>146</v>
      </c>
      <c r="B1757" s="1" t="s">
        <v>1650</v>
      </c>
      <c r="C1757" s="1" t="s">
        <v>1568</v>
      </c>
      <c r="D1757" s="1" t="str">
        <f>"周子乃"</f>
        <v>周子乃</v>
      </c>
      <c r="E1757" s="1" t="s">
        <v>1665</v>
      </c>
    </row>
    <row r="1758" spans="1:5" ht="24.75" customHeight="1">
      <c r="A1758" s="1" t="str">
        <f t="shared" si="52"/>
        <v>146</v>
      </c>
      <c r="B1758" s="1" t="s">
        <v>1650</v>
      </c>
      <c r="C1758" s="1" t="s">
        <v>1568</v>
      </c>
      <c r="D1758" s="1" t="str">
        <f>"赵彩伶"</f>
        <v>赵彩伶</v>
      </c>
      <c r="E1758" s="1" t="s">
        <v>1666</v>
      </c>
    </row>
    <row r="1759" spans="1:5" ht="24.75" customHeight="1">
      <c r="A1759" s="1" t="str">
        <f t="shared" si="52"/>
        <v>146</v>
      </c>
      <c r="B1759" s="1" t="s">
        <v>1650</v>
      </c>
      <c r="C1759" s="1" t="s">
        <v>1568</v>
      </c>
      <c r="D1759" s="1" t="str">
        <f>"刘晓霜"</f>
        <v>刘晓霜</v>
      </c>
      <c r="E1759" s="1" t="s">
        <v>1667</v>
      </c>
    </row>
    <row r="1760" spans="1:5" ht="24.75" customHeight="1">
      <c r="A1760" s="1" t="str">
        <f t="shared" si="52"/>
        <v>146</v>
      </c>
      <c r="B1760" s="1" t="s">
        <v>1650</v>
      </c>
      <c r="C1760" s="1" t="s">
        <v>1568</v>
      </c>
      <c r="D1760" s="1" t="str">
        <f>"王晶晶"</f>
        <v>王晶晶</v>
      </c>
      <c r="E1760" s="1" t="s">
        <v>1668</v>
      </c>
    </row>
    <row r="1761" spans="1:5" ht="24.75" customHeight="1">
      <c r="A1761" s="1" t="str">
        <f t="shared" si="52"/>
        <v>146</v>
      </c>
      <c r="B1761" s="1" t="s">
        <v>1650</v>
      </c>
      <c r="C1761" s="1" t="s">
        <v>1568</v>
      </c>
      <c r="D1761" s="1" t="str">
        <f>"李秋菊"</f>
        <v>李秋菊</v>
      </c>
      <c r="E1761" s="1" t="s">
        <v>1669</v>
      </c>
    </row>
    <row r="1762" spans="1:5" ht="24.75" customHeight="1">
      <c r="A1762" s="1" t="str">
        <f t="shared" si="52"/>
        <v>146</v>
      </c>
      <c r="B1762" s="1" t="s">
        <v>1650</v>
      </c>
      <c r="C1762" s="1" t="s">
        <v>1568</v>
      </c>
      <c r="D1762" s="1" t="str">
        <f>"周月风"</f>
        <v>周月风</v>
      </c>
      <c r="E1762" s="1" t="s">
        <v>327</v>
      </c>
    </row>
    <row r="1763" spans="1:5" ht="24.75" customHeight="1">
      <c r="A1763" s="1" t="str">
        <f t="shared" si="52"/>
        <v>146</v>
      </c>
      <c r="B1763" s="1" t="s">
        <v>1650</v>
      </c>
      <c r="C1763" s="1" t="s">
        <v>1568</v>
      </c>
      <c r="D1763" s="1" t="str">
        <f>"邝国金"</f>
        <v>邝国金</v>
      </c>
      <c r="E1763" s="1" t="s">
        <v>408</v>
      </c>
    </row>
    <row r="1764" spans="1:5" ht="24.75" customHeight="1">
      <c r="A1764" s="1" t="str">
        <f t="shared" si="52"/>
        <v>146</v>
      </c>
      <c r="B1764" s="1" t="s">
        <v>1650</v>
      </c>
      <c r="C1764" s="1" t="s">
        <v>1568</v>
      </c>
      <c r="D1764" s="1" t="str">
        <f>"蔡小娜"</f>
        <v>蔡小娜</v>
      </c>
      <c r="E1764" s="1" t="s">
        <v>1670</v>
      </c>
    </row>
    <row r="1765" spans="1:5" ht="24.75" customHeight="1">
      <c r="A1765" s="1" t="str">
        <f t="shared" si="52"/>
        <v>146</v>
      </c>
      <c r="B1765" s="1" t="s">
        <v>1650</v>
      </c>
      <c r="C1765" s="1" t="s">
        <v>1568</v>
      </c>
      <c r="D1765" s="1" t="str">
        <f>"杨玉秀"</f>
        <v>杨玉秀</v>
      </c>
      <c r="E1765" s="1" t="s">
        <v>1671</v>
      </c>
    </row>
    <row r="1766" spans="1:5" ht="24.75" customHeight="1">
      <c r="A1766" s="1" t="str">
        <f t="shared" si="52"/>
        <v>146</v>
      </c>
      <c r="B1766" s="1" t="s">
        <v>1650</v>
      </c>
      <c r="C1766" s="1" t="s">
        <v>1568</v>
      </c>
      <c r="D1766" s="1" t="str">
        <f>"郑政"</f>
        <v>郑政</v>
      </c>
      <c r="E1766" s="1" t="s">
        <v>1672</v>
      </c>
    </row>
    <row r="1767" spans="1:5" ht="24.75" customHeight="1">
      <c r="A1767" s="1" t="str">
        <f t="shared" si="52"/>
        <v>146</v>
      </c>
      <c r="B1767" s="1" t="s">
        <v>1650</v>
      </c>
      <c r="C1767" s="1" t="s">
        <v>1568</v>
      </c>
      <c r="D1767" s="1" t="str">
        <f>"李兰菊"</f>
        <v>李兰菊</v>
      </c>
      <c r="E1767" s="1" t="s">
        <v>1673</v>
      </c>
    </row>
    <row r="1768" spans="1:5" ht="24.75" customHeight="1">
      <c r="A1768" s="1" t="str">
        <f t="shared" si="52"/>
        <v>146</v>
      </c>
      <c r="B1768" s="1" t="s">
        <v>1650</v>
      </c>
      <c r="C1768" s="1" t="s">
        <v>1568</v>
      </c>
      <c r="D1768" s="1" t="str">
        <f>"王莹"</f>
        <v>王莹</v>
      </c>
      <c r="E1768" s="1" t="s">
        <v>840</v>
      </c>
    </row>
    <row r="1769" spans="1:5" ht="24.75" customHeight="1">
      <c r="A1769" s="1" t="str">
        <f t="shared" si="52"/>
        <v>146</v>
      </c>
      <c r="B1769" s="1" t="s">
        <v>1650</v>
      </c>
      <c r="C1769" s="1" t="s">
        <v>1568</v>
      </c>
      <c r="D1769" s="1" t="str">
        <f>"吴碧"</f>
        <v>吴碧</v>
      </c>
      <c r="E1769" s="1" t="s">
        <v>1674</v>
      </c>
    </row>
    <row r="1770" spans="1:5" ht="24.75" customHeight="1">
      <c r="A1770" s="1" t="str">
        <f t="shared" si="52"/>
        <v>146</v>
      </c>
      <c r="B1770" s="1" t="s">
        <v>1650</v>
      </c>
      <c r="C1770" s="1" t="s">
        <v>1568</v>
      </c>
      <c r="D1770" s="1" t="str">
        <f>"董英怀"</f>
        <v>董英怀</v>
      </c>
      <c r="E1770" s="1" t="s">
        <v>1675</v>
      </c>
    </row>
    <row r="1771" spans="1:5" ht="24.75" customHeight="1">
      <c r="A1771" s="1" t="str">
        <f t="shared" si="52"/>
        <v>146</v>
      </c>
      <c r="B1771" s="1" t="s">
        <v>1650</v>
      </c>
      <c r="C1771" s="1" t="s">
        <v>1568</v>
      </c>
      <c r="D1771" s="1" t="str">
        <f>"毛丹妮"</f>
        <v>毛丹妮</v>
      </c>
      <c r="E1771" s="1" t="s">
        <v>1149</v>
      </c>
    </row>
    <row r="1772" spans="1:5" ht="24.75" customHeight="1">
      <c r="A1772" s="1" t="str">
        <f t="shared" si="52"/>
        <v>146</v>
      </c>
      <c r="B1772" s="1" t="s">
        <v>1650</v>
      </c>
      <c r="C1772" s="1" t="s">
        <v>1568</v>
      </c>
      <c r="D1772" s="1" t="str">
        <f>"方香萍"</f>
        <v>方香萍</v>
      </c>
      <c r="E1772" s="1" t="s">
        <v>1676</v>
      </c>
    </row>
    <row r="1773" spans="1:5" ht="24.75" customHeight="1">
      <c r="A1773" s="1" t="str">
        <f t="shared" si="52"/>
        <v>146</v>
      </c>
      <c r="B1773" s="1" t="s">
        <v>1650</v>
      </c>
      <c r="C1773" s="1" t="s">
        <v>1568</v>
      </c>
      <c r="D1773" s="1" t="str">
        <f>"陈颖敏"</f>
        <v>陈颖敏</v>
      </c>
      <c r="E1773" s="1" t="s">
        <v>1677</v>
      </c>
    </row>
    <row r="1774" spans="1:5" ht="24.75" customHeight="1">
      <c r="A1774" s="1" t="str">
        <f t="shared" si="52"/>
        <v>146</v>
      </c>
      <c r="B1774" s="1" t="s">
        <v>1650</v>
      </c>
      <c r="C1774" s="1" t="s">
        <v>1568</v>
      </c>
      <c r="D1774" s="1" t="str">
        <f>"曹杨琪"</f>
        <v>曹杨琪</v>
      </c>
      <c r="E1774" s="1" t="s">
        <v>1678</v>
      </c>
    </row>
    <row r="1775" spans="1:5" ht="24.75" customHeight="1">
      <c r="A1775" s="1" t="str">
        <f t="shared" si="52"/>
        <v>146</v>
      </c>
      <c r="B1775" s="1" t="s">
        <v>1650</v>
      </c>
      <c r="C1775" s="1" t="s">
        <v>1568</v>
      </c>
      <c r="D1775" s="1" t="str">
        <f>"王芳紫"</f>
        <v>王芳紫</v>
      </c>
      <c r="E1775" s="1" t="s">
        <v>1679</v>
      </c>
    </row>
    <row r="1776" spans="1:5" ht="24.75" customHeight="1">
      <c r="A1776" s="1" t="str">
        <f t="shared" si="52"/>
        <v>146</v>
      </c>
      <c r="B1776" s="1" t="s">
        <v>1650</v>
      </c>
      <c r="C1776" s="1" t="s">
        <v>1568</v>
      </c>
      <c r="D1776" s="1" t="str">
        <f>"符羽冰"</f>
        <v>符羽冰</v>
      </c>
      <c r="E1776" s="1" t="s">
        <v>1680</v>
      </c>
    </row>
    <row r="1777" spans="1:5" ht="24.75" customHeight="1">
      <c r="A1777" s="1" t="str">
        <f t="shared" si="52"/>
        <v>146</v>
      </c>
      <c r="B1777" s="1" t="s">
        <v>1650</v>
      </c>
      <c r="C1777" s="1" t="s">
        <v>1568</v>
      </c>
      <c r="D1777" s="1" t="str">
        <f>"韦文娟"</f>
        <v>韦文娟</v>
      </c>
      <c r="E1777" s="1" t="s">
        <v>1681</v>
      </c>
    </row>
    <row r="1778" spans="1:5" ht="24.75" customHeight="1">
      <c r="A1778" s="1" t="str">
        <f t="shared" si="52"/>
        <v>146</v>
      </c>
      <c r="B1778" s="1" t="s">
        <v>1650</v>
      </c>
      <c r="C1778" s="1" t="s">
        <v>1568</v>
      </c>
      <c r="D1778" s="1" t="str">
        <f>"张昕"</f>
        <v>张昕</v>
      </c>
      <c r="E1778" s="1" t="s">
        <v>1682</v>
      </c>
    </row>
    <row r="1779" spans="1:5" ht="24.75" customHeight="1">
      <c r="A1779" s="1" t="str">
        <f t="shared" si="52"/>
        <v>146</v>
      </c>
      <c r="B1779" s="1" t="s">
        <v>1650</v>
      </c>
      <c r="C1779" s="1" t="s">
        <v>1568</v>
      </c>
      <c r="D1779" s="1" t="str">
        <f>"李小微"</f>
        <v>李小微</v>
      </c>
      <c r="E1779" s="1" t="s">
        <v>1124</v>
      </c>
    </row>
    <row r="1780" spans="1:5" ht="24.75" customHeight="1">
      <c r="A1780" s="1" t="str">
        <f t="shared" si="52"/>
        <v>146</v>
      </c>
      <c r="B1780" s="1" t="s">
        <v>1650</v>
      </c>
      <c r="C1780" s="1" t="s">
        <v>1568</v>
      </c>
      <c r="D1780" s="1" t="str">
        <f>"林芳金"</f>
        <v>林芳金</v>
      </c>
      <c r="E1780" s="1" t="s">
        <v>1683</v>
      </c>
    </row>
    <row r="1781" spans="1:5" ht="24.75" customHeight="1">
      <c r="A1781" s="1" t="str">
        <f t="shared" si="52"/>
        <v>146</v>
      </c>
      <c r="B1781" s="1" t="s">
        <v>1650</v>
      </c>
      <c r="C1781" s="1" t="s">
        <v>1568</v>
      </c>
      <c r="D1781" s="1" t="str">
        <f>"潘孝德"</f>
        <v>潘孝德</v>
      </c>
      <c r="E1781" s="1" t="s">
        <v>1684</v>
      </c>
    </row>
    <row r="1782" spans="1:5" ht="24.75" customHeight="1">
      <c r="A1782" s="1" t="str">
        <f t="shared" si="52"/>
        <v>146</v>
      </c>
      <c r="B1782" s="1" t="s">
        <v>1650</v>
      </c>
      <c r="C1782" s="1" t="s">
        <v>1568</v>
      </c>
      <c r="D1782" s="1" t="str">
        <f>"陈瑶瑶"</f>
        <v>陈瑶瑶</v>
      </c>
      <c r="E1782" s="1" t="s">
        <v>1685</v>
      </c>
    </row>
    <row r="1783" spans="1:5" ht="24.75" customHeight="1">
      <c r="A1783" s="1" t="str">
        <f t="shared" si="52"/>
        <v>146</v>
      </c>
      <c r="B1783" s="1" t="s">
        <v>1650</v>
      </c>
      <c r="C1783" s="1" t="s">
        <v>1568</v>
      </c>
      <c r="D1783" s="1" t="str">
        <f>"莫燕萍"</f>
        <v>莫燕萍</v>
      </c>
      <c r="E1783" s="1" t="s">
        <v>1686</v>
      </c>
    </row>
    <row r="1784" spans="1:5" ht="24.75" customHeight="1">
      <c r="A1784" s="1" t="str">
        <f t="shared" si="52"/>
        <v>146</v>
      </c>
      <c r="B1784" s="1" t="s">
        <v>1650</v>
      </c>
      <c r="C1784" s="1" t="s">
        <v>1568</v>
      </c>
      <c r="D1784" s="1" t="str">
        <f>"金罗诗"</f>
        <v>金罗诗</v>
      </c>
      <c r="E1784" s="1" t="s">
        <v>1687</v>
      </c>
    </row>
    <row r="1785" spans="1:5" ht="24.75" customHeight="1">
      <c r="A1785" s="1" t="str">
        <f t="shared" si="52"/>
        <v>146</v>
      </c>
      <c r="B1785" s="1" t="s">
        <v>1650</v>
      </c>
      <c r="C1785" s="1" t="s">
        <v>1568</v>
      </c>
      <c r="D1785" s="1" t="str">
        <f>"王国兴"</f>
        <v>王国兴</v>
      </c>
      <c r="E1785" s="1" t="s">
        <v>1688</v>
      </c>
    </row>
    <row r="1786" spans="1:5" ht="24.75" customHeight="1">
      <c r="A1786" s="1" t="str">
        <f t="shared" si="52"/>
        <v>146</v>
      </c>
      <c r="B1786" s="1" t="s">
        <v>1650</v>
      </c>
      <c r="C1786" s="1" t="s">
        <v>1568</v>
      </c>
      <c r="D1786" s="1" t="str">
        <f>"龚彦予"</f>
        <v>龚彦予</v>
      </c>
      <c r="E1786" s="1" t="s">
        <v>1689</v>
      </c>
    </row>
    <row r="1787" spans="1:5" ht="24.75" customHeight="1">
      <c r="A1787" s="1" t="str">
        <f t="shared" si="52"/>
        <v>146</v>
      </c>
      <c r="B1787" s="1" t="s">
        <v>1650</v>
      </c>
      <c r="C1787" s="1" t="s">
        <v>1568</v>
      </c>
      <c r="D1787" s="1" t="str">
        <f>"张天阳"</f>
        <v>张天阳</v>
      </c>
      <c r="E1787" s="1" t="s">
        <v>1690</v>
      </c>
    </row>
    <row r="1788" spans="1:5" ht="24.75" customHeight="1">
      <c r="A1788" s="1" t="str">
        <f t="shared" si="52"/>
        <v>146</v>
      </c>
      <c r="B1788" s="1" t="s">
        <v>1650</v>
      </c>
      <c r="C1788" s="1" t="s">
        <v>1568</v>
      </c>
      <c r="D1788" s="1" t="str">
        <f>"郑佳丽"</f>
        <v>郑佳丽</v>
      </c>
      <c r="E1788" s="1" t="s">
        <v>1691</v>
      </c>
    </row>
    <row r="1789" spans="1:5" ht="24.75" customHeight="1">
      <c r="A1789" s="1" t="str">
        <f t="shared" si="52"/>
        <v>146</v>
      </c>
      <c r="B1789" s="1" t="s">
        <v>1650</v>
      </c>
      <c r="C1789" s="1" t="s">
        <v>1568</v>
      </c>
      <c r="D1789" s="1" t="str">
        <f>"林小夏"</f>
        <v>林小夏</v>
      </c>
      <c r="E1789" s="1" t="s">
        <v>1692</v>
      </c>
    </row>
    <row r="1790" spans="1:5" ht="24.75" customHeight="1">
      <c r="A1790" s="1" t="str">
        <f t="shared" si="52"/>
        <v>146</v>
      </c>
      <c r="B1790" s="1" t="s">
        <v>1650</v>
      </c>
      <c r="C1790" s="1" t="s">
        <v>1568</v>
      </c>
      <c r="D1790" s="1" t="str">
        <f>"李彩花"</f>
        <v>李彩花</v>
      </c>
      <c r="E1790" s="1" t="s">
        <v>1693</v>
      </c>
    </row>
    <row r="1791" spans="1:5" ht="24.75" customHeight="1">
      <c r="A1791" s="1" t="str">
        <f t="shared" si="52"/>
        <v>146</v>
      </c>
      <c r="B1791" s="1" t="s">
        <v>1650</v>
      </c>
      <c r="C1791" s="1" t="s">
        <v>1568</v>
      </c>
      <c r="D1791" s="1" t="str">
        <f>"张业江"</f>
        <v>张业江</v>
      </c>
      <c r="E1791" s="1" t="s">
        <v>1694</v>
      </c>
    </row>
    <row r="1792" spans="1:5" ht="24.75" customHeight="1">
      <c r="A1792" s="1" t="str">
        <f t="shared" si="52"/>
        <v>146</v>
      </c>
      <c r="B1792" s="1" t="s">
        <v>1650</v>
      </c>
      <c r="C1792" s="1" t="s">
        <v>1568</v>
      </c>
      <c r="D1792" s="1" t="str">
        <f>"林怡君"</f>
        <v>林怡君</v>
      </c>
      <c r="E1792" s="1" t="s">
        <v>1695</v>
      </c>
    </row>
    <row r="1793" spans="1:5" ht="24.75" customHeight="1">
      <c r="A1793" s="1" t="str">
        <f t="shared" si="52"/>
        <v>146</v>
      </c>
      <c r="B1793" s="1" t="s">
        <v>1650</v>
      </c>
      <c r="C1793" s="1" t="s">
        <v>1568</v>
      </c>
      <c r="D1793" s="1" t="str">
        <f>"王惠敏"</f>
        <v>王惠敏</v>
      </c>
      <c r="E1793" s="1" t="s">
        <v>1696</v>
      </c>
    </row>
    <row r="1794" spans="1:5" ht="24.75" customHeight="1">
      <c r="A1794" s="1" t="str">
        <f t="shared" si="52"/>
        <v>146</v>
      </c>
      <c r="B1794" s="1" t="s">
        <v>1650</v>
      </c>
      <c r="C1794" s="1" t="s">
        <v>1568</v>
      </c>
      <c r="D1794" s="1" t="str">
        <f>"李智明"</f>
        <v>李智明</v>
      </c>
      <c r="E1794" s="1" t="s">
        <v>1697</v>
      </c>
    </row>
    <row r="1795" spans="1:5" ht="24.75" customHeight="1">
      <c r="A1795" s="1" t="str">
        <f t="shared" si="52"/>
        <v>146</v>
      </c>
      <c r="B1795" s="1" t="s">
        <v>1650</v>
      </c>
      <c r="C1795" s="1" t="s">
        <v>1568</v>
      </c>
      <c r="D1795" s="1" t="str">
        <f>"曾玲"</f>
        <v>曾玲</v>
      </c>
      <c r="E1795" s="1" t="s">
        <v>1698</v>
      </c>
    </row>
    <row r="1796" spans="1:5" ht="24.75" customHeight="1">
      <c r="A1796" s="1" t="str">
        <f t="shared" si="52"/>
        <v>146</v>
      </c>
      <c r="B1796" s="1" t="s">
        <v>1650</v>
      </c>
      <c r="C1796" s="1" t="s">
        <v>1568</v>
      </c>
      <c r="D1796" s="1" t="str">
        <f>"曾海平"</f>
        <v>曾海平</v>
      </c>
      <c r="E1796" s="1" t="s">
        <v>1699</v>
      </c>
    </row>
    <row r="1797" spans="1:5" ht="24.75" customHeight="1">
      <c r="A1797" s="1" t="str">
        <f t="shared" si="52"/>
        <v>146</v>
      </c>
      <c r="B1797" s="1" t="s">
        <v>1650</v>
      </c>
      <c r="C1797" s="1" t="s">
        <v>1568</v>
      </c>
      <c r="D1797" s="1" t="str">
        <f>"李欣"</f>
        <v>李欣</v>
      </c>
      <c r="E1797" s="1" t="s">
        <v>253</v>
      </c>
    </row>
    <row r="1798" spans="1:5" ht="24.75" customHeight="1">
      <c r="A1798" s="1" t="str">
        <f t="shared" si="52"/>
        <v>146</v>
      </c>
      <c r="B1798" s="1" t="s">
        <v>1650</v>
      </c>
      <c r="C1798" s="1" t="s">
        <v>1568</v>
      </c>
      <c r="D1798" s="1" t="str">
        <f>"方杰"</f>
        <v>方杰</v>
      </c>
      <c r="E1798" s="1" t="s">
        <v>1700</v>
      </c>
    </row>
    <row r="1799" spans="1:5" ht="24.75" customHeight="1">
      <c r="A1799" s="1" t="str">
        <f t="shared" si="52"/>
        <v>146</v>
      </c>
      <c r="B1799" s="1" t="s">
        <v>1650</v>
      </c>
      <c r="C1799" s="1" t="s">
        <v>1568</v>
      </c>
      <c r="D1799" s="1" t="str">
        <f>"陈妃"</f>
        <v>陈妃</v>
      </c>
      <c r="E1799" s="1" t="s">
        <v>1701</v>
      </c>
    </row>
    <row r="1800" spans="1:5" ht="24.75" customHeight="1">
      <c r="A1800" s="1" t="str">
        <f t="shared" si="52"/>
        <v>146</v>
      </c>
      <c r="B1800" s="1" t="s">
        <v>1650</v>
      </c>
      <c r="C1800" s="1" t="s">
        <v>1568</v>
      </c>
      <c r="D1800" s="1" t="str">
        <f>"钟大贻"</f>
        <v>钟大贻</v>
      </c>
      <c r="E1800" s="1" t="s">
        <v>1702</v>
      </c>
    </row>
    <row r="1801" spans="1:5" ht="24.75" customHeight="1">
      <c r="A1801" s="1" t="str">
        <f t="shared" si="52"/>
        <v>146</v>
      </c>
      <c r="B1801" s="1" t="s">
        <v>1650</v>
      </c>
      <c r="C1801" s="1" t="s">
        <v>1568</v>
      </c>
      <c r="D1801" s="1" t="str">
        <f>"邱小若"</f>
        <v>邱小若</v>
      </c>
      <c r="E1801" s="1" t="s">
        <v>1703</v>
      </c>
    </row>
    <row r="1802" spans="1:5" ht="24.75" customHeight="1">
      <c r="A1802" s="1" t="str">
        <f t="shared" si="52"/>
        <v>146</v>
      </c>
      <c r="B1802" s="1" t="s">
        <v>1650</v>
      </c>
      <c r="C1802" s="1" t="s">
        <v>1568</v>
      </c>
      <c r="D1802" s="1" t="str">
        <f>"谭春暖"</f>
        <v>谭春暖</v>
      </c>
      <c r="E1802" s="1" t="s">
        <v>1704</v>
      </c>
    </row>
    <row r="1803" spans="1:5" ht="24.75" customHeight="1">
      <c r="A1803" s="1" t="str">
        <f t="shared" si="52"/>
        <v>146</v>
      </c>
      <c r="B1803" s="1" t="s">
        <v>1650</v>
      </c>
      <c r="C1803" s="1" t="s">
        <v>1568</v>
      </c>
      <c r="D1803" s="1" t="str">
        <f>"陈惠儿"</f>
        <v>陈惠儿</v>
      </c>
      <c r="E1803" s="1" t="s">
        <v>1705</v>
      </c>
    </row>
    <row r="1804" spans="1:5" ht="24.75" customHeight="1">
      <c r="A1804" s="1" t="str">
        <f t="shared" si="52"/>
        <v>146</v>
      </c>
      <c r="B1804" s="1" t="s">
        <v>1650</v>
      </c>
      <c r="C1804" s="1" t="s">
        <v>1568</v>
      </c>
      <c r="D1804" s="1" t="str">
        <f>"覃钰童"</f>
        <v>覃钰童</v>
      </c>
      <c r="E1804" s="1" t="s">
        <v>1706</v>
      </c>
    </row>
    <row r="1805" spans="1:5" ht="24.75" customHeight="1">
      <c r="A1805" s="1" t="str">
        <f t="shared" si="52"/>
        <v>146</v>
      </c>
      <c r="B1805" s="1" t="s">
        <v>1650</v>
      </c>
      <c r="C1805" s="1" t="s">
        <v>1568</v>
      </c>
      <c r="D1805" s="1" t="str">
        <f>"邢惠清"</f>
        <v>邢惠清</v>
      </c>
      <c r="E1805" s="1" t="s">
        <v>1707</v>
      </c>
    </row>
    <row r="1806" spans="1:5" ht="24.75" customHeight="1">
      <c r="A1806" s="1" t="str">
        <f t="shared" si="52"/>
        <v>146</v>
      </c>
      <c r="B1806" s="1" t="s">
        <v>1650</v>
      </c>
      <c r="C1806" s="1" t="s">
        <v>1568</v>
      </c>
      <c r="D1806" s="1" t="str">
        <f>"郑巧巧"</f>
        <v>郑巧巧</v>
      </c>
      <c r="E1806" s="1" t="s">
        <v>1708</v>
      </c>
    </row>
    <row r="1807" spans="1:5" ht="24.75" customHeight="1">
      <c r="A1807" s="1" t="str">
        <f aca="true" t="shared" si="53" ref="A1807:A1866">"146"</f>
        <v>146</v>
      </c>
      <c r="B1807" s="1" t="s">
        <v>1650</v>
      </c>
      <c r="C1807" s="1" t="s">
        <v>1568</v>
      </c>
      <c r="D1807" s="1" t="str">
        <f>"符子帅"</f>
        <v>符子帅</v>
      </c>
      <c r="E1807" s="1" t="s">
        <v>1709</v>
      </c>
    </row>
    <row r="1808" spans="1:5" ht="24.75" customHeight="1">
      <c r="A1808" s="1" t="str">
        <f t="shared" si="53"/>
        <v>146</v>
      </c>
      <c r="B1808" s="1" t="s">
        <v>1650</v>
      </c>
      <c r="C1808" s="1" t="s">
        <v>1568</v>
      </c>
      <c r="D1808" s="1" t="str">
        <f>"曾雨晶"</f>
        <v>曾雨晶</v>
      </c>
      <c r="E1808" s="1" t="s">
        <v>1710</v>
      </c>
    </row>
    <row r="1809" spans="1:5" ht="24.75" customHeight="1">
      <c r="A1809" s="1" t="str">
        <f t="shared" si="53"/>
        <v>146</v>
      </c>
      <c r="B1809" s="1" t="s">
        <v>1650</v>
      </c>
      <c r="C1809" s="1" t="s">
        <v>1568</v>
      </c>
      <c r="D1809" s="1" t="str">
        <f>"王涵"</f>
        <v>王涵</v>
      </c>
      <c r="E1809" s="1" t="s">
        <v>1711</v>
      </c>
    </row>
    <row r="1810" spans="1:5" ht="24.75" customHeight="1">
      <c r="A1810" s="1" t="str">
        <f t="shared" si="53"/>
        <v>146</v>
      </c>
      <c r="B1810" s="1" t="s">
        <v>1650</v>
      </c>
      <c r="C1810" s="1" t="s">
        <v>1568</v>
      </c>
      <c r="D1810" s="1" t="str">
        <f>"王为姣"</f>
        <v>王为姣</v>
      </c>
      <c r="E1810" s="1" t="s">
        <v>1712</v>
      </c>
    </row>
    <row r="1811" spans="1:5" ht="24.75" customHeight="1">
      <c r="A1811" s="1" t="str">
        <f t="shared" si="53"/>
        <v>146</v>
      </c>
      <c r="B1811" s="1" t="s">
        <v>1650</v>
      </c>
      <c r="C1811" s="1" t="s">
        <v>1568</v>
      </c>
      <c r="D1811" s="1" t="str">
        <f>"曾小云"</f>
        <v>曾小云</v>
      </c>
      <c r="E1811" s="1" t="s">
        <v>1713</v>
      </c>
    </row>
    <row r="1812" spans="1:5" ht="24.75" customHeight="1">
      <c r="A1812" s="1" t="str">
        <f t="shared" si="53"/>
        <v>146</v>
      </c>
      <c r="B1812" s="1" t="s">
        <v>1650</v>
      </c>
      <c r="C1812" s="1" t="s">
        <v>1568</v>
      </c>
      <c r="D1812" s="1" t="str">
        <f>"黎爱霞"</f>
        <v>黎爱霞</v>
      </c>
      <c r="E1812" s="1" t="s">
        <v>1714</v>
      </c>
    </row>
    <row r="1813" spans="1:5" ht="24.75" customHeight="1">
      <c r="A1813" s="1" t="str">
        <f t="shared" si="53"/>
        <v>146</v>
      </c>
      <c r="B1813" s="1" t="s">
        <v>1650</v>
      </c>
      <c r="C1813" s="1" t="s">
        <v>1568</v>
      </c>
      <c r="D1813" s="1" t="str">
        <f>"杨燕"</f>
        <v>杨燕</v>
      </c>
      <c r="E1813" s="1" t="s">
        <v>1715</v>
      </c>
    </row>
    <row r="1814" spans="1:5" ht="24.75" customHeight="1">
      <c r="A1814" s="1" t="str">
        <f t="shared" si="53"/>
        <v>146</v>
      </c>
      <c r="B1814" s="1" t="s">
        <v>1650</v>
      </c>
      <c r="C1814" s="1" t="s">
        <v>1568</v>
      </c>
      <c r="D1814" s="1" t="str">
        <f>"黄慧环"</f>
        <v>黄慧环</v>
      </c>
      <c r="E1814" s="1" t="s">
        <v>1716</v>
      </c>
    </row>
    <row r="1815" spans="1:5" ht="24.75" customHeight="1">
      <c r="A1815" s="1" t="str">
        <f t="shared" si="53"/>
        <v>146</v>
      </c>
      <c r="B1815" s="1" t="s">
        <v>1650</v>
      </c>
      <c r="C1815" s="1" t="s">
        <v>1568</v>
      </c>
      <c r="D1815" s="1" t="str">
        <f>"苏家露"</f>
        <v>苏家露</v>
      </c>
      <c r="E1815" s="1" t="s">
        <v>1717</v>
      </c>
    </row>
    <row r="1816" spans="1:5" ht="24.75" customHeight="1">
      <c r="A1816" s="1" t="str">
        <f t="shared" si="53"/>
        <v>146</v>
      </c>
      <c r="B1816" s="1" t="s">
        <v>1650</v>
      </c>
      <c r="C1816" s="1" t="s">
        <v>1568</v>
      </c>
      <c r="D1816" s="1" t="str">
        <f>"羊冬盖"</f>
        <v>羊冬盖</v>
      </c>
      <c r="E1816" s="1" t="s">
        <v>1718</v>
      </c>
    </row>
    <row r="1817" spans="1:5" ht="24.75" customHeight="1">
      <c r="A1817" s="1" t="str">
        <f t="shared" si="53"/>
        <v>146</v>
      </c>
      <c r="B1817" s="1" t="s">
        <v>1650</v>
      </c>
      <c r="C1817" s="1" t="s">
        <v>1568</v>
      </c>
      <c r="D1817" s="1" t="str">
        <f>"李少萍"</f>
        <v>李少萍</v>
      </c>
      <c r="E1817" s="1" t="s">
        <v>848</v>
      </c>
    </row>
    <row r="1818" spans="1:5" ht="24.75" customHeight="1">
      <c r="A1818" s="1" t="str">
        <f t="shared" si="53"/>
        <v>146</v>
      </c>
      <c r="B1818" s="1" t="s">
        <v>1650</v>
      </c>
      <c r="C1818" s="1" t="s">
        <v>1568</v>
      </c>
      <c r="D1818" s="1" t="str">
        <f>"何武"</f>
        <v>何武</v>
      </c>
      <c r="E1818" s="1" t="s">
        <v>1719</v>
      </c>
    </row>
    <row r="1819" spans="1:5" ht="24.75" customHeight="1">
      <c r="A1819" s="1" t="str">
        <f t="shared" si="53"/>
        <v>146</v>
      </c>
      <c r="B1819" s="1" t="s">
        <v>1650</v>
      </c>
      <c r="C1819" s="1" t="s">
        <v>1568</v>
      </c>
      <c r="D1819" s="1" t="str">
        <f>"王槐妙"</f>
        <v>王槐妙</v>
      </c>
      <c r="E1819" s="1" t="s">
        <v>1720</v>
      </c>
    </row>
    <row r="1820" spans="1:5" ht="24.75" customHeight="1">
      <c r="A1820" s="1" t="str">
        <f t="shared" si="53"/>
        <v>146</v>
      </c>
      <c r="B1820" s="1" t="s">
        <v>1650</v>
      </c>
      <c r="C1820" s="1" t="s">
        <v>1568</v>
      </c>
      <c r="D1820" s="1" t="str">
        <f>"符永丹"</f>
        <v>符永丹</v>
      </c>
      <c r="E1820" s="1" t="s">
        <v>1418</v>
      </c>
    </row>
    <row r="1821" spans="1:5" ht="24.75" customHeight="1">
      <c r="A1821" s="1" t="str">
        <f t="shared" si="53"/>
        <v>146</v>
      </c>
      <c r="B1821" s="1" t="s">
        <v>1650</v>
      </c>
      <c r="C1821" s="1" t="s">
        <v>1568</v>
      </c>
      <c r="D1821" s="1" t="str">
        <f>"任丽颖"</f>
        <v>任丽颖</v>
      </c>
      <c r="E1821" s="1" t="s">
        <v>988</v>
      </c>
    </row>
    <row r="1822" spans="1:5" ht="24.75" customHeight="1">
      <c r="A1822" s="1" t="str">
        <f t="shared" si="53"/>
        <v>146</v>
      </c>
      <c r="B1822" s="1" t="s">
        <v>1650</v>
      </c>
      <c r="C1822" s="1" t="s">
        <v>1568</v>
      </c>
      <c r="D1822" s="1" t="str">
        <f>"吴海红"</f>
        <v>吴海红</v>
      </c>
      <c r="E1822" s="1" t="s">
        <v>1721</v>
      </c>
    </row>
    <row r="1823" spans="1:5" ht="24.75" customHeight="1">
      <c r="A1823" s="1" t="str">
        <f t="shared" si="53"/>
        <v>146</v>
      </c>
      <c r="B1823" s="1" t="s">
        <v>1650</v>
      </c>
      <c r="C1823" s="1" t="s">
        <v>1568</v>
      </c>
      <c r="D1823" s="1" t="str">
        <f>"卢娅妮"</f>
        <v>卢娅妮</v>
      </c>
      <c r="E1823" s="1" t="s">
        <v>1722</v>
      </c>
    </row>
    <row r="1824" spans="1:5" ht="24.75" customHeight="1">
      <c r="A1824" s="1" t="str">
        <f t="shared" si="53"/>
        <v>146</v>
      </c>
      <c r="B1824" s="1" t="s">
        <v>1650</v>
      </c>
      <c r="C1824" s="1" t="s">
        <v>1568</v>
      </c>
      <c r="D1824" s="1" t="str">
        <f>"王雪"</f>
        <v>王雪</v>
      </c>
      <c r="E1824" s="1" t="s">
        <v>1723</v>
      </c>
    </row>
    <row r="1825" spans="1:5" ht="24.75" customHeight="1">
      <c r="A1825" s="1" t="str">
        <f t="shared" si="53"/>
        <v>146</v>
      </c>
      <c r="B1825" s="1" t="s">
        <v>1650</v>
      </c>
      <c r="C1825" s="1" t="s">
        <v>1568</v>
      </c>
      <c r="D1825" s="1" t="str">
        <f>"陈春婉"</f>
        <v>陈春婉</v>
      </c>
      <c r="E1825" s="1" t="s">
        <v>1724</v>
      </c>
    </row>
    <row r="1826" spans="1:5" ht="24.75" customHeight="1">
      <c r="A1826" s="1" t="str">
        <f t="shared" si="53"/>
        <v>146</v>
      </c>
      <c r="B1826" s="1" t="s">
        <v>1650</v>
      </c>
      <c r="C1826" s="1" t="s">
        <v>1568</v>
      </c>
      <c r="D1826" s="1" t="str">
        <f>"胡秋艳"</f>
        <v>胡秋艳</v>
      </c>
      <c r="E1826" s="1" t="s">
        <v>1721</v>
      </c>
    </row>
    <row r="1827" spans="1:5" ht="24.75" customHeight="1">
      <c r="A1827" s="1" t="str">
        <f t="shared" si="53"/>
        <v>146</v>
      </c>
      <c r="B1827" s="1" t="s">
        <v>1650</v>
      </c>
      <c r="C1827" s="1" t="s">
        <v>1568</v>
      </c>
      <c r="D1827" s="1" t="str">
        <f>"周美君"</f>
        <v>周美君</v>
      </c>
      <c r="E1827" s="1" t="s">
        <v>1725</v>
      </c>
    </row>
    <row r="1828" spans="1:5" ht="24.75" customHeight="1">
      <c r="A1828" s="1" t="str">
        <f t="shared" si="53"/>
        <v>146</v>
      </c>
      <c r="B1828" s="1" t="s">
        <v>1650</v>
      </c>
      <c r="C1828" s="1" t="s">
        <v>1568</v>
      </c>
      <c r="D1828" s="1" t="str">
        <f>"何升民"</f>
        <v>何升民</v>
      </c>
      <c r="E1828" s="1" t="s">
        <v>1726</v>
      </c>
    </row>
    <row r="1829" spans="1:5" ht="24.75" customHeight="1">
      <c r="A1829" s="1" t="str">
        <f t="shared" si="53"/>
        <v>146</v>
      </c>
      <c r="B1829" s="1" t="s">
        <v>1650</v>
      </c>
      <c r="C1829" s="1" t="s">
        <v>1568</v>
      </c>
      <c r="D1829" s="1" t="str">
        <f>"王榆媛"</f>
        <v>王榆媛</v>
      </c>
      <c r="E1829" s="1" t="s">
        <v>1727</v>
      </c>
    </row>
    <row r="1830" spans="1:5" ht="24.75" customHeight="1">
      <c r="A1830" s="1" t="str">
        <f t="shared" si="53"/>
        <v>146</v>
      </c>
      <c r="B1830" s="1" t="s">
        <v>1650</v>
      </c>
      <c r="C1830" s="1" t="s">
        <v>1568</v>
      </c>
      <c r="D1830" s="1" t="str">
        <f>"邢文婷"</f>
        <v>邢文婷</v>
      </c>
      <c r="E1830" s="1" t="s">
        <v>1109</v>
      </c>
    </row>
    <row r="1831" spans="1:5" ht="24.75" customHeight="1">
      <c r="A1831" s="1" t="str">
        <f t="shared" si="53"/>
        <v>146</v>
      </c>
      <c r="B1831" s="1" t="s">
        <v>1650</v>
      </c>
      <c r="C1831" s="1" t="s">
        <v>1568</v>
      </c>
      <c r="D1831" s="1" t="str">
        <f>"徐凤翔"</f>
        <v>徐凤翔</v>
      </c>
      <c r="E1831" s="1" t="s">
        <v>1728</v>
      </c>
    </row>
    <row r="1832" spans="1:5" ht="24.75" customHeight="1">
      <c r="A1832" s="1" t="str">
        <f t="shared" si="53"/>
        <v>146</v>
      </c>
      <c r="B1832" s="1" t="s">
        <v>1650</v>
      </c>
      <c r="C1832" s="1" t="s">
        <v>1568</v>
      </c>
      <c r="D1832" s="1" t="str">
        <f>"林璧冰"</f>
        <v>林璧冰</v>
      </c>
      <c r="E1832" s="1" t="s">
        <v>1729</v>
      </c>
    </row>
    <row r="1833" spans="1:5" ht="24.75" customHeight="1">
      <c r="A1833" s="1" t="str">
        <f t="shared" si="53"/>
        <v>146</v>
      </c>
      <c r="B1833" s="1" t="s">
        <v>1650</v>
      </c>
      <c r="C1833" s="1" t="s">
        <v>1568</v>
      </c>
      <c r="D1833" s="1" t="str">
        <f>"符大云"</f>
        <v>符大云</v>
      </c>
      <c r="E1833" s="1" t="s">
        <v>1730</v>
      </c>
    </row>
    <row r="1834" spans="1:5" ht="24.75" customHeight="1">
      <c r="A1834" s="1" t="str">
        <f t="shared" si="53"/>
        <v>146</v>
      </c>
      <c r="B1834" s="1" t="s">
        <v>1650</v>
      </c>
      <c r="C1834" s="1" t="s">
        <v>1568</v>
      </c>
      <c r="D1834" s="1" t="str">
        <f>"刘妹"</f>
        <v>刘妹</v>
      </c>
      <c r="E1834" s="1" t="s">
        <v>1731</v>
      </c>
    </row>
    <row r="1835" spans="1:5" ht="24.75" customHeight="1">
      <c r="A1835" s="1" t="str">
        <f t="shared" si="53"/>
        <v>146</v>
      </c>
      <c r="B1835" s="1" t="s">
        <v>1650</v>
      </c>
      <c r="C1835" s="1" t="s">
        <v>1568</v>
      </c>
      <c r="D1835" s="1" t="str">
        <f>"吴捷敏"</f>
        <v>吴捷敏</v>
      </c>
      <c r="E1835" s="1" t="s">
        <v>1732</v>
      </c>
    </row>
    <row r="1836" spans="1:5" ht="24.75" customHeight="1">
      <c r="A1836" s="1" t="str">
        <f t="shared" si="53"/>
        <v>146</v>
      </c>
      <c r="B1836" s="1" t="s">
        <v>1650</v>
      </c>
      <c r="C1836" s="1" t="s">
        <v>1568</v>
      </c>
      <c r="D1836" s="1" t="str">
        <f>"卞满欢"</f>
        <v>卞满欢</v>
      </c>
      <c r="E1836" s="1" t="s">
        <v>726</v>
      </c>
    </row>
    <row r="1837" spans="1:5" ht="24.75" customHeight="1">
      <c r="A1837" s="1" t="str">
        <f t="shared" si="53"/>
        <v>146</v>
      </c>
      <c r="B1837" s="1" t="s">
        <v>1650</v>
      </c>
      <c r="C1837" s="1" t="s">
        <v>1568</v>
      </c>
      <c r="D1837" s="1" t="str">
        <f>"麦丽惠"</f>
        <v>麦丽惠</v>
      </c>
      <c r="E1837" s="1" t="s">
        <v>1733</v>
      </c>
    </row>
    <row r="1838" spans="1:5" ht="24.75" customHeight="1">
      <c r="A1838" s="1" t="str">
        <f t="shared" si="53"/>
        <v>146</v>
      </c>
      <c r="B1838" s="1" t="s">
        <v>1650</v>
      </c>
      <c r="C1838" s="1" t="s">
        <v>1568</v>
      </c>
      <c r="D1838" s="1" t="str">
        <f>"林曼曼"</f>
        <v>林曼曼</v>
      </c>
      <c r="E1838" s="1" t="s">
        <v>1704</v>
      </c>
    </row>
    <row r="1839" spans="1:5" ht="24.75" customHeight="1">
      <c r="A1839" s="1" t="str">
        <f t="shared" si="53"/>
        <v>146</v>
      </c>
      <c r="B1839" s="1" t="s">
        <v>1650</v>
      </c>
      <c r="C1839" s="1" t="s">
        <v>1568</v>
      </c>
      <c r="D1839" s="1" t="str">
        <f>"莫芳瑜"</f>
        <v>莫芳瑜</v>
      </c>
      <c r="E1839" s="1" t="s">
        <v>1734</v>
      </c>
    </row>
    <row r="1840" spans="1:5" ht="24.75" customHeight="1">
      <c r="A1840" s="1" t="str">
        <f t="shared" si="53"/>
        <v>146</v>
      </c>
      <c r="B1840" s="1" t="s">
        <v>1650</v>
      </c>
      <c r="C1840" s="1" t="s">
        <v>1568</v>
      </c>
      <c r="D1840" s="1" t="str">
        <f>"王安帅"</f>
        <v>王安帅</v>
      </c>
      <c r="E1840" s="1" t="s">
        <v>1735</v>
      </c>
    </row>
    <row r="1841" spans="1:5" ht="24.75" customHeight="1">
      <c r="A1841" s="1" t="str">
        <f t="shared" si="53"/>
        <v>146</v>
      </c>
      <c r="B1841" s="1" t="s">
        <v>1650</v>
      </c>
      <c r="C1841" s="1" t="s">
        <v>1568</v>
      </c>
      <c r="D1841" s="1" t="str">
        <f>"黄阳玲"</f>
        <v>黄阳玲</v>
      </c>
      <c r="E1841" s="1" t="s">
        <v>1736</v>
      </c>
    </row>
    <row r="1842" spans="1:5" ht="24.75" customHeight="1">
      <c r="A1842" s="1" t="str">
        <f t="shared" si="53"/>
        <v>146</v>
      </c>
      <c r="B1842" s="1" t="s">
        <v>1650</v>
      </c>
      <c r="C1842" s="1" t="s">
        <v>1568</v>
      </c>
      <c r="D1842" s="1" t="str">
        <f>"李玉妹"</f>
        <v>李玉妹</v>
      </c>
      <c r="E1842" s="1" t="s">
        <v>1195</v>
      </c>
    </row>
    <row r="1843" spans="1:5" ht="24.75" customHeight="1">
      <c r="A1843" s="1" t="str">
        <f t="shared" si="53"/>
        <v>146</v>
      </c>
      <c r="B1843" s="1" t="s">
        <v>1650</v>
      </c>
      <c r="C1843" s="1" t="s">
        <v>1568</v>
      </c>
      <c r="D1843" s="1" t="str">
        <f>"陈燕莞"</f>
        <v>陈燕莞</v>
      </c>
      <c r="E1843" s="1" t="s">
        <v>1737</v>
      </c>
    </row>
    <row r="1844" spans="1:5" ht="24.75" customHeight="1">
      <c r="A1844" s="1" t="str">
        <f t="shared" si="53"/>
        <v>146</v>
      </c>
      <c r="B1844" s="1" t="s">
        <v>1650</v>
      </c>
      <c r="C1844" s="1" t="s">
        <v>1568</v>
      </c>
      <c r="D1844" s="1" t="str">
        <f>"王梅"</f>
        <v>王梅</v>
      </c>
      <c r="E1844" s="1" t="s">
        <v>1324</v>
      </c>
    </row>
    <row r="1845" spans="1:5" ht="24.75" customHeight="1">
      <c r="A1845" s="1" t="str">
        <f t="shared" si="53"/>
        <v>146</v>
      </c>
      <c r="B1845" s="1" t="s">
        <v>1650</v>
      </c>
      <c r="C1845" s="1" t="s">
        <v>1568</v>
      </c>
      <c r="D1845" s="1" t="str">
        <f>"符永悄"</f>
        <v>符永悄</v>
      </c>
      <c r="E1845" s="1" t="s">
        <v>1418</v>
      </c>
    </row>
    <row r="1846" spans="1:5" ht="24.75" customHeight="1">
      <c r="A1846" s="1" t="str">
        <f t="shared" si="53"/>
        <v>146</v>
      </c>
      <c r="B1846" s="1" t="s">
        <v>1650</v>
      </c>
      <c r="C1846" s="1" t="s">
        <v>1568</v>
      </c>
      <c r="D1846" s="1" t="str">
        <f>"黄小钊"</f>
        <v>黄小钊</v>
      </c>
      <c r="E1846" s="1" t="s">
        <v>1738</v>
      </c>
    </row>
    <row r="1847" spans="1:5" ht="24.75" customHeight="1">
      <c r="A1847" s="1" t="str">
        <f t="shared" si="53"/>
        <v>146</v>
      </c>
      <c r="B1847" s="1" t="s">
        <v>1650</v>
      </c>
      <c r="C1847" s="1" t="s">
        <v>1568</v>
      </c>
      <c r="D1847" s="1" t="str">
        <f>"陈江玲"</f>
        <v>陈江玲</v>
      </c>
      <c r="E1847" s="1" t="s">
        <v>1739</v>
      </c>
    </row>
    <row r="1848" spans="1:5" ht="24.75" customHeight="1">
      <c r="A1848" s="1" t="str">
        <f t="shared" si="53"/>
        <v>146</v>
      </c>
      <c r="B1848" s="1" t="s">
        <v>1650</v>
      </c>
      <c r="C1848" s="1" t="s">
        <v>1568</v>
      </c>
      <c r="D1848" s="1" t="str">
        <f>"杨静"</f>
        <v>杨静</v>
      </c>
      <c r="E1848" s="1" t="s">
        <v>1740</v>
      </c>
    </row>
    <row r="1849" spans="1:5" ht="24.75" customHeight="1">
      <c r="A1849" s="1" t="str">
        <f t="shared" si="53"/>
        <v>146</v>
      </c>
      <c r="B1849" s="1" t="s">
        <v>1650</v>
      </c>
      <c r="C1849" s="1" t="s">
        <v>1568</v>
      </c>
      <c r="D1849" s="1" t="str">
        <f>"郑秋丽"</f>
        <v>郑秋丽</v>
      </c>
      <c r="E1849" s="1" t="s">
        <v>1741</v>
      </c>
    </row>
    <row r="1850" spans="1:5" ht="24.75" customHeight="1">
      <c r="A1850" s="1" t="str">
        <f t="shared" si="53"/>
        <v>146</v>
      </c>
      <c r="B1850" s="1" t="s">
        <v>1650</v>
      </c>
      <c r="C1850" s="1" t="s">
        <v>1568</v>
      </c>
      <c r="D1850" s="1" t="str">
        <f>"唐涛"</f>
        <v>唐涛</v>
      </c>
      <c r="E1850" s="1" t="s">
        <v>1742</v>
      </c>
    </row>
    <row r="1851" spans="1:5" ht="24.75" customHeight="1">
      <c r="A1851" s="1" t="str">
        <f t="shared" si="53"/>
        <v>146</v>
      </c>
      <c r="B1851" s="1" t="s">
        <v>1650</v>
      </c>
      <c r="C1851" s="1" t="s">
        <v>1568</v>
      </c>
      <c r="D1851" s="1" t="str">
        <f>"李小连"</f>
        <v>李小连</v>
      </c>
      <c r="E1851" s="1" t="s">
        <v>1743</v>
      </c>
    </row>
    <row r="1852" spans="1:5" ht="24.75" customHeight="1">
      <c r="A1852" s="1" t="str">
        <f t="shared" si="53"/>
        <v>146</v>
      </c>
      <c r="B1852" s="1" t="s">
        <v>1650</v>
      </c>
      <c r="C1852" s="1" t="s">
        <v>1568</v>
      </c>
      <c r="D1852" s="1" t="str">
        <f>"王慧玲"</f>
        <v>王慧玲</v>
      </c>
      <c r="E1852" s="1" t="s">
        <v>1744</v>
      </c>
    </row>
    <row r="1853" spans="1:5" ht="24.75" customHeight="1">
      <c r="A1853" s="1" t="str">
        <f t="shared" si="53"/>
        <v>146</v>
      </c>
      <c r="B1853" s="1" t="s">
        <v>1650</v>
      </c>
      <c r="C1853" s="1" t="s">
        <v>1568</v>
      </c>
      <c r="D1853" s="1" t="str">
        <f>"陈婷"</f>
        <v>陈婷</v>
      </c>
      <c r="E1853" s="1" t="s">
        <v>1745</v>
      </c>
    </row>
    <row r="1854" spans="1:5" ht="24.75" customHeight="1">
      <c r="A1854" s="1" t="str">
        <f t="shared" si="53"/>
        <v>146</v>
      </c>
      <c r="B1854" s="1" t="s">
        <v>1650</v>
      </c>
      <c r="C1854" s="1" t="s">
        <v>1568</v>
      </c>
      <c r="D1854" s="1" t="str">
        <f>"王春香"</f>
        <v>王春香</v>
      </c>
      <c r="E1854" s="1" t="s">
        <v>1746</v>
      </c>
    </row>
    <row r="1855" spans="1:5" ht="24.75" customHeight="1">
      <c r="A1855" s="1" t="str">
        <f t="shared" si="53"/>
        <v>146</v>
      </c>
      <c r="B1855" s="1" t="s">
        <v>1650</v>
      </c>
      <c r="C1855" s="1" t="s">
        <v>1568</v>
      </c>
      <c r="D1855" s="1" t="str">
        <f>"韩玉娟"</f>
        <v>韩玉娟</v>
      </c>
      <c r="E1855" s="1" t="s">
        <v>1747</v>
      </c>
    </row>
    <row r="1856" spans="1:5" ht="24.75" customHeight="1">
      <c r="A1856" s="1" t="str">
        <f t="shared" si="53"/>
        <v>146</v>
      </c>
      <c r="B1856" s="1" t="s">
        <v>1650</v>
      </c>
      <c r="C1856" s="1" t="s">
        <v>1568</v>
      </c>
      <c r="D1856" s="1" t="str">
        <f>"吴园园"</f>
        <v>吴园园</v>
      </c>
      <c r="E1856" s="1" t="s">
        <v>1748</v>
      </c>
    </row>
    <row r="1857" spans="1:5" ht="24.75" customHeight="1">
      <c r="A1857" s="1" t="str">
        <f t="shared" si="53"/>
        <v>146</v>
      </c>
      <c r="B1857" s="1" t="s">
        <v>1650</v>
      </c>
      <c r="C1857" s="1" t="s">
        <v>1568</v>
      </c>
      <c r="D1857" s="1" t="str">
        <f>"蔡飘飘"</f>
        <v>蔡飘飘</v>
      </c>
      <c r="E1857" s="1" t="s">
        <v>1749</v>
      </c>
    </row>
    <row r="1858" spans="1:5" ht="24.75" customHeight="1">
      <c r="A1858" s="1" t="str">
        <f t="shared" si="53"/>
        <v>146</v>
      </c>
      <c r="B1858" s="1" t="s">
        <v>1650</v>
      </c>
      <c r="C1858" s="1" t="s">
        <v>1568</v>
      </c>
      <c r="D1858" s="1" t="str">
        <f>"符裕珍"</f>
        <v>符裕珍</v>
      </c>
      <c r="E1858" s="1" t="s">
        <v>342</v>
      </c>
    </row>
    <row r="1859" spans="1:5" ht="24.75" customHeight="1">
      <c r="A1859" s="1" t="str">
        <f t="shared" si="53"/>
        <v>146</v>
      </c>
      <c r="B1859" s="1" t="s">
        <v>1650</v>
      </c>
      <c r="C1859" s="1" t="s">
        <v>1568</v>
      </c>
      <c r="D1859" s="1" t="str">
        <f>"     王来银"</f>
        <v>     王来银</v>
      </c>
      <c r="E1859" s="1" t="s">
        <v>1750</v>
      </c>
    </row>
    <row r="1860" spans="1:5" ht="24.75" customHeight="1">
      <c r="A1860" s="1" t="str">
        <f t="shared" si="53"/>
        <v>146</v>
      </c>
      <c r="B1860" s="1" t="s">
        <v>1650</v>
      </c>
      <c r="C1860" s="1" t="s">
        <v>1568</v>
      </c>
      <c r="D1860" s="1" t="str">
        <f>"曾曼群"</f>
        <v>曾曼群</v>
      </c>
      <c r="E1860" s="1" t="s">
        <v>1751</v>
      </c>
    </row>
    <row r="1861" spans="1:5" ht="24.75" customHeight="1">
      <c r="A1861" s="1" t="str">
        <f t="shared" si="53"/>
        <v>146</v>
      </c>
      <c r="B1861" s="1" t="s">
        <v>1650</v>
      </c>
      <c r="C1861" s="1" t="s">
        <v>1568</v>
      </c>
      <c r="D1861" s="1" t="str">
        <f>"林媚"</f>
        <v>林媚</v>
      </c>
      <c r="E1861" s="1" t="s">
        <v>1752</v>
      </c>
    </row>
    <row r="1862" spans="1:5" ht="24.75" customHeight="1">
      <c r="A1862" s="1" t="str">
        <f t="shared" si="53"/>
        <v>146</v>
      </c>
      <c r="B1862" s="1" t="s">
        <v>1650</v>
      </c>
      <c r="C1862" s="1" t="s">
        <v>1568</v>
      </c>
      <c r="D1862" s="1" t="str">
        <f>"王世月"</f>
        <v>王世月</v>
      </c>
      <c r="E1862" s="1" t="s">
        <v>1753</v>
      </c>
    </row>
    <row r="1863" spans="1:5" ht="24.75" customHeight="1">
      <c r="A1863" s="1" t="str">
        <f t="shared" si="53"/>
        <v>146</v>
      </c>
      <c r="B1863" s="1" t="s">
        <v>1650</v>
      </c>
      <c r="C1863" s="1" t="s">
        <v>1568</v>
      </c>
      <c r="D1863" s="1" t="str">
        <f>"符顺子"</f>
        <v>符顺子</v>
      </c>
      <c r="E1863" s="1" t="s">
        <v>1754</v>
      </c>
    </row>
    <row r="1864" spans="1:5" ht="24.75" customHeight="1">
      <c r="A1864" s="1" t="str">
        <f t="shared" si="53"/>
        <v>146</v>
      </c>
      <c r="B1864" s="1" t="s">
        <v>1650</v>
      </c>
      <c r="C1864" s="1" t="s">
        <v>1568</v>
      </c>
      <c r="D1864" s="1" t="str">
        <f>"陈朝龙"</f>
        <v>陈朝龙</v>
      </c>
      <c r="E1864" s="1" t="s">
        <v>1755</v>
      </c>
    </row>
    <row r="1865" spans="1:5" ht="24.75" customHeight="1">
      <c r="A1865" s="1" t="str">
        <f t="shared" si="53"/>
        <v>146</v>
      </c>
      <c r="B1865" s="1" t="s">
        <v>1650</v>
      </c>
      <c r="C1865" s="1" t="s">
        <v>1568</v>
      </c>
      <c r="D1865" s="1" t="str">
        <f>"王朝虹"</f>
        <v>王朝虹</v>
      </c>
      <c r="E1865" s="1" t="s">
        <v>1756</v>
      </c>
    </row>
    <row r="1866" spans="1:5" ht="24.75" customHeight="1">
      <c r="A1866" s="1" t="str">
        <f t="shared" si="53"/>
        <v>146</v>
      </c>
      <c r="B1866" s="1" t="s">
        <v>1650</v>
      </c>
      <c r="C1866" s="1" t="s">
        <v>1568</v>
      </c>
      <c r="D1866" s="1" t="str">
        <f>"周清青"</f>
        <v>周清青</v>
      </c>
      <c r="E1866" s="1" t="s">
        <v>1757</v>
      </c>
    </row>
    <row r="1867" spans="1:5" ht="24.75" customHeight="1">
      <c r="A1867" s="1" t="str">
        <f aca="true" t="shared" si="54" ref="A1867:A1930">"147"</f>
        <v>147</v>
      </c>
      <c r="B1867" s="1" t="s">
        <v>1758</v>
      </c>
      <c r="C1867" s="1" t="s">
        <v>1568</v>
      </c>
      <c r="D1867" s="1" t="str">
        <f>"夏奎"</f>
        <v>夏奎</v>
      </c>
      <c r="E1867" s="1" t="s">
        <v>1759</v>
      </c>
    </row>
    <row r="1868" spans="1:5" ht="24.75" customHeight="1">
      <c r="A1868" s="1" t="str">
        <f t="shared" si="54"/>
        <v>147</v>
      </c>
      <c r="B1868" s="1" t="s">
        <v>1758</v>
      </c>
      <c r="C1868" s="1" t="s">
        <v>1568</v>
      </c>
      <c r="D1868" s="1" t="str">
        <f>"王莲芳"</f>
        <v>王莲芳</v>
      </c>
      <c r="E1868" s="1" t="s">
        <v>1760</v>
      </c>
    </row>
    <row r="1869" spans="1:5" ht="24.75" customHeight="1">
      <c r="A1869" s="1" t="str">
        <f t="shared" si="54"/>
        <v>147</v>
      </c>
      <c r="B1869" s="1" t="s">
        <v>1758</v>
      </c>
      <c r="C1869" s="1" t="s">
        <v>1568</v>
      </c>
      <c r="D1869" s="1" t="str">
        <f>"陈宝妹"</f>
        <v>陈宝妹</v>
      </c>
      <c r="E1869" s="1" t="s">
        <v>1138</v>
      </c>
    </row>
    <row r="1870" spans="1:5" ht="24.75" customHeight="1">
      <c r="A1870" s="1" t="str">
        <f t="shared" si="54"/>
        <v>147</v>
      </c>
      <c r="B1870" s="1" t="s">
        <v>1758</v>
      </c>
      <c r="C1870" s="1" t="s">
        <v>1568</v>
      </c>
      <c r="D1870" s="1" t="str">
        <f>"何芳婷"</f>
        <v>何芳婷</v>
      </c>
      <c r="E1870" s="1" t="s">
        <v>1761</v>
      </c>
    </row>
    <row r="1871" spans="1:5" ht="24.75" customHeight="1">
      <c r="A1871" s="1" t="str">
        <f t="shared" si="54"/>
        <v>147</v>
      </c>
      <c r="B1871" s="1" t="s">
        <v>1758</v>
      </c>
      <c r="C1871" s="1" t="s">
        <v>1568</v>
      </c>
      <c r="D1871" s="1" t="str">
        <f>"陈莹"</f>
        <v>陈莹</v>
      </c>
      <c r="E1871" s="1" t="s">
        <v>1762</v>
      </c>
    </row>
    <row r="1872" spans="1:5" ht="24.75" customHeight="1">
      <c r="A1872" s="1" t="str">
        <f t="shared" si="54"/>
        <v>147</v>
      </c>
      <c r="B1872" s="1" t="s">
        <v>1758</v>
      </c>
      <c r="C1872" s="1" t="s">
        <v>1568</v>
      </c>
      <c r="D1872" s="1" t="str">
        <f>"钟海彬"</f>
        <v>钟海彬</v>
      </c>
      <c r="E1872" s="1" t="s">
        <v>1763</v>
      </c>
    </row>
    <row r="1873" spans="1:5" ht="24.75" customHeight="1">
      <c r="A1873" s="1" t="str">
        <f t="shared" si="54"/>
        <v>147</v>
      </c>
      <c r="B1873" s="1" t="s">
        <v>1758</v>
      </c>
      <c r="C1873" s="1" t="s">
        <v>1568</v>
      </c>
      <c r="D1873" s="1" t="str">
        <f>"陈惠娟"</f>
        <v>陈惠娟</v>
      </c>
      <c r="E1873" s="1" t="s">
        <v>1764</v>
      </c>
    </row>
    <row r="1874" spans="1:5" ht="24.75" customHeight="1">
      <c r="A1874" s="1" t="str">
        <f t="shared" si="54"/>
        <v>147</v>
      </c>
      <c r="B1874" s="1" t="s">
        <v>1758</v>
      </c>
      <c r="C1874" s="1" t="s">
        <v>1568</v>
      </c>
      <c r="D1874" s="1" t="str">
        <f>"崔珍"</f>
        <v>崔珍</v>
      </c>
      <c r="E1874" s="1" t="s">
        <v>1765</v>
      </c>
    </row>
    <row r="1875" spans="1:5" ht="24.75" customHeight="1">
      <c r="A1875" s="1" t="str">
        <f t="shared" si="54"/>
        <v>147</v>
      </c>
      <c r="B1875" s="1" t="s">
        <v>1758</v>
      </c>
      <c r="C1875" s="1" t="s">
        <v>1568</v>
      </c>
      <c r="D1875" s="1" t="str">
        <f>"温金婷"</f>
        <v>温金婷</v>
      </c>
      <c r="E1875" s="1" t="s">
        <v>1766</v>
      </c>
    </row>
    <row r="1876" spans="1:5" ht="24.75" customHeight="1">
      <c r="A1876" s="1" t="str">
        <f t="shared" si="54"/>
        <v>147</v>
      </c>
      <c r="B1876" s="1" t="s">
        <v>1758</v>
      </c>
      <c r="C1876" s="1" t="s">
        <v>1568</v>
      </c>
      <c r="D1876" s="1" t="str">
        <f>"王菲"</f>
        <v>王菲</v>
      </c>
      <c r="E1876" s="1" t="s">
        <v>1767</v>
      </c>
    </row>
    <row r="1877" spans="1:5" ht="24.75" customHeight="1">
      <c r="A1877" s="1" t="str">
        <f t="shared" si="54"/>
        <v>147</v>
      </c>
      <c r="B1877" s="1" t="s">
        <v>1758</v>
      </c>
      <c r="C1877" s="1" t="s">
        <v>1568</v>
      </c>
      <c r="D1877" s="1" t="str">
        <f>"纪新杨"</f>
        <v>纪新杨</v>
      </c>
      <c r="E1877" s="1" t="s">
        <v>1768</v>
      </c>
    </row>
    <row r="1878" spans="1:5" ht="24.75" customHeight="1">
      <c r="A1878" s="1" t="str">
        <f t="shared" si="54"/>
        <v>147</v>
      </c>
      <c r="B1878" s="1" t="s">
        <v>1758</v>
      </c>
      <c r="C1878" s="1" t="s">
        <v>1568</v>
      </c>
      <c r="D1878" s="1" t="str">
        <f>"吴妹"</f>
        <v>吴妹</v>
      </c>
      <c r="E1878" s="1" t="s">
        <v>1276</v>
      </c>
    </row>
    <row r="1879" spans="1:5" ht="24.75" customHeight="1">
      <c r="A1879" s="1" t="str">
        <f t="shared" si="54"/>
        <v>147</v>
      </c>
      <c r="B1879" s="1" t="s">
        <v>1758</v>
      </c>
      <c r="C1879" s="1" t="s">
        <v>1568</v>
      </c>
      <c r="D1879" s="1" t="str">
        <f>"李静姣"</f>
        <v>李静姣</v>
      </c>
      <c r="E1879" s="1" t="s">
        <v>1769</v>
      </c>
    </row>
    <row r="1880" spans="1:5" ht="24.75" customHeight="1">
      <c r="A1880" s="1" t="str">
        <f t="shared" si="54"/>
        <v>147</v>
      </c>
      <c r="B1880" s="1" t="s">
        <v>1758</v>
      </c>
      <c r="C1880" s="1" t="s">
        <v>1568</v>
      </c>
      <c r="D1880" s="1" t="str">
        <f>"符章辉"</f>
        <v>符章辉</v>
      </c>
      <c r="E1880" s="1" t="s">
        <v>1770</v>
      </c>
    </row>
    <row r="1881" spans="1:5" ht="24.75" customHeight="1">
      <c r="A1881" s="1" t="str">
        <f t="shared" si="54"/>
        <v>147</v>
      </c>
      <c r="B1881" s="1" t="s">
        <v>1758</v>
      </c>
      <c r="C1881" s="1" t="s">
        <v>1568</v>
      </c>
      <c r="D1881" s="1" t="str">
        <f>"施美虹"</f>
        <v>施美虹</v>
      </c>
      <c r="E1881" s="1" t="s">
        <v>1771</v>
      </c>
    </row>
    <row r="1882" spans="1:5" ht="24.75" customHeight="1">
      <c r="A1882" s="1" t="str">
        <f t="shared" si="54"/>
        <v>147</v>
      </c>
      <c r="B1882" s="1" t="s">
        <v>1758</v>
      </c>
      <c r="C1882" s="1" t="s">
        <v>1568</v>
      </c>
      <c r="D1882" s="1" t="str">
        <f>"陈首憎"</f>
        <v>陈首憎</v>
      </c>
      <c r="E1882" s="1" t="s">
        <v>1772</v>
      </c>
    </row>
    <row r="1883" spans="1:5" ht="24.75" customHeight="1">
      <c r="A1883" s="1" t="str">
        <f t="shared" si="54"/>
        <v>147</v>
      </c>
      <c r="B1883" s="1" t="s">
        <v>1758</v>
      </c>
      <c r="C1883" s="1" t="s">
        <v>1568</v>
      </c>
      <c r="D1883" s="1" t="str">
        <f>"黄萍"</f>
        <v>黄萍</v>
      </c>
      <c r="E1883" s="1" t="s">
        <v>1773</v>
      </c>
    </row>
    <row r="1884" spans="1:5" ht="24.75" customHeight="1">
      <c r="A1884" s="1" t="str">
        <f t="shared" si="54"/>
        <v>147</v>
      </c>
      <c r="B1884" s="1" t="s">
        <v>1758</v>
      </c>
      <c r="C1884" s="1" t="s">
        <v>1568</v>
      </c>
      <c r="D1884" s="1" t="str">
        <f>"王娜"</f>
        <v>王娜</v>
      </c>
      <c r="E1884" s="1" t="s">
        <v>1774</v>
      </c>
    </row>
    <row r="1885" spans="1:5" ht="24.75" customHeight="1">
      <c r="A1885" s="1" t="str">
        <f t="shared" si="54"/>
        <v>147</v>
      </c>
      <c r="B1885" s="1" t="s">
        <v>1758</v>
      </c>
      <c r="C1885" s="1" t="s">
        <v>1568</v>
      </c>
      <c r="D1885" s="1" t="str">
        <f>"卢银叶"</f>
        <v>卢银叶</v>
      </c>
      <c r="E1885" s="1" t="s">
        <v>1775</v>
      </c>
    </row>
    <row r="1886" spans="1:5" ht="24.75" customHeight="1">
      <c r="A1886" s="1" t="str">
        <f t="shared" si="54"/>
        <v>147</v>
      </c>
      <c r="B1886" s="1" t="s">
        <v>1758</v>
      </c>
      <c r="C1886" s="1" t="s">
        <v>1568</v>
      </c>
      <c r="D1886" s="1" t="str">
        <f>"王秋儿"</f>
        <v>王秋儿</v>
      </c>
      <c r="E1886" s="1" t="s">
        <v>1776</v>
      </c>
    </row>
    <row r="1887" spans="1:5" ht="24.75" customHeight="1">
      <c r="A1887" s="1" t="str">
        <f t="shared" si="54"/>
        <v>147</v>
      </c>
      <c r="B1887" s="1" t="s">
        <v>1758</v>
      </c>
      <c r="C1887" s="1" t="s">
        <v>1568</v>
      </c>
      <c r="D1887" s="1" t="str">
        <f>"王雪青"</f>
        <v>王雪青</v>
      </c>
      <c r="E1887" s="1" t="s">
        <v>1777</v>
      </c>
    </row>
    <row r="1888" spans="1:5" ht="24.75" customHeight="1">
      <c r="A1888" s="1" t="str">
        <f t="shared" si="54"/>
        <v>147</v>
      </c>
      <c r="B1888" s="1" t="s">
        <v>1758</v>
      </c>
      <c r="C1888" s="1" t="s">
        <v>1568</v>
      </c>
      <c r="D1888" s="1" t="str">
        <f>"王家宇"</f>
        <v>王家宇</v>
      </c>
      <c r="E1888" s="1" t="s">
        <v>1778</v>
      </c>
    </row>
    <row r="1889" spans="1:5" ht="24.75" customHeight="1">
      <c r="A1889" s="1" t="str">
        <f t="shared" si="54"/>
        <v>147</v>
      </c>
      <c r="B1889" s="1" t="s">
        <v>1758</v>
      </c>
      <c r="C1889" s="1" t="s">
        <v>1568</v>
      </c>
      <c r="D1889" s="1" t="str">
        <f>"丁怀莹"</f>
        <v>丁怀莹</v>
      </c>
      <c r="E1889" s="1" t="s">
        <v>978</v>
      </c>
    </row>
    <row r="1890" spans="1:5" ht="24.75" customHeight="1">
      <c r="A1890" s="1" t="str">
        <f t="shared" si="54"/>
        <v>147</v>
      </c>
      <c r="B1890" s="1" t="s">
        <v>1758</v>
      </c>
      <c r="C1890" s="1" t="s">
        <v>1568</v>
      </c>
      <c r="D1890" s="1" t="str">
        <f>" 邢丹云"</f>
        <v> 邢丹云</v>
      </c>
      <c r="E1890" s="1" t="s">
        <v>893</v>
      </c>
    </row>
    <row r="1891" spans="1:5" ht="24.75" customHeight="1">
      <c r="A1891" s="1" t="str">
        <f t="shared" si="54"/>
        <v>147</v>
      </c>
      <c r="B1891" s="1" t="s">
        <v>1758</v>
      </c>
      <c r="C1891" s="1" t="s">
        <v>1568</v>
      </c>
      <c r="D1891" s="1" t="str">
        <f>"陈珍金"</f>
        <v>陈珍金</v>
      </c>
      <c r="E1891" s="1" t="s">
        <v>1779</v>
      </c>
    </row>
    <row r="1892" spans="1:5" ht="24.75" customHeight="1">
      <c r="A1892" s="1" t="str">
        <f t="shared" si="54"/>
        <v>147</v>
      </c>
      <c r="B1892" s="1" t="s">
        <v>1758</v>
      </c>
      <c r="C1892" s="1" t="s">
        <v>1568</v>
      </c>
      <c r="D1892" s="1" t="str">
        <f>"张惠"</f>
        <v>张惠</v>
      </c>
      <c r="E1892" s="1" t="s">
        <v>1780</v>
      </c>
    </row>
    <row r="1893" spans="1:5" ht="24.75" customHeight="1">
      <c r="A1893" s="1" t="str">
        <f t="shared" si="54"/>
        <v>147</v>
      </c>
      <c r="B1893" s="1" t="s">
        <v>1758</v>
      </c>
      <c r="C1893" s="1" t="s">
        <v>1568</v>
      </c>
      <c r="D1893" s="1" t="str">
        <f>"秦风娟"</f>
        <v>秦风娟</v>
      </c>
      <c r="E1893" s="1" t="s">
        <v>1781</v>
      </c>
    </row>
    <row r="1894" spans="1:5" ht="24.75" customHeight="1">
      <c r="A1894" s="1" t="str">
        <f t="shared" si="54"/>
        <v>147</v>
      </c>
      <c r="B1894" s="1" t="s">
        <v>1758</v>
      </c>
      <c r="C1894" s="1" t="s">
        <v>1568</v>
      </c>
      <c r="D1894" s="1" t="str">
        <f>"裴威侃"</f>
        <v>裴威侃</v>
      </c>
      <c r="E1894" s="1" t="s">
        <v>1782</v>
      </c>
    </row>
    <row r="1895" spans="1:5" ht="24.75" customHeight="1">
      <c r="A1895" s="1" t="str">
        <f t="shared" si="54"/>
        <v>147</v>
      </c>
      <c r="B1895" s="1" t="s">
        <v>1758</v>
      </c>
      <c r="C1895" s="1" t="s">
        <v>1568</v>
      </c>
      <c r="D1895" s="1" t="str">
        <f>"符雪咪"</f>
        <v>符雪咪</v>
      </c>
      <c r="E1895" s="1" t="s">
        <v>1783</v>
      </c>
    </row>
    <row r="1896" spans="1:5" ht="24.75" customHeight="1">
      <c r="A1896" s="1" t="str">
        <f t="shared" si="54"/>
        <v>147</v>
      </c>
      <c r="B1896" s="1" t="s">
        <v>1758</v>
      </c>
      <c r="C1896" s="1" t="s">
        <v>1568</v>
      </c>
      <c r="D1896" s="1" t="str">
        <f>"孙桂芬"</f>
        <v>孙桂芬</v>
      </c>
      <c r="E1896" s="1" t="s">
        <v>1784</v>
      </c>
    </row>
    <row r="1897" spans="1:5" ht="24.75" customHeight="1">
      <c r="A1897" s="1" t="str">
        <f t="shared" si="54"/>
        <v>147</v>
      </c>
      <c r="B1897" s="1" t="s">
        <v>1758</v>
      </c>
      <c r="C1897" s="1" t="s">
        <v>1568</v>
      </c>
      <c r="D1897" s="1" t="str">
        <f>"张新燕"</f>
        <v>张新燕</v>
      </c>
      <c r="E1897" s="1" t="s">
        <v>927</v>
      </c>
    </row>
    <row r="1898" spans="1:5" ht="24.75" customHeight="1">
      <c r="A1898" s="1" t="str">
        <f t="shared" si="54"/>
        <v>147</v>
      </c>
      <c r="B1898" s="1" t="s">
        <v>1758</v>
      </c>
      <c r="C1898" s="1" t="s">
        <v>1568</v>
      </c>
      <c r="D1898" s="1" t="str">
        <f>"卢文丽"</f>
        <v>卢文丽</v>
      </c>
      <c r="E1898" s="1" t="s">
        <v>1785</v>
      </c>
    </row>
    <row r="1899" spans="1:5" ht="24.75" customHeight="1">
      <c r="A1899" s="1" t="str">
        <f t="shared" si="54"/>
        <v>147</v>
      </c>
      <c r="B1899" s="1" t="s">
        <v>1758</v>
      </c>
      <c r="C1899" s="1" t="s">
        <v>1568</v>
      </c>
      <c r="D1899" s="1" t="str">
        <f>"林真丹"</f>
        <v>林真丹</v>
      </c>
      <c r="E1899" s="1" t="s">
        <v>1786</v>
      </c>
    </row>
    <row r="1900" spans="1:5" ht="24.75" customHeight="1">
      <c r="A1900" s="1" t="str">
        <f t="shared" si="54"/>
        <v>147</v>
      </c>
      <c r="B1900" s="1" t="s">
        <v>1758</v>
      </c>
      <c r="C1900" s="1" t="s">
        <v>1568</v>
      </c>
      <c r="D1900" s="1" t="str">
        <f>"陈依莎"</f>
        <v>陈依莎</v>
      </c>
      <c r="E1900" s="1" t="s">
        <v>1787</v>
      </c>
    </row>
    <row r="1901" spans="1:5" ht="24.75" customHeight="1">
      <c r="A1901" s="1" t="str">
        <f t="shared" si="54"/>
        <v>147</v>
      </c>
      <c r="B1901" s="1" t="s">
        <v>1758</v>
      </c>
      <c r="C1901" s="1" t="s">
        <v>1568</v>
      </c>
      <c r="D1901" s="1" t="str">
        <f>"郑齐"</f>
        <v>郑齐</v>
      </c>
      <c r="E1901" s="1" t="s">
        <v>1788</v>
      </c>
    </row>
    <row r="1902" spans="1:5" ht="24.75" customHeight="1">
      <c r="A1902" s="1" t="str">
        <f t="shared" si="54"/>
        <v>147</v>
      </c>
      <c r="B1902" s="1" t="s">
        <v>1758</v>
      </c>
      <c r="C1902" s="1" t="s">
        <v>1568</v>
      </c>
      <c r="D1902" s="1" t="str">
        <f>"符吉子"</f>
        <v>符吉子</v>
      </c>
      <c r="E1902" s="1" t="s">
        <v>1789</v>
      </c>
    </row>
    <row r="1903" spans="1:5" ht="24.75" customHeight="1">
      <c r="A1903" s="1" t="str">
        <f t="shared" si="54"/>
        <v>147</v>
      </c>
      <c r="B1903" s="1" t="s">
        <v>1758</v>
      </c>
      <c r="C1903" s="1" t="s">
        <v>1568</v>
      </c>
      <c r="D1903" s="1" t="str">
        <f>"李寒"</f>
        <v>李寒</v>
      </c>
      <c r="E1903" s="1" t="s">
        <v>1790</v>
      </c>
    </row>
    <row r="1904" spans="1:5" ht="24.75" customHeight="1">
      <c r="A1904" s="1" t="str">
        <f t="shared" si="54"/>
        <v>147</v>
      </c>
      <c r="B1904" s="1" t="s">
        <v>1758</v>
      </c>
      <c r="C1904" s="1" t="s">
        <v>1568</v>
      </c>
      <c r="D1904" s="1" t="str">
        <f>"高莉"</f>
        <v>高莉</v>
      </c>
      <c r="E1904" s="1" t="s">
        <v>1791</v>
      </c>
    </row>
    <row r="1905" spans="1:5" ht="24.75" customHeight="1">
      <c r="A1905" s="1" t="str">
        <f t="shared" si="54"/>
        <v>147</v>
      </c>
      <c r="B1905" s="1" t="s">
        <v>1758</v>
      </c>
      <c r="C1905" s="1" t="s">
        <v>1568</v>
      </c>
      <c r="D1905" s="1" t="str">
        <f>"冯倩"</f>
        <v>冯倩</v>
      </c>
      <c r="E1905" s="1" t="s">
        <v>110</v>
      </c>
    </row>
    <row r="1906" spans="1:5" ht="24.75" customHeight="1">
      <c r="A1906" s="1" t="str">
        <f t="shared" si="54"/>
        <v>147</v>
      </c>
      <c r="B1906" s="1" t="s">
        <v>1758</v>
      </c>
      <c r="C1906" s="1" t="s">
        <v>1568</v>
      </c>
      <c r="D1906" s="1" t="str">
        <f>"林秋凤"</f>
        <v>林秋凤</v>
      </c>
      <c r="E1906" s="1" t="s">
        <v>1514</v>
      </c>
    </row>
    <row r="1907" spans="1:5" ht="24.75" customHeight="1">
      <c r="A1907" s="1" t="str">
        <f t="shared" si="54"/>
        <v>147</v>
      </c>
      <c r="B1907" s="1" t="s">
        <v>1758</v>
      </c>
      <c r="C1907" s="1" t="s">
        <v>1568</v>
      </c>
      <c r="D1907" s="1" t="str">
        <f>"黄秋婵"</f>
        <v>黄秋婵</v>
      </c>
      <c r="E1907" s="1" t="s">
        <v>9</v>
      </c>
    </row>
    <row r="1908" spans="1:5" ht="24.75" customHeight="1">
      <c r="A1908" s="1" t="str">
        <f t="shared" si="54"/>
        <v>147</v>
      </c>
      <c r="B1908" s="1" t="s">
        <v>1758</v>
      </c>
      <c r="C1908" s="1" t="s">
        <v>1568</v>
      </c>
      <c r="D1908" s="1" t="str">
        <f>"林春金"</f>
        <v>林春金</v>
      </c>
      <c r="E1908" s="1" t="s">
        <v>1792</v>
      </c>
    </row>
    <row r="1909" spans="1:5" ht="24.75" customHeight="1">
      <c r="A1909" s="1" t="str">
        <f t="shared" si="54"/>
        <v>147</v>
      </c>
      <c r="B1909" s="1" t="s">
        <v>1758</v>
      </c>
      <c r="C1909" s="1" t="s">
        <v>1568</v>
      </c>
      <c r="D1909" s="1" t="str">
        <f>"周潮敏"</f>
        <v>周潮敏</v>
      </c>
      <c r="E1909" s="1" t="s">
        <v>1793</v>
      </c>
    </row>
    <row r="1910" spans="1:5" ht="24.75" customHeight="1">
      <c r="A1910" s="1" t="str">
        <f t="shared" si="54"/>
        <v>147</v>
      </c>
      <c r="B1910" s="1" t="s">
        <v>1758</v>
      </c>
      <c r="C1910" s="1" t="s">
        <v>1568</v>
      </c>
      <c r="D1910" s="1" t="str">
        <f>"麦琪琪"</f>
        <v>麦琪琪</v>
      </c>
      <c r="E1910" s="1" t="s">
        <v>554</v>
      </c>
    </row>
    <row r="1911" spans="1:5" ht="24.75" customHeight="1">
      <c r="A1911" s="1" t="str">
        <f t="shared" si="54"/>
        <v>147</v>
      </c>
      <c r="B1911" s="1" t="s">
        <v>1758</v>
      </c>
      <c r="C1911" s="1" t="s">
        <v>1568</v>
      </c>
      <c r="D1911" s="1" t="str">
        <f>"郑胜蓝"</f>
        <v>郑胜蓝</v>
      </c>
      <c r="E1911" s="1" t="s">
        <v>1794</v>
      </c>
    </row>
    <row r="1912" spans="1:5" ht="24.75" customHeight="1">
      <c r="A1912" s="1" t="str">
        <f t="shared" si="54"/>
        <v>147</v>
      </c>
      <c r="B1912" s="1" t="s">
        <v>1758</v>
      </c>
      <c r="C1912" s="1" t="s">
        <v>1568</v>
      </c>
      <c r="D1912" s="1" t="str">
        <f>"黄贯咪"</f>
        <v>黄贯咪</v>
      </c>
      <c r="E1912" s="1" t="s">
        <v>319</v>
      </c>
    </row>
    <row r="1913" spans="1:5" ht="24.75" customHeight="1">
      <c r="A1913" s="1" t="str">
        <f t="shared" si="54"/>
        <v>147</v>
      </c>
      <c r="B1913" s="1" t="s">
        <v>1758</v>
      </c>
      <c r="C1913" s="1" t="s">
        <v>1568</v>
      </c>
      <c r="D1913" s="1" t="str">
        <f>"李小雪"</f>
        <v>李小雪</v>
      </c>
      <c r="E1913" s="1" t="s">
        <v>1795</v>
      </c>
    </row>
    <row r="1914" spans="1:5" ht="24.75" customHeight="1">
      <c r="A1914" s="1" t="str">
        <f t="shared" si="54"/>
        <v>147</v>
      </c>
      <c r="B1914" s="1" t="s">
        <v>1758</v>
      </c>
      <c r="C1914" s="1" t="s">
        <v>1568</v>
      </c>
      <c r="D1914" s="1" t="str">
        <f>"麦惠乾"</f>
        <v>麦惠乾</v>
      </c>
      <c r="E1914" s="1" t="s">
        <v>1796</v>
      </c>
    </row>
    <row r="1915" spans="1:5" ht="24.75" customHeight="1">
      <c r="A1915" s="1" t="str">
        <f t="shared" si="54"/>
        <v>147</v>
      </c>
      <c r="B1915" s="1" t="s">
        <v>1758</v>
      </c>
      <c r="C1915" s="1" t="s">
        <v>1568</v>
      </c>
      <c r="D1915" s="1" t="str">
        <f>"汪鹏"</f>
        <v>汪鹏</v>
      </c>
      <c r="E1915" s="1" t="s">
        <v>1797</v>
      </c>
    </row>
    <row r="1916" spans="1:5" ht="24.75" customHeight="1">
      <c r="A1916" s="1" t="str">
        <f t="shared" si="54"/>
        <v>147</v>
      </c>
      <c r="B1916" s="1" t="s">
        <v>1758</v>
      </c>
      <c r="C1916" s="1" t="s">
        <v>1568</v>
      </c>
      <c r="D1916" s="1" t="str">
        <f>"叶映枚"</f>
        <v>叶映枚</v>
      </c>
      <c r="E1916" s="1" t="s">
        <v>17</v>
      </c>
    </row>
    <row r="1917" spans="1:5" ht="24.75" customHeight="1">
      <c r="A1917" s="1" t="str">
        <f t="shared" si="54"/>
        <v>147</v>
      </c>
      <c r="B1917" s="1" t="s">
        <v>1758</v>
      </c>
      <c r="C1917" s="1" t="s">
        <v>1568</v>
      </c>
      <c r="D1917" s="1" t="str">
        <f>"李志灵"</f>
        <v>李志灵</v>
      </c>
      <c r="E1917" s="1" t="s">
        <v>1798</v>
      </c>
    </row>
    <row r="1918" spans="1:5" ht="24.75" customHeight="1">
      <c r="A1918" s="1" t="str">
        <f t="shared" si="54"/>
        <v>147</v>
      </c>
      <c r="B1918" s="1" t="s">
        <v>1758</v>
      </c>
      <c r="C1918" s="1" t="s">
        <v>1568</v>
      </c>
      <c r="D1918" s="1" t="str">
        <f>"罗琬尹"</f>
        <v>罗琬尹</v>
      </c>
      <c r="E1918" s="1" t="s">
        <v>1799</v>
      </c>
    </row>
    <row r="1919" spans="1:5" ht="24.75" customHeight="1">
      <c r="A1919" s="1" t="str">
        <f t="shared" si="54"/>
        <v>147</v>
      </c>
      <c r="B1919" s="1" t="s">
        <v>1758</v>
      </c>
      <c r="C1919" s="1" t="s">
        <v>1568</v>
      </c>
      <c r="D1919" s="1" t="str">
        <f>"谢娇蓉"</f>
        <v>谢娇蓉</v>
      </c>
      <c r="E1919" s="1" t="s">
        <v>1800</v>
      </c>
    </row>
    <row r="1920" spans="1:5" ht="24.75" customHeight="1">
      <c r="A1920" s="1" t="str">
        <f t="shared" si="54"/>
        <v>147</v>
      </c>
      <c r="B1920" s="1" t="s">
        <v>1758</v>
      </c>
      <c r="C1920" s="1" t="s">
        <v>1568</v>
      </c>
      <c r="D1920" s="1" t="str">
        <f>"曾妍"</f>
        <v>曾妍</v>
      </c>
      <c r="E1920" s="1" t="s">
        <v>1801</v>
      </c>
    </row>
    <row r="1921" spans="1:5" ht="24.75" customHeight="1">
      <c r="A1921" s="1" t="str">
        <f t="shared" si="54"/>
        <v>147</v>
      </c>
      <c r="B1921" s="1" t="s">
        <v>1758</v>
      </c>
      <c r="C1921" s="1" t="s">
        <v>1568</v>
      </c>
      <c r="D1921" s="1" t="str">
        <f>"陈海珍"</f>
        <v>陈海珍</v>
      </c>
      <c r="E1921" s="1" t="s">
        <v>1802</v>
      </c>
    </row>
    <row r="1922" spans="1:5" ht="24.75" customHeight="1">
      <c r="A1922" s="1" t="str">
        <f t="shared" si="54"/>
        <v>147</v>
      </c>
      <c r="B1922" s="1" t="s">
        <v>1758</v>
      </c>
      <c r="C1922" s="1" t="s">
        <v>1568</v>
      </c>
      <c r="D1922" s="1" t="str">
        <f>"王冰月"</f>
        <v>王冰月</v>
      </c>
      <c r="E1922" s="1" t="s">
        <v>1803</v>
      </c>
    </row>
    <row r="1923" spans="1:5" ht="24.75" customHeight="1">
      <c r="A1923" s="1" t="str">
        <f t="shared" si="54"/>
        <v>147</v>
      </c>
      <c r="B1923" s="1" t="s">
        <v>1758</v>
      </c>
      <c r="C1923" s="1" t="s">
        <v>1568</v>
      </c>
      <c r="D1923" s="1" t="str">
        <f>"邢莉莉"</f>
        <v>邢莉莉</v>
      </c>
      <c r="E1923" s="1" t="s">
        <v>1804</v>
      </c>
    </row>
    <row r="1924" spans="1:5" ht="24.75" customHeight="1">
      <c r="A1924" s="1" t="str">
        <f t="shared" si="54"/>
        <v>147</v>
      </c>
      <c r="B1924" s="1" t="s">
        <v>1758</v>
      </c>
      <c r="C1924" s="1" t="s">
        <v>1568</v>
      </c>
      <c r="D1924" s="1" t="str">
        <f>"邢清瑶"</f>
        <v>邢清瑶</v>
      </c>
      <c r="E1924" s="1" t="s">
        <v>1054</v>
      </c>
    </row>
    <row r="1925" spans="1:5" ht="24.75" customHeight="1">
      <c r="A1925" s="1" t="str">
        <f t="shared" si="54"/>
        <v>147</v>
      </c>
      <c r="B1925" s="1" t="s">
        <v>1758</v>
      </c>
      <c r="C1925" s="1" t="s">
        <v>1568</v>
      </c>
      <c r="D1925" s="1" t="str">
        <f>"夏诗怡"</f>
        <v>夏诗怡</v>
      </c>
      <c r="E1925" s="1" t="s">
        <v>1805</v>
      </c>
    </row>
    <row r="1926" spans="1:5" ht="24.75" customHeight="1">
      <c r="A1926" s="1" t="str">
        <f t="shared" si="54"/>
        <v>147</v>
      </c>
      <c r="B1926" s="1" t="s">
        <v>1758</v>
      </c>
      <c r="C1926" s="1" t="s">
        <v>1568</v>
      </c>
      <c r="D1926" s="1" t="str">
        <f>"徐启溯"</f>
        <v>徐启溯</v>
      </c>
      <c r="E1926" s="1" t="s">
        <v>1806</v>
      </c>
    </row>
    <row r="1927" spans="1:5" ht="24.75" customHeight="1">
      <c r="A1927" s="1" t="str">
        <f t="shared" si="54"/>
        <v>147</v>
      </c>
      <c r="B1927" s="1" t="s">
        <v>1758</v>
      </c>
      <c r="C1927" s="1" t="s">
        <v>1568</v>
      </c>
      <c r="D1927" s="1" t="str">
        <f>"王艺"</f>
        <v>王艺</v>
      </c>
      <c r="E1927" s="1" t="s">
        <v>1807</v>
      </c>
    </row>
    <row r="1928" spans="1:5" ht="24.75" customHeight="1">
      <c r="A1928" s="1" t="str">
        <f t="shared" si="54"/>
        <v>147</v>
      </c>
      <c r="B1928" s="1" t="s">
        <v>1758</v>
      </c>
      <c r="C1928" s="1" t="s">
        <v>1568</v>
      </c>
      <c r="D1928" s="1" t="str">
        <f>"李明祜"</f>
        <v>李明祜</v>
      </c>
      <c r="E1928" s="1" t="s">
        <v>1808</v>
      </c>
    </row>
    <row r="1929" spans="1:5" ht="24.75" customHeight="1">
      <c r="A1929" s="1" t="str">
        <f t="shared" si="54"/>
        <v>147</v>
      </c>
      <c r="B1929" s="1" t="s">
        <v>1758</v>
      </c>
      <c r="C1929" s="1" t="s">
        <v>1568</v>
      </c>
      <c r="D1929" s="1" t="str">
        <f>"黄瑞图"</f>
        <v>黄瑞图</v>
      </c>
      <c r="E1929" s="1" t="s">
        <v>1809</v>
      </c>
    </row>
    <row r="1930" spans="1:5" ht="24.75" customHeight="1">
      <c r="A1930" s="1" t="str">
        <f t="shared" si="54"/>
        <v>147</v>
      </c>
      <c r="B1930" s="1" t="s">
        <v>1758</v>
      </c>
      <c r="C1930" s="1" t="s">
        <v>1568</v>
      </c>
      <c r="D1930" s="1" t="str">
        <f>"石丽雪"</f>
        <v>石丽雪</v>
      </c>
      <c r="E1930" s="1" t="s">
        <v>1810</v>
      </c>
    </row>
    <row r="1931" spans="1:5" ht="24.75" customHeight="1">
      <c r="A1931" s="1" t="str">
        <f aca="true" t="shared" si="55" ref="A1931:A1978">"147"</f>
        <v>147</v>
      </c>
      <c r="B1931" s="1" t="s">
        <v>1758</v>
      </c>
      <c r="C1931" s="1" t="s">
        <v>1568</v>
      </c>
      <c r="D1931" s="1" t="str">
        <f>"卓书泉"</f>
        <v>卓书泉</v>
      </c>
      <c r="E1931" s="1" t="s">
        <v>1811</v>
      </c>
    </row>
    <row r="1932" spans="1:5" ht="24.75" customHeight="1">
      <c r="A1932" s="1" t="str">
        <f t="shared" si="55"/>
        <v>147</v>
      </c>
      <c r="B1932" s="1" t="s">
        <v>1758</v>
      </c>
      <c r="C1932" s="1" t="s">
        <v>1568</v>
      </c>
      <c r="D1932" s="1" t="str">
        <f>"刘凤婷"</f>
        <v>刘凤婷</v>
      </c>
      <c r="E1932" s="1" t="s">
        <v>1812</v>
      </c>
    </row>
    <row r="1933" spans="1:5" ht="24.75" customHeight="1">
      <c r="A1933" s="1" t="str">
        <f t="shared" si="55"/>
        <v>147</v>
      </c>
      <c r="B1933" s="1" t="s">
        <v>1758</v>
      </c>
      <c r="C1933" s="1" t="s">
        <v>1568</v>
      </c>
      <c r="D1933" s="1" t="str">
        <f>"李笔秋"</f>
        <v>李笔秋</v>
      </c>
      <c r="E1933" s="1" t="s">
        <v>829</v>
      </c>
    </row>
    <row r="1934" spans="1:5" ht="24.75" customHeight="1">
      <c r="A1934" s="1" t="str">
        <f t="shared" si="55"/>
        <v>147</v>
      </c>
      <c r="B1934" s="1" t="s">
        <v>1758</v>
      </c>
      <c r="C1934" s="1" t="s">
        <v>1568</v>
      </c>
      <c r="D1934" s="1" t="str">
        <f>"曾少梅"</f>
        <v>曾少梅</v>
      </c>
      <c r="E1934" s="1" t="s">
        <v>1813</v>
      </c>
    </row>
    <row r="1935" spans="1:5" ht="24.75" customHeight="1">
      <c r="A1935" s="1" t="str">
        <f t="shared" si="55"/>
        <v>147</v>
      </c>
      <c r="B1935" s="1" t="s">
        <v>1758</v>
      </c>
      <c r="C1935" s="1" t="s">
        <v>1568</v>
      </c>
      <c r="D1935" s="1" t="str">
        <f>"王妮"</f>
        <v>王妮</v>
      </c>
      <c r="E1935" s="1" t="s">
        <v>1814</v>
      </c>
    </row>
    <row r="1936" spans="1:5" ht="24.75" customHeight="1">
      <c r="A1936" s="1" t="str">
        <f t="shared" si="55"/>
        <v>147</v>
      </c>
      <c r="B1936" s="1" t="s">
        <v>1758</v>
      </c>
      <c r="C1936" s="1" t="s">
        <v>1568</v>
      </c>
      <c r="D1936" s="1" t="str">
        <f>"庄海良"</f>
        <v>庄海良</v>
      </c>
      <c r="E1936" s="1" t="s">
        <v>1815</v>
      </c>
    </row>
    <row r="1937" spans="1:5" ht="24.75" customHeight="1">
      <c r="A1937" s="1" t="str">
        <f t="shared" si="55"/>
        <v>147</v>
      </c>
      <c r="B1937" s="1" t="s">
        <v>1758</v>
      </c>
      <c r="C1937" s="1" t="s">
        <v>1568</v>
      </c>
      <c r="D1937" s="1" t="str">
        <f>"李欣欣"</f>
        <v>李欣欣</v>
      </c>
      <c r="E1937" s="1" t="s">
        <v>1816</v>
      </c>
    </row>
    <row r="1938" spans="1:5" ht="24.75" customHeight="1">
      <c r="A1938" s="1" t="str">
        <f t="shared" si="55"/>
        <v>147</v>
      </c>
      <c r="B1938" s="1" t="s">
        <v>1758</v>
      </c>
      <c r="C1938" s="1" t="s">
        <v>1568</v>
      </c>
      <c r="D1938" s="1" t="str">
        <f>"文新芬"</f>
        <v>文新芬</v>
      </c>
      <c r="E1938" s="1" t="s">
        <v>1817</v>
      </c>
    </row>
    <row r="1939" spans="1:5" ht="24.75" customHeight="1">
      <c r="A1939" s="1" t="str">
        <f t="shared" si="55"/>
        <v>147</v>
      </c>
      <c r="B1939" s="1" t="s">
        <v>1758</v>
      </c>
      <c r="C1939" s="1" t="s">
        <v>1568</v>
      </c>
      <c r="D1939" s="1" t="str">
        <f>"莫晓芳"</f>
        <v>莫晓芳</v>
      </c>
      <c r="E1939" s="1" t="s">
        <v>1288</v>
      </c>
    </row>
    <row r="1940" spans="1:5" ht="24.75" customHeight="1">
      <c r="A1940" s="1" t="str">
        <f t="shared" si="55"/>
        <v>147</v>
      </c>
      <c r="B1940" s="1" t="s">
        <v>1758</v>
      </c>
      <c r="C1940" s="1" t="s">
        <v>1568</v>
      </c>
      <c r="D1940" s="1" t="str">
        <f>"陈玉曼"</f>
        <v>陈玉曼</v>
      </c>
      <c r="E1940" s="1" t="s">
        <v>1818</v>
      </c>
    </row>
    <row r="1941" spans="1:5" ht="24.75" customHeight="1">
      <c r="A1941" s="1" t="str">
        <f t="shared" si="55"/>
        <v>147</v>
      </c>
      <c r="B1941" s="1" t="s">
        <v>1758</v>
      </c>
      <c r="C1941" s="1" t="s">
        <v>1568</v>
      </c>
      <c r="D1941" s="1" t="str">
        <f>"李娟娟"</f>
        <v>李娟娟</v>
      </c>
      <c r="E1941" s="1" t="s">
        <v>1819</v>
      </c>
    </row>
    <row r="1942" spans="1:5" ht="24.75" customHeight="1">
      <c r="A1942" s="1" t="str">
        <f t="shared" si="55"/>
        <v>147</v>
      </c>
      <c r="B1942" s="1" t="s">
        <v>1758</v>
      </c>
      <c r="C1942" s="1" t="s">
        <v>1568</v>
      </c>
      <c r="D1942" s="1" t="str">
        <f>"潘帆"</f>
        <v>潘帆</v>
      </c>
      <c r="E1942" s="1" t="s">
        <v>1820</v>
      </c>
    </row>
    <row r="1943" spans="1:5" ht="24.75" customHeight="1">
      <c r="A1943" s="1" t="str">
        <f t="shared" si="55"/>
        <v>147</v>
      </c>
      <c r="B1943" s="1" t="s">
        <v>1758</v>
      </c>
      <c r="C1943" s="1" t="s">
        <v>1568</v>
      </c>
      <c r="D1943" s="1" t="str">
        <f>"禤明玥"</f>
        <v>禤明玥</v>
      </c>
      <c r="E1943" s="1" t="s">
        <v>1821</v>
      </c>
    </row>
    <row r="1944" spans="1:5" ht="24.75" customHeight="1">
      <c r="A1944" s="1" t="str">
        <f t="shared" si="55"/>
        <v>147</v>
      </c>
      <c r="B1944" s="1" t="s">
        <v>1758</v>
      </c>
      <c r="C1944" s="1" t="s">
        <v>1568</v>
      </c>
      <c r="D1944" s="1" t="str">
        <f>"吴宏亮"</f>
        <v>吴宏亮</v>
      </c>
      <c r="E1944" s="1" t="s">
        <v>1822</v>
      </c>
    </row>
    <row r="1945" spans="1:5" ht="24.75" customHeight="1">
      <c r="A1945" s="1" t="str">
        <f t="shared" si="55"/>
        <v>147</v>
      </c>
      <c r="B1945" s="1" t="s">
        <v>1758</v>
      </c>
      <c r="C1945" s="1" t="s">
        <v>1568</v>
      </c>
      <c r="D1945" s="1" t="str">
        <f>"万钦虹"</f>
        <v>万钦虹</v>
      </c>
      <c r="E1945" s="1" t="s">
        <v>1264</v>
      </c>
    </row>
    <row r="1946" spans="1:5" ht="24.75" customHeight="1">
      <c r="A1946" s="1" t="str">
        <f t="shared" si="55"/>
        <v>147</v>
      </c>
      <c r="B1946" s="1" t="s">
        <v>1758</v>
      </c>
      <c r="C1946" s="1" t="s">
        <v>1568</v>
      </c>
      <c r="D1946" s="1" t="str">
        <f>"符颖"</f>
        <v>符颖</v>
      </c>
      <c r="E1946" s="1" t="s">
        <v>1823</v>
      </c>
    </row>
    <row r="1947" spans="1:5" ht="24.75" customHeight="1">
      <c r="A1947" s="1" t="str">
        <f t="shared" si="55"/>
        <v>147</v>
      </c>
      <c r="B1947" s="1" t="s">
        <v>1758</v>
      </c>
      <c r="C1947" s="1" t="s">
        <v>1568</v>
      </c>
      <c r="D1947" s="1" t="str">
        <f>"邱雪"</f>
        <v>邱雪</v>
      </c>
      <c r="E1947" s="1" t="s">
        <v>1824</v>
      </c>
    </row>
    <row r="1948" spans="1:5" ht="24.75" customHeight="1">
      <c r="A1948" s="1" t="str">
        <f t="shared" si="55"/>
        <v>147</v>
      </c>
      <c r="B1948" s="1" t="s">
        <v>1758</v>
      </c>
      <c r="C1948" s="1" t="s">
        <v>1568</v>
      </c>
      <c r="D1948" s="1" t="str">
        <f>"李逸"</f>
        <v>李逸</v>
      </c>
      <c r="E1948" s="1" t="s">
        <v>494</v>
      </c>
    </row>
    <row r="1949" spans="1:5" ht="24.75" customHeight="1">
      <c r="A1949" s="1" t="str">
        <f t="shared" si="55"/>
        <v>147</v>
      </c>
      <c r="B1949" s="1" t="s">
        <v>1758</v>
      </c>
      <c r="C1949" s="1" t="s">
        <v>1568</v>
      </c>
      <c r="D1949" s="1" t="str">
        <f>"陈莹"</f>
        <v>陈莹</v>
      </c>
      <c r="E1949" s="1" t="s">
        <v>1766</v>
      </c>
    </row>
    <row r="1950" spans="1:5" ht="24.75" customHeight="1">
      <c r="A1950" s="1" t="str">
        <f t="shared" si="55"/>
        <v>147</v>
      </c>
      <c r="B1950" s="1" t="s">
        <v>1758</v>
      </c>
      <c r="C1950" s="1" t="s">
        <v>1568</v>
      </c>
      <c r="D1950" s="1" t="str">
        <f>"王静"</f>
        <v>王静</v>
      </c>
      <c r="E1950" s="1" t="s">
        <v>1825</v>
      </c>
    </row>
    <row r="1951" spans="1:5" ht="24.75" customHeight="1">
      <c r="A1951" s="1" t="str">
        <f t="shared" si="55"/>
        <v>147</v>
      </c>
      <c r="B1951" s="1" t="s">
        <v>1758</v>
      </c>
      <c r="C1951" s="1" t="s">
        <v>1568</v>
      </c>
      <c r="D1951" s="1" t="str">
        <f>"陈丽君"</f>
        <v>陈丽君</v>
      </c>
      <c r="E1951" s="1" t="s">
        <v>1826</v>
      </c>
    </row>
    <row r="1952" spans="1:5" ht="24.75" customHeight="1">
      <c r="A1952" s="1" t="str">
        <f t="shared" si="55"/>
        <v>147</v>
      </c>
      <c r="B1952" s="1" t="s">
        <v>1758</v>
      </c>
      <c r="C1952" s="1" t="s">
        <v>1568</v>
      </c>
      <c r="D1952" s="1" t="str">
        <f>"谢丽许"</f>
        <v>谢丽许</v>
      </c>
      <c r="E1952" s="1" t="s">
        <v>1827</v>
      </c>
    </row>
    <row r="1953" spans="1:5" ht="24.75" customHeight="1">
      <c r="A1953" s="1" t="str">
        <f t="shared" si="55"/>
        <v>147</v>
      </c>
      <c r="B1953" s="1" t="s">
        <v>1758</v>
      </c>
      <c r="C1953" s="1" t="s">
        <v>1568</v>
      </c>
      <c r="D1953" s="1" t="str">
        <f>"羊代香"</f>
        <v>羊代香</v>
      </c>
      <c r="E1953" s="1" t="s">
        <v>1828</v>
      </c>
    </row>
    <row r="1954" spans="1:5" ht="24.75" customHeight="1">
      <c r="A1954" s="1" t="str">
        <f t="shared" si="55"/>
        <v>147</v>
      </c>
      <c r="B1954" s="1" t="s">
        <v>1758</v>
      </c>
      <c r="C1954" s="1" t="s">
        <v>1568</v>
      </c>
      <c r="D1954" s="1" t="str">
        <f>"林建娥"</f>
        <v>林建娥</v>
      </c>
      <c r="E1954" s="1" t="s">
        <v>1829</v>
      </c>
    </row>
    <row r="1955" spans="1:5" ht="24.75" customHeight="1">
      <c r="A1955" s="1" t="str">
        <f t="shared" si="55"/>
        <v>147</v>
      </c>
      <c r="B1955" s="1" t="s">
        <v>1758</v>
      </c>
      <c r="C1955" s="1" t="s">
        <v>1568</v>
      </c>
      <c r="D1955" s="1" t="str">
        <f>"朱联震"</f>
        <v>朱联震</v>
      </c>
      <c r="E1955" s="1" t="s">
        <v>1830</v>
      </c>
    </row>
    <row r="1956" spans="1:5" ht="24.75" customHeight="1">
      <c r="A1956" s="1" t="str">
        <f t="shared" si="55"/>
        <v>147</v>
      </c>
      <c r="B1956" s="1" t="s">
        <v>1758</v>
      </c>
      <c r="C1956" s="1" t="s">
        <v>1568</v>
      </c>
      <c r="D1956" s="1" t="str">
        <f>"洪小娇"</f>
        <v>洪小娇</v>
      </c>
      <c r="E1956" s="1" t="s">
        <v>1831</v>
      </c>
    </row>
    <row r="1957" spans="1:5" ht="24.75" customHeight="1">
      <c r="A1957" s="1" t="str">
        <f t="shared" si="55"/>
        <v>147</v>
      </c>
      <c r="B1957" s="1" t="s">
        <v>1758</v>
      </c>
      <c r="C1957" s="1" t="s">
        <v>1568</v>
      </c>
      <c r="D1957" s="1" t="str">
        <f>"陈春燕"</f>
        <v>陈春燕</v>
      </c>
      <c r="E1957" s="1" t="s">
        <v>422</v>
      </c>
    </row>
    <row r="1958" spans="1:5" ht="24.75" customHeight="1">
      <c r="A1958" s="1" t="str">
        <f t="shared" si="55"/>
        <v>147</v>
      </c>
      <c r="B1958" s="1" t="s">
        <v>1758</v>
      </c>
      <c r="C1958" s="1" t="s">
        <v>1568</v>
      </c>
      <c r="D1958" s="1" t="str">
        <f>"吴景章"</f>
        <v>吴景章</v>
      </c>
      <c r="E1958" s="1" t="s">
        <v>1832</v>
      </c>
    </row>
    <row r="1959" spans="1:5" ht="24.75" customHeight="1">
      <c r="A1959" s="1" t="str">
        <f t="shared" si="55"/>
        <v>147</v>
      </c>
      <c r="B1959" s="1" t="s">
        <v>1758</v>
      </c>
      <c r="C1959" s="1" t="s">
        <v>1568</v>
      </c>
      <c r="D1959" s="1" t="str">
        <f>"符英玲"</f>
        <v>符英玲</v>
      </c>
      <c r="E1959" s="1" t="s">
        <v>1833</v>
      </c>
    </row>
    <row r="1960" spans="1:5" ht="24.75" customHeight="1">
      <c r="A1960" s="1" t="str">
        <f t="shared" si="55"/>
        <v>147</v>
      </c>
      <c r="B1960" s="1" t="s">
        <v>1758</v>
      </c>
      <c r="C1960" s="1" t="s">
        <v>1568</v>
      </c>
      <c r="D1960" s="1" t="str">
        <f>"邓静兰"</f>
        <v>邓静兰</v>
      </c>
      <c r="E1960" s="1" t="s">
        <v>1834</v>
      </c>
    </row>
    <row r="1961" spans="1:5" ht="24.75" customHeight="1">
      <c r="A1961" s="1" t="str">
        <f t="shared" si="55"/>
        <v>147</v>
      </c>
      <c r="B1961" s="1" t="s">
        <v>1758</v>
      </c>
      <c r="C1961" s="1" t="s">
        <v>1568</v>
      </c>
      <c r="D1961" s="1" t="str">
        <f>"李珊"</f>
        <v>李珊</v>
      </c>
      <c r="E1961" s="1" t="s">
        <v>1835</v>
      </c>
    </row>
    <row r="1962" spans="1:5" ht="24.75" customHeight="1">
      <c r="A1962" s="1" t="str">
        <f t="shared" si="55"/>
        <v>147</v>
      </c>
      <c r="B1962" s="1" t="s">
        <v>1758</v>
      </c>
      <c r="C1962" s="1" t="s">
        <v>1568</v>
      </c>
      <c r="D1962" s="1" t="str">
        <f>"陈春江"</f>
        <v>陈春江</v>
      </c>
      <c r="E1962" s="1" t="s">
        <v>1836</v>
      </c>
    </row>
    <row r="1963" spans="1:5" ht="24.75" customHeight="1">
      <c r="A1963" s="1" t="str">
        <f t="shared" si="55"/>
        <v>147</v>
      </c>
      <c r="B1963" s="1" t="s">
        <v>1758</v>
      </c>
      <c r="C1963" s="1" t="s">
        <v>1568</v>
      </c>
      <c r="D1963" s="1" t="str">
        <f>"李岩带"</f>
        <v>李岩带</v>
      </c>
      <c r="E1963" s="1" t="s">
        <v>1837</v>
      </c>
    </row>
    <row r="1964" spans="1:5" ht="24.75" customHeight="1">
      <c r="A1964" s="1" t="str">
        <f t="shared" si="55"/>
        <v>147</v>
      </c>
      <c r="B1964" s="1" t="s">
        <v>1758</v>
      </c>
      <c r="C1964" s="1" t="s">
        <v>1568</v>
      </c>
      <c r="D1964" s="1" t="str">
        <f>"邓华怡"</f>
        <v>邓华怡</v>
      </c>
      <c r="E1964" s="1" t="s">
        <v>1838</v>
      </c>
    </row>
    <row r="1965" spans="1:5" ht="24.75" customHeight="1">
      <c r="A1965" s="1" t="str">
        <f t="shared" si="55"/>
        <v>147</v>
      </c>
      <c r="B1965" s="1" t="s">
        <v>1758</v>
      </c>
      <c r="C1965" s="1" t="s">
        <v>1568</v>
      </c>
      <c r="D1965" s="1" t="str">
        <f>"黄炳升"</f>
        <v>黄炳升</v>
      </c>
      <c r="E1965" s="1" t="s">
        <v>1839</v>
      </c>
    </row>
    <row r="1966" spans="1:5" ht="24.75" customHeight="1">
      <c r="A1966" s="1" t="str">
        <f t="shared" si="55"/>
        <v>147</v>
      </c>
      <c r="B1966" s="1" t="s">
        <v>1758</v>
      </c>
      <c r="C1966" s="1" t="s">
        <v>1568</v>
      </c>
      <c r="D1966" s="1" t="str">
        <f>"周林琳"</f>
        <v>周林琳</v>
      </c>
      <c r="E1966" s="1" t="s">
        <v>1840</v>
      </c>
    </row>
    <row r="1967" spans="1:5" ht="24.75" customHeight="1">
      <c r="A1967" s="1" t="str">
        <f t="shared" si="55"/>
        <v>147</v>
      </c>
      <c r="B1967" s="1" t="s">
        <v>1758</v>
      </c>
      <c r="C1967" s="1" t="s">
        <v>1568</v>
      </c>
      <c r="D1967" s="1" t="str">
        <f>"夏顾宇"</f>
        <v>夏顾宇</v>
      </c>
      <c r="E1967" s="1" t="s">
        <v>1841</v>
      </c>
    </row>
    <row r="1968" spans="1:5" ht="24.75" customHeight="1">
      <c r="A1968" s="1" t="str">
        <f t="shared" si="55"/>
        <v>147</v>
      </c>
      <c r="B1968" s="1" t="s">
        <v>1758</v>
      </c>
      <c r="C1968" s="1" t="s">
        <v>1568</v>
      </c>
      <c r="D1968" s="1" t="str">
        <f>"陈玉"</f>
        <v>陈玉</v>
      </c>
      <c r="E1968" s="1" t="s">
        <v>1842</v>
      </c>
    </row>
    <row r="1969" spans="1:5" ht="24.75" customHeight="1">
      <c r="A1969" s="1" t="str">
        <f t="shared" si="55"/>
        <v>147</v>
      </c>
      <c r="B1969" s="1" t="s">
        <v>1758</v>
      </c>
      <c r="C1969" s="1" t="s">
        <v>1568</v>
      </c>
      <c r="D1969" s="1" t="str">
        <f>"陈尾教"</f>
        <v>陈尾教</v>
      </c>
      <c r="E1969" s="1" t="s">
        <v>1399</v>
      </c>
    </row>
    <row r="1970" spans="1:5" ht="24.75" customHeight="1">
      <c r="A1970" s="1" t="str">
        <f t="shared" si="55"/>
        <v>147</v>
      </c>
      <c r="B1970" s="1" t="s">
        <v>1758</v>
      </c>
      <c r="C1970" s="1" t="s">
        <v>1568</v>
      </c>
      <c r="D1970" s="1" t="str">
        <f>"陈雯"</f>
        <v>陈雯</v>
      </c>
      <c r="E1970" s="1" t="s">
        <v>1843</v>
      </c>
    </row>
    <row r="1971" spans="1:5" ht="24.75" customHeight="1">
      <c r="A1971" s="1" t="str">
        <f t="shared" si="55"/>
        <v>147</v>
      </c>
      <c r="B1971" s="1" t="s">
        <v>1758</v>
      </c>
      <c r="C1971" s="1" t="s">
        <v>1568</v>
      </c>
      <c r="D1971" s="1" t="str">
        <f>"卢苹"</f>
        <v>卢苹</v>
      </c>
      <c r="E1971" s="1" t="s">
        <v>1844</v>
      </c>
    </row>
    <row r="1972" spans="1:5" ht="24.75" customHeight="1">
      <c r="A1972" s="1" t="str">
        <f t="shared" si="55"/>
        <v>147</v>
      </c>
      <c r="B1972" s="1" t="s">
        <v>1758</v>
      </c>
      <c r="C1972" s="1" t="s">
        <v>1568</v>
      </c>
      <c r="D1972" s="1" t="str">
        <f>"罗欢"</f>
        <v>罗欢</v>
      </c>
      <c r="E1972" s="1" t="s">
        <v>1845</v>
      </c>
    </row>
    <row r="1973" spans="1:5" ht="24.75" customHeight="1">
      <c r="A1973" s="1" t="str">
        <f t="shared" si="55"/>
        <v>147</v>
      </c>
      <c r="B1973" s="1" t="s">
        <v>1758</v>
      </c>
      <c r="C1973" s="1" t="s">
        <v>1568</v>
      </c>
      <c r="D1973" s="1" t="str">
        <f>"林丽婷"</f>
        <v>林丽婷</v>
      </c>
      <c r="E1973" s="1" t="s">
        <v>1846</v>
      </c>
    </row>
    <row r="1974" spans="1:5" ht="24.75" customHeight="1">
      <c r="A1974" s="1" t="str">
        <f t="shared" si="55"/>
        <v>147</v>
      </c>
      <c r="B1974" s="1" t="s">
        <v>1758</v>
      </c>
      <c r="C1974" s="1" t="s">
        <v>1568</v>
      </c>
      <c r="D1974" s="1" t="str">
        <f>"卓艳丽"</f>
        <v>卓艳丽</v>
      </c>
      <c r="E1974" s="1" t="s">
        <v>1847</v>
      </c>
    </row>
    <row r="1975" spans="1:5" ht="24.75" customHeight="1">
      <c r="A1975" s="1" t="str">
        <f t="shared" si="55"/>
        <v>147</v>
      </c>
      <c r="B1975" s="1" t="s">
        <v>1758</v>
      </c>
      <c r="C1975" s="1" t="s">
        <v>1568</v>
      </c>
      <c r="D1975" s="1" t="str">
        <f>"聂鑫"</f>
        <v>聂鑫</v>
      </c>
      <c r="E1975" s="1" t="s">
        <v>1848</v>
      </c>
    </row>
    <row r="1976" spans="1:5" ht="24.75" customHeight="1">
      <c r="A1976" s="1" t="str">
        <f t="shared" si="55"/>
        <v>147</v>
      </c>
      <c r="B1976" s="1" t="s">
        <v>1758</v>
      </c>
      <c r="C1976" s="1" t="s">
        <v>1568</v>
      </c>
      <c r="D1976" s="1" t="str">
        <f>"王馨苡"</f>
        <v>王馨苡</v>
      </c>
      <c r="E1976" s="1" t="s">
        <v>1849</v>
      </c>
    </row>
    <row r="1977" spans="1:5" ht="24.75" customHeight="1">
      <c r="A1977" s="1" t="str">
        <f t="shared" si="55"/>
        <v>147</v>
      </c>
      <c r="B1977" s="1" t="s">
        <v>1758</v>
      </c>
      <c r="C1977" s="1" t="s">
        <v>1568</v>
      </c>
      <c r="D1977" s="1" t="str">
        <f>"王海珠"</f>
        <v>王海珠</v>
      </c>
      <c r="E1977" s="1" t="s">
        <v>1850</v>
      </c>
    </row>
    <row r="1978" spans="1:5" ht="24.75" customHeight="1">
      <c r="A1978" s="1" t="str">
        <f t="shared" si="55"/>
        <v>147</v>
      </c>
      <c r="B1978" s="1" t="s">
        <v>1758</v>
      </c>
      <c r="C1978" s="1" t="s">
        <v>1568</v>
      </c>
      <c r="D1978" s="1" t="str">
        <f>"张裕正"</f>
        <v>张裕正</v>
      </c>
      <c r="E1978" s="1" t="s">
        <v>1851</v>
      </c>
    </row>
  </sheetData>
  <sheetProtection/>
  <autoFilter ref="A2:E1978">
    <sortState ref="A3:E1978">
      <sortCondition sortBy="value" ref="A3:A1978"/>
    </sortState>
  </autoFilter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</dc:creator>
  <cp:keywords/>
  <dc:description/>
  <cp:lastModifiedBy>lenovo</cp:lastModifiedBy>
  <dcterms:created xsi:type="dcterms:W3CDTF">2021-10-21T06:53:33Z</dcterms:created>
  <dcterms:modified xsi:type="dcterms:W3CDTF">2021-10-22T03:32:04Z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4E1ADB965E984D5BB808F7E3C6BED779</vt:lpwstr>
  </property>
  <property fmtid="{D5CDD505-2E9C-101B-9397-08002B2CF9AE}" pid="3" name="KSOProductBuildVer">
    <vt:lpwstr>2052-11.1.0.11045</vt:lpwstr>
  </property>
</Properties>
</file>