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幼教" sheetId="1" r:id="rId1"/>
    <sheet name="中小学" sheetId="2" r:id="rId2"/>
  </sheets>
  <definedNames/>
  <calcPr fullCalcOnLoad="1"/>
</workbook>
</file>

<file path=xl/sharedStrings.xml><?xml version="1.0" encoding="utf-8"?>
<sst xmlns="http://schemas.openxmlformats.org/spreadsheetml/2006/main" count="4437" uniqueCount="41">
  <si>
    <t>职位代码</t>
  </si>
  <si>
    <t>准考证号</t>
  </si>
  <si>
    <t>笔试成绩</t>
  </si>
  <si>
    <t>11-幼儿教师(一区)</t>
  </si>
  <si>
    <t>缺考</t>
  </si>
  <si>
    <t>21-幼儿教师(二区)</t>
  </si>
  <si>
    <t>31-幼儿教师(三区)</t>
  </si>
  <si>
    <t>41-幼儿教师(四区)</t>
  </si>
  <si>
    <t>12-小学语文(一区)</t>
  </si>
  <si>
    <t>13-小学数学(一区)</t>
  </si>
  <si>
    <t>14-小学英语(一区)</t>
  </si>
  <si>
    <t>22-小学语文(二区)</t>
  </si>
  <si>
    <t>23-小学数学(二区)</t>
  </si>
  <si>
    <t>24-小学英语(二区)</t>
  </si>
  <si>
    <t>32-小学语文(三区)</t>
  </si>
  <si>
    <t>33-小学数学(三区)</t>
  </si>
  <si>
    <t>34-小学英语(三区)</t>
  </si>
  <si>
    <t>42-小学语文(四区)</t>
  </si>
  <si>
    <t>43-小学数学(四区)</t>
  </si>
  <si>
    <t>44-小学英语(四区)</t>
  </si>
  <si>
    <t>51-会计(东区)</t>
  </si>
  <si>
    <t>52-初中语文(东区)</t>
  </si>
  <si>
    <t>53-初中数学(东区)</t>
  </si>
  <si>
    <t>54-初中英语(东区)</t>
  </si>
  <si>
    <t>61-会计(西区)</t>
  </si>
  <si>
    <t>62-初中语文(西区)</t>
  </si>
  <si>
    <t>63-初中数学(西区)</t>
  </si>
  <si>
    <t>64-初中英语(西区)</t>
  </si>
  <si>
    <t>71-小学语文(沧县实验学校)</t>
  </si>
  <si>
    <t>72-小学数学(沧县实验学校)</t>
  </si>
  <si>
    <t>73-小学英语(沧县实验学校)</t>
  </si>
  <si>
    <t>74-小学体育(沧县实验学校)</t>
  </si>
  <si>
    <t>75-小学信息技术(沧县实验学校)</t>
  </si>
  <si>
    <t>76-会计(沧县实验学校)</t>
  </si>
  <si>
    <t>81-小学音乐(县域)</t>
  </si>
  <si>
    <t>82-小学体育(县域)</t>
  </si>
  <si>
    <t>83-信息技术(县域)</t>
  </si>
  <si>
    <t>84-初中物理(县域)</t>
  </si>
  <si>
    <t>85-初中化学(县域)</t>
  </si>
  <si>
    <t>86-初中政治(县域)</t>
  </si>
  <si>
    <t>87-初中历史(县域)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</si>
</sst>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54"/>
  <sheetViews>
    <sheetView zoomScale="85" zoomScaleNormal="85" workbookViewId="0" topLeftCell="A1">
      <selection activeCell="E12" sqref="E12"/>
    </sheetView>
  </sheetViews>
  <sheetFormatPr defaultColWidth="9.00390625" defaultRowHeight="18" customHeight="1"/>
  <cols>
    <col min="1" max="2" width="24.00390625" style="2" customWidth="1"/>
    <col min="3" max="3" width="24.00390625" style="9" customWidth="1"/>
    <col min="4" max="16384" width="9.00390625" style="2" customWidth="1"/>
  </cols>
  <sheetData>
    <row r="1" spans="1:3" ht="23.25" customHeight="1">
      <c r="A1" s="4" t="s">
        <v>0</v>
      </c>
      <c r="B1" s="5" t="s">
        <v>1</v>
      </c>
      <c r="C1" s="10" t="s">
        <v>2</v>
      </c>
    </row>
    <row r="2" spans="1:3" ht="18" customHeight="1">
      <c r="A2" s="6" t="s">
        <v>3</v>
      </c>
      <c r="B2" s="7" t="str">
        <f>"10101"</f>
        <v>10101</v>
      </c>
      <c r="C2" s="11">
        <v>59.9</v>
      </c>
    </row>
    <row r="3" spans="1:3" ht="18" customHeight="1">
      <c r="A3" s="6" t="s">
        <v>3</v>
      </c>
      <c r="B3" s="7" t="str">
        <f>"10102"</f>
        <v>10102</v>
      </c>
      <c r="C3" s="11">
        <v>66.5</v>
      </c>
    </row>
    <row r="4" spans="1:3" ht="18" customHeight="1">
      <c r="A4" s="6" t="s">
        <v>3</v>
      </c>
      <c r="B4" s="7" t="str">
        <f>"10103"</f>
        <v>10103</v>
      </c>
      <c r="C4" s="11">
        <v>72.5</v>
      </c>
    </row>
    <row r="5" spans="1:3" ht="18" customHeight="1">
      <c r="A5" s="6" t="s">
        <v>3</v>
      </c>
      <c r="B5" s="7" t="str">
        <f>"10104"</f>
        <v>10104</v>
      </c>
      <c r="C5" s="11">
        <v>74.5</v>
      </c>
    </row>
    <row r="6" spans="1:3" ht="18" customHeight="1">
      <c r="A6" s="6" t="s">
        <v>3</v>
      </c>
      <c r="B6" s="7" t="str">
        <f>"10105"</f>
        <v>10105</v>
      </c>
      <c r="C6" s="11">
        <v>69.7</v>
      </c>
    </row>
    <row r="7" spans="1:3" ht="18" customHeight="1">
      <c r="A7" s="6" t="s">
        <v>3</v>
      </c>
      <c r="B7" s="7" t="str">
        <f>"10106"</f>
        <v>10106</v>
      </c>
      <c r="C7" s="11">
        <v>65.7</v>
      </c>
    </row>
    <row r="8" spans="1:3" ht="18" customHeight="1">
      <c r="A8" s="6" t="s">
        <v>3</v>
      </c>
      <c r="B8" s="7" t="str">
        <f>"10107"</f>
        <v>10107</v>
      </c>
      <c r="C8" s="11" t="s">
        <v>4</v>
      </c>
    </row>
    <row r="9" spans="1:3" ht="18" customHeight="1">
      <c r="A9" s="6" t="s">
        <v>3</v>
      </c>
      <c r="B9" s="7" t="str">
        <f>"10108"</f>
        <v>10108</v>
      </c>
      <c r="C9" s="11" t="s">
        <v>4</v>
      </c>
    </row>
    <row r="10" spans="1:3" ht="18" customHeight="1">
      <c r="A10" s="6" t="s">
        <v>3</v>
      </c>
      <c r="B10" s="7" t="str">
        <f>"10109"</f>
        <v>10109</v>
      </c>
      <c r="C10" s="11">
        <v>72.9</v>
      </c>
    </row>
    <row r="11" spans="1:3" ht="18" customHeight="1">
      <c r="A11" s="6" t="s">
        <v>3</v>
      </c>
      <c r="B11" s="7" t="str">
        <f>"10110"</f>
        <v>10110</v>
      </c>
      <c r="C11" s="11">
        <v>65.3</v>
      </c>
    </row>
    <row r="12" spans="1:3" ht="18" customHeight="1">
      <c r="A12" s="6" t="s">
        <v>3</v>
      </c>
      <c r="B12" s="7" t="str">
        <f>"10111"</f>
        <v>10111</v>
      </c>
      <c r="C12" s="11">
        <v>63.4</v>
      </c>
    </row>
    <row r="13" spans="1:3" ht="18" customHeight="1">
      <c r="A13" s="6" t="s">
        <v>3</v>
      </c>
      <c r="B13" s="7" t="str">
        <f>"10112"</f>
        <v>10112</v>
      </c>
      <c r="C13" s="11">
        <v>59</v>
      </c>
    </row>
    <row r="14" spans="1:3" ht="18" customHeight="1">
      <c r="A14" s="6" t="s">
        <v>3</v>
      </c>
      <c r="B14" s="7" t="str">
        <f>"10113"</f>
        <v>10113</v>
      </c>
      <c r="C14" s="11" t="s">
        <v>4</v>
      </c>
    </row>
    <row r="15" spans="1:3" ht="18" customHeight="1">
      <c r="A15" s="6" t="s">
        <v>3</v>
      </c>
      <c r="B15" s="7" t="str">
        <f>"10114"</f>
        <v>10114</v>
      </c>
      <c r="C15" s="11" t="s">
        <v>4</v>
      </c>
    </row>
    <row r="16" spans="1:3" ht="18" customHeight="1">
      <c r="A16" s="6" t="s">
        <v>3</v>
      </c>
      <c r="B16" s="7" t="str">
        <f>"10115"</f>
        <v>10115</v>
      </c>
      <c r="C16" s="11" t="s">
        <v>4</v>
      </c>
    </row>
    <row r="17" spans="1:3" ht="18" customHeight="1">
      <c r="A17" s="6" t="s">
        <v>3</v>
      </c>
      <c r="B17" s="7" t="str">
        <f>"10116"</f>
        <v>10116</v>
      </c>
      <c r="C17" s="11" t="s">
        <v>4</v>
      </c>
    </row>
    <row r="18" spans="1:3" ht="18" customHeight="1">
      <c r="A18" s="6" t="s">
        <v>3</v>
      </c>
      <c r="B18" s="7" t="str">
        <f>"10117"</f>
        <v>10117</v>
      </c>
      <c r="C18" s="11">
        <v>60.3</v>
      </c>
    </row>
    <row r="19" spans="1:3" ht="18" customHeight="1">
      <c r="A19" s="6" t="s">
        <v>3</v>
      </c>
      <c r="B19" s="7" t="str">
        <f>"10118"</f>
        <v>10118</v>
      </c>
      <c r="C19" s="11">
        <v>63.7</v>
      </c>
    </row>
    <row r="20" spans="1:3" ht="18" customHeight="1">
      <c r="A20" s="6" t="s">
        <v>3</v>
      </c>
      <c r="B20" s="7" t="str">
        <f>"10119"</f>
        <v>10119</v>
      </c>
      <c r="C20" s="11">
        <v>67.5</v>
      </c>
    </row>
    <row r="21" spans="1:3" ht="18" customHeight="1">
      <c r="A21" s="6" t="s">
        <v>3</v>
      </c>
      <c r="B21" s="7" t="str">
        <f>"10120"</f>
        <v>10120</v>
      </c>
      <c r="C21" s="11">
        <v>59.1</v>
      </c>
    </row>
    <row r="22" spans="1:3" ht="18" customHeight="1">
      <c r="A22" s="6" t="s">
        <v>3</v>
      </c>
      <c r="B22" s="7" t="str">
        <f>"10121"</f>
        <v>10121</v>
      </c>
      <c r="C22" s="11">
        <v>60.4</v>
      </c>
    </row>
    <row r="23" spans="1:3" ht="18" customHeight="1">
      <c r="A23" s="6" t="s">
        <v>3</v>
      </c>
      <c r="B23" s="7" t="str">
        <f>"10122"</f>
        <v>10122</v>
      </c>
      <c r="C23" s="11">
        <v>63.5</v>
      </c>
    </row>
    <row r="24" spans="1:3" ht="18" customHeight="1">
      <c r="A24" s="6" t="s">
        <v>3</v>
      </c>
      <c r="B24" s="7" t="str">
        <f>"10123"</f>
        <v>10123</v>
      </c>
      <c r="C24" s="11">
        <v>60.2</v>
      </c>
    </row>
    <row r="25" spans="1:3" ht="18" customHeight="1">
      <c r="A25" s="6" t="s">
        <v>3</v>
      </c>
      <c r="B25" s="7" t="str">
        <f>"10124"</f>
        <v>10124</v>
      </c>
      <c r="C25" s="11">
        <v>65.7</v>
      </c>
    </row>
    <row r="26" spans="1:3" ht="18" customHeight="1">
      <c r="A26" s="6" t="s">
        <v>3</v>
      </c>
      <c r="B26" s="7" t="str">
        <f>"10125"</f>
        <v>10125</v>
      </c>
      <c r="C26" s="11" t="s">
        <v>4</v>
      </c>
    </row>
    <row r="27" spans="1:3" ht="18" customHeight="1">
      <c r="A27" s="6" t="s">
        <v>3</v>
      </c>
      <c r="B27" s="7" t="str">
        <f>"10126"</f>
        <v>10126</v>
      </c>
      <c r="C27" s="11">
        <v>63.3</v>
      </c>
    </row>
    <row r="28" spans="1:3" ht="18" customHeight="1">
      <c r="A28" s="6" t="s">
        <v>3</v>
      </c>
      <c r="B28" s="7" t="str">
        <f>"10127"</f>
        <v>10127</v>
      </c>
      <c r="C28" s="11">
        <v>73.9</v>
      </c>
    </row>
    <row r="29" spans="1:3" ht="18" customHeight="1">
      <c r="A29" s="6" t="s">
        <v>3</v>
      </c>
      <c r="B29" s="7" t="str">
        <f>"10128"</f>
        <v>10128</v>
      </c>
      <c r="C29" s="11">
        <v>59.4</v>
      </c>
    </row>
    <row r="30" spans="1:3" ht="18" customHeight="1">
      <c r="A30" s="6" t="s">
        <v>3</v>
      </c>
      <c r="B30" s="7" t="str">
        <f>"10129"</f>
        <v>10129</v>
      </c>
      <c r="C30" s="11">
        <v>58.2</v>
      </c>
    </row>
    <row r="31" spans="1:3" ht="18" customHeight="1">
      <c r="A31" s="6" t="s">
        <v>3</v>
      </c>
      <c r="B31" s="7" t="str">
        <f>"10130"</f>
        <v>10130</v>
      </c>
      <c r="C31" s="11">
        <v>63.5</v>
      </c>
    </row>
    <row r="32" spans="1:3" ht="18" customHeight="1">
      <c r="A32" s="6" t="s">
        <v>3</v>
      </c>
      <c r="B32" s="7" t="str">
        <f>"10201"</f>
        <v>10201</v>
      </c>
      <c r="C32" s="11">
        <v>48.8</v>
      </c>
    </row>
    <row r="33" spans="1:3" ht="18" customHeight="1">
      <c r="A33" s="6" t="s">
        <v>3</v>
      </c>
      <c r="B33" s="7" t="str">
        <f>"10202"</f>
        <v>10202</v>
      </c>
      <c r="C33" s="11">
        <v>61.8</v>
      </c>
    </row>
    <row r="34" spans="1:3" ht="18" customHeight="1">
      <c r="A34" s="6" t="s">
        <v>3</v>
      </c>
      <c r="B34" s="7" t="str">
        <f>"10203"</f>
        <v>10203</v>
      </c>
      <c r="C34" s="11">
        <v>61.8</v>
      </c>
    </row>
    <row r="35" spans="1:3" ht="18" customHeight="1">
      <c r="A35" s="6" t="s">
        <v>3</v>
      </c>
      <c r="B35" s="7" t="str">
        <f>"10204"</f>
        <v>10204</v>
      </c>
      <c r="C35" s="11">
        <v>47.4</v>
      </c>
    </row>
    <row r="36" spans="1:3" ht="18" customHeight="1">
      <c r="A36" s="6" t="s">
        <v>3</v>
      </c>
      <c r="B36" s="7" t="str">
        <f>"10205"</f>
        <v>10205</v>
      </c>
      <c r="C36" s="11">
        <v>58.9</v>
      </c>
    </row>
    <row r="37" spans="1:3" ht="18" customHeight="1">
      <c r="A37" s="6" t="s">
        <v>3</v>
      </c>
      <c r="B37" s="7" t="str">
        <f>"10206"</f>
        <v>10206</v>
      </c>
      <c r="C37" s="11">
        <v>45.9</v>
      </c>
    </row>
    <row r="38" spans="1:3" ht="18" customHeight="1">
      <c r="A38" s="6" t="s">
        <v>3</v>
      </c>
      <c r="B38" s="7" t="str">
        <f>"10207"</f>
        <v>10207</v>
      </c>
      <c r="C38" s="11" t="s">
        <v>4</v>
      </c>
    </row>
    <row r="39" spans="1:3" ht="18" customHeight="1">
      <c r="A39" s="6" t="s">
        <v>3</v>
      </c>
      <c r="B39" s="7" t="str">
        <f>"10208"</f>
        <v>10208</v>
      </c>
      <c r="C39" s="11" t="s">
        <v>4</v>
      </c>
    </row>
    <row r="40" spans="1:3" ht="18" customHeight="1">
      <c r="A40" s="6" t="s">
        <v>3</v>
      </c>
      <c r="B40" s="7" t="str">
        <f>"10209"</f>
        <v>10209</v>
      </c>
      <c r="C40" s="11">
        <v>71.6</v>
      </c>
    </row>
    <row r="41" spans="1:3" ht="18" customHeight="1">
      <c r="A41" s="6" t="s">
        <v>3</v>
      </c>
      <c r="B41" s="7" t="str">
        <f>"10210"</f>
        <v>10210</v>
      </c>
      <c r="C41" s="11">
        <v>46.2</v>
      </c>
    </row>
    <row r="42" spans="1:3" ht="18" customHeight="1">
      <c r="A42" s="6" t="s">
        <v>3</v>
      </c>
      <c r="B42" s="7" t="str">
        <f>"10211"</f>
        <v>10211</v>
      </c>
      <c r="C42" s="11">
        <v>60.8</v>
      </c>
    </row>
    <row r="43" spans="1:3" ht="18" customHeight="1">
      <c r="A43" s="6" t="s">
        <v>3</v>
      </c>
      <c r="B43" s="7" t="str">
        <f>"10212"</f>
        <v>10212</v>
      </c>
      <c r="C43" s="11" t="s">
        <v>4</v>
      </c>
    </row>
    <row r="44" spans="1:3" ht="18" customHeight="1">
      <c r="A44" s="6" t="s">
        <v>3</v>
      </c>
      <c r="B44" s="7" t="str">
        <f>"10213"</f>
        <v>10213</v>
      </c>
      <c r="C44" s="11">
        <v>54.3</v>
      </c>
    </row>
    <row r="45" spans="1:3" ht="18" customHeight="1">
      <c r="A45" s="6" t="s">
        <v>3</v>
      </c>
      <c r="B45" s="7" t="str">
        <f>"10214"</f>
        <v>10214</v>
      </c>
      <c r="C45" s="11">
        <v>56.9</v>
      </c>
    </row>
    <row r="46" spans="1:3" ht="18" customHeight="1">
      <c r="A46" s="6" t="s">
        <v>3</v>
      </c>
      <c r="B46" s="7" t="str">
        <f>"10215"</f>
        <v>10215</v>
      </c>
      <c r="C46" s="11">
        <v>62.5</v>
      </c>
    </row>
    <row r="47" spans="1:3" ht="18" customHeight="1">
      <c r="A47" s="6" t="s">
        <v>3</v>
      </c>
      <c r="B47" s="7" t="str">
        <f>"10216"</f>
        <v>10216</v>
      </c>
      <c r="C47" s="11">
        <v>61.4</v>
      </c>
    </row>
    <row r="48" spans="1:3" ht="18" customHeight="1">
      <c r="A48" s="6" t="s">
        <v>3</v>
      </c>
      <c r="B48" s="7" t="str">
        <f>"10217"</f>
        <v>10217</v>
      </c>
      <c r="C48" s="11">
        <v>64.4</v>
      </c>
    </row>
    <row r="49" spans="1:3" ht="18" customHeight="1">
      <c r="A49" s="6" t="s">
        <v>3</v>
      </c>
      <c r="B49" s="7" t="str">
        <f>"10218"</f>
        <v>10218</v>
      </c>
      <c r="C49" s="11" t="s">
        <v>4</v>
      </c>
    </row>
    <row r="50" spans="1:3" ht="18" customHeight="1">
      <c r="A50" s="6" t="s">
        <v>3</v>
      </c>
      <c r="B50" s="7" t="str">
        <f>"10219"</f>
        <v>10219</v>
      </c>
      <c r="C50" s="11">
        <v>45.1</v>
      </c>
    </row>
    <row r="51" spans="1:3" ht="18" customHeight="1">
      <c r="A51" s="6" t="s">
        <v>3</v>
      </c>
      <c r="B51" s="7" t="str">
        <f>"10220"</f>
        <v>10220</v>
      </c>
      <c r="C51" s="11" t="s">
        <v>4</v>
      </c>
    </row>
    <row r="52" spans="1:3" ht="18" customHeight="1">
      <c r="A52" s="6" t="s">
        <v>3</v>
      </c>
      <c r="B52" s="7" t="str">
        <f>"10221"</f>
        <v>10221</v>
      </c>
      <c r="C52" s="11">
        <v>69.2</v>
      </c>
    </row>
    <row r="53" spans="1:3" ht="18" customHeight="1">
      <c r="A53" s="6" t="s">
        <v>3</v>
      </c>
      <c r="B53" s="7" t="str">
        <f>"10222"</f>
        <v>10222</v>
      </c>
      <c r="C53" s="11">
        <v>55.6</v>
      </c>
    </row>
    <row r="54" spans="1:3" ht="18" customHeight="1">
      <c r="A54" s="6" t="s">
        <v>3</v>
      </c>
      <c r="B54" s="7" t="str">
        <f>"10223"</f>
        <v>10223</v>
      </c>
      <c r="C54" s="11">
        <v>53.5</v>
      </c>
    </row>
    <row r="55" spans="1:3" ht="18" customHeight="1">
      <c r="A55" s="6" t="s">
        <v>3</v>
      </c>
      <c r="B55" s="7" t="str">
        <f>"10224"</f>
        <v>10224</v>
      </c>
      <c r="C55" s="11">
        <v>61</v>
      </c>
    </row>
    <row r="56" spans="1:3" ht="18" customHeight="1">
      <c r="A56" s="6" t="s">
        <v>3</v>
      </c>
      <c r="B56" s="7" t="str">
        <f>"10225"</f>
        <v>10225</v>
      </c>
      <c r="C56" s="11">
        <v>69.9</v>
      </c>
    </row>
    <row r="57" spans="1:3" ht="18" customHeight="1">
      <c r="A57" s="6" t="s">
        <v>3</v>
      </c>
      <c r="B57" s="7" t="str">
        <f>"10226"</f>
        <v>10226</v>
      </c>
      <c r="C57" s="11">
        <v>65.6</v>
      </c>
    </row>
    <row r="58" spans="1:3" ht="18" customHeight="1">
      <c r="A58" s="6" t="s">
        <v>3</v>
      </c>
      <c r="B58" s="7" t="str">
        <f>"10227"</f>
        <v>10227</v>
      </c>
      <c r="C58" s="11">
        <v>51.1</v>
      </c>
    </row>
    <row r="59" spans="1:3" ht="18" customHeight="1">
      <c r="A59" s="6" t="s">
        <v>3</v>
      </c>
      <c r="B59" s="7" t="str">
        <f>"10228"</f>
        <v>10228</v>
      </c>
      <c r="C59" s="11">
        <v>60</v>
      </c>
    </row>
    <row r="60" spans="1:3" ht="18" customHeight="1">
      <c r="A60" s="6" t="s">
        <v>3</v>
      </c>
      <c r="B60" s="7" t="str">
        <f>"10229"</f>
        <v>10229</v>
      </c>
      <c r="C60" s="11">
        <v>69.9</v>
      </c>
    </row>
    <row r="61" spans="1:3" ht="18" customHeight="1">
      <c r="A61" s="6" t="s">
        <v>3</v>
      </c>
      <c r="B61" s="7" t="str">
        <f>"10230"</f>
        <v>10230</v>
      </c>
      <c r="C61" s="11">
        <v>75.3</v>
      </c>
    </row>
    <row r="62" spans="1:3" ht="18" customHeight="1">
      <c r="A62" s="6" t="s">
        <v>3</v>
      </c>
      <c r="B62" s="7" t="str">
        <f>"10301"</f>
        <v>10301</v>
      </c>
      <c r="C62" s="11" t="s">
        <v>4</v>
      </c>
    </row>
    <row r="63" spans="1:3" ht="18" customHeight="1">
      <c r="A63" s="6" t="s">
        <v>3</v>
      </c>
      <c r="B63" s="7" t="str">
        <f>"10302"</f>
        <v>10302</v>
      </c>
      <c r="C63" s="11">
        <v>62.5</v>
      </c>
    </row>
    <row r="64" spans="1:3" ht="18" customHeight="1">
      <c r="A64" s="6" t="s">
        <v>3</v>
      </c>
      <c r="B64" s="7" t="str">
        <f>"10303"</f>
        <v>10303</v>
      </c>
      <c r="C64" s="11">
        <v>69.7</v>
      </c>
    </row>
    <row r="65" spans="1:3" ht="18" customHeight="1">
      <c r="A65" s="6" t="s">
        <v>3</v>
      </c>
      <c r="B65" s="7" t="str">
        <f>"10304"</f>
        <v>10304</v>
      </c>
      <c r="C65" s="11">
        <v>49.7</v>
      </c>
    </row>
    <row r="66" spans="1:3" ht="18" customHeight="1">
      <c r="A66" s="6" t="s">
        <v>3</v>
      </c>
      <c r="B66" s="7" t="str">
        <f>"10305"</f>
        <v>10305</v>
      </c>
      <c r="C66" s="11" t="s">
        <v>4</v>
      </c>
    </row>
    <row r="67" spans="1:3" ht="18" customHeight="1">
      <c r="A67" s="6" t="s">
        <v>3</v>
      </c>
      <c r="B67" s="7" t="str">
        <f>"10306"</f>
        <v>10306</v>
      </c>
      <c r="C67" s="11">
        <v>53.1</v>
      </c>
    </row>
    <row r="68" spans="1:3" ht="18" customHeight="1">
      <c r="A68" s="6" t="s">
        <v>3</v>
      </c>
      <c r="B68" s="7" t="str">
        <f>"10307"</f>
        <v>10307</v>
      </c>
      <c r="C68" s="11">
        <v>51.3</v>
      </c>
    </row>
    <row r="69" spans="1:3" ht="18" customHeight="1">
      <c r="A69" s="6" t="s">
        <v>3</v>
      </c>
      <c r="B69" s="7" t="str">
        <f>"10308"</f>
        <v>10308</v>
      </c>
      <c r="C69" s="11">
        <v>51.4</v>
      </c>
    </row>
    <row r="70" spans="1:3" ht="18" customHeight="1">
      <c r="A70" s="6" t="s">
        <v>3</v>
      </c>
      <c r="B70" s="7" t="str">
        <f>"10309"</f>
        <v>10309</v>
      </c>
      <c r="C70" s="11" t="s">
        <v>4</v>
      </c>
    </row>
    <row r="71" spans="1:3" ht="18" customHeight="1">
      <c r="A71" s="6" t="s">
        <v>3</v>
      </c>
      <c r="B71" s="7" t="str">
        <f>"10310"</f>
        <v>10310</v>
      </c>
      <c r="C71" s="11" t="s">
        <v>4</v>
      </c>
    </row>
    <row r="72" spans="1:3" ht="18" customHeight="1">
      <c r="A72" s="6" t="s">
        <v>3</v>
      </c>
      <c r="B72" s="7" t="str">
        <f>"10311"</f>
        <v>10311</v>
      </c>
      <c r="C72" s="11">
        <v>49.9</v>
      </c>
    </row>
    <row r="73" spans="1:3" ht="18" customHeight="1">
      <c r="A73" s="6" t="s">
        <v>3</v>
      </c>
      <c r="B73" s="7" t="str">
        <f>"10312"</f>
        <v>10312</v>
      </c>
      <c r="C73" s="11">
        <v>56.1</v>
      </c>
    </row>
    <row r="74" spans="1:3" ht="18" customHeight="1">
      <c r="A74" s="6" t="s">
        <v>3</v>
      </c>
      <c r="B74" s="7" t="str">
        <f>"10313"</f>
        <v>10313</v>
      </c>
      <c r="C74" s="11">
        <v>56.1</v>
      </c>
    </row>
    <row r="75" spans="1:3" ht="18" customHeight="1">
      <c r="A75" s="6" t="s">
        <v>3</v>
      </c>
      <c r="B75" s="7" t="str">
        <f>"10314"</f>
        <v>10314</v>
      </c>
      <c r="C75" s="11">
        <v>75.8</v>
      </c>
    </row>
    <row r="76" spans="1:3" ht="18" customHeight="1">
      <c r="A76" s="6" t="s">
        <v>3</v>
      </c>
      <c r="B76" s="7" t="str">
        <f>"10315"</f>
        <v>10315</v>
      </c>
      <c r="C76" s="11">
        <v>66.7</v>
      </c>
    </row>
    <row r="77" spans="1:3" ht="18" customHeight="1">
      <c r="A77" s="6" t="s">
        <v>3</v>
      </c>
      <c r="B77" s="7" t="str">
        <f>"10316"</f>
        <v>10316</v>
      </c>
      <c r="C77" s="11">
        <v>73.6</v>
      </c>
    </row>
    <row r="78" spans="1:3" ht="18" customHeight="1">
      <c r="A78" s="6" t="s">
        <v>3</v>
      </c>
      <c r="B78" s="7" t="str">
        <f>"10317"</f>
        <v>10317</v>
      </c>
      <c r="C78" s="11">
        <v>56.5</v>
      </c>
    </row>
    <row r="79" spans="1:3" ht="18" customHeight="1">
      <c r="A79" s="6" t="s">
        <v>3</v>
      </c>
      <c r="B79" s="7" t="str">
        <f>"10318"</f>
        <v>10318</v>
      </c>
      <c r="C79" s="11">
        <v>63.7</v>
      </c>
    </row>
    <row r="80" spans="1:3" ht="18" customHeight="1">
      <c r="A80" s="6" t="s">
        <v>3</v>
      </c>
      <c r="B80" s="7" t="str">
        <f>"10319"</f>
        <v>10319</v>
      </c>
      <c r="C80" s="11" t="s">
        <v>4</v>
      </c>
    </row>
    <row r="81" spans="1:3" ht="18" customHeight="1">
      <c r="A81" s="6" t="s">
        <v>3</v>
      </c>
      <c r="B81" s="7" t="str">
        <f>"10320"</f>
        <v>10320</v>
      </c>
      <c r="C81" s="11">
        <v>57.8</v>
      </c>
    </row>
    <row r="82" spans="1:3" ht="18" customHeight="1">
      <c r="A82" s="6" t="s">
        <v>3</v>
      </c>
      <c r="B82" s="7" t="str">
        <f>"10321"</f>
        <v>10321</v>
      </c>
      <c r="C82" s="11" t="s">
        <v>4</v>
      </c>
    </row>
    <row r="83" spans="1:3" ht="18" customHeight="1">
      <c r="A83" s="6" t="s">
        <v>3</v>
      </c>
      <c r="B83" s="7" t="str">
        <f>"10322"</f>
        <v>10322</v>
      </c>
      <c r="C83" s="11" t="s">
        <v>4</v>
      </c>
    </row>
    <row r="84" spans="1:3" ht="18" customHeight="1">
      <c r="A84" s="6" t="s">
        <v>3</v>
      </c>
      <c r="B84" s="7" t="str">
        <f>"10323"</f>
        <v>10323</v>
      </c>
      <c r="C84" s="11">
        <v>58.3</v>
      </c>
    </row>
    <row r="85" spans="1:3" ht="18" customHeight="1">
      <c r="A85" s="6" t="s">
        <v>3</v>
      </c>
      <c r="B85" s="7" t="str">
        <f>"10324"</f>
        <v>10324</v>
      </c>
      <c r="C85" s="11">
        <v>67.6</v>
      </c>
    </row>
    <row r="86" spans="1:3" ht="18" customHeight="1">
      <c r="A86" s="6" t="s">
        <v>3</v>
      </c>
      <c r="B86" s="7" t="str">
        <f>"10325"</f>
        <v>10325</v>
      </c>
      <c r="C86" s="11">
        <v>61</v>
      </c>
    </row>
    <row r="87" spans="1:3" ht="18" customHeight="1">
      <c r="A87" s="6" t="s">
        <v>3</v>
      </c>
      <c r="B87" s="7" t="str">
        <f>"10326"</f>
        <v>10326</v>
      </c>
      <c r="C87" s="11">
        <v>52.2</v>
      </c>
    </row>
    <row r="88" spans="1:3" ht="18" customHeight="1">
      <c r="A88" s="6" t="s">
        <v>3</v>
      </c>
      <c r="B88" s="7" t="str">
        <f>"10327"</f>
        <v>10327</v>
      </c>
      <c r="C88" s="11">
        <v>63.8</v>
      </c>
    </row>
    <row r="89" spans="1:3" ht="18" customHeight="1">
      <c r="A89" s="6" t="s">
        <v>3</v>
      </c>
      <c r="B89" s="7" t="str">
        <f>"10328"</f>
        <v>10328</v>
      </c>
      <c r="C89" s="11">
        <v>71.9</v>
      </c>
    </row>
    <row r="90" spans="1:3" ht="18" customHeight="1">
      <c r="A90" s="6" t="s">
        <v>3</v>
      </c>
      <c r="B90" s="7" t="str">
        <f>"10329"</f>
        <v>10329</v>
      </c>
      <c r="C90" s="11">
        <v>60.5</v>
      </c>
    </row>
    <row r="91" spans="1:3" ht="18" customHeight="1">
      <c r="A91" s="6" t="s">
        <v>3</v>
      </c>
      <c r="B91" s="7" t="str">
        <f>"10330"</f>
        <v>10330</v>
      </c>
      <c r="C91" s="11">
        <v>58</v>
      </c>
    </row>
    <row r="92" spans="1:3" ht="18" customHeight="1">
      <c r="A92" s="6" t="s">
        <v>3</v>
      </c>
      <c r="B92" s="7" t="str">
        <f>"10401"</f>
        <v>10401</v>
      </c>
      <c r="C92" s="11">
        <v>64</v>
      </c>
    </row>
    <row r="93" spans="1:3" ht="18" customHeight="1">
      <c r="A93" s="6" t="s">
        <v>3</v>
      </c>
      <c r="B93" s="7" t="str">
        <f>"10402"</f>
        <v>10402</v>
      </c>
      <c r="C93" s="11">
        <v>76</v>
      </c>
    </row>
    <row r="94" spans="1:3" ht="18" customHeight="1">
      <c r="A94" s="6" t="s">
        <v>3</v>
      </c>
      <c r="B94" s="7" t="str">
        <f>"10403"</f>
        <v>10403</v>
      </c>
      <c r="C94" s="11">
        <v>49.8</v>
      </c>
    </row>
    <row r="95" spans="1:3" ht="18" customHeight="1">
      <c r="A95" s="6" t="s">
        <v>3</v>
      </c>
      <c r="B95" s="7" t="str">
        <f>"10404"</f>
        <v>10404</v>
      </c>
      <c r="C95" s="11">
        <v>54</v>
      </c>
    </row>
    <row r="96" spans="1:3" ht="18" customHeight="1">
      <c r="A96" s="6" t="s">
        <v>3</v>
      </c>
      <c r="B96" s="7" t="str">
        <f>"10405"</f>
        <v>10405</v>
      </c>
      <c r="C96" s="11">
        <v>73.6</v>
      </c>
    </row>
    <row r="97" spans="1:3" ht="18" customHeight="1">
      <c r="A97" s="6" t="s">
        <v>3</v>
      </c>
      <c r="B97" s="7" t="str">
        <f>"10406"</f>
        <v>10406</v>
      </c>
      <c r="C97" s="11" t="s">
        <v>4</v>
      </c>
    </row>
    <row r="98" spans="1:3" ht="18" customHeight="1">
      <c r="A98" s="6" t="s">
        <v>3</v>
      </c>
      <c r="B98" s="7" t="str">
        <f>"10407"</f>
        <v>10407</v>
      </c>
      <c r="C98" s="11">
        <v>57.8</v>
      </c>
    </row>
    <row r="99" spans="1:3" ht="18" customHeight="1">
      <c r="A99" s="6" t="s">
        <v>3</v>
      </c>
      <c r="B99" s="7" t="str">
        <f>"10408"</f>
        <v>10408</v>
      </c>
      <c r="C99" s="11">
        <v>68.2</v>
      </c>
    </row>
    <row r="100" spans="1:3" ht="18" customHeight="1">
      <c r="A100" s="6" t="s">
        <v>3</v>
      </c>
      <c r="B100" s="7" t="str">
        <f>"10409"</f>
        <v>10409</v>
      </c>
      <c r="C100" s="11">
        <v>67.3</v>
      </c>
    </row>
    <row r="101" spans="1:3" ht="18" customHeight="1">
      <c r="A101" s="6" t="s">
        <v>3</v>
      </c>
      <c r="B101" s="7" t="str">
        <f>"10410"</f>
        <v>10410</v>
      </c>
      <c r="C101" s="11">
        <v>64.3</v>
      </c>
    </row>
    <row r="102" spans="1:3" ht="18" customHeight="1">
      <c r="A102" s="6" t="s">
        <v>3</v>
      </c>
      <c r="B102" s="7" t="str">
        <f>"10411"</f>
        <v>10411</v>
      </c>
      <c r="C102" s="11">
        <v>52.3</v>
      </c>
    </row>
    <row r="103" spans="1:3" ht="18" customHeight="1">
      <c r="A103" s="6" t="s">
        <v>3</v>
      </c>
      <c r="B103" s="7" t="str">
        <f>"10412"</f>
        <v>10412</v>
      </c>
      <c r="C103" s="11">
        <v>52.8</v>
      </c>
    </row>
    <row r="104" spans="1:3" ht="18" customHeight="1">
      <c r="A104" s="6" t="s">
        <v>3</v>
      </c>
      <c r="B104" s="7" t="str">
        <f>"10413"</f>
        <v>10413</v>
      </c>
      <c r="C104" s="11" t="s">
        <v>4</v>
      </c>
    </row>
    <row r="105" spans="1:3" ht="18" customHeight="1">
      <c r="A105" s="6" t="s">
        <v>3</v>
      </c>
      <c r="B105" s="7" t="str">
        <f>"10414"</f>
        <v>10414</v>
      </c>
      <c r="C105" s="11">
        <v>59.8</v>
      </c>
    </row>
    <row r="106" spans="1:3" ht="18" customHeight="1">
      <c r="A106" s="6" t="s">
        <v>3</v>
      </c>
      <c r="B106" s="7" t="str">
        <f>"10415"</f>
        <v>10415</v>
      </c>
      <c r="C106" s="11">
        <v>47.9</v>
      </c>
    </row>
    <row r="107" spans="1:3" ht="18" customHeight="1">
      <c r="A107" s="6" t="s">
        <v>3</v>
      </c>
      <c r="B107" s="7" t="str">
        <f>"10416"</f>
        <v>10416</v>
      </c>
      <c r="C107" s="11" t="s">
        <v>4</v>
      </c>
    </row>
    <row r="108" spans="1:3" ht="18" customHeight="1">
      <c r="A108" s="6" t="s">
        <v>3</v>
      </c>
      <c r="B108" s="7" t="str">
        <f>"10417"</f>
        <v>10417</v>
      </c>
      <c r="C108" s="11">
        <v>54.6</v>
      </c>
    </row>
    <row r="109" spans="1:3" ht="18" customHeight="1">
      <c r="A109" s="6" t="s">
        <v>3</v>
      </c>
      <c r="B109" s="7" t="str">
        <f>"10418"</f>
        <v>10418</v>
      </c>
      <c r="C109" s="11">
        <v>59.2</v>
      </c>
    </row>
    <row r="110" spans="1:3" ht="18" customHeight="1">
      <c r="A110" s="6" t="s">
        <v>3</v>
      </c>
      <c r="B110" s="7" t="str">
        <f>"10419"</f>
        <v>10419</v>
      </c>
      <c r="C110" s="11">
        <v>65.8</v>
      </c>
    </row>
    <row r="111" spans="1:3" ht="18" customHeight="1">
      <c r="A111" s="6" t="s">
        <v>3</v>
      </c>
      <c r="B111" s="7" t="str">
        <f>"10420"</f>
        <v>10420</v>
      </c>
      <c r="C111" s="11">
        <v>68.7</v>
      </c>
    </row>
    <row r="112" spans="1:3" ht="18" customHeight="1">
      <c r="A112" s="6" t="s">
        <v>3</v>
      </c>
      <c r="B112" s="7" t="str">
        <f>"10421"</f>
        <v>10421</v>
      </c>
      <c r="C112" s="11">
        <v>55.6</v>
      </c>
    </row>
    <row r="113" spans="1:3" ht="18" customHeight="1">
      <c r="A113" s="6" t="s">
        <v>3</v>
      </c>
      <c r="B113" s="7" t="str">
        <f>"10422"</f>
        <v>10422</v>
      </c>
      <c r="C113" s="11" t="s">
        <v>4</v>
      </c>
    </row>
    <row r="114" spans="1:3" ht="18" customHeight="1">
      <c r="A114" s="6" t="s">
        <v>3</v>
      </c>
      <c r="B114" s="7" t="str">
        <f>"10423"</f>
        <v>10423</v>
      </c>
      <c r="C114" s="11">
        <v>67.2</v>
      </c>
    </row>
    <row r="115" spans="1:3" ht="18" customHeight="1">
      <c r="A115" s="6" t="s">
        <v>3</v>
      </c>
      <c r="B115" s="7" t="str">
        <f>"10424"</f>
        <v>10424</v>
      </c>
      <c r="C115" s="11" t="s">
        <v>4</v>
      </c>
    </row>
    <row r="116" spans="1:3" ht="18" customHeight="1">
      <c r="A116" s="6" t="s">
        <v>3</v>
      </c>
      <c r="B116" s="7" t="str">
        <f>"10425"</f>
        <v>10425</v>
      </c>
      <c r="C116" s="11">
        <v>60.6</v>
      </c>
    </row>
    <row r="117" spans="1:3" ht="18" customHeight="1">
      <c r="A117" s="6" t="s">
        <v>3</v>
      </c>
      <c r="B117" s="7" t="str">
        <f>"10426"</f>
        <v>10426</v>
      </c>
      <c r="C117" s="11">
        <v>62.5</v>
      </c>
    </row>
    <row r="118" spans="1:3" ht="18" customHeight="1">
      <c r="A118" s="6" t="s">
        <v>3</v>
      </c>
      <c r="B118" s="7" t="str">
        <f>"10427"</f>
        <v>10427</v>
      </c>
      <c r="C118" s="11">
        <v>59.2</v>
      </c>
    </row>
    <row r="119" spans="1:3" ht="18" customHeight="1">
      <c r="A119" s="6" t="s">
        <v>3</v>
      </c>
      <c r="B119" s="7" t="str">
        <f>"10428"</f>
        <v>10428</v>
      </c>
      <c r="C119" s="11">
        <v>54.1</v>
      </c>
    </row>
    <row r="120" spans="1:3" ht="18" customHeight="1">
      <c r="A120" s="6" t="s">
        <v>3</v>
      </c>
      <c r="B120" s="7" t="str">
        <f>"10429"</f>
        <v>10429</v>
      </c>
      <c r="C120" s="11" t="s">
        <v>4</v>
      </c>
    </row>
    <row r="121" spans="1:3" ht="18" customHeight="1">
      <c r="A121" s="6" t="s">
        <v>3</v>
      </c>
      <c r="B121" s="7" t="str">
        <f>"10430"</f>
        <v>10430</v>
      </c>
      <c r="C121" s="11">
        <v>55.7</v>
      </c>
    </row>
    <row r="122" spans="1:3" ht="18" customHeight="1">
      <c r="A122" s="6" t="s">
        <v>3</v>
      </c>
      <c r="B122" s="7" t="str">
        <f>"10501"</f>
        <v>10501</v>
      </c>
      <c r="C122" s="11">
        <v>64.9</v>
      </c>
    </row>
    <row r="123" spans="1:3" ht="18" customHeight="1">
      <c r="A123" s="6" t="s">
        <v>3</v>
      </c>
      <c r="B123" s="7" t="str">
        <f>"10502"</f>
        <v>10502</v>
      </c>
      <c r="C123" s="11">
        <v>72.3</v>
      </c>
    </row>
    <row r="124" spans="1:3" ht="18" customHeight="1">
      <c r="A124" s="6" t="s">
        <v>3</v>
      </c>
      <c r="B124" s="7" t="str">
        <f>"10503"</f>
        <v>10503</v>
      </c>
      <c r="C124" s="11" t="s">
        <v>4</v>
      </c>
    </row>
    <row r="125" spans="1:3" ht="18" customHeight="1">
      <c r="A125" s="6" t="s">
        <v>3</v>
      </c>
      <c r="B125" s="7" t="str">
        <f>"10504"</f>
        <v>10504</v>
      </c>
      <c r="C125" s="11">
        <v>46.6</v>
      </c>
    </row>
    <row r="126" spans="1:3" ht="18" customHeight="1">
      <c r="A126" s="6" t="s">
        <v>3</v>
      </c>
      <c r="B126" s="7" t="str">
        <f>"10505"</f>
        <v>10505</v>
      </c>
      <c r="C126" s="11" t="s">
        <v>4</v>
      </c>
    </row>
    <row r="127" spans="1:3" ht="18" customHeight="1">
      <c r="A127" s="6" t="s">
        <v>3</v>
      </c>
      <c r="B127" s="7" t="str">
        <f>"10506"</f>
        <v>10506</v>
      </c>
      <c r="C127" s="11">
        <v>59.5</v>
      </c>
    </row>
    <row r="128" spans="1:3" ht="18" customHeight="1">
      <c r="A128" s="6" t="s">
        <v>3</v>
      </c>
      <c r="B128" s="7" t="str">
        <f>"10507"</f>
        <v>10507</v>
      </c>
      <c r="C128" s="11">
        <v>54.2</v>
      </c>
    </row>
    <row r="129" spans="1:3" ht="18" customHeight="1">
      <c r="A129" s="6" t="s">
        <v>3</v>
      </c>
      <c r="B129" s="7" t="str">
        <f>"10508"</f>
        <v>10508</v>
      </c>
      <c r="C129" s="11" t="s">
        <v>4</v>
      </c>
    </row>
    <row r="130" spans="1:3" ht="18" customHeight="1">
      <c r="A130" s="6" t="s">
        <v>3</v>
      </c>
      <c r="B130" s="7" t="str">
        <f>"10509"</f>
        <v>10509</v>
      </c>
      <c r="C130" s="11" t="s">
        <v>4</v>
      </c>
    </row>
    <row r="131" spans="1:3" ht="18" customHeight="1">
      <c r="A131" s="6" t="s">
        <v>3</v>
      </c>
      <c r="B131" s="7" t="str">
        <f>"10510"</f>
        <v>10510</v>
      </c>
      <c r="C131" s="11" t="s">
        <v>4</v>
      </c>
    </row>
    <row r="132" spans="1:3" ht="18" customHeight="1">
      <c r="A132" s="6" t="s">
        <v>3</v>
      </c>
      <c r="B132" s="7" t="str">
        <f>"10511"</f>
        <v>10511</v>
      </c>
      <c r="C132" s="11" t="s">
        <v>4</v>
      </c>
    </row>
    <row r="133" spans="1:3" ht="18" customHeight="1">
      <c r="A133" s="6" t="s">
        <v>3</v>
      </c>
      <c r="B133" s="7" t="str">
        <f>"10512"</f>
        <v>10512</v>
      </c>
      <c r="C133" s="11">
        <v>48.3</v>
      </c>
    </row>
    <row r="134" spans="1:3" ht="18" customHeight="1">
      <c r="A134" s="6" t="s">
        <v>3</v>
      </c>
      <c r="B134" s="7" t="str">
        <f>"10513"</f>
        <v>10513</v>
      </c>
      <c r="C134" s="11">
        <v>73.6</v>
      </c>
    </row>
    <row r="135" spans="1:3" ht="18" customHeight="1">
      <c r="A135" s="6" t="s">
        <v>3</v>
      </c>
      <c r="B135" s="7" t="str">
        <f>"10514"</f>
        <v>10514</v>
      </c>
      <c r="C135" s="11">
        <v>41.6</v>
      </c>
    </row>
    <row r="136" spans="1:3" ht="18" customHeight="1">
      <c r="A136" s="6" t="s">
        <v>3</v>
      </c>
      <c r="B136" s="7" t="str">
        <f>"10515"</f>
        <v>10515</v>
      </c>
      <c r="C136" s="11" t="s">
        <v>4</v>
      </c>
    </row>
    <row r="137" spans="1:3" ht="18" customHeight="1">
      <c r="A137" s="6" t="s">
        <v>3</v>
      </c>
      <c r="B137" s="7" t="str">
        <f>"10516"</f>
        <v>10516</v>
      </c>
      <c r="C137" s="11">
        <v>59</v>
      </c>
    </row>
    <row r="138" spans="1:3" ht="18" customHeight="1">
      <c r="A138" s="6" t="s">
        <v>3</v>
      </c>
      <c r="B138" s="7" t="str">
        <f>"10517"</f>
        <v>10517</v>
      </c>
      <c r="C138" s="11">
        <v>60.9</v>
      </c>
    </row>
    <row r="139" spans="1:3" ht="18" customHeight="1">
      <c r="A139" s="6" t="s">
        <v>3</v>
      </c>
      <c r="B139" s="7" t="str">
        <f>"10518"</f>
        <v>10518</v>
      </c>
      <c r="C139" s="11">
        <v>48.5</v>
      </c>
    </row>
    <row r="140" spans="1:3" ht="18" customHeight="1">
      <c r="A140" s="6" t="s">
        <v>3</v>
      </c>
      <c r="B140" s="7" t="str">
        <f>"10519"</f>
        <v>10519</v>
      </c>
      <c r="C140" s="11">
        <v>59</v>
      </c>
    </row>
    <row r="141" spans="1:3" ht="18" customHeight="1">
      <c r="A141" s="6" t="s">
        <v>3</v>
      </c>
      <c r="B141" s="7" t="str">
        <f>"10520"</f>
        <v>10520</v>
      </c>
      <c r="C141" s="11" t="s">
        <v>4</v>
      </c>
    </row>
    <row r="142" spans="1:3" ht="18" customHeight="1">
      <c r="A142" s="6" t="s">
        <v>3</v>
      </c>
      <c r="B142" s="7" t="str">
        <f>"10521"</f>
        <v>10521</v>
      </c>
      <c r="C142" s="11" t="s">
        <v>4</v>
      </c>
    </row>
    <row r="143" spans="1:3" ht="18" customHeight="1">
      <c r="A143" s="6" t="s">
        <v>3</v>
      </c>
      <c r="B143" s="7" t="str">
        <f>"10522"</f>
        <v>10522</v>
      </c>
      <c r="C143" s="11" t="s">
        <v>4</v>
      </c>
    </row>
    <row r="144" spans="1:3" ht="18" customHeight="1">
      <c r="A144" s="6" t="s">
        <v>3</v>
      </c>
      <c r="B144" s="7" t="str">
        <f>"10523"</f>
        <v>10523</v>
      </c>
      <c r="C144" s="11">
        <v>52.9</v>
      </c>
    </row>
    <row r="145" spans="1:3" ht="18" customHeight="1">
      <c r="A145" s="6" t="s">
        <v>3</v>
      </c>
      <c r="B145" s="7" t="str">
        <f>"10524"</f>
        <v>10524</v>
      </c>
      <c r="C145" s="11">
        <v>73.3</v>
      </c>
    </row>
    <row r="146" spans="1:3" ht="18" customHeight="1">
      <c r="A146" s="6" t="s">
        <v>3</v>
      </c>
      <c r="B146" s="7" t="str">
        <f>"10525"</f>
        <v>10525</v>
      </c>
      <c r="C146" s="11">
        <v>71.4</v>
      </c>
    </row>
    <row r="147" spans="1:3" ht="18" customHeight="1">
      <c r="A147" s="6" t="s">
        <v>3</v>
      </c>
      <c r="B147" s="7" t="str">
        <f>"10526"</f>
        <v>10526</v>
      </c>
      <c r="C147" s="11" t="s">
        <v>4</v>
      </c>
    </row>
    <row r="148" spans="1:3" ht="18" customHeight="1">
      <c r="A148" s="6" t="s">
        <v>3</v>
      </c>
      <c r="B148" s="7" t="str">
        <f>"10527"</f>
        <v>10527</v>
      </c>
      <c r="C148" s="11">
        <v>58</v>
      </c>
    </row>
    <row r="149" spans="1:3" ht="18" customHeight="1">
      <c r="A149" s="6" t="s">
        <v>3</v>
      </c>
      <c r="B149" s="7" t="str">
        <f>"10528"</f>
        <v>10528</v>
      </c>
      <c r="C149" s="11">
        <v>76</v>
      </c>
    </row>
    <row r="150" spans="1:3" ht="18" customHeight="1">
      <c r="A150" s="6" t="s">
        <v>3</v>
      </c>
      <c r="B150" s="7" t="str">
        <f>"10529"</f>
        <v>10529</v>
      </c>
      <c r="C150" s="11">
        <v>50.4</v>
      </c>
    </row>
    <row r="151" spans="1:3" ht="18" customHeight="1">
      <c r="A151" s="6" t="s">
        <v>3</v>
      </c>
      <c r="B151" s="7" t="str">
        <f>"10530"</f>
        <v>10530</v>
      </c>
      <c r="C151" s="11">
        <v>57.6</v>
      </c>
    </row>
    <row r="152" spans="1:3" ht="18" customHeight="1">
      <c r="A152" s="6" t="s">
        <v>3</v>
      </c>
      <c r="B152" s="7" t="str">
        <f>"10601"</f>
        <v>10601</v>
      </c>
      <c r="C152" s="11">
        <v>52.6</v>
      </c>
    </row>
    <row r="153" spans="1:3" ht="18" customHeight="1">
      <c r="A153" s="6" t="s">
        <v>3</v>
      </c>
      <c r="B153" s="7" t="str">
        <f>"10602"</f>
        <v>10602</v>
      </c>
      <c r="C153" s="11">
        <v>65.4</v>
      </c>
    </row>
    <row r="154" spans="1:3" ht="18" customHeight="1">
      <c r="A154" s="6" t="s">
        <v>3</v>
      </c>
      <c r="B154" s="7" t="str">
        <f>"10603"</f>
        <v>10603</v>
      </c>
      <c r="C154" s="11" t="s">
        <v>4</v>
      </c>
    </row>
    <row r="155" spans="1:3" ht="18" customHeight="1">
      <c r="A155" s="6" t="s">
        <v>3</v>
      </c>
      <c r="B155" s="7" t="str">
        <f>"10604"</f>
        <v>10604</v>
      </c>
      <c r="C155" s="11" t="s">
        <v>4</v>
      </c>
    </row>
    <row r="156" spans="1:3" ht="18" customHeight="1">
      <c r="A156" s="6" t="s">
        <v>3</v>
      </c>
      <c r="B156" s="7" t="str">
        <f>"10605"</f>
        <v>10605</v>
      </c>
      <c r="C156" s="11" t="s">
        <v>4</v>
      </c>
    </row>
    <row r="157" spans="1:3" ht="18" customHeight="1">
      <c r="A157" s="6" t="s">
        <v>3</v>
      </c>
      <c r="B157" s="7" t="str">
        <f>"10606"</f>
        <v>10606</v>
      </c>
      <c r="C157" s="11">
        <v>47.4</v>
      </c>
    </row>
    <row r="158" spans="1:3" ht="18" customHeight="1">
      <c r="A158" s="6" t="s">
        <v>3</v>
      </c>
      <c r="B158" s="7" t="str">
        <f>"10607"</f>
        <v>10607</v>
      </c>
      <c r="C158" s="11">
        <v>43.5</v>
      </c>
    </row>
    <row r="159" spans="1:3" ht="18" customHeight="1">
      <c r="A159" s="6" t="s">
        <v>3</v>
      </c>
      <c r="B159" s="7" t="str">
        <f>"10608"</f>
        <v>10608</v>
      </c>
      <c r="C159" s="11" t="s">
        <v>4</v>
      </c>
    </row>
    <row r="160" spans="1:3" ht="18" customHeight="1">
      <c r="A160" s="6" t="s">
        <v>3</v>
      </c>
      <c r="B160" s="7" t="str">
        <f>"10609"</f>
        <v>10609</v>
      </c>
      <c r="C160" s="11" t="s">
        <v>4</v>
      </c>
    </row>
    <row r="161" spans="1:3" ht="18" customHeight="1">
      <c r="A161" s="6" t="s">
        <v>3</v>
      </c>
      <c r="B161" s="7" t="str">
        <f>"10610"</f>
        <v>10610</v>
      </c>
      <c r="C161" s="11" t="s">
        <v>4</v>
      </c>
    </row>
    <row r="162" spans="1:3" ht="18" customHeight="1">
      <c r="A162" s="6" t="s">
        <v>3</v>
      </c>
      <c r="B162" s="7" t="str">
        <f>"10611"</f>
        <v>10611</v>
      </c>
      <c r="C162" s="11">
        <v>70.6</v>
      </c>
    </row>
    <row r="163" spans="1:3" ht="18" customHeight="1">
      <c r="A163" s="6" t="s">
        <v>3</v>
      </c>
      <c r="B163" s="7" t="str">
        <f>"10612"</f>
        <v>10612</v>
      </c>
      <c r="C163" s="11">
        <v>60.4</v>
      </c>
    </row>
    <row r="164" spans="1:3" ht="18" customHeight="1">
      <c r="A164" s="6" t="s">
        <v>3</v>
      </c>
      <c r="B164" s="7" t="str">
        <f>"10613"</f>
        <v>10613</v>
      </c>
      <c r="C164" s="11">
        <v>56.5</v>
      </c>
    </row>
    <row r="165" spans="1:3" ht="18" customHeight="1">
      <c r="A165" s="6" t="s">
        <v>3</v>
      </c>
      <c r="B165" s="7" t="str">
        <f>"10614"</f>
        <v>10614</v>
      </c>
      <c r="C165" s="11">
        <v>70.5</v>
      </c>
    </row>
    <row r="166" spans="1:3" ht="18" customHeight="1">
      <c r="A166" s="6" t="s">
        <v>3</v>
      </c>
      <c r="B166" s="7" t="str">
        <f>"10615"</f>
        <v>10615</v>
      </c>
      <c r="C166" s="11">
        <v>69.6</v>
      </c>
    </row>
    <row r="167" spans="1:3" ht="18" customHeight="1">
      <c r="A167" s="6" t="s">
        <v>3</v>
      </c>
      <c r="B167" s="7" t="str">
        <f>"10616"</f>
        <v>10616</v>
      </c>
      <c r="C167" s="11">
        <v>58.2</v>
      </c>
    </row>
    <row r="168" spans="1:3" ht="18" customHeight="1">
      <c r="A168" s="6" t="s">
        <v>3</v>
      </c>
      <c r="B168" s="7" t="str">
        <f>"10617"</f>
        <v>10617</v>
      </c>
      <c r="C168" s="11">
        <v>57</v>
      </c>
    </row>
    <row r="169" spans="1:3" ht="18" customHeight="1">
      <c r="A169" s="6" t="s">
        <v>3</v>
      </c>
      <c r="B169" s="7" t="str">
        <f>"10618"</f>
        <v>10618</v>
      </c>
      <c r="C169" s="11">
        <v>65.8</v>
      </c>
    </row>
    <row r="170" spans="1:3" ht="18" customHeight="1">
      <c r="A170" s="6" t="s">
        <v>3</v>
      </c>
      <c r="B170" s="7" t="str">
        <f>"10619"</f>
        <v>10619</v>
      </c>
      <c r="C170" s="11">
        <v>77</v>
      </c>
    </row>
    <row r="171" spans="1:3" ht="18" customHeight="1">
      <c r="A171" s="6" t="s">
        <v>3</v>
      </c>
      <c r="B171" s="7" t="str">
        <f>"10620"</f>
        <v>10620</v>
      </c>
      <c r="C171" s="11">
        <v>62.6</v>
      </c>
    </row>
    <row r="172" spans="1:3" ht="18" customHeight="1">
      <c r="A172" s="6" t="s">
        <v>3</v>
      </c>
      <c r="B172" s="7" t="str">
        <f>"10621"</f>
        <v>10621</v>
      </c>
      <c r="C172" s="11" t="s">
        <v>4</v>
      </c>
    </row>
    <row r="173" spans="1:3" ht="18" customHeight="1">
      <c r="A173" s="6" t="s">
        <v>3</v>
      </c>
      <c r="B173" s="7" t="str">
        <f>"10622"</f>
        <v>10622</v>
      </c>
      <c r="C173" s="11">
        <v>52.1</v>
      </c>
    </row>
    <row r="174" spans="1:3" ht="18" customHeight="1">
      <c r="A174" s="6" t="s">
        <v>3</v>
      </c>
      <c r="B174" s="7" t="str">
        <f>"10623"</f>
        <v>10623</v>
      </c>
      <c r="C174" s="11">
        <v>76.3</v>
      </c>
    </row>
    <row r="175" spans="1:3" ht="18" customHeight="1">
      <c r="A175" s="6" t="s">
        <v>3</v>
      </c>
      <c r="B175" s="7" t="str">
        <f>"10624"</f>
        <v>10624</v>
      </c>
      <c r="C175" s="11">
        <v>69.4</v>
      </c>
    </row>
    <row r="176" spans="1:3" ht="18" customHeight="1">
      <c r="A176" s="6" t="s">
        <v>3</v>
      </c>
      <c r="B176" s="7" t="str">
        <f>"10625"</f>
        <v>10625</v>
      </c>
      <c r="C176" s="11" t="s">
        <v>4</v>
      </c>
    </row>
    <row r="177" spans="1:3" ht="18" customHeight="1">
      <c r="A177" s="6" t="s">
        <v>3</v>
      </c>
      <c r="B177" s="7" t="str">
        <f>"10626"</f>
        <v>10626</v>
      </c>
      <c r="C177" s="11">
        <v>51</v>
      </c>
    </row>
    <row r="178" spans="1:3" ht="18" customHeight="1">
      <c r="A178" s="6" t="s">
        <v>3</v>
      </c>
      <c r="B178" s="7" t="str">
        <f>"10627"</f>
        <v>10627</v>
      </c>
      <c r="C178" s="11" t="s">
        <v>4</v>
      </c>
    </row>
    <row r="179" spans="1:3" ht="18" customHeight="1">
      <c r="A179" s="6" t="s">
        <v>3</v>
      </c>
      <c r="B179" s="7" t="str">
        <f>"10628"</f>
        <v>10628</v>
      </c>
      <c r="C179" s="11" t="s">
        <v>4</v>
      </c>
    </row>
    <row r="180" spans="1:3" ht="18" customHeight="1">
      <c r="A180" s="6" t="s">
        <v>3</v>
      </c>
      <c r="B180" s="7" t="str">
        <f>"10629"</f>
        <v>10629</v>
      </c>
      <c r="C180" s="11">
        <v>50.8</v>
      </c>
    </row>
    <row r="181" spans="1:3" ht="18" customHeight="1">
      <c r="A181" s="6" t="s">
        <v>3</v>
      </c>
      <c r="B181" s="7" t="str">
        <f>"10630"</f>
        <v>10630</v>
      </c>
      <c r="C181" s="11">
        <v>67</v>
      </c>
    </row>
    <row r="182" spans="1:3" ht="18" customHeight="1">
      <c r="A182" s="6" t="s">
        <v>3</v>
      </c>
      <c r="B182" s="7" t="str">
        <f>"10701"</f>
        <v>10701</v>
      </c>
      <c r="C182" s="11" t="s">
        <v>4</v>
      </c>
    </row>
    <row r="183" spans="1:3" ht="18" customHeight="1">
      <c r="A183" s="6" t="s">
        <v>3</v>
      </c>
      <c r="B183" s="7" t="str">
        <f>"10702"</f>
        <v>10702</v>
      </c>
      <c r="C183" s="11">
        <v>63.8</v>
      </c>
    </row>
    <row r="184" spans="1:3" ht="18" customHeight="1">
      <c r="A184" s="6" t="s">
        <v>3</v>
      </c>
      <c r="B184" s="7" t="str">
        <f>"10703"</f>
        <v>10703</v>
      </c>
      <c r="C184" s="11">
        <v>68.5</v>
      </c>
    </row>
    <row r="185" spans="1:3" ht="18" customHeight="1">
      <c r="A185" s="6" t="s">
        <v>3</v>
      </c>
      <c r="B185" s="7" t="str">
        <f>"10704"</f>
        <v>10704</v>
      </c>
      <c r="C185" s="11">
        <v>46.6</v>
      </c>
    </row>
    <row r="186" spans="1:3" ht="18" customHeight="1">
      <c r="A186" s="6" t="s">
        <v>3</v>
      </c>
      <c r="B186" s="7" t="str">
        <f>"10705"</f>
        <v>10705</v>
      </c>
      <c r="C186" s="11" t="s">
        <v>4</v>
      </c>
    </row>
    <row r="187" spans="1:3" ht="18" customHeight="1">
      <c r="A187" s="6" t="s">
        <v>3</v>
      </c>
      <c r="B187" s="7" t="str">
        <f>"10706"</f>
        <v>10706</v>
      </c>
      <c r="C187" s="11">
        <v>41.3</v>
      </c>
    </row>
    <row r="188" spans="1:3" ht="18" customHeight="1">
      <c r="A188" s="6" t="s">
        <v>3</v>
      </c>
      <c r="B188" s="7" t="str">
        <f>"10707"</f>
        <v>10707</v>
      </c>
      <c r="C188" s="11">
        <v>55.6</v>
      </c>
    </row>
    <row r="189" spans="1:3" ht="18" customHeight="1">
      <c r="A189" s="6" t="s">
        <v>3</v>
      </c>
      <c r="B189" s="7" t="str">
        <f>"10708"</f>
        <v>10708</v>
      </c>
      <c r="C189" s="11">
        <v>50.4</v>
      </c>
    </row>
    <row r="190" spans="1:3" ht="18" customHeight="1">
      <c r="A190" s="6" t="s">
        <v>3</v>
      </c>
      <c r="B190" s="7" t="str">
        <f>"10709"</f>
        <v>10709</v>
      </c>
      <c r="C190" s="11" t="s">
        <v>4</v>
      </c>
    </row>
    <row r="191" spans="1:3" ht="18" customHeight="1">
      <c r="A191" s="6" t="s">
        <v>3</v>
      </c>
      <c r="B191" s="7" t="str">
        <f>"10710"</f>
        <v>10710</v>
      </c>
      <c r="C191" s="11">
        <v>59.7</v>
      </c>
    </row>
    <row r="192" spans="1:3" ht="18" customHeight="1">
      <c r="A192" s="6" t="s">
        <v>3</v>
      </c>
      <c r="B192" s="7" t="str">
        <f>"10711"</f>
        <v>10711</v>
      </c>
      <c r="C192" s="11">
        <v>58</v>
      </c>
    </row>
    <row r="193" spans="1:3" ht="18" customHeight="1">
      <c r="A193" s="6" t="s">
        <v>3</v>
      </c>
      <c r="B193" s="7" t="str">
        <f>"10712"</f>
        <v>10712</v>
      </c>
      <c r="C193" s="11" t="s">
        <v>4</v>
      </c>
    </row>
    <row r="194" spans="1:3" ht="18" customHeight="1">
      <c r="A194" s="6" t="s">
        <v>3</v>
      </c>
      <c r="B194" s="7" t="str">
        <f>"10713"</f>
        <v>10713</v>
      </c>
      <c r="C194" s="11" t="s">
        <v>4</v>
      </c>
    </row>
    <row r="195" spans="1:3" ht="18" customHeight="1">
      <c r="A195" s="6" t="s">
        <v>3</v>
      </c>
      <c r="B195" s="7" t="str">
        <f>"10714"</f>
        <v>10714</v>
      </c>
      <c r="C195" s="11">
        <v>54.7</v>
      </c>
    </row>
    <row r="196" spans="1:3" ht="18" customHeight="1">
      <c r="A196" s="6" t="s">
        <v>3</v>
      </c>
      <c r="B196" s="7" t="str">
        <f>"10715"</f>
        <v>10715</v>
      </c>
      <c r="C196" s="11">
        <v>67.3</v>
      </c>
    </row>
    <row r="197" spans="1:3" ht="18" customHeight="1">
      <c r="A197" s="6" t="s">
        <v>3</v>
      </c>
      <c r="B197" s="7" t="str">
        <f>"10716"</f>
        <v>10716</v>
      </c>
      <c r="C197" s="11">
        <v>70.6</v>
      </c>
    </row>
    <row r="198" spans="1:3" ht="18" customHeight="1">
      <c r="A198" s="6" t="s">
        <v>3</v>
      </c>
      <c r="B198" s="7" t="str">
        <f>"10717"</f>
        <v>10717</v>
      </c>
      <c r="C198" s="11">
        <v>50.5</v>
      </c>
    </row>
    <row r="199" spans="1:3" ht="18" customHeight="1">
      <c r="A199" s="6" t="s">
        <v>3</v>
      </c>
      <c r="B199" s="7" t="str">
        <f>"10718"</f>
        <v>10718</v>
      </c>
      <c r="C199" s="11">
        <v>52.5</v>
      </c>
    </row>
    <row r="200" spans="1:3" ht="18" customHeight="1">
      <c r="A200" s="6" t="s">
        <v>3</v>
      </c>
      <c r="B200" s="7" t="str">
        <f>"10719"</f>
        <v>10719</v>
      </c>
      <c r="C200" s="11" t="s">
        <v>4</v>
      </c>
    </row>
    <row r="201" spans="1:3" ht="18" customHeight="1">
      <c r="A201" s="6" t="s">
        <v>3</v>
      </c>
      <c r="B201" s="7" t="str">
        <f>"10720"</f>
        <v>10720</v>
      </c>
      <c r="C201" s="11">
        <v>67.2</v>
      </c>
    </row>
    <row r="202" spans="1:3" ht="18" customHeight="1">
      <c r="A202" s="6" t="s">
        <v>3</v>
      </c>
      <c r="B202" s="7" t="str">
        <f>"10721"</f>
        <v>10721</v>
      </c>
      <c r="C202" s="11">
        <v>71.1</v>
      </c>
    </row>
    <row r="203" spans="1:3" ht="18" customHeight="1">
      <c r="A203" s="6" t="s">
        <v>3</v>
      </c>
      <c r="B203" s="7" t="str">
        <f>"10722"</f>
        <v>10722</v>
      </c>
      <c r="C203" s="11" t="s">
        <v>4</v>
      </c>
    </row>
    <row r="204" spans="1:3" ht="18" customHeight="1">
      <c r="A204" s="6" t="s">
        <v>3</v>
      </c>
      <c r="B204" s="7" t="str">
        <f>"10723"</f>
        <v>10723</v>
      </c>
      <c r="C204" s="11">
        <v>65.1</v>
      </c>
    </row>
    <row r="205" spans="1:3" ht="18" customHeight="1">
      <c r="A205" s="6" t="s">
        <v>3</v>
      </c>
      <c r="B205" s="7" t="str">
        <f>"10724"</f>
        <v>10724</v>
      </c>
      <c r="C205" s="11" t="s">
        <v>4</v>
      </c>
    </row>
    <row r="206" spans="1:3" ht="18" customHeight="1">
      <c r="A206" s="6" t="s">
        <v>3</v>
      </c>
      <c r="B206" s="7" t="str">
        <f>"10725"</f>
        <v>10725</v>
      </c>
      <c r="C206" s="11">
        <v>66.9</v>
      </c>
    </row>
    <row r="207" spans="1:3" ht="18" customHeight="1">
      <c r="A207" s="6" t="s">
        <v>3</v>
      </c>
      <c r="B207" s="7" t="str">
        <f>"10726"</f>
        <v>10726</v>
      </c>
      <c r="C207" s="11">
        <v>51.3</v>
      </c>
    </row>
    <row r="208" spans="1:3" ht="18" customHeight="1">
      <c r="A208" s="6" t="s">
        <v>3</v>
      </c>
      <c r="B208" s="7" t="str">
        <f>"10727"</f>
        <v>10727</v>
      </c>
      <c r="C208" s="11">
        <v>69.9</v>
      </c>
    </row>
    <row r="209" spans="1:3" ht="18" customHeight="1">
      <c r="A209" s="6" t="s">
        <v>3</v>
      </c>
      <c r="B209" s="7" t="str">
        <f>"10728"</f>
        <v>10728</v>
      </c>
      <c r="C209" s="11">
        <v>61.7</v>
      </c>
    </row>
    <row r="210" spans="1:3" ht="18" customHeight="1">
      <c r="A210" s="6" t="s">
        <v>3</v>
      </c>
      <c r="B210" s="7" t="str">
        <f>"10729"</f>
        <v>10729</v>
      </c>
      <c r="C210" s="11">
        <v>51.8</v>
      </c>
    </row>
    <row r="211" spans="1:3" ht="18" customHeight="1">
      <c r="A211" s="6" t="s">
        <v>3</v>
      </c>
      <c r="B211" s="7" t="str">
        <f>"10730"</f>
        <v>10730</v>
      </c>
      <c r="C211" s="11">
        <v>57.8</v>
      </c>
    </row>
    <row r="212" spans="1:3" ht="18" customHeight="1">
      <c r="A212" s="6" t="s">
        <v>3</v>
      </c>
      <c r="B212" s="7" t="str">
        <f>"10801"</f>
        <v>10801</v>
      </c>
      <c r="C212" s="11" t="s">
        <v>4</v>
      </c>
    </row>
    <row r="213" spans="1:3" ht="18" customHeight="1">
      <c r="A213" s="6" t="s">
        <v>3</v>
      </c>
      <c r="B213" s="7" t="str">
        <f>"10802"</f>
        <v>10802</v>
      </c>
      <c r="C213" s="11">
        <v>73.4</v>
      </c>
    </row>
    <row r="214" spans="1:3" ht="18" customHeight="1">
      <c r="A214" s="6" t="s">
        <v>3</v>
      </c>
      <c r="B214" s="7" t="str">
        <f>"10803"</f>
        <v>10803</v>
      </c>
      <c r="C214" s="11">
        <v>55.7</v>
      </c>
    </row>
    <row r="215" spans="1:3" ht="18" customHeight="1">
      <c r="A215" s="6" t="s">
        <v>3</v>
      </c>
      <c r="B215" s="7" t="str">
        <f>"10804"</f>
        <v>10804</v>
      </c>
      <c r="C215" s="11" t="s">
        <v>4</v>
      </c>
    </row>
    <row r="216" spans="1:3" ht="18" customHeight="1">
      <c r="A216" s="6" t="s">
        <v>3</v>
      </c>
      <c r="B216" s="7" t="str">
        <f>"10805"</f>
        <v>10805</v>
      </c>
      <c r="C216" s="11">
        <v>48.9</v>
      </c>
    </row>
    <row r="217" spans="1:3" ht="18" customHeight="1">
      <c r="A217" s="6" t="s">
        <v>3</v>
      </c>
      <c r="B217" s="7" t="str">
        <f>"10806"</f>
        <v>10806</v>
      </c>
      <c r="C217" s="11" t="s">
        <v>4</v>
      </c>
    </row>
    <row r="218" spans="1:3" ht="18" customHeight="1">
      <c r="A218" s="6" t="s">
        <v>3</v>
      </c>
      <c r="B218" s="7" t="str">
        <f>"10807"</f>
        <v>10807</v>
      </c>
      <c r="C218" s="11">
        <v>57.5</v>
      </c>
    </row>
    <row r="219" spans="1:3" ht="18" customHeight="1">
      <c r="A219" s="6" t="s">
        <v>3</v>
      </c>
      <c r="B219" s="7" t="str">
        <f>"10808"</f>
        <v>10808</v>
      </c>
      <c r="C219" s="11">
        <v>51.5</v>
      </c>
    </row>
    <row r="220" spans="1:3" ht="18" customHeight="1">
      <c r="A220" s="6" t="s">
        <v>3</v>
      </c>
      <c r="B220" s="7" t="str">
        <f>"10809"</f>
        <v>10809</v>
      </c>
      <c r="C220" s="11" t="s">
        <v>4</v>
      </c>
    </row>
    <row r="221" spans="1:3" ht="18" customHeight="1">
      <c r="A221" s="6" t="s">
        <v>3</v>
      </c>
      <c r="B221" s="7" t="str">
        <f>"10810"</f>
        <v>10810</v>
      </c>
      <c r="C221" s="11">
        <v>67.2</v>
      </c>
    </row>
    <row r="222" spans="1:3" ht="18" customHeight="1">
      <c r="A222" s="6" t="s">
        <v>3</v>
      </c>
      <c r="B222" s="7" t="str">
        <f>"10811"</f>
        <v>10811</v>
      </c>
      <c r="C222" s="11">
        <v>48.3</v>
      </c>
    </row>
    <row r="223" spans="1:3" ht="18" customHeight="1">
      <c r="A223" s="6" t="s">
        <v>3</v>
      </c>
      <c r="B223" s="7" t="str">
        <f>"10812"</f>
        <v>10812</v>
      </c>
      <c r="C223" s="11" t="s">
        <v>4</v>
      </c>
    </row>
    <row r="224" spans="1:3" ht="18" customHeight="1">
      <c r="A224" s="6" t="s">
        <v>3</v>
      </c>
      <c r="B224" s="7" t="str">
        <f>"10813"</f>
        <v>10813</v>
      </c>
      <c r="C224" s="11">
        <v>43</v>
      </c>
    </row>
    <row r="225" spans="1:3" ht="18" customHeight="1">
      <c r="A225" s="6" t="s">
        <v>3</v>
      </c>
      <c r="B225" s="7" t="str">
        <f>"10814"</f>
        <v>10814</v>
      </c>
      <c r="C225" s="11">
        <v>71.2</v>
      </c>
    </row>
    <row r="226" spans="1:3" ht="18" customHeight="1">
      <c r="A226" s="6" t="s">
        <v>3</v>
      </c>
      <c r="B226" s="7" t="str">
        <f>"10815"</f>
        <v>10815</v>
      </c>
      <c r="C226" s="11">
        <v>59.5</v>
      </c>
    </row>
    <row r="227" spans="1:3" ht="18" customHeight="1">
      <c r="A227" s="6" t="s">
        <v>3</v>
      </c>
      <c r="B227" s="7" t="str">
        <f>"10816"</f>
        <v>10816</v>
      </c>
      <c r="C227" s="11" t="s">
        <v>4</v>
      </c>
    </row>
    <row r="228" spans="1:3" ht="18" customHeight="1">
      <c r="A228" s="6" t="s">
        <v>3</v>
      </c>
      <c r="B228" s="7" t="str">
        <f>"10817"</f>
        <v>10817</v>
      </c>
      <c r="C228" s="11">
        <v>63</v>
      </c>
    </row>
    <row r="229" spans="1:3" ht="18" customHeight="1">
      <c r="A229" s="6" t="s">
        <v>3</v>
      </c>
      <c r="B229" s="7" t="str">
        <f>"10818"</f>
        <v>10818</v>
      </c>
      <c r="C229" s="11">
        <v>66.9</v>
      </c>
    </row>
    <row r="230" spans="1:3" ht="18" customHeight="1">
      <c r="A230" s="6" t="s">
        <v>3</v>
      </c>
      <c r="B230" s="7" t="str">
        <f>"10819"</f>
        <v>10819</v>
      </c>
      <c r="C230" s="11">
        <v>77.2</v>
      </c>
    </row>
    <row r="231" spans="1:3" ht="18" customHeight="1">
      <c r="A231" s="6" t="s">
        <v>3</v>
      </c>
      <c r="B231" s="7" t="str">
        <f>"10820"</f>
        <v>10820</v>
      </c>
      <c r="C231" s="11">
        <v>59.9</v>
      </c>
    </row>
    <row r="232" spans="1:3" ht="18" customHeight="1">
      <c r="A232" s="6" t="s">
        <v>3</v>
      </c>
      <c r="B232" s="7" t="str">
        <f>"10821"</f>
        <v>10821</v>
      </c>
      <c r="C232" s="11">
        <v>57.6</v>
      </c>
    </row>
    <row r="233" spans="1:3" ht="18" customHeight="1">
      <c r="A233" s="6" t="s">
        <v>3</v>
      </c>
      <c r="B233" s="7" t="str">
        <f>"10822"</f>
        <v>10822</v>
      </c>
      <c r="C233" s="11" t="s">
        <v>4</v>
      </c>
    </row>
    <row r="234" spans="1:3" ht="18" customHeight="1">
      <c r="A234" s="6" t="s">
        <v>3</v>
      </c>
      <c r="B234" s="7" t="str">
        <f>"10823"</f>
        <v>10823</v>
      </c>
      <c r="C234" s="11">
        <v>56.7</v>
      </c>
    </row>
    <row r="235" spans="1:3" ht="18" customHeight="1">
      <c r="A235" s="6" t="s">
        <v>3</v>
      </c>
      <c r="B235" s="7" t="str">
        <f>"10824"</f>
        <v>10824</v>
      </c>
      <c r="C235" s="11" t="s">
        <v>4</v>
      </c>
    </row>
    <row r="236" spans="1:3" ht="18" customHeight="1">
      <c r="A236" s="6" t="s">
        <v>3</v>
      </c>
      <c r="B236" s="7" t="str">
        <f>"10825"</f>
        <v>10825</v>
      </c>
      <c r="C236" s="11" t="s">
        <v>4</v>
      </c>
    </row>
    <row r="237" spans="1:3" ht="18" customHeight="1">
      <c r="A237" s="6" t="s">
        <v>3</v>
      </c>
      <c r="B237" s="7" t="str">
        <f>"10826"</f>
        <v>10826</v>
      </c>
      <c r="C237" s="11">
        <v>57</v>
      </c>
    </row>
    <row r="238" spans="1:3" ht="18" customHeight="1">
      <c r="A238" s="6" t="s">
        <v>3</v>
      </c>
      <c r="B238" s="7" t="str">
        <f>"10827"</f>
        <v>10827</v>
      </c>
      <c r="C238" s="11" t="s">
        <v>4</v>
      </c>
    </row>
    <row r="239" spans="1:3" ht="18" customHeight="1">
      <c r="A239" s="6" t="s">
        <v>3</v>
      </c>
      <c r="B239" s="7" t="str">
        <f>"10828"</f>
        <v>10828</v>
      </c>
      <c r="C239" s="11">
        <v>52.9</v>
      </c>
    </row>
    <row r="240" spans="1:3" ht="18" customHeight="1">
      <c r="A240" s="6" t="s">
        <v>3</v>
      </c>
      <c r="B240" s="7" t="str">
        <f>"10829"</f>
        <v>10829</v>
      </c>
      <c r="C240" s="11">
        <v>60.6</v>
      </c>
    </row>
    <row r="241" spans="1:3" ht="18" customHeight="1">
      <c r="A241" s="6" t="s">
        <v>3</v>
      </c>
      <c r="B241" s="7" t="str">
        <f>"10830"</f>
        <v>10830</v>
      </c>
      <c r="C241" s="11">
        <v>70.7</v>
      </c>
    </row>
    <row r="242" spans="1:3" ht="18" customHeight="1">
      <c r="A242" s="6" t="s">
        <v>5</v>
      </c>
      <c r="B242" s="7" t="str">
        <f>"10901"</f>
        <v>10901</v>
      </c>
      <c r="C242" s="11" t="s">
        <v>4</v>
      </c>
    </row>
    <row r="243" spans="1:3" ht="18" customHeight="1">
      <c r="A243" s="6" t="s">
        <v>5</v>
      </c>
      <c r="B243" s="7" t="str">
        <f>"10902"</f>
        <v>10902</v>
      </c>
      <c r="C243" s="11">
        <v>65.9</v>
      </c>
    </row>
    <row r="244" spans="1:3" ht="18" customHeight="1">
      <c r="A244" s="6" t="s">
        <v>5</v>
      </c>
      <c r="B244" s="7" t="str">
        <f>"10903"</f>
        <v>10903</v>
      </c>
      <c r="C244" s="11">
        <v>65.7</v>
      </c>
    </row>
    <row r="245" spans="1:3" ht="18" customHeight="1">
      <c r="A245" s="6" t="s">
        <v>5</v>
      </c>
      <c r="B245" s="7" t="str">
        <f>"10904"</f>
        <v>10904</v>
      </c>
      <c r="C245" s="11">
        <v>68.5</v>
      </c>
    </row>
    <row r="246" spans="1:3" ht="18" customHeight="1">
      <c r="A246" s="6" t="s">
        <v>5</v>
      </c>
      <c r="B246" s="7" t="str">
        <f>"10905"</f>
        <v>10905</v>
      </c>
      <c r="C246" s="11">
        <v>51.4</v>
      </c>
    </row>
    <row r="247" spans="1:3" ht="18" customHeight="1">
      <c r="A247" s="6" t="s">
        <v>5</v>
      </c>
      <c r="B247" s="7" t="str">
        <f>"10906"</f>
        <v>10906</v>
      </c>
      <c r="C247" s="11">
        <v>61.9</v>
      </c>
    </row>
    <row r="248" spans="1:3" ht="18" customHeight="1">
      <c r="A248" s="6" t="s">
        <v>5</v>
      </c>
      <c r="B248" s="7" t="str">
        <f>"10907"</f>
        <v>10907</v>
      </c>
      <c r="C248" s="11">
        <v>53.3</v>
      </c>
    </row>
    <row r="249" spans="1:3" ht="18" customHeight="1">
      <c r="A249" s="6" t="s">
        <v>5</v>
      </c>
      <c r="B249" s="7" t="str">
        <f>"10908"</f>
        <v>10908</v>
      </c>
      <c r="C249" s="11">
        <v>71</v>
      </c>
    </row>
    <row r="250" spans="1:3" ht="18" customHeight="1">
      <c r="A250" s="6" t="s">
        <v>5</v>
      </c>
      <c r="B250" s="7" t="str">
        <f>"10909"</f>
        <v>10909</v>
      </c>
      <c r="C250" s="11">
        <v>69.3</v>
      </c>
    </row>
    <row r="251" spans="1:3" ht="18" customHeight="1">
      <c r="A251" s="6" t="s">
        <v>5</v>
      </c>
      <c r="B251" s="7" t="str">
        <f>"10910"</f>
        <v>10910</v>
      </c>
      <c r="C251" s="11">
        <v>75.1</v>
      </c>
    </row>
    <row r="252" spans="1:3" ht="18" customHeight="1">
      <c r="A252" s="6" t="s">
        <v>5</v>
      </c>
      <c r="B252" s="7" t="str">
        <f>"10911"</f>
        <v>10911</v>
      </c>
      <c r="C252" s="11">
        <v>69.5</v>
      </c>
    </row>
    <row r="253" spans="1:3" ht="18" customHeight="1">
      <c r="A253" s="6" t="s">
        <v>5</v>
      </c>
      <c r="B253" s="7" t="str">
        <f>"10912"</f>
        <v>10912</v>
      </c>
      <c r="C253" s="11">
        <v>76.2</v>
      </c>
    </row>
    <row r="254" spans="1:3" ht="18" customHeight="1">
      <c r="A254" s="6" t="s">
        <v>5</v>
      </c>
      <c r="B254" s="7" t="str">
        <f>"10913"</f>
        <v>10913</v>
      </c>
      <c r="C254" s="11">
        <v>69.9</v>
      </c>
    </row>
    <row r="255" spans="1:3" ht="18" customHeight="1">
      <c r="A255" s="6" t="s">
        <v>5</v>
      </c>
      <c r="B255" s="7" t="str">
        <f>"10914"</f>
        <v>10914</v>
      </c>
      <c r="C255" s="11">
        <v>61.1</v>
      </c>
    </row>
    <row r="256" spans="1:3" ht="18" customHeight="1">
      <c r="A256" s="6" t="s">
        <v>5</v>
      </c>
      <c r="B256" s="7" t="str">
        <f>"10915"</f>
        <v>10915</v>
      </c>
      <c r="C256" s="11">
        <v>68.7</v>
      </c>
    </row>
    <row r="257" spans="1:3" ht="18" customHeight="1">
      <c r="A257" s="6" t="s">
        <v>5</v>
      </c>
      <c r="B257" s="7" t="str">
        <f>"10916"</f>
        <v>10916</v>
      </c>
      <c r="C257" s="11" t="s">
        <v>4</v>
      </c>
    </row>
    <row r="258" spans="1:3" ht="18" customHeight="1">
      <c r="A258" s="6" t="s">
        <v>5</v>
      </c>
      <c r="B258" s="7" t="str">
        <f>"10917"</f>
        <v>10917</v>
      </c>
      <c r="C258" s="11">
        <v>71.9</v>
      </c>
    </row>
    <row r="259" spans="1:3" ht="18" customHeight="1">
      <c r="A259" s="6" t="s">
        <v>5</v>
      </c>
      <c r="B259" s="7" t="str">
        <f>"10918"</f>
        <v>10918</v>
      </c>
      <c r="C259" s="11">
        <v>45.2</v>
      </c>
    </row>
    <row r="260" spans="1:3" ht="18" customHeight="1">
      <c r="A260" s="6" t="s">
        <v>5</v>
      </c>
      <c r="B260" s="7" t="str">
        <f>"10919"</f>
        <v>10919</v>
      </c>
      <c r="C260" s="11">
        <v>51.4</v>
      </c>
    </row>
    <row r="261" spans="1:3" ht="18" customHeight="1">
      <c r="A261" s="6" t="s">
        <v>5</v>
      </c>
      <c r="B261" s="7" t="str">
        <f>"10920"</f>
        <v>10920</v>
      </c>
      <c r="C261" s="11">
        <v>71.9</v>
      </c>
    </row>
    <row r="262" spans="1:3" ht="18" customHeight="1">
      <c r="A262" s="6" t="s">
        <v>5</v>
      </c>
      <c r="B262" s="7" t="str">
        <f>"10921"</f>
        <v>10921</v>
      </c>
      <c r="C262" s="11" t="s">
        <v>4</v>
      </c>
    </row>
    <row r="263" spans="1:3" ht="18" customHeight="1">
      <c r="A263" s="6" t="s">
        <v>5</v>
      </c>
      <c r="B263" s="7" t="str">
        <f>"10922"</f>
        <v>10922</v>
      </c>
      <c r="C263" s="11" t="s">
        <v>4</v>
      </c>
    </row>
    <row r="264" spans="1:3" ht="18" customHeight="1">
      <c r="A264" s="6" t="s">
        <v>5</v>
      </c>
      <c r="B264" s="7" t="str">
        <f>"10923"</f>
        <v>10923</v>
      </c>
      <c r="C264" s="11">
        <v>79.1</v>
      </c>
    </row>
    <row r="265" spans="1:3" ht="18" customHeight="1">
      <c r="A265" s="6" t="s">
        <v>5</v>
      </c>
      <c r="B265" s="7" t="str">
        <f>"10924"</f>
        <v>10924</v>
      </c>
      <c r="C265" s="11">
        <v>52.1</v>
      </c>
    </row>
    <row r="266" spans="1:3" ht="18" customHeight="1">
      <c r="A266" s="6" t="s">
        <v>5</v>
      </c>
      <c r="B266" s="7" t="str">
        <f>"10925"</f>
        <v>10925</v>
      </c>
      <c r="C266" s="11">
        <v>76.3</v>
      </c>
    </row>
    <row r="267" spans="1:3" ht="18" customHeight="1">
      <c r="A267" s="6" t="s">
        <v>5</v>
      </c>
      <c r="B267" s="7" t="str">
        <f>"10926"</f>
        <v>10926</v>
      </c>
      <c r="C267" s="11" t="s">
        <v>4</v>
      </c>
    </row>
    <row r="268" spans="1:3" ht="18" customHeight="1">
      <c r="A268" s="6" t="s">
        <v>5</v>
      </c>
      <c r="B268" s="7" t="str">
        <f>"10927"</f>
        <v>10927</v>
      </c>
      <c r="C268" s="11">
        <v>66.9</v>
      </c>
    </row>
    <row r="269" spans="1:3" ht="18" customHeight="1">
      <c r="A269" s="6" t="s">
        <v>5</v>
      </c>
      <c r="B269" s="7" t="str">
        <f>"10928"</f>
        <v>10928</v>
      </c>
      <c r="C269" s="11" t="s">
        <v>4</v>
      </c>
    </row>
    <row r="270" spans="1:3" ht="18" customHeight="1">
      <c r="A270" s="6" t="s">
        <v>5</v>
      </c>
      <c r="B270" s="7" t="str">
        <f>"10929"</f>
        <v>10929</v>
      </c>
      <c r="C270" s="11">
        <v>49.8</v>
      </c>
    </row>
    <row r="271" spans="1:3" ht="18" customHeight="1">
      <c r="A271" s="6" t="s">
        <v>5</v>
      </c>
      <c r="B271" s="7" t="str">
        <f>"10930"</f>
        <v>10930</v>
      </c>
      <c r="C271" s="11">
        <v>66.4</v>
      </c>
    </row>
    <row r="272" spans="1:3" ht="18" customHeight="1">
      <c r="A272" s="6" t="s">
        <v>5</v>
      </c>
      <c r="B272" s="7" t="str">
        <f>"11001"</f>
        <v>11001</v>
      </c>
      <c r="C272" s="11" t="s">
        <v>4</v>
      </c>
    </row>
    <row r="273" spans="1:3" ht="18" customHeight="1">
      <c r="A273" s="6" t="s">
        <v>5</v>
      </c>
      <c r="B273" s="7" t="str">
        <f>"11002"</f>
        <v>11002</v>
      </c>
      <c r="C273" s="11" t="s">
        <v>4</v>
      </c>
    </row>
    <row r="274" spans="1:3" ht="18" customHeight="1">
      <c r="A274" s="6" t="s">
        <v>5</v>
      </c>
      <c r="B274" s="7" t="str">
        <f>"11003"</f>
        <v>11003</v>
      </c>
      <c r="C274" s="11">
        <v>60.3</v>
      </c>
    </row>
    <row r="275" spans="1:3" ht="18" customHeight="1">
      <c r="A275" s="6" t="s">
        <v>5</v>
      </c>
      <c r="B275" s="7" t="str">
        <f>"11004"</f>
        <v>11004</v>
      </c>
      <c r="C275" s="11">
        <v>50.2</v>
      </c>
    </row>
    <row r="276" spans="1:3" ht="18" customHeight="1">
      <c r="A276" s="6" t="s">
        <v>5</v>
      </c>
      <c r="B276" s="7" t="str">
        <f>"11005"</f>
        <v>11005</v>
      </c>
      <c r="C276" s="11">
        <v>47.6</v>
      </c>
    </row>
    <row r="277" spans="1:3" ht="18" customHeight="1">
      <c r="A277" s="6" t="s">
        <v>5</v>
      </c>
      <c r="B277" s="7" t="str">
        <f>"11006"</f>
        <v>11006</v>
      </c>
      <c r="C277" s="11" t="s">
        <v>4</v>
      </c>
    </row>
    <row r="278" spans="1:3" ht="18" customHeight="1">
      <c r="A278" s="6" t="s">
        <v>5</v>
      </c>
      <c r="B278" s="7" t="str">
        <f>"11007"</f>
        <v>11007</v>
      </c>
      <c r="C278" s="11">
        <v>74</v>
      </c>
    </row>
    <row r="279" spans="1:3" ht="18" customHeight="1">
      <c r="A279" s="6" t="s">
        <v>5</v>
      </c>
      <c r="B279" s="7" t="str">
        <f>"11008"</f>
        <v>11008</v>
      </c>
      <c r="C279" s="11" t="s">
        <v>4</v>
      </c>
    </row>
    <row r="280" spans="1:3" ht="18" customHeight="1">
      <c r="A280" s="6" t="s">
        <v>5</v>
      </c>
      <c r="B280" s="7" t="str">
        <f>"11009"</f>
        <v>11009</v>
      </c>
      <c r="C280" s="11" t="s">
        <v>4</v>
      </c>
    </row>
    <row r="281" spans="1:3" ht="18" customHeight="1">
      <c r="A281" s="6" t="s">
        <v>5</v>
      </c>
      <c r="B281" s="7" t="str">
        <f>"11010"</f>
        <v>11010</v>
      </c>
      <c r="C281" s="11">
        <v>50.4</v>
      </c>
    </row>
    <row r="282" spans="1:3" ht="18" customHeight="1">
      <c r="A282" s="6" t="s">
        <v>5</v>
      </c>
      <c r="B282" s="7" t="str">
        <f>"11011"</f>
        <v>11011</v>
      </c>
      <c r="C282" s="11" t="s">
        <v>4</v>
      </c>
    </row>
    <row r="283" spans="1:3" ht="18" customHeight="1">
      <c r="A283" s="6" t="s">
        <v>5</v>
      </c>
      <c r="B283" s="7" t="str">
        <f>"11012"</f>
        <v>11012</v>
      </c>
      <c r="C283" s="11">
        <v>49.2</v>
      </c>
    </row>
    <row r="284" spans="1:3" ht="18" customHeight="1">
      <c r="A284" s="6" t="s">
        <v>5</v>
      </c>
      <c r="B284" s="7" t="str">
        <f>"11013"</f>
        <v>11013</v>
      </c>
      <c r="C284" s="11">
        <v>60.3</v>
      </c>
    </row>
    <row r="285" spans="1:3" ht="18" customHeight="1">
      <c r="A285" s="6" t="s">
        <v>5</v>
      </c>
      <c r="B285" s="7" t="str">
        <f>"11014"</f>
        <v>11014</v>
      </c>
      <c r="C285" s="11">
        <v>66.6</v>
      </c>
    </row>
    <row r="286" spans="1:3" ht="18" customHeight="1">
      <c r="A286" s="6" t="s">
        <v>5</v>
      </c>
      <c r="B286" s="7" t="str">
        <f>"11015"</f>
        <v>11015</v>
      </c>
      <c r="C286" s="11" t="s">
        <v>4</v>
      </c>
    </row>
    <row r="287" spans="1:3" ht="18" customHeight="1">
      <c r="A287" s="6" t="s">
        <v>5</v>
      </c>
      <c r="B287" s="7" t="str">
        <f>"11016"</f>
        <v>11016</v>
      </c>
      <c r="C287" s="11">
        <v>57.1</v>
      </c>
    </row>
    <row r="288" spans="1:3" ht="18" customHeight="1">
      <c r="A288" s="6" t="s">
        <v>5</v>
      </c>
      <c r="B288" s="7" t="str">
        <f>"11017"</f>
        <v>11017</v>
      </c>
      <c r="C288" s="11">
        <v>62</v>
      </c>
    </row>
    <row r="289" spans="1:3" ht="18" customHeight="1">
      <c r="A289" s="6" t="s">
        <v>5</v>
      </c>
      <c r="B289" s="7" t="str">
        <f>"11018"</f>
        <v>11018</v>
      </c>
      <c r="C289" s="11">
        <v>72.4</v>
      </c>
    </row>
    <row r="290" spans="1:3" ht="18" customHeight="1">
      <c r="A290" s="6" t="s">
        <v>5</v>
      </c>
      <c r="B290" s="7" t="str">
        <f>"11019"</f>
        <v>11019</v>
      </c>
      <c r="C290" s="11">
        <v>57.2</v>
      </c>
    </row>
    <row r="291" spans="1:3" ht="18" customHeight="1">
      <c r="A291" s="6" t="s">
        <v>5</v>
      </c>
      <c r="B291" s="7" t="str">
        <f>"11020"</f>
        <v>11020</v>
      </c>
      <c r="C291" s="11" t="s">
        <v>4</v>
      </c>
    </row>
    <row r="292" spans="1:3" ht="18" customHeight="1">
      <c r="A292" s="6" t="s">
        <v>5</v>
      </c>
      <c r="B292" s="7" t="str">
        <f>"11021"</f>
        <v>11021</v>
      </c>
      <c r="C292" s="11">
        <v>68.9</v>
      </c>
    </row>
    <row r="293" spans="1:3" ht="18" customHeight="1">
      <c r="A293" s="6" t="s">
        <v>5</v>
      </c>
      <c r="B293" s="7" t="str">
        <f>"11022"</f>
        <v>11022</v>
      </c>
      <c r="C293" s="11">
        <v>64.4</v>
      </c>
    </row>
    <row r="294" spans="1:3" ht="18" customHeight="1">
      <c r="A294" s="6" t="s">
        <v>5</v>
      </c>
      <c r="B294" s="7" t="str">
        <f>"11023"</f>
        <v>11023</v>
      </c>
      <c r="C294" s="11">
        <v>64.6</v>
      </c>
    </row>
    <row r="295" spans="1:3" ht="18" customHeight="1">
      <c r="A295" s="6" t="s">
        <v>5</v>
      </c>
      <c r="B295" s="7" t="str">
        <f>"11024"</f>
        <v>11024</v>
      </c>
      <c r="C295" s="11">
        <v>56.3</v>
      </c>
    </row>
    <row r="296" spans="1:3" ht="18" customHeight="1">
      <c r="A296" s="6" t="s">
        <v>5</v>
      </c>
      <c r="B296" s="7" t="str">
        <f>"11025"</f>
        <v>11025</v>
      </c>
      <c r="C296" s="11">
        <v>64.9</v>
      </c>
    </row>
    <row r="297" spans="1:3" ht="18" customHeight="1">
      <c r="A297" s="6" t="s">
        <v>5</v>
      </c>
      <c r="B297" s="7" t="str">
        <f>"11026"</f>
        <v>11026</v>
      </c>
      <c r="C297" s="11">
        <v>55.1</v>
      </c>
    </row>
    <row r="298" spans="1:3" ht="18" customHeight="1">
      <c r="A298" s="6" t="s">
        <v>5</v>
      </c>
      <c r="B298" s="7" t="str">
        <f>"11027"</f>
        <v>11027</v>
      </c>
      <c r="C298" s="11">
        <v>75.9</v>
      </c>
    </row>
    <row r="299" spans="1:3" ht="18" customHeight="1">
      <c r="A299" s="6" t="s">
        <v>5</v>
      </c>
      <c r="B299" s="7" t="str">
        <f>"11028"</f>
        <v>11028</v>
      </c>
      <c r="C299" s="11">
        <v>54.2</v>
      </c>
    </row>
    <row r="300" spans="1:3" ht="18" customHeight="1">
      <c r="A300" s="6" t="s">
        <v>5</v>
      </c>
      <c r="B300" s="7" t="str">
        <f>"11029"</f>
        <v>11029</v>
      </c>
      <c r="C300" s="11">
        <v>47.6</v>
      </c>
    </row>
    <row r="301" spans="1:3" ht="18" customHeight="1">
      <c r="A301" s="6" t="s">
        <v>5</v>
      </c>
      <c r="B301" s="7" t="str">
        <f>"11030"</f>
        <v>11030</v>
      </c>
      <c r="C301" s="11">
        <v>62.5</v>
      </c>
    </row>
    <row r="302" spans="1:3" ht="18" customHeight="1">
      <c r="A302" s="6" t="s">
        <v>5</v>
      </c>
      <c r="B302" s="7" t="str">
        <f>"11101"</f>
        <v>11101</v>
      </c>
      <c r="C302" s="11">
        <v>73</v>
      </c>
    </row>
    <row r="303" spans="1:3" ht="18" customHeight="1">
      <c r="A303" s="6" t="s">
        <v>5</v>
      </c>
      <c r="B303" s="7" t="str">
        <f>"11102"</f>
        <v>11102</v>
      </c>
      <c r="C303" s="11">
        <v>52.6</v>
      </c>
    </row>
    <row r="304" spans="1:3" ht="18" customHeight="1">
      <c r="A304" s="6" t="s">
        <v>5</v>
      </c>
      <c r="B304" s="7" t="str">
        <f>"11103"</f>
        <v>11103</v>
      </c>
      <c r="C304" s="11">
        <v>55.2</v>
      </c>
    </row>
    <row r="305" spans="1:3" ht="18" customHeight="1">
      <c r="A305" s="6" t="s">
        <v>5</v>
      </c>
      <c r="B305" s="7" t="str">
        <f>"11104"</f>
        <v>11104</v>
      </c>
      <c r="C305" s="11">
        <v>62.7</v>
      </c>
    </row>
    <row r="306" spans="1:3" ht="18" customHeight="1">
      <c r="A306" s="6" t="s">
        <v>5</v>
      </c>
      <c r="B306" s="7" t="str">
        <f>"11105"</f>
        <v>11105</v>
      </c>
      <c r="C306" s="11">
        <v>56.9</v>
      </c>
    </row>
    <row r="307" spans="1:3" ht="18" customHeight="1">
      <c r="A307" s="6" t="s">
        <v>5</v>
      </c>
      <c r="B307" s="7" t="str">
        <f>"11106"</f>
        <v>11106</v>
      </c>
      <c r="C307" s="11">
        <v>62.5</v>
      </c>
    </row>
    <row r="308" spans="1:3" ht="18" customHeight="1">
      <c r="A308" s="6" t="s">
        <v>5</v>
      </c>
      <c r="B308" s="7" t="str">
        <f>"11107"</f>
        <v>11107</v>
      </c>
      <c r="C308" s="11">
        <v>67.7</v>
      </c>
    </row>
    <row r="309" spans="1:3" ht="18" customHeight="1">
      <c r="A309" s="6" t="s">
        <v>5</v>
      </c>
      <c r="B309" s="7" t="str">
        <f>"11108"</f>
        <v>11108</v>
      </c>
      <c r="C309" s="11">
        <v>56.8</v>
      </c>
    </row>
    <row r="310" spans="1:3" ht="18" customHeight="1">
      <c r="A310" s="6" t="s">
        <v>5</v>
      </c>
      <c r="B310" s="7" t="str">
        <f>"11109"</f>
        <v>11109</v>
      </c>
      <c r="C310" s="11">
        <v>78.4</v>
      </c>
    </row>
    <row r="311" spans="1:3" ht="18" customHeight="1">
      <c r="A311" s="6" t="s">
        <v>5</v>
      </c>
      <c r="B311" s="7" t="str">
        <f>"11110"</f>
        <v>11110</v>
      </c>
      <c r="C311" s="11">
        <v>47.5</v>
      </c>
    </row>
    <row r="312" spans="1:3" ht="18" customHeight="1">
      <c r="A312" s="6" t="s">
        <v>5</v>
      </c>
      <c r="B312" s="7" t="str">
        <f>"11111"</f>
        <v>11111</v>
      </c>
      <c r="C312" s="11">
        <v>57</v>
      </c>
    </row>
    <row r="313" spans="1:3" ht="18" customHeight="1">
      <c r="A313" s="6" t="s">
        <v>5</v>
      </c>
      <c r="B313" s="7" t="str">
        <f>"11112"</f>
        <v>11112</v>
      </c>
      <c r="C313" s="11">
        <v>61</v>
      </c>
    </row>
    <row r="314" spans="1:3" ht="18" customHeight="1">
      <c r="A314" s="6" t="s">
        <v>5</v>
      </c>
      <c r="B314" s="7" t="str">
        <f>"11113"</f>
        <v>11113</v>
      </c>
      <c r="C314" s="11">
        <v>59.3</v>
      </c>
    </row>
    <row r="315" spans="1:3" ht="18" customHeight="1">
      <c r="A315" s="6" t="s">
        <v>5</v>
      </c>
      <c r="B315" s="7" t="str">
        <f>"11114"</f>
        <v>11114</v>
      </c>
      <c r="C315" s="11">
        <v>61.8</v>
      </c>
    </row>
    <row r="316" spans="1:3" ht="18" customHeight="1">
      <c r="A316" s="6" t="s">
        <v>5</v>
      </c>
      <c r="B316" s="7" t="str">
        <f>"11115"</f>
        <v>11115</v>
      </c>
      <c r="C316" s="11">
        <v>46.7</v>
      </c>
    </row>
    <row r="317" spans="1:3" ht="18" customHeight="1">
      <c r="A317" s="6" t="s">
        <v>5</v>
      </c>
      <c r="B317" s="7" t="str">
        <f>"11116"</f>
        <v>11116</v>
      </c>
      <c r="C317" s="11">
        <v>69.6</v>
      </c>
    </row>
    <row r="318" spans="1:3" ht="18" customHeight="1">
      <c r="A318" s="6" t="s">
        <v>5</v>
      </c>
      <c r="B318" s="7" t="str">
        <f>"11117"</f>
        <v>11117</v>
      </c>
      <c r="C318" s="11" t="s">
        <v>4</v>
      </c>
    </row>
    <row r="319" spans="1:3" ht="18" customHeight="1">
      <c r="A319" s="6" t="s">
        <v>5</v>
      </c>
      <c r="B319" s="7" t="str">
        <f>"11118"</f>
        <v>11118</v>
      </c>
      <c r="C319" s="11" t="s">
        <v>4</v>
      </c>
    </row>
    <row r="320" spans="1:3" ht="18" customHeight="1">
      <c r="A320" s="6" t="s">
        <v>5</v>
      </c>
      <c r="B320" s="7" t="str">
        <f>"11119"</f>
        <v>11119</v>
      </c>
      <c r="C320" s="11">
        <v>59.4</v>
      </c>
    </row>
    <row r="321" spans="1:3" ht="18" customHeight="1">
      <c r="A321" s="6" t="s">
        <v>5</v>
      </c>
      <c r="B321" s="7" t="str">
        <f>"11120"</f>
        <v>11120</v>
      </c>
      <c r="C321" s="11">
        <v>44.2</v>
      </c>
    </row>
    <row r="322" spans="1:3" ht="18" customHeight="1">
      <c r="A322" s="6" t="s">
        <v>5</v>
      </c>
      <c r="B322" s="7" t="str">
        <f>"11121"</f>
        <v>11121</v>
      </c>
      <c r="C322" s="11">
        <v>54.7</v>
      </c>
    </row>
    <row r="323" spans="1:3" ht="18" customHeight="1">
      <c r="A323" s="6" t="s">
        <v>5</v>
      </c>
      <c r="B323" s="7" t="str">
        <f>"11122"</f>
        <v>11122</v>
      </c>
      <c r="C323" s="11" t="s">
        <v>4</v>
      </c>
    </row>
    <row r="324" spans="1:3" ht="18" customHeight="1">
      <c r="A324" s="6" t="s">
        <v>5</v>
      </c>
      <c r="B324" s="7" t="str">
        <f>"11123"</f>
        <v>11123</v>
      </c>
      <c r="C324" s="11" t="s">
        <v>4</v>
      </c>
    </row>
    <row r="325" spans="1:3" ht="18" customHeight="1">
      <c r="A325" s="6" t="s">
        <v>5</v>
      </c>
      <c r="B325" s="7" t="str">
        <f>"11124"</f>
        <v>11124</v>
      </c>
      <c r="C325" s="11" t="s">
        <v>4</v>
      </c>
    </row>
    <row r="326" spans="1:3" ht="18" customHeight="1">
      <c r="A326" s="6" t="s">
        <v>5</v>
      </c>
      <c r="B326" s="7" t="str">
        <f>"11125"</f>
        <v>11125</v>
      </c>
      <c r="C326" s="11">
        <v>78.7</v>
      </c>
    </row>
    <row r="327" spans="1:3" ht="18" customHeight="1">
      <c r="A327" s="6" t="s">
        <v>5</v>
      </c>
      <c r="B327" s="7" t="str">
        <f>"11126"</f>
        <v>11126</v>
      </c>
      <c r="C327" s="11">
        <v>66.8</v>
      </c>
    </row>
    <row r="328" spans="1:3" ht="18" customHeight="1">
      <c r="A328" s="6" t="s">
        <v>5</v>
      </c>
      <c r="B328" s="7" t="str">
        <f>"11127"</f>
        <v>11127</v>
      </c>
      <c r="C328" s="11">
        <v>77.6</v>
      </c>
    </row>
    <row r="329" spans="1:3" ht="18" customHeight="1">
      <c r="A329" s="6" t="s">
        <v>5</v>
      </c>
      <c r="B329" s="7" t="str">
        <f>"11128"</f>
        <v>11128</v>
      </c>
      <c r="C329" s="11">
        <v>68.6</v>
      </c>
    </row>
    <row r="330" spans="1:3" ht="18" customHeight="1">
      <c r="A330" s="6" t="s">
        <v>5</v>
      </c>
      <c r="B330" s="7" t="str">
        <f>"11129"</f>
        <v>11129</v>
      </c>
      <c r="C330" s="11" t="s">
        <v>4</v>
      </c>
    </row>
    <row r="331" spans="1:3" ht="18" customHeight="1">
      <c r="A331" s="6" t="s">
        <v>5</v>
      </c>
      <c r="B331" s="7" t="str">
        <f>"11130"</f>
        <v>11130</v>
      </c>
      <c r="C331" s="11">
        <v>65.1</v>
      </c>
    </row>
    <row r="332" spans="1:3" ht="18" customHeight="1">
      <c r="A332" s="6" t="s">
        <v>5</v>
      </c>
      <c r="B332" s="7" t="str">
        <f>"11201"</f>
        <v>11201</v>
      </c>
      <c r="C332" s="11">
        <v>58</v>
      </c>
    </row>
    <row r="333" spans="1:3" ht="18" customHeight="1">
      <c r="A333" s="6" t="s">
        <v>5</v>
      </c>
      <c r="B333" s="7" t="str">
        <f>"11202"</f>
        <v>11202</v>
      </c>
      <c r="C333" s="11" t="s">
        <v>4</v>
      </c>
    </row>
    <row r="334" spans="1:3" ht="18" customHeight="1">
      <c r="A334" s="6" t="s">
        <v>5</v>
      </c>
      <c r="B334" s="7" t="str">
        <f>"11203"</f>
        <v>11203</v>
      </c>
      <c r="C334" s="11" t="s">
        <v>4</v>
      </c>
    </row>
    <row r="335" spans="1:3" ht="18" customHeight="1">
      <c r="A335" s="6" t="s">
        <v>5</v>
      </c>
      <c r="B335" s="7" t="str">
        <f>"11204"</f>
        <v>11204</v>
      </c>
      <c r="C335" s="11" t="s">
        <v>4</v>
      </c>
    </row>
    <row r="336" spans="1:3" ht="18" customHeight="1">
      <c r="A336" s="6" t="s">
        <v>5</v>
      </c>
      <c r="B336" s="7" t="str">
        <f>"11205"</f>
        <v>11205</v>
      </c>
      <c r="C336" s="11">
        <v>68</v>
      </c>
    </row>
    <row r="337" spans="1:3" ht="18" customHeight="1">
      <c r="A337" s="6" t="s">
        <v>5</v>
      </c>
      <c r="B337" s="7" t="str">
        <f>"11206"</f>
        <v>11206</v>
      </c>
      <c r="C337" s="11" t="s">
        <v>4</v>
      </c>
    </row>
    <row r="338" spans="1:3" ht="18" customHeight="1">
      <c r="A338" s="6" t="s">
        <v>5</v>
      </c>
      <c r="B338" s="7" t="str">
        <f>"11207"</f>
        <v>11207</v>
      </c>
      <c r="C338" s="11">
        <v>57.7</v>
      </c>
    </row>
    <row r="339" spans="1:3" ht="18" customHeight="1">
      <c r="A339" s="6" t="s">
        <v>5</v>
      </c>
      <c r="B339" s="7" t="str">
        <f>"11208"</f>
        <v>11208</v>
      </c>
      <c r="C339" s="11" t="s">
        <v>4</v>
      </c>
    </row>
    <row r="340" spans="1:3" ht="18" customHeight="1">
      <c r="A340" s="6" t="s">
        <v>5</v>
      </c>
      <c r="B340" s="7" t="str">
        <f>"11209"</f>
        <v>11209</v>
      </c>
      <c r="C340" s="11">
        <v>76.9</v>
      </c>
    </row>
    <row r="341" spans="1:3" ht="18" customHeight="1">
      <c r="A341" s="6" t="s">
        <v>5</v>
      </c>
      <c r="B341" s="7" t="str">
        <f>"11210"</f>
        <v>11210</v>
      </c>
      <c r="C341" s="11">
        <v>61.1</v>
      </c>
    </row>
    <row r="342" spans="1:3" ht="18" customHeight="1">
      <c r="A342" s="6" t="s">
        <v>5</v>
      </c>
      <c r="B342" s="7" t="str">
        <f>"11211"</f>
        <v>11211</v>
      </c>
      <c r="C342" s="11">
        <v>52.2</v>
      </c>
    </row>
    <row r="343" spans="1:3" ht="18" customHeight="1">
      <c r="A343" s="6" t="s">
        <v>5</v>
      </c>
      <c r="B343" s="7" t="str">
        <f>"11212"</f>
        <v>11212</v>
      </c>
      <c r="C343" s="11">
        <v>77.8</v>
      </c>
    </row>
    <row r="344" spans="1:3" ht="18" customHeight="1">
      <c r="A344" s="6" t="s">
        <v>5</v>
      </c>
      <c r="B344" s="7" t="str">
        <f>"11213"</f>
        <v>11213</v>
      </c>
      <c r="C344" s="11">
        <v>71.1</v>
      </c>
    </row>
    <row r="345" spans="1:3" ht="18" customHeight="1">
      <c r="A345" s="6" t="s">
        <v>5</v>
      </c>
      <c r="B345" s="7" t="str">
        <f>"11214"</f>
        <v>11214</v>
      </c>
      <c r="C345" s="11">
        <v>71.5</v>
      </c>
    </row>
    <row r="346" spans="1:3" ht="18" customHeight="1">
      <c r="A346" s="6" t="s">
        <v>5</v>
      </c>
      <c r="B346" s="7" t="str">
        <f>"11215"</f>
        <v>11215</v>
      </c>
      <c r="C346" s="11">
        <v>67.7</v>
      </c>
    </row>
    <row r="347" spans="1:3" ht="18" customHeight="1">
      <c r="A347" s="6" t="s">
        <v>5</v>
      </c>
      <c r="B347" s="7" t="str">
        <f>"11216"</f>
        <v>11216</v>
      </c>
      <c r="C347" s="11">
        <v>78.1</v>
      </c>
    </row>
    <row r="348" spans="1:3" ht="18" customHeight="1">
      <c r="A348" s="6" t="s">
        <v>5</v>
      </c>
      <c r="B348" s="7" t="str">
        <f>"11217"</f>
        <v>11217</v>
      </c>
      <c r="C348" s="11">
        <v>58.3</v>
      </c>
    </row>
    <row r="349" spans="1:3" ht="18" customHeight="1">
      <c r="A349" s="6" t="s">
        <v>5</v>
      </c>
      <c r="B349" s="7" t="str">
        <f>"11218"</f>
        <v>11218</v>
      </c>
      <c r="C349" s="11">
        <v>57</v>
      </c>
    </row>
    <row r="350" spans="1:3" ht="18" customHeight="1">
      <c r="A350" s="6" t="s">
        <v>5</v>
      </c>
      <c r="B350" s="7" t="str">
        <f>"11219"</f>
        <v>11219</v>
      </c>
      <c r="C350" s="11" t="s">
        <v>4</v>
      </c>
    </row>
    <row r="351" spans="1:3" ht="18" customHeight="1">
      <c r="A351" s="6" t="s">
        <v>5</v>
      </c>
      <c r="B351" s="7" t="str">
        <f>"11220"</f>
        <v>11220</v>
      </c>
      <c r="C351" s="11">
        <v>70.4</v>
      </c>
    </row>
    <row r="352" spans="1:3" ht="18" customHeight="1">
      <c r="A352" s="6" t="s">
        <v>5</v>
      </c>
      <c r="B352" s="7" t="str">
        <f>"11221"</f>
        <v>11221</v>
      </c>
      <c r="C352" s="11" t="s">
        <v>4</v>
      </c>
    </row>
    <row r="353" spans="1:3" ht="18" customHeight="1">
      <c r="A353" s="6" t="s">
        <v>5</v>
      </c>
      <c r="B353" s="7" t="str">
        <f>"11222"</f>
        <v>11222</v>
      </c>
      <c r="C353" s="11">
        <v>53</v>
      </c>
    </row>
    <row r="354" spans="1:3" ht="18" customHeight="1">
      <c r="A354" s="6" t="s">
        <v>5</v>
      </c>
      <c r="B354" s="7" t="str">
        <f>"11223"</f>
        <v>11223</v>
      </c>
      <c r="C354" s="11">
        <v>73.5</v>
      </c>
    </row>
    <row r="355" spans="1:3" ht="18" customHeight="1">
      <c r="A355" s="6" t="s">
        <v>5</v>
      </c>
      <c r="B355" s="7" t="str">
        <f>"11224"</f>
        <v>11224</v>
      </c>
      <c r="C355" s="11">
        <v>72.8</v>
      </c>
    </row>
    <row r="356" spans="1:3" ht="18" customHeight="1">
      <c r="A356" s="6" t="s">
        <v>5</v>
      </c>
      <c r="B356" s="7" t="str">
        <f>"11225"</f>
        <v>11225</v>
      </c>
      <c r="C356" s="11">
        <v>72.8</v>
      </c>
    </row>
    <row r="357" spans="1:3" ht="18" customHeight="1">
      <c r="A357" s="6" t="s">
        <v>5</v>
      </c>
      <c r="B357" s="7" t="str">
        <f>"11226"</f>
        <v>11226</v>
      </c>
      <c r="C357" s="11" t="s">
        <v>4</v>
      </c>
    </row>
    <row r="358" spans="1:3" ht="18" customHeight="1">
      <c r="A358" s="6" t="s">
        <v>5</v>
      </c>
      <c r="B358" s="7" t="str">
        <f>"11227"</f>
        <v>11227</v>
      </c>
      <c r="C358" s="11">
        <v>61.8</v>
      </c>
    </row>
    <row r="359" spans="1:3" ht="18" customHeight="1">
      <c r="A359" s="6" t="s">
        <v>5</v>
      </c>
      <c r="B359" s="7" t="str">
        <f>"11228"</f>
        <v>11228</v>
      </c>
      <c r="C359" s="11">
        <v>57.3</v>
      </c>
    </row>
    <row r="360" spans="1:3" ht="18" customHeight="1">
      <c r="A360" s="6" t="s">
        <v>5</v>
      </c>
      <c r="B360" s="7" t="str">
        <f>"11229"</f>
        <v>11229</v>
      </c>
      <c r="C360" s="11">
        <v>53.8</v>
      </c>
    </row>
    <row r="361" spans="1:3" ht="18" customHeight="1">
      <c r="A361" s="6" t="s">
        <v>5</v>
      </c>
      <c r="B361" s="7" t="str">
        <f>"11230"</f>
        <v>11230</v>
      </c>
      <c r="C361" s="11">
        <v>47.4</v>
      </c>
    </row>
    <row r="362" spans="1:3" ht="18" customHeight="1">
      <c r="A362" s="6" t="s">
        <v>5</v>
      </c>
      <c r="B362" s="7" t="str">
        <f>"11301"</f>
        <v>11301</v>
      </c>
      <c r="C362" s="11" t="s">
        <v>4</v>
      </c>
    </row>
    <row r="363" spans="1:3" ht="18" customHeight="1">
      <c r="A363" s="6" t="s">
        <v>5</v>
      </c>
      <c r="B363" s="7" t="str">
        <f>"11302"</f>
        <v>11302</v>
      </c>
      <c r="C363" s="11">
        <v>64.5</v>
      </c>
    </row>
    <row r="364" spans="1:3" ht="18" customHeight="1">
      <c r="A364" s="6" t="s">
        <v>5</v>
      </c>
      <c r="B364" s="7" t="str">
        <f>"11303"</f>
        <v>11303</v>
      </c>
      <c r="C364" s="11">
        <v>48.4</v>
      </c>
    </row>
    <row r="365" spans="1:3" ht="18" customHeight="1">
      <c r="A365" s="6" t="s">
        <v>5</v>
      </c>
      <c r="B365" s="7" t="str">
        <f>"11304"</f>
        <v>11304</v>
      </c>
      <c r="C365" s="11" t="s">
        <v>4</v>
      </c>
    </row>
    <row r="366" spans="1:3" ht="18" customHeight="1">
      <c r="A366" s="6" t="s">
        <v>5</v>
      </c>
      <c r="B366" s="7" t="str">
        <f>"11305"</f>
        <v>11305</v>
      </c>
      <c r="C366" s="11" t="s">
        <v>4</v>
      </c>
    </row>
    <row r="367" spans="1:3" ht="18" customHeight="1">
      <c r="A367" s="6" t="s">
        <v>5</v>
      </c>
      <c r="B367" s="7" t="str">
        <f>"11306"</f>
        <v>11306</v>
      </c>
      <c r="C367" s="11">
        <v>46.4</v>
      </c>
    </row>
    <row r="368" spans="1:3" ht="18" customHeight="1">
      <c r="A368" s="6" t="s">
        <v>5</v>
      </c>
      <c r="B368" s="7" t="str">
        <f>"11307"</f>
        <v>11307</v>
      </c>
      <c r="C368" s="11">
        <v>66.1</v>
      </c>
    </row>
    <row r="369" spans="1:3" ht="18" customHeight="1">
      <c r="A369" s="6" t="s">
        <v>5</v>
      </c>
      <c r="B369" s="7" t="str">
        <f>"11308"</f>
        <v>11308</v>
      </c>
      <c r="C369" s="11" t="s">
        <v>4</v>
      </c>
    </row>
    <row r="370" spans="1:3" ht="18" customHeight="1">
      <c r="A370" s="6" t="s">
        <v>5</v>
      </c>
      <c r="B370" s="7" t="str">
        <f>"11309"</f>
        <v>11309</v>
      </c>
      <c r="C370" s="11">
        <v>59.7</v>
      </c>
    </row>
    <row r="371" spans="1:3" ht="18" customHeight="1">
      <c r="A371" s="6" t="s">
        <v>5</v>
      </c>
      <c r="B371" s="7" t="str">
        <f>"11310"</f>
        <v>11310</v>
      </c>
      <c r="C371" s="11" t="s">
        <v>4</v>
      </c>
    </row>
    <row r="372" spans="1:3" ht="18" customHeight="1">
      <c r="A372" s="6" t="s">
        <v>5</v>
      </c>
      <c r="B372" s="7" t="str">
        <f>"11311"</f>
        <v>11311</v>
      </c>
      <c r="C372" s="11">
        <v>52.3</v>
      </c>
    </row>
    <row r="373" spans="1:3" ht="18" customHeight="1">
      <c r="A373" s="6" t="s">
        <v>5</v>
      </c>
      <c r="B373" s="7" t="str">
        <f>"11312"</f>
        <v>11312</v>
      </c>
      <c r="C373" s="11">
        <v>66</v>
      </c>
    </row>
    <row r="374" spans="1:3" ht="18" customHeight="1">
      <c r="A374" s="6" t="s">
        <v>5</v>
      </c>
      <c r="B374" s="7" t="str">
        <f>"11313"</f>
        <v>11313</v>
      </c>
      <c r="C374" s="11" t="s">
        <v>4</v>
      </c>
    </row>
    <row r="375" spans="1:3" ht="18" customHeight="1">
      <c r="A375" s="6" t="s">
        <v>5</v>
      </c>
      <c r="B375" s="7" t="str">
        <f>"11314"</f>
        <v>11314</v>
      </c>
      <c r="C375" s="11" t="s">
        <v>4</v>
      </c>
    </row>
    <row r="376" spans="1:3" ht="18" customHeight="1">
      <c r="A376" s="6" t="s">
        <v>5</v>
      </c>
      <c r="B376" s="7" t="str">
        <f>"11315"</f>
        <v>11315</v>
      </c>
      <c r="C376" s="11">
        <v>78.4</v>
      </c>
    </row>
    <row r="377" spans="1:3" ht="18" customHeight="1">
      <c r="A377" s="6" t="s">
        <v>5</v>
      </c>
      <c r="B377" s="7" t="str">
        <f>"11316"</f>
        <v>11316</v>
      </c>
      <c r="C377" s="11">
        <v>49.4</v>
      </c>
    </row>
    <row r="378" spans="1:3" ht="18" customHeight="1">
      <c r="A378" s="6" t="s">
        <v>5</v>
      </c>
      <c r="B378" s="7" t="str">
        <f>"11317"</f>
        <v>11317</v>
      </c>
      <c r="C378" s="11">
        <v>69.2</v>
      </c>
    </row>
    <row r="379" spans="1:3" ht="18" customHeight="1">
      <c r="A379" s="6" t="s">
        <v>5</v>
      </c>
      <c r="B379" s="7" t="str">
        <f>"11318"</f>
        <v>11318</v>
      </c>
      <c r="C379" s="11">
        <v>51.4</v>
      </c>
    </row>
    <row r="380" spans="1:3" ht="18" customHeight="1">
      <c r="A380" s="6" t="s">
        <v>5</v>
      </c>
      <c r="B380" s="7" t="str">
        <f>"11319"</f>
        <v>11319</v>
      </c>
      <c r="C380" s="11">
        <v>67.8</v>
      </c>
    </row>
    <row r="381" spans="1:3" ht="18" customHeight="1">
      <c r="A381" s="6" t="s">
        <v>5</v>
      </c>
      <c r="B381" s="7" t="str">
        <f>"11320"</f>
        <v>11320</v>
      </c>
      <c r="C381" s="11" t="s">
        <v>4</v>
      </c>
    </row>
    <row r="382" spans="1:3" ht="18" customHeight="1">
      <c r="A382" s="6" t="s">
        <v>5</v>
      </c>
      <c r="B382" s="7" t="str">
        <f>"11321"</f>
        <v>11321</v>
      </c>
      <c r="C382" s="11">
        <v>68.7</v>
      </c>
    </row>
    <row r="383" spans="1:3" ht="18" customHeight="1">
      <c r="A383" s="6" t="s">
        <v>5</v>
      </c>
      <c r="B383" s="7" t="str">
        <f>"11322"</f>
        <v>11322</v>
      </c>
      <c r="C383" s="11">
        <v>64.2</v>
      </c>
    </row>
    <row r="384" spans="1:3" ht="18" customHeight="1">
      <c r="A384" s="6" t="s">
        <v>5</v>
      </c>
      <c r="B384" s="7" t="str">
        <f>"11323"</f>
        <v>11323</v>
      </c>
      <c r="C384" s="11">
        <v>51.3</v>
      </c>
    </row>
    <row r="385" spans="1:3" ht="18" customHeight="1">
      <c r="A385" s="6" t="s">
        <v>5</v>
      </c>
      <c r="B385" s="7" t="str">
        <f>"11324"</f>
        <v>11324</v>
      </c>
      <c r="C385" s="11" t="s">
        <v>4</v>
      </c>
    </row>
    <row r="386" spans="1:3" ht="18" customHeight="1">
      <c r="A386" s="6" t="s">
        <v>5</v>
      </c>
      <c r="B386" s="7" t="str">
        <f>"11325"</f>
        <v>11325</v>
      </c>
      <c r="C386" s="11" t="s">
        <v>4</v>
      </c>
    </row>
    <row r="387" spans="1:3" ht="18" customHeight="1">
      <c r="A387" s="6" t="s">
        <v>5</v>
      </c>
      <c r="B387" s="7" t="str">
        <f>"11326"</f>
        <v>11326</v>
      </c>
      <c r="C387" s="11" t="s">
        <v>4</v>
      </c>
    </row>
    <row r="388" spans="1:3" ht="18" customHeight="1">
      <c r="A388" s="6" t="s">
        <v>5</v>
      </c>
      <c r="B388" s="7" t="str">
        <f>"11327"</f>
        <v>11327</v>
      </c>
      <c r="C388" s="11">
        <v>72.2</v>
      </c>
    </row>
    <row r="389" spans="1:3" ht="18" customHeight="1">
      <c r="A389" s="6" t="s">
        <v>5</v>
      </c>
      <c r="B389" s="7" t="str">
        <f>"11328"</f>
        <v>11328</v>
      </c>
      <c r="C389" s="11" t="s">
        <v>4</v>
      </c>
    </row>
    <row r="390" spans="1:3" ht="18" customHeight="1">
      <c r="A390" s="6" t="s">
        <v>5</v>
      </c>
      <c r="B390" s="7" t="str">
        <f>"11329"</f>
        <v>11329</v>
      </c>
      <c r="C390" s="11" t="s">
        <v>4</v>
      </c>
    </row>
    <row r="391" spans="1:3" ht="18" customHeight="1">
      <c r="A391" s="6" t="s">
        <v>5</v>
      </c>
      <c r="B391" s="7" t="str">
        <f>"11330"</f>
        <v>11330</v>
      </c>
      <c r="C391" s="11" t="s">
        <v>4</v>
      </c>
    </row>
    <row r="392" spans="1:3" ht="18" customHeight="1">
      <c r="A392" s="6" t="s">
        <v>5</v>
      </c>
      <c r="B392" s="7" t="str">
        <f>"11401"</f>
        <v>11401</v>
      </c>
      <c r="C392" s="11">
        <v>56.5</v>
      </c>
    </row>
    <row r="393" spans="1:3" ht="18" customHeight="1">
      <c r="A393" s="6" t="s">
        <v>5</v>
      </c>
      <c r="B393" s="7" t="str">
        <f>"11402"</f>
        <v>11402</v>
      </c>
      <c r="C393" s="11">
        <v>68.7</v>
      </c>
    </row>
    <row r="394" spans="1:3" ht="18" customHeight="1">
      <c r="A394" s="6" t="s">
        <v>5</v>
      </c>
      <c r="B394" s="7" t="str">
        <f>"11403"</f>
        <v>11403</v>
      </c>
      <c r="C394" s="11">
        <v>46.2</v>
      </c>
    </row>
    <row r="395" spans="1:3" ht="18" customHeight="1">
      <c r="A395" s="6" t="s">
        <v>5</v>
      </c>
      <c r="B395" s="7" t="str">
        <f>"11404"</f>
        <v>11404</v>
      </c>
      <c r="C395" s="11">
        <v>55.4</v>
      </c>
    </row>
    <row r="396" spans="1:3" ht="18" customHeight="1">
      <c r="A396" s="6" t="s">
        <v>5</v>
      </c>
      <c r="B396" s="7" t="str">
        <f>"11405"</f>
        <v>11405</v>
      </c>
      <c r="C396" s="11">
        <v>50.2</v>
      </c>
    </row>
    <row r="397" spans="1:3" ht="18" customHeight="1">
      <c r="A397" s="6" t="s">
        <v>5</v>
      </c>
      <c r="B397" s="7" t="str">
        <f>"11406"</f>
        <v>11406</v>
      </c>
      <c r="C397" s="11">
        <v>55.6</v>
      </c>
    </row>
    <row r="398" spans="1:3" ht="18" customHeight="1">
      <c r="A398" s="6" t="s">
        <v>5</v>
      </c>
      <c r="B398" s="7" t="str">
        <f>"11407"</f>
        <v>11407</v>
      </c>
      <c r="C398" s="11">
        <v>54.6</v>
      </c>
    </row>
    <row r="399" spans="1:3" ht="18" customHeight="1">
      <c r="A399" s="6" t="s">
        <v>5</v>
      </c>
      <c r="B399" s="7" t="str">
        <f>"11408"</f>
        <v>11408</v>
      </c>
      <c r="C399" s="11">
        <v>59.4</v>
      </c>
    </row>
    <row r="400" spans="1:3" ht="18" customHeight="1">
      <c r="A400" s="6" t="s">
        <v>5</v>
      </c>
      <c r="B400" s="7" t="str">
        <f>"11409"</f>
        <v>11409</v>
      </c>
      <c r="C400" s="11">
        <v>56.8</v>
      </c>
    </row>
    <row r="401" spans="1:3" ht="18" customHeight="1">
      <c r="A401" s="6" t="s">
        <v>5</v>
      </c>
      <c r="B401" s="7" t="str">
        <f>"11410"</f>
        <v>11410</v>
      </c>
      <c r="C401" s="11" t="s">
        <v>4</v>
      </c>
    </row>
    <row r="402" spans="1:3" ht="18" customHeight="1">
      <c r="A402" s="6" t="s">
        <v>5</v>
      </c>
      <c r="B402" s="7" t="str">
        <f>"11411"</f>
        <v>11411</v>
      </c>
      <c r="C402" s="11">
        <v>49.2</v>
      </c>
    </row>
    <row r="403" spans="1:3" ht="18" customHeight="1">
      <c r="A403" s="6" t="s">
        <v>5</v>
      </c>
      <c r="B403" s="7" t="str">
        <f>"11412"</f>
        <v>11412</v>
      </c>
      <c r="C403" s="11">
        <v>67.3</v>
      </c>
    </row>
    <row r="404" spans="1:3" ht="18" customHeight="1">
      <c r="A404" s="6" t="s">
        <v>5</v>
      </c>
      <c r="B404" s="7" t="str">
        <f>"11413"</f>
        <v>11413</v>
      </c>
      <c r="C404" s="11">
        <v>66.8</v>
      </c>
    </row>
    <row r="405" spans="1:3" ht="18" customHeight="1">
      <c r="A405" s="6" t="s">
        <v>5</v>
      </c>
      <c r="B405" s="7" t="str">
        <f>"11414"</f>
        <v>11414</v>
      </c>
      <c r="C405" s="11">
        <v>50.8</v>
      </c>
    </row>
    <row r="406" spans="1:3" ht="18" customHeight="1">
      <c r="A406" s="6" t="s">
        <v>5</v>
      </c>
      <c r="B406" s="7" t="str">
        <f>"11415"</f>
        <v>11415</v>
      </c>
      <c r="C406" s="11">
        <v>53.1</v>
      </c>
    </row>
    <row r="407" spans="1:3" ht="18" customHeight="1">
      <c r="A407" s="6" t="s">
        <v>5</v>
      </c>
      <c r="B407" s="7" t="str">
        <f>"11416"</f>
        <v>11416</v>
      </c>
      <c r="C407" s="11" t="s">
        <v>4</v>
      </c>
    </row>
    <row r="408" spans="1:3" ht="18" customHeight="1">
      <c r="A408" s="6" t="s">
        <v>5</v>
      </c>
      <c r="B408" s="7" t="str">
        <f>"11417"</f>
        <v>11417</v>
      </c>
      <c r="C408" s="11">
        <v>61.2</v>
      </c>
    </row>
    <row r="409" spans="1:3" ht="18" customHeight="1">
      <c r="A409" s="6" t="s">
        <v>5</v>
      </c>
      <c r="B409" s="7" t="str">
        <f>"11418"</f>
        <v>11418</v>
      </c>
      <c r="C409" s="11">
        <v>60</v>
      </c>
    </row>
    <row r="410" spans="1:3" ht="18" customHeight="1">
      <c r="A410" s="6" t="s">
        <v>5</v>
      </c>
      <c r="B410" s="7" t="str">
        <f>"11419"</f>
        <v>11419</v>
      </c>
      <c r="C410" s="11" t="s">
        <v>4</v>
      </c>
    </row>
    <row r="411" spans="1:3" ht="18" customHeight="1">
      <c r="A411" s="6" t="s">
        <v>5</v>
      </c>
      <c r="B411" s="7" t="str">
        <f>"11420"</f>
        <v>11420</v>
      </c>
      <c r="C411" s="11">
        <v>59.9</v>
      </c>
    </row>
    <row r="412" spans="1:3" ht="18" customHeight="1">
      <c r="A412" s="6" t="s">
        <v>5</v>
      </c>
      <c r="B412" s="7" t="str">
        <f>"11421"</f>
        <v>11421</v>
      </c>
      <c r="C412" s="11">
        <v>65</v>
      </c>
    </row>
    <row r="413" spans="1:3" ht="18" customHeight="1">
      <c r="A413" s="6" t="s">
        <v>5</v>
      </c>
      <c r="B413" s="7" t="str">
        <f>"11422"</f>
        <v>11422</v>
      </c>
      <c r="C413" s="11">
        <v>68</v>
      </c>
    </row>
    <row r="414" spans="1:3" ht="18" customHeight="1">
      <c r="A414" s="6" t="s">
        <v>5</v>
      </c>
      <c r="B414" s="7" t="str">
        <f>"11423"</f>
        <v>11423</v>
      </c>
      <c r="C414" s="11">
        <v>60.6</v>
      </c>
    </row>
    <row r="415" spans="1:3" ht="18" customHeight="1">
      <c r="A415" s="6" t="s">
        <v>5</v>
      </c>
      <c r="B415" s="7" t="str">
        <f>"11424"</f>
        <v>11424</v>
      </c>
      <c r="C415" s="11" t="s">
        <v>4</v>
      </c>
    </row>
    <row r="416" spans="1:3" ht="18" customHeight="1">
      <c r="A416" s="6" t="s">
        <v>5</v>
      </c>
      <c r="B416" s="7" t="str">
        <f>"11425"</f>
        <v>11425</v>
      </c>
      <c r="C416" s="11">
        <v>53.3</v>
      </c>
    </row>
    <row r="417" spans="1:3" ht="18" customHeight="1">
      <c r="A417" s="6" t="s">
        <v>5</v>
      </c>
      <c r="B417" s="7" t="str">
        <f>"11426"</f>
        <v>11426</v>
      </c>
      <c r="C417" s="11" t="s">
        <v>4</v>
      </c>
    </row>
    <row r="418" spans="1:3" ht="18" customHeight="1">
      <c r="A418" s="6" t="s">
        <v>5</v>
      </c>
      <c r="B418" s="7" t="str">
        <f>"11427"</f>
        <v>11427</v>
      </c>
      <c r="C418" s="11" t="s">
        <v>4</v>
      </c>
    </row>
    <row r="419" spans="1:3" ht="18" customHeight="1">
      <c r="A419" s="6" t="s">
        <v>5</v>
      </c>
      <c r="B419" s="7" t="str">
        <f>"11428"</f>
        <v>11428</v>
      </c>
      <c r="C419" s="11">
        <v>64.6</v>
      </c>
    </row>
    <row r="420" spans="1:3" ht="18" customHeight="1">
      <c r="A420" s="6" t="s">
        <v>5</v>
      </c>
      <c r="B420" s="7" t="str">
        <f>"11429"</f>
        <v>11429</v>
      </c>
      <c r="C420" s="11">
        <v>73.2</v>
      </c>
    </row>
    <row r="421" spans="1:3" ht="18" customHeight="1">
      <c r="A421" s="6" t="s">
        <v>5</v>
      </c>
      <c r="B421" s="7" t="str">
        <f>"11430"</f>
        <v>11430</v>
      </c>
      <c r="C421" s="11">
        <v>48.3</v>
      </c>
    </row>
    <row r="422" spans="1:3" ht="18" customHeight="1">
      <c r="A422" s="6" t="s">
        <v>5</v>
      </c>
      <c r="B422" s="7" t="str">
        <f>"11501"</f>
        <v>11501</v>
      </c>
      <c r="C422" s="11">
        <v>60.1</v>
      </c>
    </row>
    <row r="423" spans="1:3" ht="18" customHeight="1">
      <c r="A423" s="6" t="s">
        <v>5</v>
      </c>
      <c r="B423" s="7" t="str">
        <f>"11502"</f>
        <v>11502</v>
      </c>
      <c r="C423" s="11">
        <v>67.6</v>
      </c>
    </row>
    <row r="424" spans="1:3" ht="18" customHeight="1">
      <c r="A424" s="6" t="s">
        <v>5</v>
      </c>
      <c r="B424" s="7" t="str">
        <f>"11503"</f>
        <v>11503</v>
      </c>
      <c r="C424" s="11">
        <v>67.8</v>
      </c>
    </row>
    <row r="425" spans="1:3" ht="18" customHeight="1">
      <c r="A425" s="6" t="s">
        <v>5</v>
      </c>
      <c r="B425" s="7" t="str">
        <f>"11504"</f>
        <v>11504</v>
      </c>
      <c r="C425" s="11" t="s">
        <v>4</v>
      </c>
    </row>
    <row r="426" spans="1:3" ht="18" customHeight="1">
      <c r="A426" s="6" t="s">
        <v>5</v>
      </c>
      <c r="B426" s="7" t="str">
        <f>"11505"</f>
        <v>11505</v>
      </c>
      <c r="C426" s="11">
        <v>62.3</v>
      </c>
    </row>
    <row r="427" spans="1:3" ht="18" customHeight="1">
      <c r="A427" s="6" t="s">
        <v>5</v>
      </c>
      <c r="B427" s="7" t="str">
        <f>"11506"</f>
        <v>11506</v>
      </c>
      <c r="C427" s="11">
        <v>66.4</v>
      </c>
    </row>
    <row r="428" spans="1:3" ht="18" customHeight="1">
      <c r="A428" s="6" t="s">
        <v>5</v>
      </c>
      <c r="B428" s="7" t="str">
        <f>"11507"</f>
        <v>11507</v>
      </c>
      <c r="C428" s="11">
        <v>74.3</v>
      </c>
    </row>
    <row r="429" spans="1:3" ht="18" customHeight="1">
      <c r="A429" s="6" t="s">
        <v>5</v>
      </c>
      <c r="B429" s="7" t="str">
        <f>"11508"</f>
        <v>11508</v>
      </c>
      <c r="C429" s="11" t="s">
        <v>4</v>
      </c>
    </row>
    <row r="430" spans="1:3" ht="18" customHeight="1">
      <c r="A430" s="6" t="s">
        <v>5</v>
      </c>
      <c r="B430" s="7" t="str">
        <f>"11509"</f>
        <v>11509</v>
      </c>
      <c r="C430" s="11">
        <v>70.3</v>
      </c>
    </row>
    <row r="431" spans="1:3" ht="18" customHeight="1">
      <c r="A431" s="6" t="s">
        <v>5</v>
      </c>
      <c r="B431" s="7" t="str">
        <f>"11510"</f>
        <v>11510</v>
      </c>
      <c r="C431" s="11">
        <v>69.1</v>
      </c>
    </row>
    <row r="432" spans="1:3" ht="18" customHeight="1">
      <c r="A432" s="6" t="s">
        <v>5</v>
      </c>
      <c r="B432" s="7" t="str">
        <f>"11511"</f>
        <v>11511</v>
      </c>
      <c r="C432" s="11">
        <v>56.6</v>
      </c>
    </row>
    <row r="433" spans="1:3" ht="18" customHeight="1">
      <c r="A433" s="6" t="s">
        <v>5</v>
      </c>
      <c r="B433" s="7" t="str">
        <f>"11512"</f>
        <v>11512</v>
      </c>
      <c r="C433" s="11" t="s">
        <v>4</v>
      </c>
    </row>
    <row r="434" spans="1:3" ht="18" customHeight="1">
      <c r="A434" s="6" t="s">
        <v>5</v>
      </c>
      <c r="B434" s="7" t="str">
        <f>"11513"</f>
        <v>11513</v>
      </c>
      <c r="C434" s="11" t="s">
        <v>4</v>
      </c>
    </row>
    <row r="435" spans="1:3" ht="18" customHeight="1">
      <c r="A435" s="6" t="s">
        <v>5</v>
      </c>
      <c r="B435" s="7" t="str">
        <f>"11514"</f>
        <v>11514</v>
      </c>
      <c r="C435" s="11">
        <v>62.8</v>
      </c>
    </row>
    <row r="436" spans="1:3" ht="18" customHeight="1">
      <c r="A436" s="6" t="s">
        <v>5</v>
      </c>
      <c r="B436" s="7" t="str">
        <f>"11515"</f>
        <v>11515</v>
      </c>
      <c r="C436" s="11">
        <v>75.2</v>
      </c>
    </row>
    <row r="437" spans="1:3" ht="18" customHeight="1">
      <c r="A437" s="6" t="s">
        <v>5</v>
      </c>
      <c r="B437" s="7" t="str">
        <f>"11516"</f>
        <v>11516</v>
      </c>
      <c r="C437" s="11">
        <v>60.1</v>
      </c>
    </row>
    <row r="438" spans="1:3" ht="18" customHeight="1">
      <c r="A438" s="6" t="s">
        <v>5</v>
      </c>
      <c r="B438" s="7" t="str">
        <f>"11517"</f>
        <v>11517</v>
      </c>
      <c r="C438" s="11" t="s">
        <v>4</v>
      </c>
    </row>
    <row r="439" spans="1:3" ht="18" customHeight="1">
      <c r="A439" s="6" t="s">
        <v>5</v>
      </c>
      <c r="B439" s="7" t="str">
        <f>"11518"</f>
        <v>11518</v>
      </c>
      <c r="C439" s="11" t="s">
        <v>4</v>
      </c>
    </row>
    <row r="440" spans="1:3" ht="18" customHeight="1">
      <c r="A440" s="6" t="s">
        <v>5</v>
      </c>
      <c r="B440" s="7" t="str">
        <f>"11519"</f>
        <v>11519</v>
      </c>
      <c r="C440" s="11">
        <v>65.2</v>
      </c>
    </row>
    <row r="441" spans="1:3" ht="18" customHeight="1">
      <c r="A441" s="6" t="s">
        <v>5</v>
      </c>
      <c r="B441" s="7" t="str">
        <f>"11520"</f>
        <v>11520</v>
      </c>
      <c r="C441" s="11">
        <v>51.7</v>
      </c>
    </row>
    <row r="442" spans="1:3" ht="18" customHeight="1">
      <c r="A442" s="6" t="s">
        <v>5</v>
      </c>
      <c r="B442" s="7" t="str">
        <f>"11521"</f>
        <v>11521</v>
      </c>
      <c r="C442" s="11">
        <v>61.7</v>
      </c>
    </row>
    <row r="443" spans="1:3" ht="18" customHeight="1">
      <c r="A443" s="6" t="s">
        <v>5</v>
      </c>
      <c r="B443" s="7" t="str">
        <f>"11522"</f>
        <v>11522</v>
      </c>
      <c r="C443" s="11">
        <v>73.5</v>
      </c>
    </row>
    <row r="444" spans="1:3" ht="18" customHeight="1">
      <c r="A444" s="6" t="s">
        <v>5</v>
      </c>
      <c r="B444" s="7" t="str">
        <f>"11523"</f>
        <v>11523</v>
      </c>
      <c r="C444" s="11" t="s">
        <v>4</v>
      </c>
    </row>
    <row r="445" spans="1:3" ht="18" customHeight="1">
      <c r="A445" s="6" t="s">
        <v>5</v>
      </c>
      <c r="B445" s="7" t="str">
        <f>"11524"</f>
        <v>11524</v>
      </c>
      <c r="C445" s="11" t="s">
        <v>4</v>
      </c>
    </row>
    <row r="446" spans="1:3" ht="18" customHeight="1">
      <c r="A446" s="6" t="s">
        <v>5</v>
      </c>
      <c r="B446" s="7" t="str">
        <f>"11525"</f>
        <v>11525</v>
      </c>
      <c r="C446" s="11">
        <v>56.4</v>
      </c>
    </row>
    <row r="447" spans="1:3" ht="18" customHeight="1">
      <c r="A447" s="6" t="s">
        <v>5</v>
      </c>
      <c r="B447" s="7" t="str">
        <f>"11526"</f>
        <v>11526</v>
      </c>
      <c r="C447" s="11">
        <v>50.9</v>
      </c>
    </row>
    <row r="448" spans="1:3" ht="18" customHeight="1">
      <c r="A448" s="6" t="s">
        <v>5</v>
      </c>
      <c r="B448" s="7" t="str">
        <f>"11527"</f>
        <v>11527</v>
      </c>
      <c r="C448" s="11" t="s">
        <v>4</v>
      </c>
    </row>
    <row r="449" spans="1:3" ht="18" customHeight="1">
      <c r="A449" s="6" t="s">
        <v>5</v>
      </c>
      <c r="B449" s="7" t="str">
        <f>"11528"</f>
        <v>11528</v>
      </c>
      <c r="C449" s="11">
        <v>71.9</v>
      </c>
    </row>
    <row r="450" spans="1:3" ht="18" customHeight="1">
      <c r="A450" s="6" t="s">
        <v>5</v>
      </c>
      <c r="B450" s="7" t="str">
        <f>"11529"</f>
        <v>11529</v>
      </c>
      <c r="C450" s="11" t="s">
        <v>4</v>
      </c>
    </row>
    <row r="451" spans="1:3" ht="18" customHeight="1">
      <c r="A451" s="6" t="s">
        <v>5</v>
      </c>
      <c r="B451" s="7" t="str">
        <f>"11530"</f>
        <v>11530</v>
      </c>
      <c r="C451" s="11" t="s">
        <v>4</v>
      </c>
    </row>
    <row r="452" spans="1:3" ht="18" customHeight="1">
      <c r="A452" s="6" t="s">
        <v>5</v>
      </c>
      <c r="B452" s="7" t="str">
        <f>"11601"</f>
        <v>11601</v>
      </c>
      <c r="C452" s="11">
        <v>68.9</v>
      </c>
    </row>
    <row r="453" spans="1:3" ht="18" customHeight="1">
      <c r="A453" s="6" t="s">
        <v>5</v>
      </c>
      <c r="B453" s="7" t="str">
        <f>"11602"</f>
        <v>11602</v>
      </c>
      <c r="C453" s="11">
        <v>56</v>
      </c>
    </row>
    <row r="454" spans="1:3" ht="18" customHeight="1">
      <c r="A454" s="6" t="s">
        <v>5</v>
      </c>
      <c r="B454" s="7" t="str">
        <f>"11603"</f>
        <v>11603</v>
      </c>
      <c r="C454" s="11">
        <v>68.2</v>
      </c>
    </row>
    <row r="455" spans="1:3" ht="18" customHeight="1">
      <c r="A455" s="6" t="s">
        <v>5</v>
      </c>
      <c r="B455" s="7" t="str">
        <f>"11604"</f>
        <v>11604</v>
      </c>
      <c r="C455" s="11" t="s">
        <v>4</v>
      </c>
    </row>
    <row r="456" spans="1:3" ht="18" customHeight="1">
      <c r="A456" s="6" t="s">
        <v>5</v>
      </c>
      <c r="B456" s="7" t="str">
        <f>"11605"</f>
        <v>11605</v>
      </c>
      <c r="C456" s="11">
        <v>42.6</v>
      </c>
    </row>
    <row r="457" spans="1:3" ht="18" customHeight="1">
      <c r="A457" s="6" t="s">
        <v>5</v>
      </c>
      <c r="B457" s="7" t="str">
        <f>"11606"</f>
        <v>11606</v>
      </c>
      <c r="C457" s="11">
        <v>68</v>
      </c>
    </row>
    <row r="458" spans="1:3" ht="18" customHeight="1">
      <c r="A458" s="6" t="s">
        <v>5</v>
      </c>
      <c r="B458" s="7" t="str">
        <f>"11607"</f>
        <v>11607</v>
      </c>
      <c r="C458" s="11" t="s">
        <v>4</v>
      </c>
    </row>
    <row r="459" spans="1:3" ht="18" customHeight="1">
      <c r="A459" s="6" t="s">
        <v>5</v>
      </c>
      <c r="B459" s="7" t="str">
        <f>"11608"</f>
        <v>11608</v>
      </c>
      <c r="C459" s="11">
        <v>71.6</v>
      </c>
    </row>
    <row r="460" spans="1:3" ht="18" customHeight="1">
      <c r="A460" s="6" t="s">
        <v>5</v>
      </c>
      <c r="B460" s="7" t="str">
        <f>"11609"</f>
        <v>11609</v>
      </c>
      <c r="C460" s="11">
        <v>52.3</v>
      </c>
    </row>
    <row r="461" spans="1:3" ht="18" customHeight="1">
      <c r="A461" s="6" t="s">
        <v>5</v>
      </c>
      <c r="B461" s="7" t="str">
        <f>"11610"</f>
        <v>11610</v>
      </c>
      <c r="C461" s="11">
        <v>56.2</v>
      </c>
    </row>
    <row r="462" spans="1:3" ht="18" customHeight="1">
      <c r="A462" s="6" t="s">
        <v>5</v>
      </c>
      <c r="B462" s="7" t="str">
        <f>"11611"</f>
        <v>11611</v>
      </c>
      <c r="C462" s="11">
        <v>80.3</v>
      </c>
    </row>
    <row r="463" spans="1:3" ht="18" customHeight="1">
      <c r="A463" s="6" t="s">
        <v>5</v>
      </c>
      <c r="B463" s="7" t="str">
        <f>"11612"</f>
        <v>11612</v>
      </c>
      <c r="C463" s="11">
        <v>60.7</v>
      </c>
    </row>
    <row r="464" spans="1:3" ht="18" customHeight="1">
      <c r="A464" s="6" t="s">
        <v>5</v>
      </c>
      <c r="B464" s="7" t="str">
        <f>"11613"</f>
        <v>11613</v>
      </c>
      <c r="C464" s="11" t="s">
        <v>4</v>
      </c>
    </row>
    <row r="465" spans="1:3" ht="18" customHeight="1">
      <c r="A465" s="6" t="s">
        <v>5</v>
      </c>
      <c r="B465" s="7" t="str">
        <f>"11614"</f>
        <v>11614</v>
      </c>
      <c r="C465" s="11">
        <v>54.9</v>
      </c>
    </row>
    <row r="466" spans="1:3" ht="18" customHeight="1">
      <c r="A466" s="6" t="s">
        <v>5</v>
      </c>
      <c r="B466" s="7" t="str">
        <f>"11615"</f>
        <v>11615</v>
      </c>
      <c r="C466" s="11">
        <v>72</v>
      </c>
    </row>
    <row r="467" spans="1:3" ht="18" customHeight="1">
      <c r="A467" s="6" t="s">
        <v>5</v>
      </c>
      <c r="B467" s="7" t="str">
        <f>"11616"</f>
        <v>11616</v>
      </c>
      <c r="C467" s="11">
        <v>51.6</v>
      </c>
    </row>
    <row r="468" spans="1:3" ht="18" customHeight="1">
      <c r="A468" s="6" t="s">
        <v>5</v>
      </c>
      <c r="B468" s="7" t="str">
        <f>"11617"</f>
        <v>11617</v>
      </c>
      <c r="C468" s="11">
        <v>56.4</v>
      </c>
    </row>
    <row r="469" spans="1:3" ht="18" customHeight="1">
      <c r="A469" s="6" t="s">
        <v>5</v>
      </c>
      <c r="B469" s="7" t="str">
        <f>"11618"</f>
        <v>11618</v>
      </c>
      <c r="C469" s="11">
        <v>60</v>
      </c>
    </row>
    <row r="470" spans="1:3" ht="18" customHeight="1">
      <c r="A470" s="6" t="s">
        <v>5</v>
      </c>
      <c r="B470" s="7" t="str">
        <f>"11619"</f>
        <v>11619</v>
      </c>
      <c r="C470" s="11" t="s">
        <v>4</v>
      </c>
    </row>
    <row r="471" spans="1:3" ht="18" customHeight="1">
      <c r="A471" s="6" t="s">
        <v>5</v>
      </c>
      <c r="B471" s="7" t="str">
        <f>"11620"</f>
        <v>11620</v>
      </c>
      <c r="C471" s="11">
        <v>64.6</v>
      </c>
    </row>
    <row r="472" spans="1:3" ht="18" customHeight="1">
      <c r="A472" s="6" t="s">
        <v>5</v>
      </c>
      <c r="B472" s="7" t="str">
        <f>"11621"</f>
        <v>11621</v>
      </c>
      <c r="C472" s="11">
        <v>69.9</v>
      </c>
    </row>
    <row r="473" spans="1:3" ht="18" customHeight="1">
      <c r="A473" s="6" t="s">
        <v>5</v>
      </c>
      <c r="B473" s="7" t="str">
        <f>"11622"</f>
        <v>11622</v>
      </c>
      <c r="C473" s="11">
        <v>77.5</v>
      </c>
    </row>
    <row r="474" spans="1:3" ht="18" customHeight="1">
      <c r="A474" s="6" t="s">
        <v>5</v>
      </c>
      <c r="B474" s="7" t="str">
        <f>"11623"</f>
        <v>11623</v>
      </c>
      <c r="C474" s="11">
        <v>50.6</v>
      </c>
    </row>
    <row r="475" spans="1:3" ht="18" customHeight="1">
      <c r="A475" s="6" t="s">
        <v>5</v>
      </c>
      <c r="B475" s="7" t="str">
        <f>"11624"</f>
        <v>11624</v>
      </c>
      <c r="C475" s="11" t="s">
        <v>4</v>
      </c>
    </row>
    <row r="476" spans="1:3" ht="18" customHeight="1">
      <c r="A476" s="6" t="s">
        <v>5</v>
      </c>
      <c r="B476" s="7" t="str">
        <f>"11625"</f>
        <v>11625</v>
      </c>
      <c r="C476" s="11">
        <v>65.2</v>
      </c>
    </row>
    <row r="477" spans="1:3" ht="18" customHeight="1">
      <c r="A477" s="6" t="s">
        <v>5</v>
      </c>
      <c r="B477" s="7" t="str">
        <f>"11626"</f>
        <v>11626</v>
      </c>
      <c r="C477" s="11">
        <v>76.8</v>
      </c>
    </row>
    <row r="478" spans="1:3" ht="18" customHeight="1">
      <c r="A478" s="6" t="s">
        <v>5</v>
      </c>
      <c r="B478" s="7" t="str">
        <f>"11627"</f>
        <v>11627</v>
      </c>
      <c r="C478" s="11">
        <v>50.2</v>
      </c>
    </row>
    <row r="479" spans="1:3" ht="18" customHeight="1">
      <c r="A479" s="6" t="s">
        <v>5</v>
      </c>
      <c r="B479" s="7" t="str">
        <f>"11628"</f>
        <v>11628</v>
      </c>
      <c r="C479" s="11">
        <v>57.5</v>
      </c>
    </row>
    <row r="480" spans="1:3" ht="18" customHeight="1">
      <c r="A480" s="6" t="s">
        <v>5</v>
      </c>
      <c r="B480" s="7" t="str">
        <f>"11629"</f>
        <v>11629</v>
      </c>
      <c r="C480" s="11">
        <v>55.2</v>
      </c>
    </row>
    <row r="481" spans="1:3" ht="18" customHeight="1">
      <c r="A481" s="6" t="s">
        <v>5</v>
      </c>
      <c r="B481" s="7" t="str">
        <f>"11630"</f>
        <v>11630</v>
      </c>
      <c r="C481" s="11">
        <v>60.8</v>
      </c>
    </row>
    <row r="482" spans="1:3" ht="18" customHeight="1">
      <c r="A482" s="6" t="s">
        <v>5</v>
      </c>
      <c r="B482" s="7" t="str">
        <f>"11701"</f>
        <v>11701</v>
      </c>
      <c r="C482" s="11">
        <v>73.9</v>
      </c>
    </row>
    <row r="483" spans="1:3" ht="18" customHeight="1">
      <c r="A483" s="6" t="s">
        <v>5</v>
      </c>
      <c r="B483" s="7" t="str">
        <f>"11702"</f>
        <v>11702</v>
      </c>
      <c r="C483" s="11" t="s">
        <v>4</v>
      </c>
    </row>
    <row r="484" spans="1:3" ht="18" customHeight="1">
      <c r="A484" s="6" t="s">
        <v>5</v>
      </c>
      <c r="B484" s="7" t="str">
        <f>"11703"</f>
        <v>11703</v>
      </c>
      <c r="C484" s="11">
        <v>71.2</v>
      </c>
    </row>
    <row r="485" spans="1:3" ht="18" customHeight="1">
      <c r="A485" s="6" t="s">
        <v>5</v>
      </c>
      <c r="B485" s="7" t="str">
        <f>"11704"</f>
        <v>11704</v>
      </c>
      <c r="C485" s="11">
        <v>49.9</v>
      </c>
    </row>
    <row r="486" spans="1:3" ht="18" customHeight="1">
      <c r="A486" s="6" t="s">
        <v>5</v>
      </c>
      <c r="B486" s="7" t="str">
        <f>"11705"</f>
        <v>11705</v>
      </c>
      <c r="C486" s="11">
        <v>55.5</v>
      </c>
    </row>
    <row r="487" spans="1:3" ht="18" customHeight="1">
      <c r="A487" s="6" t="s">
        <v>5</v>
      </c>
      <c r="B487" s="7" t="str">
        <f>"11706"</f>
        <v>11706</v>
      </c>
      <c r="C487" s="11" t="s">
        <v>4</v>
      </c>
    </row>
    <row r="488" spans="1:3" ht="18" customHeight="1">
      <c r="A488" s="6" t="s">
        <v>5</v>
      </c>
      <c r="B488" s="7" t="str">
        <f>"11707"</f>
        <v>11707</v>
      </c>
      <c r="C488" s="11">
        <v>60.4</v>
      </c>
    </row>
    <row r="489" spans="1:3" ht="18" customHeight="1">
      <c r="A489" s="6" t="s">
        <v>5</v>
      </c>
      <c r="B489" s="7" t="str">
        <f>"11708"</f>
        <v>11708</v>
      </c>
      <c r="C489" s="11">
        <v>76.5</v>
      </c>
    </row>
    <row r="490" spans="1:3" ht="18" customHeight="1">
      <c r="A490" s="6" t="s">
        <v>5</v>
      </c>
      <c r="B490" s="7" t="str">
        <f>"11709"</f>
        <v>11709</v>
      </c>
      <c r="C490" s="11">
        <v>82.3</v>
      </c>
    </row>
    <row r="491" spans="1:3" ht="18" customHeight="1">
      <c r="A491" s="6" t="s">
        <v>5</v>
      </c>
      <c r="B491" s="7" t="str">
        <f>"11710"</f>
        <v>11710</v>
      </c>
      <c r="C491" s="11" t="s">
        <v>4</v>
      </c>
    </row>
    <row r="492" spans="1:3" ht="18" customHeight="1">
      <c r="A492" s="6" t="s">
        <v>5</v>
      </c>
      <c r="B492" s="7" t="str">
        <f>"11711"</f>
        <v>11711</v>
      </c>
      <c r="C492" s="11" t="s">
        <v>4</v>
      </c>
    </row>
    <row r="493" spans="1:3" ht="18" customHeight="1">
      <c r="A493" s="6" t="s">
        <v>5</v>
      </c>
      <c r="B493" s="7" t="str">
        <f>"11712"</f>
        <v>11712</v>
      </c>
      <c r="C493" s="11">
        <v>54.6</v>
      </c>
    </row>
    <row r="494" spans="1:3" ht="18" customHeight="1">
      <c r="A494" s="6" t="s">
        <v>5</v>
      </c>
      <c r="B494" s="7" t="str">
        <f>"11713"</f>
        <v>11713</v>
      </c>
      <c r="C494" s="11">
        <v>54</v>
      </c>
    </row>
    <row r="495" spans="1:3" ht="18" customHeight="1">
      <c r="A495" s="6" t="s">
        <v>5</v>
      </c>
      <c r="B495" s="7" t="str">
        <f>"11714"</f>
        <v>11714</v>
      </c>
      <c r="C495" s="11" t="s">
        <v>4</v>
      </c>
    </row>
    <row r="496" spans="1:3" ht="18" customHeight="1">
      <c r="A496" s="6" t="s">
        <v>5</v>
      </c>
      <c r="B496" s="7" t="str">
        <f>"11715"</f>
        <v>11715</v>
      </c>
      <c r="C496" s="11">
        <v>62.8</v>
      </c>
    </row>
    <row r="497" spans="1:3" ht="18" customHeight="1">
      <c r="A497" s="6" t="s">
        <v>5</v>
      </c>
      <c r="B497" s="7" t="str">
        <f>"11716"</f>
        <v>11716</v>
      </c>
      <c r="C497" s="11">
        <v>51.7</v>
      </c>
    </row>
    <row r="498" spans="1:3" ht="18" customHeight="1">
      <c r="A498" s="6" t="s">
        <v>5</v>
      </c>
      <c r="B498" s="7" t="str">
        <f>"11717"</f>
        <v>11717</v>
      </c>
      <c r="C498" s="11">
        <v>51.5</v>
      </c>
    </row>
    <row r="499" spans="1:3" ht="18" customHeight="1">
      <c r="A499" s="6" t="s">
        <v>5</v>
      </c>
      <c r="B499" s="7" t="str">
        <f>"11718"</f>
        <v>11718</v>
      </c>
      <c r="C499" s="11">
        <v>54.5</v>
      </c>
    </row>
    <row r="500" spans="1:3" ht="18" customHeight="1">
      <c r="A500" s="6" t="s">
        <v>5</v>
      </c>
      <c r="B500" s="7" t="str">
        <f>"11719"</f>
        <v>11719</v>
      </c>
      <c r="C500" s="11">
        <v>59.1</v>
      </c>
    </row>
    <row r="501" spans="1:3" ht="18" customHeight="1">
      <c r="A501" s="6" t="s">
        <v>5</v>
      </c>
      <c r="B501" s="7" t="str">
        <f>"11720"</f>
        <v>11720</v>
      </c>
      <c r="C501" s="11" t="s">
        <v>4</v>
      </c>
    </row>
    <row r="502" spans="1:3" ht="18" customHeight="1">
      <c r="A502" s="6" t="s">
        <v>5</v>
      </c>
      <c r="B502" s="7" t="str">
        <f>"11721"</f>
        <v>11721</v>
      </c>
      <c r="C502" s="11">
        <v>56.7</v>
      </c>
    </row>
    <row r="503" spans="1:3" ht="18" customHeight="1">
      <c r="A503" s="6" t="s">
        <v>5</v>
      </c>
      <c r="B503" s="7" t="str">
        <f>"11722"</f>
        <v>11722</v>
      </c>
      <c r="C503" s="11" t="s">
        <v>4</v>
      </c>
    </row>
    <row r="504" spans="1:3" ht="18" customHeight="1">
      <c r="A504" s="6" t="s">
        <v>5</v>
      </c>
      <c r="B504" s="7" t="str">
        <f>"11723"</f>
        <v>11723</v>
      </c>
      <c r="C504" s="11">
        <v>64.5</v>
      </c>
    </row>
    <row r="505" spans="1:3" ht="18" customHeight="1">
      <c r="A505" s="6" t="s">
        <v>5</v>
      </c>
      <c r="B505" s="7" t="str">
        <f>"11724"</f>
        <v>11724</v>
      </c>
      <c r="C505" s="11" t="s">
        <v>4</v>
      </c>
    </row>
    <row r="506" spans="1:3" ht="18" customHeight="1">
      <c r="A506" s="6" t="s">
        <v>5</v>
      </c>
      <c r="B506" s="7" t="str">
        <f>"11725"</f>
        <v>11725</v>
      </c>
      <c r="C506" s="11">
        <v>63</v>
      </c>
    </row>
    <row r="507" spans="1:3" ht="18" customHeight="1">
      <c r="A507" s="6" t="s">
        <v>5</v>
      </c>
      <c r="B507" s="7" t="str">
        <f>"11726"</f>
        <v>11726</v>
      </c>
      <c r="C507" s="11" t="s">
        <v>4</v>
      </c>
    </row>
    <row r="508" spans="1:3" ht="18" customHeight="1">
      <c r="A508" s="6" t="s">
        <v>5</v>
      </c>
      <c r="B508" s="7" t="str">
        <f>"11727"</f>
        <v>11727</v>
      </c>
      <c r="C508" s="11">
        <v>71</v>
      </c>
    </row>
    <row r="509" spans="1:3" ht="18" customHeight="1">
      <c r="A509" s="6" t="s">
        <v>5</v>
      </c>
      <c r="B509" s="7" t="str">
        <f>"11728"</f>
        <v>11728</v>
      </c>
      <c r="C509" s="11" t="s">
        <v>4</v>
      </c>
    </row>
    <row r="510" spans="1:3" ht="18" customHeight="1">
      <c r="A510" s="6" t="s">
        <v>5</v>
      </c>
      <c r="B510" s="7" t="str">
        <f>"11729"</f>
        <v>11729</v>
      </c>
      <c r="C510" s="11">
        <v>61.9</v>
      </c>
    </row>
    <row r="511" spans="1:3" ht="18" customHeight="1">
      <c r="A511" s="6" t="s">
        <v>5</v>
      </c>
      <c r="B511" s="7" t="str">
        <f>"11730"</f>
        <v>11730</v>
      </c>
      <c r="C511" s="11" t="s">
        <v>4</v>
      </c>
    </row>
    <row r="512" spans="1:3" ht="18" customHeight="1">
      <c r="A512" s="6" t="s">
        <v>5</v>
      </c>
      <c r="B512" s="7" t="str">
        <f>"11801"</f>
        <v>11801</v>
      </c>
      <c r="C512" s="11" t="s">
        <v>4</v>
      </c>
    </row>
    <row r="513" spans="1:3" ht="18" customHeight="1">
      <c r="A513" s="6" t="s">
        <v>5</v>
      </c>
      <c r="B513" s="7" t="str">
        <f>"11802"</f>
        <v>11802</v>
      </c>
      <c r="C513" s="11">
        <v>54.9</v>
      </c>
    </row>
    <row r="514" spans="1:3" ht="18" customHeight="1">
      <c r="A514" s="6" t="s">
        <v>5</v>
      </c>
      <c r="B514" s="7" t="str">
        <f>"11803"</f>
        <v>11803</v>
      </c>
      <c r="C514" s="11">
        <v>77.1</v>
      </c>
    </row>
    <row r="515" spans="1:3" ht="18" customHeight="1">
      <c r="A515" s="6" t="s">
        <v>5</v>
      </c>
      <c r="B515" s="7" t="str">
        <f>"11804"</f>
        <v>11804</v>
      </c>
      <c r="C515" s="11">
        <v>72</v>
      </c>
    </row>
    <row r="516" spans="1:3" ht="18" customHeight="1">
      <c r="A516" s="6" t="s">
        <v>5</v>
      </c>
      <c r="B516" s="7" t="str">
        <f>"11805"</f>
        <v>11805</v>
      </c>
      <c r="C516" s="11">
        <v>70</v>
      </c>
    </row>
    <row r="517" spans="1:3" ht="18" customHeight="1">
      <c r="A517" s="6" t="s">
        <v>5</v>
      </c>
      <c r="B517" s="7" t="str">
        <f>"11806"</f>
        <v>11806</v>
      </c>
      <c r="C517" s="11" t="s">
        <v>4</v>
      </c>
    </row>
    <row r="518" spans="1:3" ht="18" customHeight="1">
      <c r="A518" s="6" t="s">
        <v>5</v>
      </c>
      <c r="B518" s="7" t="str">
        <f>"11807"</f>
        <v>11807</v>
      </c>
      <c r="C518" s="11">
        <v>76.8</v>
      </c>
    </row>
    <row r="519" spans="1:3" ht="18" customHeight="1">
      <c r="A519" s="6" t="s">
        <v>5</v>
      </c>
      <c r="B519" s="7" t="str">
        <f>"11808"</f>
        <v>11808</v>
      </c>
      <c r="C519" s="11" t="s">
        <v>4</v>
      </c>
    </row>
    <row r="520" spans="1:3" ht="18" customHeight="1">
      <c r="A520" s="6" t="s">
        <v>5</v>
      </c>
      <c r="B520" s="7" t="str">
        <f>"11809"</f>
        <v>11809</v>
      </c>
      <c r="C520" s="11">
        <v>64.2</v>
      </c>
    </row>
    <row r="521" spans="1:3" ht="18" customHeight="1">
      <c r="A521" s="6" t="s">
        <v>5</v>
      </c>
      <c r="B521" s="7" t="str">
        <f>"11810"</f>
        <v>11810</v>
      </c>
      <c r="C521" s="11" t="s">
        <v>4</v>
      </c>
    </row>
    <row r="522" spans="1:3" ht="18" customHeight="1">
      <c r="A522" s="6" t="s">
        <v>5</v>
      </c>
      <c r="B522" s="7" t="str">
        <f>"11811"</f>
        <v>11811</v>
      </c>
      <c r="C522" s="11" t="s">
        <v>4</v>
      </c>
    </row>
    <row r="523" spans="1:3" ht="18" customHeight="1">
      <c r="A523" s="6" t="s">
        <v>5</v>
      </c>
      <c r="B523" s="7" t="str">
        <f>"11812"</f>
        <v>11812</v>
      </c>
      <c r="C523" s="11" t="s">
        <v>4</v>
      </c>
    </row>
    <row r="524" spans="1:3" ht="18" customHeight="1">
      <c r="A524" s="6" t="s">
        <v>5</v>
      </c>
      <c r="B524" s="7" t="str">
        <f>"11813"</f>
        <v>11813</v>
      </c>
      <c r="C524" s="11">
        <v>55.4</v>
      </c>
    </row>
    <row r="525" spans="1:3" ht="18" customHeight="1">
      <c r="A525" s="6" t="s">
        <v>5</v>
      </c>
      <c r="B525" s="7" t="str">
        <f>"11814"</f>
        <v>11814</v>
      </c>
      <c r="C525" s="11" t="s">
        <v>4</v>
      </c>
    </row>
    <row r="526" spans="1:3" ht="18" customHeight="1">
      <c r="A526" s="6" t="s">
        <v>5</v>
      </c>
      <c r="B526" s="7" t="str">
        <f>"11815"</f>
        <v>11815</v>
      </c>
      <c r="C526" s="11" t="s">
        <v>4</v>
      </c>
    </row>
    <row r="527" spans="1:3" ht="18" customHeight="1">
      <c r="A527" s="6" t="s">
        <v>5</v>
      </c>
      <c r="B527" s="7" t="str">
        <f>"11816"</f>
        <v>11816</v>
      </c>
      <c r="C527" s="11" t="s">
        <v>4</v>
      </c>
    </row>
    <row r="528" spans="1:3" ht="18" customHeight="1">
      <c r="A528" s="6" t="s">
        <v>5</v>
      </c>
      <c r="B528" s="7" t="str">
        <f>"11817"</f>
        <v>11817</v>
      </c>
      <c r="C528" s="11">
        <v>63.6</v>
      </c>
    </row>
    <row r="529" spans="1:3" ht="18" customHeight="1">
      <c r="A529" s="6" t="s">
        <v>5</v>
      </c>
      <c r="B529" s="7" t="str">
        <f>"11818"</f>
        <v>11818</v>
      </c>
      <c r="C529" s="11">
        <v>84.1</v>
      </c>
    </row>
    <row r="530" spans="1:3" ht="18" customHeight="1">
      <c r="A530" s="6" t="s">
        <v>5</v>
      </c>
      <c r="B530" s="7" t="str">
        <f>"11819"</f>
        <v>11819</v>
      </c>
      <c r="C530" s="11">
        <v>52.9</v>
      </c>
    </row>
    <row r="531" spans="1:3" ht="18" customHeight="1">
      <c r="A531" s="6" t="s">
        <v>5</v>
      </c>
      <c r="B531" s="7" t="str">
        <f>"11820"</f>
        <v>11820</v>
      </c>
      <c r="C531" s="11">
        <v>43.4</v>
      </c>
    </row>
    <row r="532" spans="1:3" ht="18" customHeight="1">
      <c r="A532" s="6" t="s">
        <v>5</v>
      </c>
      <c r="B532" s="7" t="str">
        <f>"11821"</f>
        <v>11821</v>
      </c>
      <c r="C532" s="11">
        <v>69.8</v>
      </c>
    </row>
    <row r="533" spans="1:3" ht="18" customHeight="1">
      <c r="A533" s="6" t="s">
        <v>5</v>
      </c>
      <c r="B533" s="7" t="str">
        <f>"11822"</f>
        <v>11822</v>
      </c>
      <c r="C533" s="11">
        <v>73</v>
      </c>
    </row>
    <row r="534" spans="1:3" ht="18" customHeight="1">
      <c r="A534" s="6" t="s">
        <v>5</v>
      </c>
      <c r="B534" s="7" t="str">
        <f>"11823"</f>
        <v>11823</v>
      </c>
      <c r="C534" s="11" t="s">
        <v>4</v>
      </c>
    </row>
    <row r="535" spans="1:3" ht="18" customHeight="1">
      <c r="A535" s="6" t="s">
        <v>5</v>
      </c>
      <c r="B535" s="7" t="str">
        <f>"11824"</f>
        <v>11824</v>
      </c>
      <c r="C535" s="11" t="s">
        <v>4</v>
      </c>
    </row>
    <row r="536" spans="1:3" ht="18" customHeight="1">
      <c r="A536" s="6" t="s">
        <v>5</v>
      </c>
      <c r="B536" s="7" t="str">
        <f>"11825"</f>
        <v>11825</v>
      </c>
      <c r="C536" s="11" t="s">
        <v>4</v>
      </c>
    </row>
    <row r="537" spans="1:3" ht="18" customHeight="1">
      <c r="A537" s="6" t="s">
        <v>5</v>
      </c>
      <c r="B537" s="7" t="str">
        <f>"11826"</f>
        <v>11826</v>
      </c>
      <c r="C537" s="11">
        <v>72.7</v>
      </c>
    </row>
    <row r="538" spans="1:3" ht="18" customHeight="1">
      <c r="A538" s="6" t="s">
        <v>5</v>
      </c>
      <c r="B538" s="7" t="str">
        <f>"11827"</f>
        <v>11827</v>
      </c>
      <c r="C538" s="11">
        <v>68.6</v>
      </c>
    </row>
    <row r="539" spans="1:3" ht="18" customHeight="1">
      <c r="A539" s="6" t="s">
        <v>5</v>
      </c>
      <c r="B539" s="7" t="str">
        <f>"11828"</f>
        <v>11828</v>
      </c>
      <c r="C539" s="11">
        <v>64.5</v>
      </c>
    </row>
    <row r="540" spans="1:3" ht="18" customHeight="1">
      <c r="A540" s="6" t="s">
        <v>5</v>
      </c>
      <c r="B540" s="7" t="str">
        <f>"11829"</f>
        <v>11829</v>
      </c>
      <c r="C540" s="11" t="s">
        <v>4</v>
      </c>
    </row>
    <row r="541" spans="1:3" ht="18" customHeight="1">
      <c r="A541" s="6" t="s">
        <v>5</v>
      </c>
      <c r="B541" s="7" t="str">
        <f>"11830"</f>
        <v>11830</v>
      </c>
      <c r="C541" s="11">
        <v>63.7</v>
      </c>
    </row>
    <row r="542" spans="1:3" ht="18" customHeight="1">
      <c r="A542" s="6" t="s">
        <v>5</v>
      </c>
      <c r="B542" s="7" t="str">
        <f>"11901"</f>
        <v>11901</v>
      </c>
      <c r="C542" s="11">
        <v>72.1</v>
      </c>
    </row>
    <row r="543" spans="1:3" ht="18" customHeight="1">
      <c r="A543" s="6" t="s">
        <v>5</v>
      </c>
      <c r="B543" s="7" t="str">
        <f>"11902"</f>
        <v>11902</v>
      </c>
      <c r="C543" s="11" t="s">
        <v>4</v>
      </c>
    </row>
    <row r="544" spans="1:3" ht="18" customHeight="1">
      <c r="A544" s="6" t="s">
        <v>5</v>
      </c>
      <c r="B544" s="7" t="str">
        <f>"11903"</f>
        <v>11903</v>
      </c>
      <c r="C544" s="11" t="s">
        <v>4</v>
      </c>
    </row>
    <row r="545" spans="1:3" ht="18" customHeight="1">
      <c r="A545" s="6" t="s">
        <v>5</v>
      </c>
      <c r="B545" s="7" t="str">
        <f>"11904"</f>
        <v>11904</v>
      </c>
      <c r="C545" s="11">
        <v>64.4</v>
      </c>
    </row>
    <row r="546" spans="1:3" ht="18" customHeight="1">
      <c r="A546" s="6" t="s">
        <v>5</v>
      </c>
      <c r="B546" s="7" t="str">
        <f>"11905"</f>
        <v>11905</v>
      </c>
      <c r="C546" s="11" t="s">
        <v>4</v>
      </c>
    </row>
    <row r="547" spans="1:3" ht="18" customHeight="1">
      <c r="A547" s="6" t="s">
        <v>5</v>
      </c>
      <c r="B547" s="7" t="str">
        <f>"11906"</f>
        <v>11906</v>
      </c>
      <c r="C547" s="11">
        <v>66.1</v>
      </c>
    </row>
    <row r="548" spans="1:3" ht="18" customHeight="1">
      <c r="A548" s="6" t="s">
        <v>5</v>
      </c>
      <c r="B548" s="7" t="str">
        <f>"11907"</f>
        <v>11907</v>
      </c>
      <c r="C548" s="11">
        <v>44.1</v>
      </c>
    </row>
    <row r="549" spans="1:3" ht="18" customHeight="1">
      <c r="A549" s="6" t="s">
        <v>5</v>
      </c>
      <c r="B549" s="7" t="str">
        <f>"11908"</f>
        <v>11908</v>
      </c>
      <c r="C549" s="11">
        <v>57.5</v>
      </c>
    </row>
    <row r="550" spans="1:3" ht="18" customHeight="1">
      <c r="A550" s="6" t="s">
        <v>5</v>
      </c>
      <c r="B550" s="7" t="str">
        <f>"11909"</f>
        <v>11909</v>
      </c>
      <c r="C550" s="11">
        <v>68.6</v>
      </c>
    </row>
    <row r="551" spans="1:3" ht="18" customHeight="1">
      <c r="A551" s="6" t="s">
        <v>5</v>
      </c>
      <c r="B551" s="7" t="str">
        <f>"11910"</f>
        <v>11910</v>
      </c>
      <c r="C551" s="11">
        <v>64.2</v>
      </c>
    </row>
    <row r="552" spans="1:3" ht="18" customHeight="1">
      <c r="A552" s="6" t="s">
        <v>5</v>
      </c>
      <c r="B552" s="7" t="str">
        <f>"11911"</f>
        <v>11911</v>
      </c>
      <c r="C552" s="11" t="s">
        <v>4</v>
      </c>
    </row>
    <row r="553" spans="1:3" ht="18" customHeight="1">
      <c r="A553" s="6" t="s">
        <v>5</v>
      </c>
      <c r="B553" s="7" t="str">
        <f>"11912"</f>
        <v>11912</v>
      </c>
      <c r="C553" s="11" t="s">
        <v>4</v>
      </c>
    </row>
    <row r="554" spans="1:3" ht="18" customHeight="1">
      <c r="A554" s="6" t="s">
        <v>5</v>
      </c>
      <c r="B554" s="7" t="str">
        <f>"11913"</f>
        <v>11913</v>
      </c>
      <c r="C554" s="11">
        <v>51.9</v>
      </c>
    </row>
    <row r="555" spans="1:3" ht="18" customHeight="1">
      <c r="A555" s="6" t="s">
        <v>5</v>
      </c>
      <c r="B555" s="7" t="str">
        <f>"11914"</f>
        <v>11914</v>
      </c>
      <c r="C555" s="11" t="s">
        <v>4</v>
      </c>
    </row>
    <row r="556" spans="1:3" ht="18" customHeight="1">
      <c r="A556" s="6" t="s">
        <v>5</v>
      </c>
      <c r="B556" s="7" t="str">
        <f>"11915"</f>
        <v>11915</v>
      </c>
      <c r="C556" s="11">
        <v>63.2</v>
      </c>
    </row>
    <row r="557" spans="1:3" ht="18" customHeight="1">
      <c r="A557" s="6" t="s">
        <v>5</v>
      </c>
      <c r="B557" s="7" t="str">
        <f>"11916"</f>
        <v>11916</v>
      </c>
      <c r="C557" s="11">
        <v>69.5</v>
      </c>
    </row>
    <row r="558" spans="1:3" ht="18" customHeight="1">
      <c r="A558" s="6" t="s">
        <v>5</v>
      </c>
      <c r="B558" s="7" t="str">
        <f>"11917"</f>
        <v>11917</v>
      </c>
      <c r="C558" s="11" t="s">
        <v>4</v>
      </c>
    </row>
    <row r="559" spans="1:3" ht="18" customHeight="1">
      <c r="A559" s="6" t="s">
        <v>5</v>
      </c>
      <c r="B559" s="7" t="str">
        <f>"11918"</f>
        <v>11918</v>
      </c>
      <c r="C559" s="11" t="s">
        <v>4</v>
      </c>
    </row>
    <row r="560" spans="1:3" ht="18" customHeight="1">
      <c r="A560" s="6" t="s">
        <v>5</v>
      </c>
      <c r="B560" s="7" t="str">
        <f>"11919"</f>
        <v>11919</v>
      </c>
      <c r="C560" s="11" t="s">
        <v>4</v>
      </c>
    </row>
    <row r="561" spans="1:3" ht="18" customHeight="1">
      <c r="A561" s="6" t="s">
        <v>5</v>
      </c>
      <c r="B561" s="7" t="str">
        <f>"11920"</f>
        <v>11920</v>
      </c>
      <c r="C561" s="11" t="s">
        <v>4</v>
      </c>
    </row>
    <row r="562" spans="1:3" ht="18" customHeight="1">
      <c r="A562" s="6" t="s">
        <v>5</v>
      </c>
      <c r="B562" s="7" t="str">
        <f>"11921"</f>
        <v>11921</v>
      </c>
      <c r="C562" s="11" t="s">
        <v>4</v>
      </c>
    </row>
    <row r="563" spans="1:3" ht="18" customHeight="1">
      <c r="A563" s="6" t="s">
        <v>5</v>
      </c>
      <c r="B563" s="7" t="str">
        <f>"11922"</f>
        <v>11922</v>
      </c>
      <c r="C563" s="11">
        <v>71</v>
      </c>
    </row>
    <row r="564" spans="1:3" ht="18" customHeight="1">
      <c r="A564" s="6" t="s">
        <v>5</v>
      </c>
      <c r="B564" s="7" t="str">
        <f>"11923"</f>
        <v>11923</v>
      </c>
      <c r="C564" s="11">
        <v>64.2</v>
      </c>
    </row>
    <row r="565" spans="1:3" ht="18" customHeight="1">
      <c r="A565" s="6" t="s">
        <v>5</v>
      </c>
      <c r="B565" s="7" t="str">
        <f>"11924"</f>
        <v>11924</v>
      </c>
      <c r="C565" s="11">
        <v>57.9</v>
      </c>
    </row>
    <row r="566" spans="1:3" ht="18" customHeight="1">
      <c r="A566" s="6" t="s">
        <v>5</v>
      </c>
      <c r="B566" s="7" t="str">
        <f>"11925"</f>
        <v>11925</v>
      </c>
      <c r="C566" s="11">
        <v>64.8</v>
      </c>
    </row>
    <row r="567" spans="1:3" ht="18" customHeight="1">
      <c r="A567" s="6" t="s">
        <v>5</v>
      </c>
      <c r="B567" s="7" t="str">
        <f>"11926"</f>
        <v>11926</v>
      </c>
      <c r="C567" s="11">
        <v>66.2</v>
      </c>
    </row>
    <row r="568" spans="1:3" ht="18" customHeight="1">
      <c r="A568" s="6" t="s">
        <v>5</v>
      </c>
      <c r="B568" s="7" t="str">
        <f>"11927"</f>
        <v>11927</v>
      </c>
      <c r="C568" s="11">
        <v>48</v>
      </c>
    </row>
    <row r="569" spans="1:3" ht="18" customHeight="1">
      <c r="A569" s="6" t="s">
        <v>5</v>
      </c>
      <c r="B569" s="7" t="str">
        <f>"11928"</f>
        <v>11928</v>
      </c>
      <c r="C569" s="11" t="s">
        <v>4</v>
      </c>
    </row>
    <row r="570" spans="1:3" ht="18" customHeight="1">
      <c r="A570" s="6" t="s">
        <v>5</v>
      </c>
      <c r="B570" s="7" t="str">
        <f>"11929"</f>
        <v>11929</v>
      </c>
      <c r="C570" s="11">
        <v>63.8</v>
      </c>
    </row>
    <row r="571" spans="1:3" ht="18" customHeight="1">
      <c r="A571" s="6" t="s">
        <v>5</v>
      </c>
      <c r="B571" s="7" t="str">
        <f>"11930"</f>
        <v>11930</v>
      </c>
      <c r="C571" s="11">
        <v>64.4</v>
      </c>
    </row>
    <row r="572" spans="1:3" ht="18" customHeight="1">
      <c r="A572" s="6" t="s">
        <v>5</v>
      </c>
      <c r="B572" s="7" t="str">
        <f>"12001"</f>
        <v>12001</v>
      </c>
      <c r="C572" s="11">
        <v>79.4</v>
      </c>
    </row>
    <row r="573" spans="1:3" ht="18" customHeight="1">
      <c r="A573" s="6" t="s">
        <v>5</v>
      </c>
      <c r="B573" s="7" t="str">
        <f>"12002"</f>
        <v>12002</v>
      </c>
      <c r="C573" s="11">
        <v>65</v>
      </c>
    </row>
    <row r="574" spans="1:3" ht="18" customHeight="1">
      <c r="A574" s="6" t="s">
        <v>5</v>
      </c>
      <c r="B574" s="7" t="str">
        <f>"12003"</f>
        <v>12003</v>
      </c>
      <c r="C574" s="11">
        <v>76.3</v>
      </c>
    </row>
    <row r="575" spans="1:3" ht="18" customHeight="1">
      <c r="A575" s="6" t="s">
        <v>5</v>
      </c>
      <c r="B575" s="7" t="str">
        <f>"12004"</f>
        <v>12004</v>
      </c>
      <c r="C575" s="11" t="s">
        <v>4</v>
      </c>
    </row>
    <row r="576" spans="1:3" ht="18" customHeight="1">
      <c r="A576" s="6" t="s">
        <v>5</v>
      </c>
      <c r="B576" s="7" t="str">
        <f>"12005"</f>
        <v>12005</v>
      </c>
      <c r="C576" s="11" t="s">
        <v>4</v>
      </c>
    </row>
    <row r="577" spans="1:3" ht="18" customHeight="1">
      <c r="A577" s="6" t="s">
        <v>5</v>
      </c>
      <c r="B577" s="7" t="str">
        <f>"12006"</f>
        <v>12006</v>
      </c>
      <c r="C577" s="11">
        <v>47.2</v>
      </c>
    </row>
    <row r="578" spans="1:3" ht="18" customHeight="1">
      <c r="A578" s="6" t="s">
        <v>5</v>
      </c>
      <c r="B578" s="7" t="str">
        <f>"12007"</f>
        <v>12007</v>
      </c>
      <c r="C578" s="11">
        <v>44.9</v>
      </c>
    </row>
    <row r="579" spans="1:3" ht="18" customHeight="1">
      <c r="A579" s="6" t="s">
        <v>6</v>
      </c>
      <c r="B579" s="7" t="str">
        <f>"12008"</f>
        <v>12008</v>
      </c>
      <c r="C579" s="11" t="s">
        <v>4</v>
      </c>
    </row>
    <row r="580" spans="1:3" ht="18" customHeight="1">
      <c r="A580" s="6" t="s">
        <v>6</v>
      </c>
      <c r="B580" s="7" t="str">
        <f>"12009"</f>
        <v>12009</v>
      </c>
      <c r="C580" s="11">
        <v>67.9</v>
      </c>
    </row>
    <row r="581" spans="1:3" ht="18" customHeight="1">
      <c r="A581" s="6" t="s">
        <v>6</v>
      </c>
      <c r="B581" s="7" t="str">
        <f>"12010"</f>
        <v>12010</v>
      </c>
      <c r="C581" s="11">
        <v>63.2</v>
      </c>
    </row>
    <row r="582" spans="1:3" ht="18" customHeight="1">
      <c r="A582" s="6" t="s">
        <v>6</v>
      </c>
      <c r="B582" s="7" t="str">
        <f>"12011"</f>
        <v>12011</v>
      </c>
      <c r="C582" s="11">
        <v>75.1</v>
      </c>
    </row>
    <row r="583" spans="1:3" ht="18" customHeight="1">
      <c r="A583" s="6" t="s">
        <v>6</v>
      </c>
      <c r="B583" s="7" t="str">
        <f>"12012"</f>
        <v>12012</v>
      </c>
      <c r="C583" s="11">
        <v>57.3</v>
      </c>
    </row>
    <row r="584" spans="1:3" ht="18" customHeight="1">
      <c r="A584" s="6" t="s">
        <v>6</v>
      </c>
      <c r="B584" s="7" t="str">
        <f>"12013"</f>
        <v>12013</v>
      </c>
      <c r="C584" s="11" t="s">
        <v>4</v>
      </c>
    </row>
    <row r="585" spans="1:3" ht="18" customHeight="1">
      <c r="A585" s="6" t="s">
        <v>6</v>
      </c>
      <c r="B585" s="7" t="str">
        <f>"12014"</f>
        <v>12014</v>
      </c>
      <c r="C585" s="11" t="s">
        <v>4</v>
      </c>
    </row>
    <row r="586" spans="1:3" ht="18" customHeight="1">
      <c r="A586" s="6" t="s">
        <v>6</v>
      </c>
      <c r="B586" s="7" t="str">
        <f>"12015"</f>
        <v>12015</v>
      </c>
      <c r="C586" s="11">
        <v>58.7</v>
      </c>
    </row>
    <row r="587" spans="1:3" ht="18" customHeight="1">
      <c r="A587" s="6" t="s">
        <v>6</v>
      </c>
      <c r="B587" s="7" t="str">
        <f>"12016"</f>
        <v>12016</v>
      </c>
      <c r="C587" s="11">
        <v>71.3</v>
      </c>
    </row>
    <row r="588" spans="1:3" ht="18" customHeight="1">
      <c r="A588" s="6" t="s">
        <v>6</v>
      </c>
      <c r="B588" s="7" t="str">
        <f>"12017"</f>
        <v>12017</v>
      </c>
      <c r="C588" s="11">
        <v>65</v>
      </c>
    </row>
    <row r="589" spans="1:3" ht="18" customHeight="1">
      <c r="A589" s="6" t="s">
        <v>6</v>
      </c>
      <c r="B589" s="7" t="str">
        <f>"12018"</f>
        <v>12018</v>
      </c>
      <c r="C589" s="11" t="s">
        <v>4</v>
      </c>
    </row>
    <row r="590" spans="1:3" ht="18" customHeight="1">
      <c r="A590" s="6" t="s">
        <v>6</v>
      </c>
      <c r="B590" s="7" t="str">
        <f>"12019"</f>
        <v>12019</v>
      </c>
      <c r="C590" s="11">
        <v>78.1</v>
      </c>
    </row>
    <row r="591" spans="1:3" ht="18" customHeight="1">
      <c r="A591" s="6" t="s">
        <v>6</v>
      </c>
      <c r="B591" s="7" t="str">
        <f>"12020"</f>
        <v>12020</v>
      </c>
      <c r="C591" s="11">
        <v>71.1</v>
      </c>
    </row>
    <row r="592" spans="1:3" ht="18" customHeight="1">
      <c r="A592" s="6" t="s">
        <v>6</v>
      </c>
      <c r="B592" s="7" t="str">
        <f>"12021"</f>
        <v>12021</v>
      </c>
      <c r="C592" s="11">
        <v>61.7</v>
      </c>
    </row>
    <row r="593" spans="1:3" ht="18" customHeight="1">
      <c r="A593" s="6" t="s">
        <v>6</v>
      </c>
      <c r="B593" s="7" t="str">
        <f>"12022"</f>
        <v>12022</v>
      </c>
      <c r="C593" s="11">
        <v>70.5</v>
      </c>
    </row>
    <row r="594" spans="1:3" ht="18" customHeight="1">
      <c r="A594" s="6" t="s">
        <v>6</v>
      </c>
      <c r="B594" s="7" t="str">
        <f>"12023"</f>
        <v>12023</v>
      </c>
      <c r="C594" s="11">
        <v>72.3</v>
      </c>
    </row>
    <row r="595" spans="1:3" ht="18" customHeight="1">
      <c r="A595" s="6" t="s">
        <v>6</v>
      </c>
      <c r="B595" s="7" t="str">
        <f>"12024"</f>
        <v>12024</v>
      </c>
      <c r="C595" s="11">
        <v>49.2</v>
      </c>
    </row>
    <row r="596" spans="1:3" ht="18" customHeight="1">
      <c r="A596" s="6" t="s">
        <v>6</v>
      </c>
      <c r="B596" s="7" t="str">
        <f>"12025"</f>
        <v>12025</v>
      </c>
      <c r="C596" s="11">
        <v>54.1</v>
      </c>
    </row>
    <row r="597" spans="1:3" ht="18" customHeight="1">
      <c r="A597" s="6" t="s">
        <v>6</v>
      </c>
      <c r="B597" s="7" t="str">
        <f>"12026"</f>
        <v>12026</v>
      </c>
      <c r="C597" s="11">
        <v>62.3</v>
      </c>
    </row>
    <row r="598" spans="1:3" ht="18" customHeight="1">
      <c r="A598" s="6" t="s">
        <v>6</v>
      </c>
      <c r="B598" s="7" t="str">
        <f>"12027"</f>
        <v>12027</v>
      </c>
      <c r="C598" s="11" t="s">
        <v>4</v>
      </c>
    </row>
    <row r="599" spans="1:3" ht="18" customHeight="1">
      <c r="A599" s="6" t="s">
        <v>6</v>
      </c>
      <c r="B599" s="7" t="str">
        <f>"12028"</f>
        <v>12028</v>
      </c>
      <c r="C599" s="11">
        <v>73.8</v>
      </c>
    </row>
    <row r="600" spans="1:3" ht="18" customHeight="1">
      <c r="A600" s="6" t="s">
        <v>6</v>
      </c>
      <c r="B600" s="7" t="str">
        <f>"12029"</f>
        <v>12029</v>
      </c>
      <c r="C600" s="11">
        <v>54</v>
      </c>
    </row>
    <row r="601" spans="1:3" ht="18" customHeight="1">
      <c r="A601" s="6" t="s">
        <v>6</v>
      </c>
      <c r="B601" s="7" t="str">
        <f>"12030"</f>
        <v>12030</v>
      </c>
      <c r="C601" s="11">
        <v>49.4</v>
      </c>
    </row>
    <row r="602" spans="1:3" ht="18" customHeight="1">
      <c r="A602" s="6" t="s">
        <v>6</v>
      </c>
      <c r="B602" s="7" t="str">
        <f>"12101"</f>
        <v>12101</v>
      </c>
      <c r="C602" s="11">
        <v>47.8</v>
      </c>
    </row>
    <row r="603" spans="1:3" ht="18" customHeight="1">
      <c r="A603" s="6" t="s">
        <v>6</v>
      </c>
      <c r="B603" s="7" t="str">
        <f>"12102"</f>
        <v>12102</v>
      </c>
      <c r="C603" s="11">
        <v>56.6</v>
      </c>
    </row>
    <row r="604" spans="1:3" ht="18" customHeight="1">
      <c r="A604" s="6" t="s">
        <v>6</v>
      </c>
      <c r="B604" s="7" t="str">
        <f>"12103"</f>
        <v>12103</v>
      </c>
      <c r="C604" s="11" t="s">
        <v>4</v>
      </c>
    </row>
    <row r="605" spans="1:3" ht="18" customHeight="1">
      <c r="A605" s="6" t="s">
        <v>6</v>
      </c>
      <c r="B605" s="7" t="str">
        <f>"12104"</f>
        <v>12104</v>
      </c>
      <c r="C605" s="11" t="s">
        <v>4</v>
      </c>
    </row>
    <row r="606" spans="1:3" ht="18" customHeight="1">
      <c r="A606" s="6" t="s">
        <v>6</v>
      </c>
      <c r="B606" s="7" t="str">
        <f>"12105"</f>
        <v>12105</v>
      </c>
      <c r="C606" s="11">
        <v>57.1</v>
      </c>
    </row>
    <row r="607" spans="1:3" ht="18" customHeight="1">
      <c r="A607" s="6" t="s">
        <v>6</v>
      </c>
      <c r="B607" s="7" t="str">
        <f>"12106"</f>
        <v>12106</v>
      </c>
      <c r="C607" s="11">
        <v>73.5</v>
      </c>
    </row>
    <row r="608" spans="1:3" ht="18" customHeight="1">
      <c r="A608" s="6" t="s">
        <v>6</v>
      </c>
      <c r="B608" s="7" t="str">
        <f>"12107"</f>
        <v>12107</v>
      </c>
      <c r="C608" s="11" t="s">
        <v>4</v>
      </c>
    </row>
    <row r="609" spans="1:3" ht="18" customHeight="1">
      <c r="A609" s="6" t="s">
        <v>6</v>
      </c>
      <c r="B609" s="7" t="str">
        <f>"12108"</f>
        <v>12108</v>
      </c>
      <c r="C609" s="11" t="s">
        <v>4</v>
      </c>
    </row>
    <row r="610" spans="1:3" ht="18" customHeight="1">
      <c r="A610" s="6" t="s">
        <v>6</v>
      </c>
      <c r="B610" s="7" t="str">
        <f>"12109"</f>
        <v>12109</v>
      </c>
      <c r="C610" s="11">
        <v>55.7</v>
      </c>
    </row>
    <row r="611" spans="1:3" ht="18" customHeight="1">
      <c r="A611" s="6" t="s">
        <v>6</v>
      </c>
      <c r="B611" s="7" t="str">
        <f>"12110"</f>
        <v>12110</v>
      </c>
      <c r="C611" s="11" t="s">
        <v>4</v>
      </c>
    </row>
    <row r="612" spans="1:3" ht="18" customHeight="1">
      <c r="A612" s="6" t="s">
        <v>6</v>
      </c>
      <c r="B612" s="7" t="str">
        <f>"12111"</f>
        <v>12111</v>
      </c>
      <c r="C612" s="11">
        <v>55</v>
      </c>
    </row>
    <row r="613" spans="1:3" ht="18" customHeight="1">
      <c r="A613" s="6" t="s">
        <v>6</v>
      </c>
      <c r="B613" s="7" t="str">
        <f>"12112"</f>
        <v>12112</v>
      </c>
      <c r="C613" s="11">
        <v>51.1</v>
      </c>
    </row>
    <row r="614" spans="1:3" ht="18" customHeight="1">
      <c r="A614" s="6" t="s">
        <v>6</v>
      </c>
      <c r="B614" s="7" t="str">
        <f>"12113"</f>
        <v>12113</v>
      </c>
      <c r="C614" s="11">
        <v>71</v>
      </c>
    </row>
    <row r="615" spans="1:3" ht="18" customHeight="1">
      <c r="A615" s="6" t="s">
        <v>6</v>
      </c>
      <c r="B615" s="7" t="str">
        <f>"12114"</f>
        <v>12114</v>
      </c>
      <c r="C615" s="11">
        <v>72.4</v>
      </c>
    </row>
    <row r="616" spans="1:3" ht="18" customHeight="1">
      <c r="A616" s="6" t="s">
        <v>6</v>
      </c>
      <c r="B616" s="7" t="str">
        <f>"12115"</f>
        <v>12115</v>
      </c>
      <c r="C616" s="11">
        <v>74</v>
      </c>
    </row>
    <row r="617" spans="1:3" ht="18" customHeight="1">
      <c r="A617" s="6" t="s">
        <v>6</v>
      </c>
      <c r="B617" s="7" t="str">
        <f>"12116"</f>
        <v>12116</v>
      </c>
      <c r="C617" s="11">
        <v>56.8</v>
      </c>
    </row>
    <row r="618" spans="1:3" ht="18" customHeight="1">
      <c r="A618" s="6" t="s">
        <v>6</v>
      </c>
      <c r="B618" s="7" t="str">
        <f>"12117"</f>
        <v>12117</v>
      </c>
      <c r="C618" s="11">
        <v>66.4</v>
      </c>
    </row>
    <row r="619" spans="1:3" ht="18" customHeight="1">
      <c r="A619" s="6" t="s">
        <v>6</v>
      </c>
      <c r="B619" s="7" t="str">
        <f>"12118"</f>
        <v>12118</v>
      </c>
      <c r="C619" s="11">
        <v>70.4</v>
      </c>
    </row>
    <row r="620" spans="1:3" ht="18" customHeight="1">
      <c r="A620" s="6" t="s">
        <v>6</v>
      </c>
      <c r="B620" s="7" t="str">
        <f>"12119"</f>
        <v>12119</v>
      </c>
      <c r="C620" s="11">
        <v>58.1</v>
      </c>
    </row>
    <row r="621" spans="1:3" ht="18" customHeight="1">
      <c r="A621" s="6" t="s">
        <v>6</v>
      </c>
      <c r="B621" s="7" t="str">
        <f>"12120"</f>
        <v>12120</v>
      </c>
      <c r="C621" s="11">
        <v>78</v>
      </c>
    </row>
    <row r="622" spans="1:3" ht="18" customHeight="1">
      <c r="A622" s="6" t="s">
        <v>6</v>
      </c>
      <c r="B622" s="7" t="str">
        <f>"12121"</f>
        <v>12121</v>
      </c>
      <c r="C622" s="11" t="s">
        <v>4</v>
      </c>
    </row>
    <row r="623" spans="1:3" ht="18" customHeight="1">
      <c r="A623" s="6" t="s">
        <v>6</v>
      </c>
      <c r="B623" s="7" t="str">
        <f>"12122"</f>
        <v>12122</v>
      </c>
      <c r="C623" s="11">
        <v>50.8</v>
      </c>
    </row>
    <row r="624" spans="1:3" ht="18" customHeight="1">
      <c r="A624" s="6" t="s">
        <v>6</v>
      </c>
      <c r="B624" s="7" t="str">
        <f>"12123"</f>
        <v>12123</v>
      </c>
      <c r="C624" s="11" t="s">
        <v>4</v>
      </c>
    </row>
    <row r="625" spans="1:3" ht="18" customHeight="1">
      <c r="A625" s="6" t="s">
        <v>6</v>
      </c>
      <c r="B625" s="7" t="str">
        <f>"12124"</f>
        <v>12124</v>
      </c>
      <c r="C625" s="11">
        <v>67.3</v>
      </c>
    </row>
    <row r="626" spans="1:3" ht="18" customHeight="1">
      <c r="A626" s="6" t="s">
        <v>6</v>
      </c>
      <c r="B626" s="7" t="str">
        <f>"12125"</f>
        <v>12125</v>
      </c>
      <c r="C626" s="11" t="s">
        <v>4</v>
      </c>
    </row>
    <row r="627" spans="1:3" ht="18" customHeight="1">
      <c r="A627" s="6" t="s">
        <v>6</v>
      </c>
      <c r="B627" s="7" t="str">
        <f>"12126"</f>
        <v>12126</v>
      </c>
      <c r="C627" s="11">
        <v>64.8</v>
      </c>
    </row>
    <row r="628" spans="1:3" ht="18" customHeight="1">
      <c r="A628" s="6" t="s">
        <v>6</v>
      </c>
      <c r="B628" s="7" t="str">
        <f>"12127"</f>
        <v>12127</v>
      </c>
      <c r="C628" s="11">
        <v>68.8</v>
      </c>
    </row>
    <row r="629" spans="1:3" ht="18" customHeight="1">
      <c r="A629" s="6" t="s">
        <v>6</v>
      </c>
      <c r="B629" s="7" t="str">
        <f>"12128"</f>
        <v>12128</v>
      </c>
      <c r="C629" s="11" t="s">
        <v>4</v>
      </c>
    </row>
    <row r="630" spans="1:3" ht="18" customHeight="1">
      <c r="A630" s="6" t="s">
        <v>6</v>
      </c>
      <c r="B630" s="7" t="str">
        <f>"12129"</f>
        <v>12129</v>
      </c>
      <c r="C630" s="11" t="s">
        <v>4</v>
      </c>
    </row>
    <row r="631" spans="1:3" ht="18" customHeight="1">
      <c r="A631" s="6" t="s">
        <v>6</v>
      </c>
      <c r="B631" s="7" t="str">
        <f>"12130"</f>
        <v>12130</v>
      </c>
      <c r="C631" s="11" t="s">
        <v>4</v>
      </c>
    </row>
    <row r="632" spans="1:3" ht="18" customHeight="1">
      <c r="A632" s="6" t="s">
        <v>6</v>
      </c>
      <c r="B632" s="7" t="str">
        <f>"12201"</f>
        <v>12201</v>
      </c>
      <c r="C632" s="11">
        <v>58</v>
      </c>
    </row>
    <row r="633" spans="1:3" ht="18" customHeight="1">
      <c r="A633" s="6" t="s">
        <v>6</v>
      </c>
      <c r="B633" s="7" t="str">
        <f>"12202"</f>
        <v>12202</v>
      </c>
      <c r="C633" s="11">
        <v>68.5</v>
      </c>
    </row>
    <row r="634" spans="1:3" ht="18" customHeight="1">
      <c r="A634" s="6" t="s">
        <v>6</v>
      </c>
      <c r="B634" s="7" t="str">
        <f>"12203"</f>
        <v>12203</v>
      </c>
      <c r="C634" s="11" t="s">
        <v>4</v>
      </c>
    </row>
    <row r="635" spans="1:3" ht="18" customHeight="1">
      <c r="A635" s="6" t="s">
        <v>6</v>
      </c>
      <c r="B635" s="7" t="str">
        <f>"12204"</f>
        <v>12204</v>
      </c>
      <c r="C635" s="11">
        <v>56.5</v>
      </c>
    </row>
    <row r="636" spans="1:3" ht="18" customHeight="1">
      <c r="A636" s="6" t="s">
        <v>6</v>
      </c>
      <c r="B636" s="7" t="str">
        <f>"12205"</f>
        <v>12205</v>
      </c>
      <c r="C636" s="11">
        <v>54.3</v>
      </c>
    </row>
    <row r="637" spans="1:3" ht="18" customHeight="1">
      <c r="A637" s="6" t="s">
        <v>6</v>
      </c>
      <c r="B637" s="7" t="str">
        <f>"12206"</f>
        <v>12206</v>
      </c>
      <c r="C637" s="11">
        <v>70.8</v>
      </c>
    </row>
    <row r="638" spans="1:3" ht="18" customHeight="1">
      <c r="A638" s="6" t="s">
        <v>6</v>
      </c>
      <c r="B638" s="7" t="str">
        <f>"12207"</f>
        <v>12207</v>
      </c>
      <c r="C638" s="11">
        <v>79.3</v>
      </c>
    </row>
    <row r="639" spans="1:3" ht="18" customHeight="1">
      <c r="A639" s="6" t="s">
        <v>6</v>
      </c>
      <c r="B639" s="7" t="str">
        <f>"12208"</f>
        <v>12208</v>
      </c>
      <c r="C639" s="11">
        <v>52.6</v>
      </c>
    </row>
    <row r="640" spans="1:3" ht="18" customHeight="1">
      <c r="A640" s="6" t="s">
        <v>6</v>
      </c>
      <c r="B640" s="7" t="str">
        <f>"12209"</f>
        <v>12209</v>
      </c>
      <c r="C640" s="11">
        <v>49.2</v>
      </c>
    </row>
    <row r="641" spans="1:3" ht="18" customHeight="1">
      <c r="A641" s="6" t="s">
        <v>6</v>
      </c>
      <c r="B641" s="7" t="str">
        <f>"12210"</f>
        <v>12210</v>
      </c>
      <c r="C641" s="11">
        <v>62.9</v>
      </c>
    </row>
    <row r="642" spans="1:3" ht="18" customHeight="1">
      <c r="A642" s="6" t="s">
        <v>6</v>
      </c>
      <c r="B642" s="7" t="str">
        <f>"12211"</f>
        <v>12211</v>
      </c>
      <c r="C642" s="11">
        <v>66.4</v>
      </c>
    </row>
    <row r="643" spans="1:3" ht="18" customHeight="1">
      <c r="A643" s="6" t="s">
        <v>6</v>
      </c>
      <c r="B643" s="7" t="str">
        <f>"12212"</f>
        <v>12212</v>
      </c>
      <c r="C643" s="11" t="s">
        <v>4</v>
      </c>
    </row>
    <row r="644" spans="1:3" ht="18" customHeight="1">
      <c r="A644" s="6" t="s">
        <v>6</v>
      </c>
      <c r="B644" s="7" t="str">
        <f>"12213"</f>
        <v>12213</v>
      </c>
      <c r="C644" s="11" t="s">
        <v>4</v>
      </c>
    </row>
    <row r="645" spans="1:3" ht="18" customHeight="1">
      <c r="A645" s="6" t="s">
        <v>6</v>
      </c>
      <c r="B645" s="7" t="str">
        <f>"12214"</f>
        <v>12214</v>
      </c>
      <c r="C645" s="11">
        <v>69.1</v>
      </c>
    </row>
    <row r="646" spans="1:3" ht="18" customHeight="1">
      <c r="A646" s="6" t="s">
        <v>6</v>
      </c>
      <c r="B646" s="7" t="str">
        <f>"12215"</f>
        <v>12215</v>
      </c>
      <c r="C646" s="11">
        <v>61.4</v>
      </c>
    </row>
    <row r="647" spans="1:3" ht="18" customHeight="1">
      <c r="A647" s="6" t="s">
        <v>6</v>
      </c>
      <c r="B647" s="7" t="str">
        <f>"12216"</f>
        <v>12216</v>
      </c>
      <c r="C647" s="11" t="s">
        <v>4</v>
      </c>
    </row>
    <row r="648" spans="1:3" ht="18" customHeight="1">
      <c r="A648" s="6" t="s">
        <v>6</v>
      </c>
      <c r="B648" s="7" t="str">
        <f>"12217"</f>
        <v>12217</v>
      </c>
      <c r="C648" s="11">
        <v>73.9</v>
      </c>
    </row>
    <row r="649" spans="1:3" ht="18" customHeight="1">
      <c r="A649" s="6" t="s">
        <v>6</v>
      </c>
      <c r="B649" s="7" t="str">
        <f>"12218"</f>
        <v>12218</v>
      </c>
      <c r="C649" s="11">
        <v>55.5</v>
      </c>
    </row>
    <row r="650" spans="1:3" ht="18" customHeight="1">
      <c r="A650" s="6" t="s">
        <v>6</v>
      </c>
      <c r="B650" s="7" t="str">
        <f>"12219"</f>
        <v>12219</v>
      </c>
      <c r="C650" s="11">
        <v>74.2</v>
      </c>
    </row>
    <row r="651" spans="1:3" ht="18" customHeight="1">
      <c r="A651" s="6" t="s">
        <v>6</v>
      </c>
      <c r="B651" s="7" t="str">
        <f>"12220"</f>
        <v>12220</v>
      </c>
      <c r="C651" s="11" t="s">
        <v>4</v>
      </c>
    </row>
    <row r="652" spans="1:3" ht="18" customHeight="1">
      <c r="A652" s="6" t="s">
        <v>6</v>
      </c>
      <c r="B652" s="7" t="str">
        <f>"12221"</f>
        <v>12221</v>
      </c>
      <c r="C652" s="11">
        <v>42.3</v>
      </c>
    </row>
    <row r="653" spans="1:3" ht="18" customHeight="1">
      <c r="A653" s="6" t="s">
        <v>6</v>
      </c>
      <c r="B653" s="7" t="str">
        <f>"12222"</f>
        <v>12222</v>
      </c>
      <c r="C653" s="11" t="s">
        <v>4</v>
      </c>
    </row>
    <row r="654" spans="1:3" ht="18" customHeight="1">
      <c r="A654" s="6" t="s">
        <v>6</v>
      </c>
      <c r="B654" s="7" t="str">
        <f>"12223"</f>
        <v>12223</v>
      </c>
      <c r="C654" s="11">
        <v>63.5</v>
      </c>
    </row>
    <row r="655" spans="1:3" ht="18" customHeight="1">
      <c r="A655" s="6" t="s">
        <v>6</v>
      </c>
      <c r="B655" s="7" t="str">
        <f>"12224"</f>
        <v>12224</v>
      </c>
      <c r="C655" s="11">
        <v>62.6</v>
      </c>
    </row>
    <row r="656" spans="1:3" ht="18" customHeight="1">
      <c r="A656" s="6" t="s">
        <v>6</v>
      </c>
      <c r="B656" s="7" t="str">
        <f>"12225"</f>
        <v>12225</v>
      </c>
      <c r="C656" s="11">
        <v>51.2</v>
      </c>
    </row>
    <row r="657" spans="1:3" ht="18" customHeight="1">
      <c r="A657" s="6" t="s">
        <v>6</v>
      </c>
      <c r="B657" s="7" t="str">
        <f>"12226"</f>
        <v>12226</v>
      </c>
      <c r="C657" s="11">
        <v>60</v>
      </c>
    </row>
    <row r="658" spans="1:3" ht="18" customHeight="1">
      <c r="A658" s="6" t="s">
        <v>6</v>
      </c>
      <c r="B658" s="7" t="str">
        <f>"12227"</f>
        <v>12227</v>
      </c>
      <c r="C658" s="11">
        <v>71.5</v>
      </c>
    </row>
    <row r="659" spans="1:3" ht="18" customHeight="1">
      <c r="A659" s="6" t="s">
        <v>6</v>
      </c>
      <c r="B659" s="7" t="str">
        <f>"12228"</f>
        <v>12228</v>
      </c>
      <c r="C659" s="11" t="s">
        <v>4</v>
      </c>
    </row>
    <row r="660" spans="1:3" ht="18" customHeight="1">
      <c r="A660" s="6" t="s">
        <v>6</v>
      </c>
      <c r="B660" s="7" t="str">
        <f>"12229"</f>
        <v>12229</v>
      </c>
      <c r="C660" s="11" t="s">
        <v>4</v>
      </c>
    </row>
    <row r="661" spans="1:3" ht="18" customHeight="1">
      <c r="A661" s="6" t="s">
        <v>6</v>
      </c>
      <c r="B661" s="7" t="str">
        <f>"12230"</f>
        <v>12230</v>
      </c>
      <c r="C661" s="11">
        <v>56.6</v>
      </c>
    </row>
    <row r="662" spans="1:3" ht="18" customHeight="1">
      <c r="A662" s="6" t="s">
        <v>6</v>
      </c>
      <c r="B662" s="7" t="str">
        <f>"12301"</f>
        <v>12301</v>
      </c>
      <c r="C662" s="11" t="s">
        <v>4</v>
      </c>
    </row>
    <row r="663" spans="1:3" ht="18" customHeight="1">
      <c r="A663" s="6" t="s">
        <v>6</v>
      </c>
      <c r="B663" s="7" t="str">
        <f>"12302"</f>
        <v>12302</v>
      </c>
      <c r="C663" s="11">
        <v>62.6</v>
      </c>
    </row>
    <row r="664" spans="1:3" ht="18" customHeight="1">
      <c r="A664" s="6" t="s">
        <v>6</v>
      </c>
      <c r="B664" s="7" t="str">
        <f>"12303"</f>
        <v>12303</v>
      </c>
      <c r="C664" s="11" t="s">
        <v>4</v>
      </c>
    </row>
    <row r="665" spans="1:3" ht="18" customHeight="1">
      <c r="A665" s="6" t="s">
        <v>6</v>
      </c>
      <c r="B665" s="7" t="str">
        <f>"12304"</f>
        <v>12304</v>
      </c>
      <c r="C665" s="11" t="s">
        <v>4</v>
      </c>
    </row>
    <row r="666" spans="1:3" ht="18" customHeight="1">
      <c r="A666" s="6" t="s">
        <v>6</v>
      </c>
      <c r="B666" s="7" t="str">
        <f>"12305"</f>
        <v>12305</v>
      </c>
      <c r="C666" s="11" t="s">
        <v>4</v>
      </c>
    </row>
    <row r="667" spans="1:3" ht="18" customHeight="1">
      <c r="A667" s="6" t="s">
        <v>6</v>
      </c>
      <c r="B667" s="7" t="str">
        <f>"12306"</f>
        <v>12306</v>
      </c>
      <c r="C667" s="11">
        <v>64</v>
      </c>
    </row>
    <row r="668" spans="1:3" ht="18" customHeight="1">
      <c r="A668" s="6" t="s">
        <v>6</v>
      </c>
      <c r="B668" s="7" t="str">
        <f>"12307"</f>
        <v>12307</v>
      </c>
      <c r="C668" s="11">
        <v>84.2</v>
      </c>
    </row>
    <row r="669" spans="1:3" ht="18" customHeight="1">
      <c r="A669" s="6" t="s">
        <v>6</v>
      </c>
      <c r="B669" s="7" t="str">
        <f>"12308"</f>
        <v>12308</v>
      </c>
      <c r="C669" s="11">
        <v>59.2</v>
      </c>
    </row>
    <row r="670" spans="1:3" ht="18" customHeight="1">
      <c r="A670" s="6" t="s">
        <v>6</v>
      </c>
      <c r="B670" s="7" t="str">
        <f>"12309"</f>
        <v>12309</v>
      </c>
      <c r="C670" s="11">
        <v>49.2</v>
      </c>
    </row>
    <row r="671" spans="1:3" ht="18" customHeight="1">
      <c r="A671" s="6" t="s">
        <v>6</v>
      </c>
      <c r="B671" s="7" t="str">
        <f>"12310"</f>
        <v>12310</v>
      </c>
      <c r="C671" s="11">
        <v>68.4</v>
      </c>
    </row>
    <row r="672" spans="1:3" ht="18" customHeight="1">
      <c r="A672" s="6" t="s">
        <v>6</v>
      </c>
      <c r="B672" s="7" t="str">
        <f>"12311"</f>
        <v>12311</v>
      </c>
      <c r="C672" s="11" t="s">
        <v>4</v>
      </c>
    </row>
    <row r="673" spans="1:3" ht="18" customHeight="1">
      <c r="A673" s="6" t="s">
        <v>6</v>
      </c>
      <c r="B673" s="7" t="str">
        <f>"12312"</f>
        <v>12312</v>
      </c>
      <c r="C673" s="11" t="s">
        <v>4</v>
      </c>
    </row>
    <row r="674" spans="1:3" ht="18" customHeight="1">
      <c r="A674" s="6" t="s">
        <v>6</v>
      </c>
      <c r="B674" s="7" t="str">
        <f>"12313"</f>
        <v>12313</v>
      </c>
      <c r="C674" s="11" t="s">
        <v>4</v>
      </c>
    </row>
    <row r="675" spans="1:3" ht="18" customHeight="1">
      <c r="A675" s="6" t="s">
        <v>6</v>
      </c>
      <c r="B675" s="7" t="str">
        <f>"12314"</f>
        <v>12314</v>
      </c>
      <c r="C675" s="11">
        <v>60.8</v>
      </c>
    </row>
    <row r="676" spans="1:3" ht="18" customHeight="1">
      <c r="A676" s="6" t="s">
        <v>6</v>
      </c>
      <c r="B676" s="7" t="str">
        <f>"12315"</f>
        <v>12315</v>
      </c>
      <c r="C676" s="11">
        <v>63.9</v>
      </c>
    </row>
    <row r="677" spans="1:3" ht="18" customHeight="1">
      <c r="A677" s="6" t="s">
        <v>6</v>
      </c>
      <c r="B677" s="7" t="str">
        <f>"12316"</f>
        <v>12316</v>
      </c>
      <c r="C677" s="11" t="s">
        <v>4</v>
      </c>
    </row>
    <row r="678" spans="1:3" ht="18" customHeight="1">
      <c r="A678" s="6" t="s">
        <v>6</v>
      </c>
      <c r="B678" s="7" t="str">
        <f>"12317"</f>
        <v>12317</v>
      </c>
      <c r="C678" s="11" t="s">
        <v>4</v>
      </c>
    </row>
    <row r="679" spans="1:3" ht="18" customHeight="1">
      <c r="A679" s="6" t="s">
        <v>6</v>
      </c>
      <c r="B679" s="7" t="str">
        <f>"12318"</f>
        <v>12318</v>
      </c>
      <c r="C679" s="11">
        <v>59.2</v>
      </c>
    </row>
    <row r="680" spans="1:3" ht="18" customHeight="1">
      <c r="A680" s="6" t="s">
        <v>6</v>
      </c>
      <c r="B680" s="7" t="str">
        <f>"12319"</f>
        <v>12319</v>
      </c>
      <c r="C680" s="11">
        <v>61.2</v>
      </c>
    </row>
    <row r="681" spans="1:3" ht="18" customHeight="1">
      <c r="A681" s="6" t="s">
        <v>6</v>
      </c>
      <c r="B681" s="7" t="str">
        <f>"12320"</f>
        <v>12320</v>
      </c>
      <c r="C681" s="11">
        <v>59.7</v>
      </c>
    </row>
    <row r="682" spans="1:3" ht="18" customHeight="1">
      <c r="A682" s="6" t="s">
        <v>6</v>
      </c>
      <c r="B682" s="7" t="str">
        <f>"12321"</f>
        <v>12321</v>
      </c>
      <c r="C682" s="11">
        <v>57</v>
      </c>
    </row>
    <row r="683" spans="1:3" ht="18" customHeight="1">
      <c r="A683" s="6" t="s">
        <v>6</v>
      </c>
      <c r="B683" s="7" t="str">
        <f>"12322"</f>
        <v>12322</v>
      </c>
      <c r="C683" s="11">
        <v>61.7</v>
      </c>
    </row>
    <row r="684" spans="1:3" ht="18" customHeight="1">
      <c r="A684" s="6" t="s">
        <v>6</v>
      </c>
      <c r="B684" s="7" t="str">
        <f>"12323"</f>
        <v>12323</v>
      </c>
      <c r="C684" s="11">
        <v>65</v>
      </c>
    </row>
    <row r="685" spans="1:3" ht="18" customHeight="1">
      <c r="A685" s="6" t="s">
        <v>6</v>
      </c>
      <c r="B685" s="7" t="str">
        <f>"12324"</f>
        <v>12324</v>
      </c>
      <c r="C685" s="11">
        <v>56.3</v>
      </c>
    </row>
    <row r="686" spans="1:3" ht="18" customHeight="1">
      <c r="A686" s="6" t="s">
        <v>6</v>
      </c>
      <c r="B686" s="7" t="str">
        <f>"12325"</f>
        <v>12325</v>
      </c>
      <c r="C686" s="11">
        <v>62.1</v>
      </c>
    </row>
    <row r="687" spans="1:3" ht="18" customHeight="1">
      <c r="A687" s="6" t="s">
        <v>6</v>
      </c>
      <c r="B687" s="7" t="str">
        <f>"12326"</f>
        <v>12326</v>
      </c>
      <c r="C687" s="11">
        <v>65.1</v>
      </c>
    </row>
    <row r="688" spans="1:3" ht="18" customHeight="1">
      <c r="A688" s="6" t="s">
        <v>6</v>
      </c>
      <c r="B688" s="7" t="str">
        <f>"12327"</f>
        <v>12327</v>
      </c>
      <c r="C688" s="11">
        <v>67.7</v>
      </c>
    </row>
    <row r="689" spans="1:3" ht="18" customHeight="1">
      <c r="A689" s="6" t="s">
        <v>6</v>
      </c>
      <c r="B689" s="7" t="str">
        <f>"12328"</f>
        <v>12328</v>
      </c>
      <c r="C689" s="11">
        <v>81.6</v>
      </c>
    </row>
    <row r="690" spans="1:3" ht="18" customHeight="1">
      <c r="A690" s="6" t="s">
        <v>6</v>
      </c>
      <c r="B690" s="7" t="str">
        <f>"12329"</f>
        <v>12329</v>
      </c>
      <c r="C690" s="11" t="s">
        <v>4</v>
      </c>
    </row>
    <row r="691" spans="1:3" ht="18" customHeight="1">
      <c r="A691" s="6" t="s">
        <v>6</v>
      </c>
      <c r="B691" s="7" t="str">
        <f>"12330"</f>
        <v>12330</v>
      </c>
      <c r="C691" s="11">
        <v>65.7</v>
      </c>
    </row>
    <row r="692" spans="1:3" ht="18" customHeight="1">
      <c r="A692" s="6" t="s">
        <v>6</v>
      </c>
      <c r="B692" s="7" t="str">
        <f>"12401"</f>
        <v>12401</v>
      </c>
      <c r="C692" s="11">
        <v>65.3</v>
      </c>
    </row>
    <row r="693" spans="1:3" ht="18" customHeight="1">
      <c r="A693" s="6" t="s">
        <v>6</v>
      </c>
      <c r="B693" s="7" t="str">
        <f>"12402"</f>
        <v>12402</v>
      </c>
      <c r="C693" s="11">
        <v>53.6</v>
      </c>
    </row>
    <row r="694" spans="1:3" ht="18" customHeight="1">
      <c r="A694" s="6" t="s">
        <v>6</v>
      </c>
      <c r="B694" s="7" t="str">
        <f>"12403"</f>
        <v>12403</v>
      </c>
      <c r="C694" s="11">
        <v>60.5</v>
      </c>
    </row>
    <row r="695" spans="1:3" ht="18" customHeight="1">
      <c r="A695" s="6" t="s">
        <v>6</v>
      </c>
      <c r="B695" s="7" t="str">
        <f>"12404"</f>
        <v>12404</v>
      </c>
      <c r="C695" s="11">
        <v>75.4</v>
      </c>
    </row>
    <row r="696" spans="1:3" ht="18" customHeight="1">
      <c r="A696" s="6" t="s">
        <v>6</v>
      </c>
      <c r="B696" s="7" t="str">
        <f>"12405"</f>
        <v>12405</v>
      </c>
      <c r="C696" s="11">
        <v>54.5</v>
      </c>
    </row>
    <row r="697" spans="1:3" ht="18" customHeight="1">
      <c r="A697" s="6" t="s">
        <v>6</v>
      </c>
      <c r="B697" s="7" t="str">
        <f>"12406"</f>
        <v>12406</v>
      </c>
      <c r="C697" s="11">
        <v>64.7</v>
      </c>
    </row>
    <row r="698" spans="1:3" ht="18" customHeight="1">
      <c r="A698" s="6" t="s">
        <v>6</v>
      </c>
      <c r="B698" s="7" t="str">
        <f>"12407"</f>
        <v>12407</v>
      </c>
      <c r="C698" s="11" t="s">
        <v>4</v>
      </c>
    </row>
    <row r="699" spans="1:3" ht="18" customHeight="1">
      <c r="A699" s="6" t="s">
        <v>6</v>
      </c>
      <c r="B699" s="7" t="str">
        <f>"12408"</f>
        <v>12408</v>
      </c>
      <c r="C699" s="11">
        <v>61.7</v>
      </c>
    </row>
    <row r="700" spans="1:3" ht="18" customHeight="1">
      <c r="A700" s="6" t="s">
        <v>6</v>
      </c>
      <c r="B700" s="7" t="str">
        <f>"12409"</f>
        <v>12409</v>
      </c>
      <c r="C700" s="11">
        <v>55.4</v>
      </c>
    </row>
    <row r="701" spans="1:3" ht="18" customHeight="1">
      <c r="A701" s="6" t="s">
        <v>6</v>
      </c>
      <c r="B701" s="7" t="str">
        <f>"12410"</f>
        <v>12410</v>
      </c>
      <c r="C701" s="11">
        <v>65.1</v>
      </c>
    </row>
    <row r="702" spans="1:3" ht="18" customHeight="1">
      <c r="A702" s="6" t="s">
        <v>6</v>
      </c>
      <c r="B702" s="7" t="str">
        <f>"12411"</f>
        <v>12411</v>
      </c>
      <c r="C702" s="11">
        <v>77.1</v>
      </c>
    </row>
    <row r="703" spans="1:3" ht="18" customHeight="1">
      <c r="A703" s="6" t="s">
        <v>6</v>
      </c>
      <c r="B703" s="7" t="str">
        <f>"12412"</f>
        <v>12412</v>
      </c>
      <c r="C703" s="11">
        <v>68.7</v>
      </c>
    </row>
    <row r="704" spans="1:3" ht="18" customHeight="1">
      <c r="A704" s="6" t="s">
        <v>6</v>
      </c>
      <c r="B704" s="7" t="str">
        <f>"12413"</f>
        <v>12413</v>
      </c>
      <c r="C704" s="11">
        <v>54.8</v>
      </c>
    </row>
    <row r="705" spans="1:3" ht="18" customHeight="1">
      <c r="A705" s="6" t="s">
        <v>6</v>
      </c>
      <c r="B705" s="7" t="str">
        <f>"12414"</f>
        <v>12414</v>
      </c>
      <c r="C705" s="11">
        <v>73.2</v>
      </c>
    </row>
    <row r="706" spans="1:3" ht="18" customHeight="1">
      <c r="A706" s="6" t="s">
        <v>6</v>
      </c>
      <c r="B706" s="7" t="str">
        <f>"12415"</f>
        <v>12415</v>
      </c>
      <c r="C706" s="11">
        <v>61.3</v>
      </c>
    </row>
    <row r="707" spans="1:3" ht="18" customHeight="1">
      <c r="A707" s="6" t="s">
        <v>6</v>
      </c>
      <c r="B707" s="7" t="str">
        <f>"12416"</f>
        <v>12416</v>
      </c>
      <c r="C707" s="11">
        <v>63.6</v>
      </c>
    </row>
    <row r="708" spans="1:3" ht="18" customHeight="1">
      <c r="A708" s="6" t="s">
        <v>6</v>
      </c>
      <c r="B708" s="7" t="str">
        <f>"12417"</f>
        <v>12417</v>
      </c>
      <c r="C708" s="11">
        <v>46.3</v>
      </c>
    </row>
    <row r="709" spans="1:3" ht="18" customHeight="1">
      <c r="A709" s="6" t="s">
        <v>6</v>
      </c>
      <c r="B709" s="7" t="str">
        <f>"12418"</f>
        <v>12418</v>
      </c>
      <c r="C709" s="11">
        <v>57.9</v>
      </c>
    </row>
    <row r="710" spans="1:3" ht="18" customHeight="1">
      <c r="A710" s="6" t="s">
        <v>6</v>
      </c>
      <c r="B710" s="7" t="str">
        <f>"12419"</f>
        <v>12419</v>
      </c>
      <c r="C710" s="11">
        <v>60.7</v>
      </c>
    </row>
    <row r="711" spans="1:3" ht="18" customHeight="1">
      <c r="A711" s="6" t="s">
        <v>6</v>
      </c>
      <c r="B711" s="7" t="str">
        <f>"12420"</f>
        <v>12420</v>
      </c>
      <c r="C711" s="11" t="s">
        <v>4</v>
      </c>
    </row>
    <row r="712" spans="1:3" ht="18" customHeight="1">
      <c r="A712" s="6" t="s">
        <v>6</v>
      </c>
      <c r="B712" s="7" t="str">
        <f>"12421"</f>
        <v>12421</v>
      </c>
      <c r="C712" s="11" t="s">
        <v>4</v>
      </c>
    </row>
    <row r="713" spans="1:3" ht="18" customHeight="1">
      <c r="A713" s="6" t="s">
        <v>6</v>
      </c>
      <c r="B713" s="7" t="str">
        <f>"12422"</f>
        <v>12422</v>
      </c>
      <c r="C713" s="11">
        <v>77.6</v>
      </c>
    </row>
    <row r="714" spans="1:3" ht="18" customHeight="1">
      <c r="A714" s="6" t="s">
        <v>6</v>
      </c>
      <c r="B714" s="7" t="str">
        <f>"12423"</f>
        <v>12423</v>
      </c>
      <c r="C714" s="11">
        <v>63.7</v>
      </c>
    </row>
    <row r="715" spans="1:3" ht="18" customHeight="1">
      <c r="A715" s="6" t="s">
        <v>6</v>
      </c>
      <c r="B715" s="7" t="str">
        <f>"12424"</f>
        <v>12424</v>
      </c>
      <c r="C715" s="11" t="s">
        <v>4</v>
      </c>
    </row>
    <row r="716" spans="1:3" ht="18" customHeight="1">
      <c r="A716" s="6" t="s">
        <v>6</v>
      </c>
      <c r="B716" s="7" t="str">
        <f>"12425"</f>
        <v>12425</v>
      </c>
      <c r="C716" s="11">
        <v>66.9</v>
      </c>
    </row>
    <row r="717" spans="1:3" ht="18" customHeight="1">
      <c r="A717" s="6" t="s">
        <v>6</v>
      </c>
      <c r="B717" s="7" t="str">
        <f>"12426"</f>
        <v>12426</v>
      </c>
      <c r="C717" s="11">
        <v>53.1</v>
      </c>
    </row>
    <row r="718" spans="1:3" ht="18" customHeight="1">
      <c r="A718" s="6" t="s">
        <v>6</v>
      </c>
      <c r="B718" s="7" t="str">
        <f>"12427"</f>
        <v>12427</v>
      </c>
      <c r="C718" s="11">
        <v>73.7</v>
      </c>
    </row>
    <row r="719" spans="1:3" ht="18" customHeight="1">
      <c r="A719" s="6" t="s">
        <v>6</v>
      </c>
      <c r="B719" s="7" t="str">
        <f>"12428"</f>
        <v>12428</v>
      </c>
      <c r="C719" s="11">
        <v>68.7</v>
      </c>
    </row>
    <row r="720" spans="1:3" ht="18" customHeight="1">
      <c r="A720" s="6" t="s">
        <v>6</v>
      </c>
      <c r="B720" s="7" t="str">
        <f>"12429"</f>
        <v>12429</v>
      </c>
      <c r="C720" s="11" t="s">
        <v>4</v>
      </c>
    </row>
    <row r="721" spans="1:3" ht="18" customHeight="1">
      <c r="A721" s="6" t="s">
        <v>6</v>
      </c>
      <c r="B721" s="7" t="str">
        <f>"12430"</f>
        <v>12430</v>
      </c>
      <c r="C721" s="11">
        <v>47.5</v>
      </c>
    </row>
    <row r="722" spans="1:3" ht="18" customHeight="1">
      <c r="A722" s="6" t="s">
        <v>6</v>
      </c>
      <c r="B722" s="7" t="str">
        <f>"12501"</f>
        <v>12501</v>
      </c>
      <c r="C722" s="11" t="s">
        <v>4</v>
      </c>
    </row>
    <row r="723" spans="1:3" ht="18" customHeight="1">
      <c r="A723" s="6" t="s">
        <v>6</v>
      </c>
      <c r="B723" s="7" t="str">
        <f>"12502"</f>
        <v>12502</v>
      </c>
      <c r="C723" s="11">
        <v>57.4</v>
      </c>
    </row>
    <row r="724" spans="1:3" ht="18" customHeight="1">
      <c r="A724" s="6" t="s">
        <v>6</v>
      </c>
      <c r="B724" s="7" t="str">
        <f>"12503"</f>
        <v>12503</v>
      </c>
      <c r="C724" s="11">
        <v>69</v>
      </c>
    </row>
    <row r="725" spans="1:3" ht="18" customHeight="1">
      <c r="A725" s="6" t="s">
        <v>6</v>
      </c>
      <c r="B725" s="7" t="str">
        <f>"12504"</f>
        <v>12504</v>
      </c>
      <c r="C725" s="11" t="s">
        <v>4</v>
      </c>
    </row>
    <row r="726" spans="1:3" ht="18" customHeight="1">
      <c r="A726" s="6" t="s">
        <v>6</v>
      </c>
      <c r="B726" s="7" t="str">
        <f>"12505"</f>
        <v>12505</v>
      </c>
      <c r="C726" s="11">
        <v>59.3</v>
      </c>
    </row>
    <row r="727" spans="1:3" ht="18" customHeight="1">
      <c r="A727" s="6" t="s">
        <v>6</v>
      </c>
      <c r="B727" s="7" t="str">
        <f>"12506"</f>
        <v>12506</v>
      </c>
      <c r="C727" s="11">
        <v>70.9</v>
      </c>
    </row>
    <row r="728" spans="1:3" ht="18" customHeight="1">
      <c r="A728" s="6" t="s">
        <v>6</v>
      </c>
      <c r="B728" s="7" t="str">
        <f>"12507"</f>
        <v>12507</v>
      </c>
      <c r="C728" s="11">
        <v>64.6</v>
      </c>
    </row>
    <row r="729" spans="1:3" ht="18" customHeight="1">
      <c r="A729" s="6" t="s">
        <v>6</v>
      </c>
      <c r="B729" s="7" t="str">
        <f>"12508"</f>
        <v>12508</v>
      </c>
      <c r="C729" s="11">
        <v>74</v>
      </c>
    </row>
    <row r="730" spans="1:3" ht="18" customHeight="1">
      <c r="A730" s="6" t="s">
        <v>6</v>
      </c>
      <c r="B730" s="7" t="str">
        <f>"12509"</f>
        <v>12509</v>
      </c>
      <c r="C730" s="11" t="s">
        <v>4</v>
      </c>
    </row>
    <row r="731" spans="1:3" ht="18" customHeight="1">
      <c r="A731" s="6" t="s">
        <v>6</v>
      </c>
      <c r="B731" s="7" t="str">
        <f>"12510"</f>
        <v>12510</v>
      </c>
      <c r="C731" s="11">
        <v>72.5</v>
      </c>
    </row>
    <row r="732" spans="1:3" ht="18" customHeight="1">
      <c r="A732" s="6" t="s">
        <v>6</v>
      </c>
      <c r="B732" s="7" t="str">
        <f>"12511"</f>
        <v>12511</v>
      </c>
      <c r="C732" s="11">
        <v>59.4</v>
      </c>
    </row>
    <row r="733" spans="1:3" ht="18" customHeight="1">
      <c r="A733" s="6" t="s">
        <v>6</v>
      </c>
      <c r="B733" s="7" t="str">
        <f>"12512"</f>
        <v>12512</v>
      </c>
      <c r="C733" s="11" t="s">
        <v>4</v>
      </c>
    </row>
    <row r="734" spans="1:3" ht="18" customHeight="1">
      <c r="A734" s="6" t="s">
        <v>6</v>
      </c>
      <c r="B734" s="7" t="str">
        <f>"12513"</f>
        <v>12513</v>
      </c>
      <c r="C734" s="11">
        <v>65.9</v>
      </c>
    </row>
    <row r="735" spans="1:3" ht="18" customHeight="1">
      <c r="A735" s="6" t="s">
        <v>6</v>
      </c>
      <c r="B735" s="7" t="str">
        <f>"12514"</f>
        <v>12514</v>
      </c>
      <c r="C735" s="11">
        <v>50.7</v>
      </c>
    </row>
    <row r="736" spans="1:3" ht="18" customHeight="1">
      <c r="A736" s="6" t="s">
        <v>6</v>
      </c>
      <c r="B736" s="7" t="str">
        <f>"12515"</f>
        <v>12515</v>
      </c>
      <c r="C736" s="11">
        <v>65.3</v>
      </c>
    </row>
    <row r="737" spans="1:3" ht="18" customHeight="1">
      <c r="A737" s="6" t="s">
        <v>6</v>
      </c>
      <c r="B737" s="7" t="str">
        <f>"12516"</f>
        <v>12516</v>
      </c>
      <c r="C737" s="11">
        <v>54.3</v>
      </c>
    </row>
    <row r="738" spans="1:3" ht="18" customHeight="1">
      <c r="A738" s="6" t="s">
        <v>6</v>
      </c>
      <c r="B738" s="7" t="str">
        <f>"12517"</f>
        <v>12517</v>
      </c>
      <c r="C738" s="11">
        <v>80.1</v>
      </c>
    </row>
    <row r="739" spans="1:3" ht="18" customHeight="1">
      <c r="A739" s="6" t="s">
        <v>6</v>
      </c>
      <c r="B739" s="7" t="str">
        <f>"12518"</f>
        <v>12518</v>
      </c>
      <c r="C739" s="11">
        <v>56.2</v>
      </c>
    </row>
    <row r="740" spans="1:3" ht="18" customHeight="1">
      <c r="A740" s="6" t="s">
        <v>6</v>
      </c>
      <c r="B740" s="7" t="str">
        <f>"12519"</f>
        <v>12519</v>
      </c>
      <c r="C740" s="11">
        <v>53.6</v>
      </c>
    </row>
    <row r="741" spans="1:3" ht="18" customHeight="1">
      <c r="A741" s="6" t="s">
        <v>6</v>
      </c>
      <c r="B741" s="7" t="str">
        <f>"12520"</f>
        <v>12520</v>
      </c>
      <c r="C741" s="11" t="s">
        <v>4</v>
      </c>
    </row>
    <row r="742" spans="1:3" ht="18" customHeight="1">
      <c r="A742" s="6" t="s">
        <v>6</v>
      </c>
      <c r="B742" s="7" t="str">
        <f>"12521"</f>
        <v>12521</v>
      </c>
      <c r="C742" s="11">
        <v>68.3</v>
      </c>
    </row>
    <row r="743" spans="1:3" ht="18" customHeight="1">
      <c r="A743" s="6" t="s">
        <v>6</v>
      </c>
      <c r="B743" s="7" t="str">
        <f>"12522"</f>
        <v>12522</v>
      </c>
      <c r="C743" s="11">
        <v>71.1</v>
      </c>
    </row>
    <row r="744" spans="1:3" ht="18" customHeight="1">
      <c r="A744" s="6" t="s">
        <v>6</v>
      </c>
      <c r="B744" s="7" t="str">
        <f>"12523"</f>
        <v>12523</v>
      </c>
      <c r="C744" s="11">
        <v>61.7</v>
      </c>
    </row>
    <row r="745" spans="1:3" ht="18" customHeight="1">
      <c r="A745" s="6" t="s">
        <v>6</v>
      </c>
      <c r="B745" s="7" t="str">
        <f>"12524"</f>
        <v>12524</v>
      </c>
      <c r="C745" s="11">
        <v>56</v>
      </c>
    </row>
    <row r="746" spans="1:3" ht="18" customHeight="1">
      <c r="A746" s="6" t="s">
        <v>6</v>
      </c>
      <c r="B746" s="7" t="str">
        <f>"12525"</f>
        <v>12525</v>
      </c>
      <c r="C746" s="11" t="s">
        <v>4</v>
      </c>
    </row>
    <row r="747" spans="1:3" ht="18" customHeight="1">
      <c r="A747" s="6" t="s">
        <v>6</v>
      </c>
      <c r="B747" s="7" t="str">
        <f>"12526"</f>
        <v>12526</v>
      </c>
      <c r="C747" s="11">
        <v>69.2</v>
      </c>
    </row>
    <row r="748" spans="1:3" ht="18" customHeight="1">
      <c r="A748" s="6" t="s">
        <v>6</v>
      </c>
      <c r="B748" s="7" t="str">
        <f>"12527"</f>
        <v>12527</v>
      </c>
      <c r="C748" s="11">
        <v>76.2</v>
      </c>
    </row>
    <row r="749" spans="1:3" ht="18" customHeight="1">
      <c r="A749" s="6" t="s">
        <v>6</v>
      </c>
      <c r="B749" s="7" t="str">
        <f>"12528"</f>
        <v>12528</v>
      </c>
      <c r="C749" s="11" t="s">
        <v>4</v>
      </c>
    </row>
    <row r="750" spans="1:3" ht="18" customHeight="1">
      <c r="A750" s="6" t="s">
        <v>6</v>
      </c>
      <c r="B750" s="7" t="str">
        <f>"12529"</f>
        <v>12529</v>
      </c>
      <c r="C750" s="11">
        <v>47.9</v>
      </c>
    </row>
    <row r="751" spans="1:3" ht="18" customHeight="1">
      <c r="A751" s="6" t="s">
        <v>6</v>
      </c>
      <c r="B751" s="7" t="str">
        <f>"12530"</f>
        <v>12530</v>
      </c>
      <c r="C751" s="11">
        <v>75.6</v>
      </c>
    </row>
    <row r="752" spans="1:3" ht="18" customHeight="1">
      <c r="A752" s="6" t="s">
        <v>6</v>
      </c>
      <c r="B752" s="7" t="str">
        <f>"12601"</f>
        <v>12601</v>
      </c>
      <c r="C752" s="11">
        <v>52.6</v>
      </c>
    </row>
    <row r="753" spans="1:3" ht="18" customHeight="1">
      <c r="A753" s="6" t="s">
        <v>6</v>
      </c>
      <c r="B753" s="7" t="str">
        <f>"12602"</f>
        <v>12602</v>
      </c>
      <c r="C753" s="11" t="s">
        <v>4</v>
      </c>
    </row>
    <row r="754" spans="1:3" ht="18" customHeight="1">
      <c r="A754" s="6" t="s">
        <v>6</v>
      </c>
      <c r="B754" s="7" t="str">
        <f>"12603"</f>
        <v>12603</v>
      </c>
      <c r="C754" s="11">
        <v>52.5</v>
      </c>
    </row>
    <row r="755" spans="1:3" ht="18" customHeight="1">
      <c r="A755" s="6" t="s">
        <v>6</v>
      </c>
      <c r="B755" s="7" t="str">
        <f>"12604"</f>
        <v>12604</v>
      </c>
      <c r="C755" s="11">
        <v>54.9</v>
      </c>
    </row>
    <row r="756" spans="1:3" ht="18" customHeight="1">
      <c r="A756" s="6" t="s">
        <v>6</v>
      </c>
      <c r="B756" s="7" t="str">
        <f>"12605"</f>
        <v>12605</v>
      </c>
      <c r="C756" s="11">
        <v>55.6</v>
      </c>
    </row>
    <row r="757" spans="1:3" ht="18" customHeight="1">
      <c r="A757" s="6" t="s">
        <v>6</v>
      </c>
      <c r="B757" s="7" t="str">
        <f>"12606"</f>
        <v>12606</v>
      </c>
      <c r="C757" s="11">
        <v>59.9</v>
      </c>
    </row>
    <row r="758" spans="1:3" ht="18" customHeight="1">
      <c r="A758" s="6" t="s">
        <v>6</v>
      </c>
      <c r="B758" s="7" t="str">
        <f>"12607"</f>
        <v>12607</v>
      </c>
      <c r="C758" s="11">
        <v>66.7</v>
      </c>
    </row>
    <row r="759" spans="1:3" ht="18" customHeight="1">
      <c r="A759" s="6" t="s">
        <v>6</v>
      </c>
      <c r="B759" s="7" t="str">
        <f>"12608"</f>
        <v>12608</v>
      </c>
      <c r="C759" s="11">
        <v>63.5</v>
      </c>
    </row>
    <row r="760" spans="1:3" ht="18" customHeight="1">
      <c r="A760" s="6" t="s">
        <v>6</v>
      </c>
      <c r="B760" s="7" t="str">
        <f>"12609"</f>
        <v>12609</v>
      </c>
      <c r="C760" s="11">
        <v>74</v>
      </c>
    </row>
    <row r="761" spans="1:3" ht="18" customHeight="1">
      <c r="A761" s="6" t="s">
        <v>6</v>
      </c>
      <c r="B761" s="7" t="str">
        <f>"12610"</f>
        <v>12610</v>
      </c>
      <c r="C761" s="11" t="s">
        <v>4</v>
      </c>
    </row>
    <row r="762" spans="1:3" ht="18" customHeight="1">
      <c r="A762" s="6" t="s">
        <v>6</v>
      </c>
      <c r="B762" s="7" t="str">
        <f>"12611"</f>
        <v>12611</v>
      </c>
      <c r="C762" s="11">
        <v>47.4</v>
      </c>
    </row>
    <row r="763" spans="1:3" ht="18" customHeight="1">
      <c r="A763" s="6" t="s">
        <v>6</v>
      </c>
      <c r="B763" s="7" t="str">
        <f>"12612"</f>
        <v>12612</v>
      </c>
      <c r="C763" s="11">
        <v>55.3</v>
      </c>
    </row>
    <row r="764" spans="1:3" ht="18" customHeight="1">
      <c r="A764" s="6" t="s">
        <v>6</v>
      </c>
      <c r="B764" s="7" t="str">
        <f>"12613"</f>
        <v>12613</v>
      </c>
      <c r="C764" s="11">
        <v>58</v>
      </c>
    </row>
    <row r="765" spans="1:3" ht="18" customHeight="1">
      <c r="A765" s="6" t="s">
        <v>6</v>
      </c>
      <c r="B765" s="7" t="str">
        <f>"12614"</f>
        <v>12614</v>
      </c>
      <c r="C765" s="11">
        <v>62.4</v>
      </c>
    </row>
    <row r="766" spans="1:3" ht="18" customHeight="1">
      <c r="A766" s="6" t="s">
        <v>6</v>
      </c>
      <c r="B766" s="7" t="str">
        <f>"12615"</f>
        <v>12615</v>
      </c>
      <c r="C766" s="11" t="s">
        <v>4</v>
      </c>
    </row>
    <row r="767" spans="1:3" ht="18" customHeight="1">
      <c r="A767" s="6" t="s">
        <v>6</v>
      </c>
      <c r="B767" s="7" t="str">
        <f>"12616"</f>
        <v>12616</v>
      </c>
      <c r="C767" s="11">
        <v>72.3</v>
      </c>
    </row>
    <row r="768" spans="1:3" ht="18" customHeight="1">
      <c r="A768" s="6" t="s">
        <v>6</v>
      </c>
      <c r="B768" s="7" t="str">
        <f>"12617"</f>
        <v>12617</v>
      </c>
      <c r="C768" s="11" t="s">
        <v>4</v>
      </c>
    </row>
    <row r="769" spans="1:3" ht="18" customHeight="1">
      <c r="A769" s="6" t="s">
        <v>6</v>
      </c>
      <c r="B769" s="7" t="str">
        <f>"12618"</f>
        <v>12618</v>
      </c>
      <c r="C769" s="11">
        <v>68.3</v>
      </c>
    </row>
    <row r="770" spans="1:3" ht="18" customHeight="1">
      <c r="A770" s="6" t="s">
        <v>6</v>
      </c>
      <c r="B770" s="7" t="str">
        <f>"12619"</f>
        <v>12619</v>
      </c>
      <c r="C770" s="11">
        <v>41.6</v>
      </c>
    </row>
    <row r="771" spans="1:3" ht="18" customHeight="1">
      <c r="A771" s="6" t="s">
        <v>6</v>
      </c>
      <c r="B771" s="7" t="str">
        <f>"12620"</f>
        <v>12620</v>
      </c>
      <c r="C771" s="11">
        <v>45</v>
      </c>
    </row>
    <row r="772" spans="1:3" ht="18" customHeight="1">
      <c r="A772" s="6" t="s">
        <v>6</v>
      </c>
      <c r="B772" s="7" t="str">
        <f>"12621"</f>
        <v>12621</v>
      </c>
      <c r="C772" s="11">
        <v>66</v>
      </c>
    </row>
    <row r="773" spans="1:3" ht="18" customHeight="1">
      <c r="A773" s="6" t="s">
        <v>6</v>
      </c>
      <c r="B773" s="7" t="str">
        <f>"12622"</f>
        <v>12622</v>
      </c>
      <c r="C773" s="11" t="s">
        <v>4</v>
      </c>
    </row>
    <row r="774" spans="1:3" ht="18" customHeight="1">
      <c r="A774" s="6" t="s">
        <v>6</v>
      </c>
      <c r="B774" s="7" t="str">
        <f>"12623"</f>
        <v>12623</v>
      </c>
      <c r="C774" s="11" t="s">
        <v>4</v>
      </c>
    </row>
    <row r="775" spans="1:3" ht="18" customHeight="1">
      <c r="A775" s="6" t="s">
        <v>6</v>
      </c>
      <c r="B775" s="7" t="str">
        <f>"12624"</f>
        <v>12624</v>
      </c>
      <c r="C775" s="11" t="s">
        <v>4</v>
      </c>
    </row>
    <row r="776" spans="1:3" ht="18" customHeight="1">
      <c r="A776" s="6" t="s">
        <v>6</v>
      </c>
      <c r="B776" s="7" t="str">
        <f>"12625"</f>
        <v>12625</v>
      </c>
      <c r="C776" s="11">
        <v>62</v>
      </c>
    </row>
    <row r="777" spans="1:3" ht="18" customHeight="1">
      <c r="A777" s="6" t="s">
        <v>6</v>
      </c>
      <c r="B777" s="7" t="str">
        <f>"12626"</f>
        <v>12626</v>
      </c>
      <c r="C777" s="11">
        <v>80</v>
      </c>
    </row>
    <row r="778" spans="1:3" ht="18" customHeight="1">
      <c r="A778" s="6" t="s">
        <v>6</v>
      </c>
      <c r="B778" s="7" t="str">
        <f>"12627"</f>
        <v>12627</v>
      </c>
      <c r="C778" s="11">
        <v>65.1</v>
      </c>
    </row>
    <row r="779" spans="1:3" ht="18" customHeight="1">
      <c r="A779" s="6" t="s">
        <v>6</v>
      </c>
      <c r="B779" s="7" t="str">
        <f>"12628"</f>
        <v>12628</v>
      </c>
      <c r="C779" s="11">
        <v>55.8</v>
      </c>
    </row>
    <row r="780" spans="1:3" ht="18" customHeight="1">
      <c r="A780" s="6" t="s">
        <v>6</v>
      </c>
      <c r="B780" s="7" t="str">
        <f>"12629"</f>
        <v>12629</v>
      </c>
      <c r="C780" s="11">
        <v>62.5</v>
      </c>
    </row>
    <row r="781" spans="1:3" ht="18" customHeight="1">
      <c r="A781" s="6" t="s">
        <v>6</v>
      </c>
      <c r="B781" s="7" t="str">
        <f>"12630"</f>
        <v>12630</v>
      </c>
      <c r="C781" s="11">
        <v>66</v>
      </c>
    </row>
    <row r="782" spans="1:3" ht="18" customHeight="1">
      <c r="A782" s="6" t="s">
        <v>6</v>
      </c>
      <c r="B782" s="7" t="str">
        <f>"12701"</f>
        <v>12701</v>
      </c>
      <c r="C782" s="11">
        <v>69.8</v>
      </c>
    </row>
    <row r="783" spans="1:3" ht="18" customHeight="1">
      <c r="A783" s="6" t="s">
        <v>6</v>
      </c>
      <c r="B783" s="7" t="str">
        <f>"12702"</f>
        <v>12702</v>
      </c>
      <c r="C783" s="11">
        <v>64.7</v>
      </c>
    </row>
    <row r="784" spans="1:3" ht="18" customHeight="1">
      <c r="A784" s="6" t="s">
        <v>6</v>
      </c>
      <c r="B784" s="7" t="str">
        <f>"12703"</f>
        <v>12703</v>
      </c>
      <c r="C784" s="11" t="s">
        <v>4</v>
      </c>
    </row>
    <row r="785" spans="1:3" ht="18" customHeight="1">
      <c r="A785" s="6" t="s">
        <v>6</v>
      </c>
      <c r="B785" s="7" t="str">
        <f>"12704"</f>
        <v>12704</v>
      </c>
      <c r="C785" s="11">
        <v>56.2</v>
      </c>
    </row>
    <row r="786" spans="1:3" ht="18" customHeight="1">
      <c r="A786" s="6" t="s">
        <v>6</v>
      </c>
      <c r="B786" s="7" t="str">
        <f>"12705"</f>
        <v>12705</v>
      </c>
      <c r="C786" s="11">
        <v>53.1</v>
      </c>
    </row>
    <row r="787" spans="1:3" ht="18" customHeight="1">
      <c r="A787" s="6" t="s">
        <v>6</v>
      </c>
      <c r="B787" s="7" t="str">
        <f>"12706"</f>
        <v>12706</v>
      </c>
      <c r="C787" s="11">
        <v>48.4</v>
      </c>
    </row>
    <row r="788" spans="1:3" ht="18" customHeight="1">
      <c r="A788" s="6" t="s">
        <v>6</v>
      </c>
      <c r="B788" s="7" t="str">
        <f>"12707"</f>
        <v>12707</v>
      </c>
      <c r="C788" s="11">
        <v>68.7</v>
      </c>
    </row>
    <row r="789" spans="1:3" ht="18" customHeight="1">
      <c r="A789" s="6" t="s">
        <v>6</v>
      </c>
      <c r="B789" s="7" t="str">
        <f>"12708"</f>
        <v>12708</v>
      </c>
      <c r="C789" s="11" t="s">
        <v>4</v>
      </c>
    </row>
    <row r="790" spans="1:3" ht="18" customHeight="1">
      <c r="A790" s="6" t="s">
        <v>6</v>
      </c>
      <c r="B790" s="7" t="str">
        <f>"12709"</f>
        <v>12709</v>
      </c>
      <c r="C790" s="11">
        <v>51.3</v>
      </c>
    </row>
    <row r="791" spans="1:3" ht="18" customHeight="1">
      <c r="A791" s="6" t="s">
        <v>6</v>
      </c>
      <c r="B791" s="7" t="str">
        <f>"12710"</f>
        <v>12710</v>
      </c>
      <c r="C791" s="11">
        <v>67</v>
      </c>
    </row>
    <row r="792" spans="1:3" ht="18" customHeight="1">
      <c r="A792" s="6" t="s">
        <v>6</v>
      </c>
      <c r="B792" s="7" t="str">
        <f>"12711"</f>
        <v>12711</v>
      </c>
      <c r="C792" s="11">
        <v>62.6</v>
      </c>
    </row>
    <row r="793" spans="1:3" ht="18" customHeight="1">
      <c r="A793" s="6" t="s">
        <v>6</v>
      </c>
      <c r="B793" s="7" t="str">
        <f>"12712"</f>
        <v>12712</v>
      </c>
      <c r="C793" s="11">
        <v>55.5</v>
      </c>
    </row>
    <row r="794" spans="1:3" ht="18" customHeight="1">
      <c r="A794" s="6" t="s">
        <v>6</v>
      </c>
      <c r="B794" s="7" t="str">
        <f>"12713"</f>
        <v>12713</v>
      </c>
      <c r="C794" s="11" t="s">
        <v>4</v>
      </c>
    </row>
    <row r="795" spans="1:3" ht="18" customHeight="1">
      <c r="A795" s="6" t="s">
        <v>6</v>
      </c>
      <c r="B795" s="7" t="str">
        <f>"12714"</f>
        <v>12714</v>
      </c>
      <c r="C795" s="11">
        <v>53.1</v>
      </c>
    </row>
    <row r="796" spans="1:3" ht="18" customHeight="1">
      <c r="A796" s="6" t="s">
        <v>6</v>
      </c>
      <c r="B796" s="7" t="str">
        <f>"12715"</f>
        <v>12715</v>
      </c>
      <c r="C796" s="11" t="s">
        <v>4</v>
      </c>
    </row>
    <row r="797" spans="1:3" ht="18" customHeight="1">
      <c r="A797" s="6" t="s">
        <v>6</v>
      </c>
      <c r="B797" s="7" t="str">
        <f>"12716"</f>
        <v>12716</v>
      </c>
      <c r="C797" s="11">
        <v>77.3</v>
      </c>
    </row>
    <row r="798" spans="1:3" ht="18" customHeight="1">
      <c r="A798" s="6" t="s">
        <v>6</v>
      </c>
      <c r="B798" s="7" t="str">
        <f>"12717"</f>
        <v>12717</v>
      </c>
      <c r="C798" s="11" t="s">
        <v>4</v>
      </c>
    </row>
    <row r="799" spans="1:3" ht="18" customHeight="1">
      <c r="A799" s="6" t="s">
        <v>6</v>
      </c>
      <c r="B799" s="7" t="str">
        <f>"12718"</f>
        <v>12718</v>
      </c>
      <c r="C799" s="11">
        <v>66.4</v>
      </c>
    </row>
    <row r="800" spans="1:3" ht="18" customHeight="1">
      <c r="A800" s="6" t="s">
        <v>6</v>
      </c>
      <c r="B800" s="7" t="str">
        <f>"12719"</f>
        <v>12719</v>
      </c>
      <c r="C800" s="11">
        <v>79.9</v>
      </c>
    </row>
    <row r="801" spans="1:3" ht="18" customHeight="1">
      <c r="A801" s="6" t="s">
        <v>6</v>
      </c>
      <c r="B801" s="7" t="str">
        <f>"12720"</f>
        <v>12720</v>
      </c>
      <c r="C801" s="11" t="s">
        <v>4</v>
      </c>
    </row>
    <row r="802" spans="1:3" ht="18" customHeight="1">
      <c r="A802" s="6" t="s">
        <v>6</v>
      </c>
      <c r="B802" s="7" t="str">
        <f>"12721"</f>
        <v>12721</v>
      </c>
      <c r="C802" s="11">
        <v>56.6</v>
      </c>
    </row>
    <row r="803" spans="1:3" ht="18" customHeight="1">
      <c r="A803" s="6" t="s">
        <v>6</v>
      </c>
      <c r="B803" s="7" t="str">
        <f>"12722"</f>
        <v>12722</v>
      </c>
      <c r="C803" s="11">
        <v>68.2</v>
      </c>
    </row>
    <row r="804" spans="1:3" ht="18" customHeight="1">
      <c r="A804" s="6" t="s">
        <v>6</v>
      </c>
      <c r="B804" s="7" t="str">
        <f>"12723"</f>
        <v>12723</v>
      </c>
      <c r="C804" s="11" t="s">
        <v>4</v>
      </c>
    </row>
    <row r="805" spans="1:3" ht="18" customHeight="1">
      <c r="A805" s="6" t="s">
        <v>6</v>
      </c>
      <c r="B805" s="7" t="str">
        <f>"12724"</f>
        <v>12724</v>
      </c>
      <c r="C805" s="11" t="s">
        <v>4</v>
      </c>
    </row>
    <row r="806" spans="1:3" ht="18" customHeight="1">
      <c r="A806" s="6" t="s">
        <v>6</v>
      </c>
      <c r="B806" s="7" t="str">
        <f>"12725"</f>
        <v>12725</v>
      </c>
      <c r="C806" s="11">
        <v>67.7</v>
      </c>
    </row>
    <row r="807" spans="1:3" ht="18" customHeight="1">
      <c r="A807" s="6" t="s">
        <v>6</v>
      </c>
      <c r="B807" s="7" t="str">
        <f>"12726"</f>
        <v>12726</v>
      </c>
      <c r="C807" s="11">
        <v>61.6</v>
      </c>
    </row>
    <row r="808" spans="1:3" ht="18" customHeight="1">
      <c r="A808" s="6" t="s">
        <v>6</v>
      </c>
      <c r="B808" s="7" t="str">
        <f>"12727"</f>
        <v>12727</v>
      </c>
      <c r="C808" s="11" t="s">
        <v>4</v>
      </c>
    </row>
    <row r="809" spans="1:3" ht="18" customHeight="1">
      <c r="A809" s="6" t="s">
        <v>6</v>
      </c>
      <c r="B809" s="7" t="str">
        <f>"12728"</f>
        <v>12728</v>
      </c>
      <c r="C809" s="11">
        <v>62.4</v>
      </c>
    </row>
    <row r="810" spans="1:3" ht="18" customHeight="1">
      <c r="A810" s="6" t="s">
        <v>6</v>
      </c>
      <c r="B810" s="7" t="str">
        <f>"12729"</f>
        <v>12729</v>
      </c>
      <c r="C810" s="11">
        <v>53.1</v>
      </c>
    </row>
    <row r="811" spans="1:3" ht="18" customHeight="1">
      <c r="A811" s="6" t="s">
        <v>6</v>
      </c>
      <c r="B811" s="7" t="str">
        <f>"12730"</f>
        <v>12730</v>
      </c>
      <c r="C811" s="11">
        <v>61.1</v>
      </c>
    </row>
    <row r="812" spans="1:3" ht="18" customHeight="1">
      <c r="A812" s="6" t="s">
        <v>6</v>
      </c>
      <c r="B812" s="7" t="str">
        <f>"12801"</f>
        <v>12801</v>
      </c>
      <c r="C812" s="11" t="s">
        <v>4</v>
      </c>
    </row>
    <row r="813" spans="1:3" ht="18" customHeight="1">
      <c r="A813" s="6" t="s">
        <v>6</v>
      </c>
      <c r="B813" s="7" t="str">
        <f>"12802"</f>
        <v>12802</v>
      </c>
      <c r="C813" s="11">
        <v>63.1</v>
      </c>
    </row>
    <row r="814" spans="1:3" ht="18" customHeight="1">
      <c r="A814" s="6" t="s">
        <v>6</v>
      </c>
      <c r="B814" s="7" t="str">
        <f>"12803"</f>
        <v>12803</v>
      </c>
      <c r="C814" s="11">
        <v>64.3</v>
      </c>
    </row>
    <row r="815" spans="1:3" ht="18" customHeight="1">
      <c r="A815" s="6" t="s">
        <v>6</v>
      </c>
      <c r="B815" s="7" t="str">
        <f>"12804"</f>
        <v>12804</v>
      </c>
      <c r="C815" s="11">
        <v>72</v>
      </c>
    </row>
    <row r="816" spans="1:3" ht="18" customHeight="1">
      <c r="A816" s="6" t="s">
        <v>6</v>
      </c>
      <c r="B816" s="7" t="str">
        <f>"12805"</f>
        <v>12805</v>
      </c>
      <c r="C816" s="11">
        <v>60.5</v>
      </c>
    </row>
    <row r="817" spans="1:3" ht="18" customHeight="1">
      <c r="A817" s="6" t="s">
        <v>6</v>
      </c>
      <c r="B817" s="7" t="str">
        <f>"12806"</f>
        <v>12806</v>
      </c>
      <c r="C817" s="11">
        <v>72</v>
      </c>
    </row>
    <row r="818" spans="1:3" ht="18" customHeight="1">
      <c r="A818" s="6" t="s">
        <v>6</v>
      </c>
      <c r="B818" s="7" t="str">
        <f>"12807"</f>
        <v>12807</v>
      </c>
      <c r="C818" s="11">
        <v>67.3</v>
      </c>
    </row>
    <row r="819" spans="1:3" ht="18" customHeight="1">
      <c r="A819" s="6" t="s">
        <v>6</v>
      </c>
      <c r="B819" s="7" t="str">
        <f>"12808"</f>
        <v>12808</v>
      </c>
      <c r="C819" s="11">
        <v>51.4</v>
      </c>
    </row>
    <row r="820" spans="1:3" ht="18" customHeight="1">
      <c r="A820" s="6" t="s">
        <v>6</v>
      </c>
      <c r="B820" s="7" t="str">
        <f>"12809"</f>
        <v>12809</v>
      </c>
      <c r="C820" s="11">
        <v>56.6</v>
      </c>
    </row>
    <row r="821" spans="1:3" ht="18" customHeight="1">
      <c r="A821" s="6" t="s">
        <v>6</v>
      </c>
      <c r="B821" s="7" t="str">
        <f>"12810"</f>
        <v>12810</v>
      </c>
      <c r="C821" s="11">
        <v>58.7</v>
      </c>
    </row>
    <row r="822" spans="1:3" ht="18" customHeight="1">
      <c r="A822" s="6" t="s">
        <v>6</v>
      </c>
      <c r="B822" s="7" t="str">
        <f>"12811"</f>
        <v>12811</v>
      </c>
      <c r="C822" s="11" t="s">
        <v>4</v>
      </c>
    </row>
    <row r="823" spans="1:3" ht="18" customHeight="1">
      <c r="A823" s="6" t="s">
        <v>6</v>
      </c>
      <c r="B823" s="7" t="str">
        <f>"12812"</f>
        <v>12812</v>
      </c>
      <c r="C823" s="11" t="s">
        <v>4</v>
      </c>
    </row>
    <row r="824" spans="1:3" ht="18" customHeight="1">
      <c r="A824" s="6" t="s">
        <v>6</v>
      </c>
      <c r="B824" s="7" t="str">
        <f>"12813"</f>
        <v>12813</v>
      </c>
      <c r="C824" s="11">
        <v>69.2</v>
      </c>
    </row>
    <row r="825" spans="1:3" ht="18" customHeight="1">
      <c r="A825" s="6" t="s">
        <v>6</v>
      </c>
      <c r="B825" s="7" t="str">
        <f>"12814"</f>
        <v>12814</v>
      </c>
      <c r="C825" s="11" t="s">
        <v>4</v>
      </c>
    </row>
    <row r="826" spans="1:3" ht="18" customHeight="1">
      <c r="A826" s="6" t="s">
        <v>6</v>
      </c>
      <c r="B826" s="7" t="str">
        <f>"12815"</f>
        <v>12815</v>
      </c>
      <c r="C826" s="11">
        <v>54.9</v>
      </c>
    </row>
    <row r="827" spans="1:3" ht="18" customHeight="1">
      <c r="A827" s="6" t="s">
        <v>6</v>
      </c>
      <c r="B827" s="7" t="str">
        <f>"12816"</f>
        <v>12816</v>
      </c>
      <c r="C827" s="11">
        <v>60.7</v>
      </c>
    </row>
    <row r="828" spans="1:3" ht="18" customHeight="1">
      <c r="A828" s="6" t="s">
        <v>6</v>
      </c>
      <c r="B828" s="7" t="str">
        <f>"12817"</f>
        <v>12817</v>
      </c>
      <c r="C828" s="11">
        <v>72</v>
      </c>
    </row>
    <row r="829" spans="1:3" ht="18" customHeight="1">
      <c r="A829" s="6" t="s">
        <v>6</v>
      </c>
      <c r="B829" s="7" t="str">
        <f>"12818"</f>
        <v>12818</v>
      </c>
      <c r="C829" s="11">
        <v>56.4</v>
      </c>
    </row>
    <row r="830" spans="1:3" ht="18" customHeight="1">
      <c r="A830" s="6" t="s">
        <v>6</v>
      </c>
      <c r="B830" s="7" t="str">
        <f>"12819"</f>
        <v>12819</v>
      </c>
      <c r="C830" s="11" t="s">
        <v>4</v>
      </c>
    </row>
    <row r="831" spans="1:3" ht="18" customHeight="1">
      <c r="A831" s="6" t="s">
        <v>6</v>
      </c>
      <c r="B831" s="7" t="str">
        <f>"12820"</f>
        <v>12820</v>
      </c>
      <c r="C831" s="11">
        <v>68.8</v>
      </c>
    </row>
    <row r="832" spans="1:3" ht="18" customHeight="1">
      <c r="A832" s="6" t="s">
        <v>6</v>
      </c>
      <c r="B832" s="7" t="str">
        <f>"12821"</f>
        <v>12821</v>
      </c>
      <c r="C832" s="11">
        <v>77.2</v>
      </c>
    </row>
    <row r="833" spans="1:3" ht="18" customHeight="1">
      <c r="A833" s="6" t="s">
        <v>6</v>
      </c>
      <c r="B833" s="7" t="str">
        <f>"12822"</f>
        <v>12822</v>
      </c>
      <c r="C833" s="11" t="s">
        <v>4</v>
      </c>
    </row>
    <row r="834" spans="1:3" ht="18" customHeight="1">
      <c r="A834" s="6" t="s">
        <v>6</v>
      </c>
      <c r="B834" s="7" t="str">
        <f>"12823"</f>
        <v>12823</v>
      </c>
      <c r="C834" s="11">
        <v>73</v>
      </c>
    </row>
    <row r="835" spans="1:3" ht="18" customHeight="1">
      <c r="A835" s="6" t="s">
        <v>6</v>
      </c>
      <c r="B835" s="7" t="str">
        <f>"12824"</f>
        <v>12824</v>
      </c>
      <c r="C835" s="11" t="s">
        <v>4</v>
      </c>
    </row>
    <row r="836" spans="1:3" ht="18" customHeight="1">
      <c r="A836" s="6" t="s">
        <v>6</v>
      </c>
      <c r="B836" s="7" t="str">
        <f>"12825"</f>
        <v>12825</v>
      </c>
      <c r="C836" s="11" t="s">
        <v>4</v>
      </c>
    </row>
    <row r="837" spans="1:3" ht="18" customHeight="1">
      <c r="A837" s="6" t="s">
        <v>6</v>
      </c>
      <c r="B837" s="7" t="str">
        <f>"12826"</f>
        <v>12826</v>
      </c>
      <c r="C837" s="11">
        <v>56.8</v>
      </c>
    </row>
    <row r="838" spans="1:3" ht="18" customHeight="1">
      <c r="A838" s="6" t="s">
        <v>6</v>
      </c>
      <c r="B838" s="7" t="str">
        <f>"12827"</f>
        <v>12827</v>
      </c>
      <c r="C838" s="11" t="s">
        <v>4</v>
      </c>
    </row>
    <row r="839" spans="1:3" ht="18" customHeight="1">
      <c r="A839" s="6" t="s">
        <v>6</v>
      </c>
      <c r="B839" s="7" t="str">
        <f>"12828"</f>
        <v>12828</v>
      </c>
      <c r="C839" s="11" t="s">
        <v>4</v>
      </c>
    </row>
    <row r="840" spans="1:3" ht="18" customHeight="1">
      <c r="A840" s="6" t="s">
        <v>6</v>
      </c>
      <c r="B840" s="7" t="str">
        <f>"12829"</f>
        <v>12829</v>
      </c>
      <c r="C840" s="11" t="s">
        <v>4</v>
      </c>
    </row>
    <row r="841" spans="1:3" ht="18" customHeight="1">
      <c r="A841" s="6" t="s">
        <v>6</v>
      </c>
      <c r="B841" s="7" t="str">
        <f>"12830"</f>
        <v>12830</v>
      </c>
      <c r="C841" s="11">
        <v>71.6</v>
      </c>
    </row>
    <row r="842" spans="1:3" ht="18" customHeight="1">
      <c r="A842" s="6" t="s">
        <v>6</v>
      </c>
      <c r="B842" s="7" t="str">
        <f>"12901"</f>
        <v>12901</v>
      </c>
      <c r="C842" s="11">
        <v>69.9</v>
      </c>
    </row>
    <row r="843" spans="1:3" ht="18" customHeight="1">
      <c r="A843" s="6" t="s">
        <v>6</v>
      </c>
      <c r="B843" s="7" t="str">
        <f>"12902"</f>
        <v>12902</v>
      </c>
      <c r="C843" s="11">
        <v>68.5</v>
      </c>
    </row>
    <row r="844" spans="1:3" ht="18" customHeight="1">
      <c r="A844" s="6" t="s">
        <v>6</v>
      </c>
      <c r="B844" s="7" t="str">
        <f>"12903"</f>
        <v>12903</v>
      </c>
      <c r="C844" s="11">
        <v>61.9</v>
      </c>
    </row>
    <row r="845" spans="1:3" ht="18" customHeight="1">
      <c r="A845" s="6" t="s">
        <v>6</v>
      </c>
      <c r="B845" s="7" t="str">
        <f>"12904"</f>
        <v>12904</v>
      </c>
      <c r="C845" s="11">
        <v>54</v>
      </c>
    </row>
    <row r="846" spans="1:3" ht="18" customHeight="1">
      <c r="A846" s="6" t="s">
        <v>6</v>
      </c>
      <c r="B846" s="7" t="str">
        <f>"12905"</f>
        <v>12905</v>
      </c>
      <c r="C846" s="11">
        <v>50.2</v>
      </c>
    </row>
    <row r="847" spans="1:3" ht="18" customHeight="1">
      <c r="A847" s="6" t="s">
        <v>6</v>
      </c>
      <c r="B847" s="7" t="str">
        <f>"12906"</f>
        <v>12906</v>
      </c>
      <c r="C847" s="11">
        <v>47.3</v>
      </c>
    </row>
    <row r="848" spans="1:3" ht="18" customHeight="1">
      <c r="A848" s="6" t="s">
        <v>6</v>
      </c>
      <c r="B848" s="7" t="str">
        <f>"12907"</f>
        <v>12907</v>
      </c>
      <c r="C848" s="11">
        <v>54.4</v>
      </c>
    </row>
    <row r="849" spans="1:3" ht="18" customHeight="1">
      <c r="A849" s="6" t="s">
        <v>6</v>
      </c>
      <c r="B849" s="7" t="str">
        <f>"12908"</f>
        <v>12908</v>
      </c>
      <c r="C849" s="11">
        <v>72.9</v>
      </c>
    </row>
    <row r="850" spans="1:3" ht="18" customHeight="1">
      <c r="A850" s="6" t="s">
        <v>6</v>
      </c>
      <c r="B850" s="7" t="str">
        <f>"12909"</f>
        <v>12909</v>
      </c>
      <c r="C850" s="11">
        <v>63.6</v>
      </c>
    </row>
    <row r="851" spans="1:3" ht="18" customHeight="1">
      <c r="A851" s="6" t="s">
        <v>6</v>
      </c>
      <c r="B851" s="7" t="str">
        <f>"12910"</f>
        <v>12910</v>
      </c>
      <c r="C851" s="11">
        <v>53.8</v>
      </c>
    </row>
    <row r="852" spans="1:3" ht="18" customHeight="1">
      <c r="A852" s="6" t="s">
        <v>6</v>
      </c>
      <c r="B852" s="7" t="str">
        <f>"12911"</f>
        <v>12911</v>
      </c>
      <c r="C852" s="11">
        <v>73.3</v>
      </c>
    </row>
    <row r="853" spans="1:3" ht="18" customHeight="1">
      <c r="A853" s="6" t="s">
        <v>6</v>
      </c>
      <c r="B853" s="7" t="str">
        <f>"12912"</f>
        <v>12912</v>
      </c>
      <c r="C853" s="11">
        <v>74.4</v>
      </c>
    </row>
    <row r="854" spans="1:3" ht="18" customHeight="1">
      <c r="A854" s="6" t="s">
        <v>6</v>
      </c>
      <c r="B854" s="7" t="str">
        <f>"12913"</f>
        <v>12913</v>
      </c>
      <c r="C854" s="11">
        <v>59</v>
      </c>
    </row>
    <row r="855" spans="1:3" ht="18" customHeight="1">
      <c r="A855" s="6" t="s">
        <v>6</v>
      </c>
      <c r="B855" s="7" t="str">
        <f>"12914"</f>
        <v>12914</v>
      </c>
      <c r="C855" s="11">
        <v>68.8</v>
      </c>
    </row>
    <row r="856" spans="1:3" ht="18" customHeight="1">
      <c r="A856" s="6" t="s">
        <v>6</v>
      </c>
      <c r="B856" s="7" t="str">
        <f>"12915"</f>
        <v>12915</v>
      </c>
      <c r="C856" s="11" t="s">
        <v>4</v>
      </c>
    </row>
    <row r="857" spans="1:3" ht="18" customHeight="1">
      <c r="A857" s="6" t="s">
        <v>6</v>
      </c>
      <c r="B857" s="7" t="str">
        <f>"12916"</f>
        <v>12916</v>
      </c>
      <c r="C857" s="11">
        <v>80.5</v>
      </c>
    </row>
    <row r="858" spans="1:3" ht="18" customHeight="1">
      <c r="A858" s="6" t="s">
        <v>6</v>
      </c>
      <c r="B858" s="7" t="str">
        <f>"12917"</f>
        <v>12917</v>
      </c>
      <c r="C858" s="11">
        <v>67.5</v>
      </c>
    </row>
    <row r="859" spans="1:3" ht="18" customHeight="1">
      <c r="A859" s="6" t="s">
        <v>6</v>
      </c>
      <c r="B859" s="7" t="str">
        <f>"12918"</f>
        <v>12918</v>
      </c>
      <c r="C859" s="11">
        <v>60.7</v>
      </c>
    </row>
    <row r="860" spans="1:3" ht="18" customHeight="1">
      <c r="A860" s="6" t="s">
        <v>6</v>
      </c>
      <c r="B860" s="7" t="str">
        <f>"12919"</f>
        <v>12919</v>
      </c>
      <c r="C860" s="11" t="s">
        <v>4</v>
      </c>
    </row>
    <row r="861" spans="1:3" ht="18" customHeight="1">
      <c r="A861" s="6" t="s">
        <v>6</v>
      </c>
      <c r="B861" s="7" t="str">
        <f>"12920"</f>
        <v>12920</v>
      </c>
      <c r="C861" s="11">
        <v>53.8</v>
      </c>
    </row>
    <row r="862" spans="1:3" ht="18" customHeight="1">
      <c r="A862" s="6" t="s">
        <v>6</v>
      </c>
      <c r="B862" s="7" t="str">
        <f>"12921"</f>
        <v>12921</v>
      </c>
      <c r="C862" s="11">
        <v>55</v>
      </c>
    </row>
    <row r="863" spans="1:3" ht="18" customHeight="1">
      <c r="A863" s="6" t="s">
        <v>6</v>
      </c>
      <c r="B863" s="7" t="str">
        <f>"12922"</f>
        <v>12922</v>
      </c>
      <c r="C863" s="11">
        <v>62</v>
      </c>
    </row>
    <row r="864" spans="1:3" ht="18" customHeight="1">
      <c r="A864" s="6" t="s">
        <v>6</v>
      </c>
      <c r="B864" s="7" t="str">
        <f>"12923"</f>
        <v>12923</v>
      </c>
      <c r="C864" s="11">
        <v>50.9</v>
      </c>
    </row>
    <row r="865" spans="1:3" ht="18" customHeight="1">
      <c r="A865" s="6" t="s">
        <v>6</v>
      </c>
      <c r="B865" s="7" t="str">
        <f>"12924"</f>
        <v>12924</v>
      </c>
      <c r="C865" s="11">
        <v>77.3</v>
      </c>
    </row>
    <row r="866" spans="1:3" ht="18" customHeight="1">
      <c r="A866" s="6" t="s">
        <v>6</v>
      </c>
      <c r="B866" s="7" t="str">
        <f>"12925"</f>
        <v>12925</v>
      </c>
      <c r="C866" s="11">
        <v>71.1</v>
      </c>
    </row>
    <row r="867" spans="1:3" ht="18" customHeight="1">
      <c r="A867" s="6" t="s">
        <v>6</v>
      </c>
      <c r="B867" s="7" t="str">
        <f>"12926"</f>
        <v>12926</v>
      </c>
      <c r="C867" s="11">
        <v>76</v>
      </c>
    </row>
    <row r="868" spans="1:3" ht="18" customHeight="1">
      <c r="A868" s="6" t="s">
        <v>6</v>
      </c>
      <c r="B868" s="7" t="str">
        <f>"12927"</f>
        <v>12927</v>
      </c>
      <c r="C868" s="11">
        <v>70.1</v>
      </c>
    </row>
    <row r="869" spans="1:3" ht="18" customHeight="1">
      <c r="A869" s="6" t="s">
        <v>6</v>
      </c>
      <c r="B869" s="7" t="str">
        <f>"12928"</f>
        <v>12928</v>
      </c>
      <c r="C869" s="11">
        <v>60.4</v>
      </c>
    </row>
    <row r="870" spans="1:3" ht="18" customHeight="1">
      <c r="A870" s="6" t="s">
        <v>6</v>
      </c>
      <c r="B870" s="7" t="str">
        <f>"12929"</f>
        <v>12929</v>
      </c>
      <c r="C870" s="11">
        <v>73.2</v>
      </c>
    </row>
    <row r="871" spans="1:3" ht="18" customHeight="1">
      <c r="A871" s="6" t="s">
        <v>6</v>
      </c>
      <c r="B871" s="7" t="str">
        <f>"12930"</f>
        <v>12930</v>
      </c>
      <c r="C871" s="11" t="s">
        <v>4</v>
      </c>
    </row>
    <row r="872" spans="1:3" ht="18" customHeight="1">
      <c r="A872" s="6" t="s">
        <v>6</v>
      </c>
      <c r="B872" s="7" t="str">
        <f>"13001"</f>
        <v>13001</v>
      </c>
      <c r="C872" s="11">
        <v>52.7</v>
      </c>
    </row>
    <row r="873" spans="1:3" ht="18" customHeight="1">
      <c r="A873" s="6" t="s">
        <v>6</v>
      </c>
      <c r="B873" s="7" t="str">
        <f>"13002"</f>
        <v>13002</v>
      </c>
      <c r="C873" s="11">
        <v>46.2</v>
      </c>
    </row>
    <row r="874" spans="1:3" ht="18" customHeight="1">
      <c r="A874" s="6" t="s">
        <v>6</v>
      </c>
      <c r="B874" s="7" t="str">
        <f>"13003"</f>
        <v>13003</v>
      </c>
      <c r="C874" s="11">
        <v>67.7</v>
      </c>
    </row>
    <row r="875" spans="1:3" ht="18" customHeight="1">
      <c r="A875" s="6" t="s">
        <v>6</v>
      </c>
      <c r="B875" s="7" t="str">
        <f>"13004"</f>
        <v>13004</v>
      </c>
      <c r="C875" s="11">
        <v>66.5</v>
      </c>
    </row>
    <row r="876" spans="1:3" ht="18" customHeight="1">
      <c r="A876" s="6" t="s">
        <v>6</v>
      </c>
      <c r="B876" s="7" t="str">
        <f>"13005"</f>
        <v>13005</v>
      </c>
      <c r="C876" s="11" t="s">
        <v>4</v>
      </c>
    </row>
    <row r="877" spans="1:3" ht="18" customHeight="1">
      <c r="A877" s="6" t="s">
        <v>6</v>
      </c>
      <c r="B877" s="7" t="str">
        <f>"13006"</f>
        <v>13006</v>
      </c>
      <c r="C877" s="11">
        <v>61.3</v>
      </c>
    </row>
    <row r="878" spans="1:3" ht="18" customHeight="1">
      <c r="A878" s="6" t="s">
        <v>6</v>
      </c>
      <c r="B878" s="7" t="str">
        <f>"13007"</f>
        <v>13007</v>
      </c>
      <c r="C878" s="11" t="s">
        <v>4</v>
      </c>
    </row>
    <row r="879" spans="1:3" ht="18" customHeight="1">
      <c r="A879" s="6" t="s">
        <v>6</v>
      </c>
      <c r="B879" s="7" t="str">
        <f>"13008"</f>
        <v>13008</v>
      </c>
      <c r="C879" s="11">
        <v>59.4</v>
      </c>
    </row>
    <row r="880" spans="1:3" ht="18" customHeight="1">
      <c r="A880" s="6" t="s">
        <v>7</v>
      </c>
      <c r="B880" s="7" t="str">
        <f>"13009"</f>
        <v>13009</v>
      </c>
      <c r="C880" s="11">
        <v>67.4</v>
      </c>
    </row>
    <row r="881" spans="1:3" ht="18" customHeight="1">
      <c r="A881" s="6" t="s">
        <v>7</v>
      </c>
      <c r="B881" s="7" t="str">
        <f>"13010"</f>
        <v>13010</v>
      </c>
      <c r="C881" s="11">
        <v>73.6</v>
      </c>
    </row>
    <row r="882" spans="1:3" ht="18" customHeight="1">
      <c r="A882" s="6" t="s">
        <v>7</v>
      </c>
      <c r="B882" s="7" t="str">
        <f>"13011"</f>
        <v>13011</v>
      </c>
      <c r="C882" s="11">
        <v>80.3</v>
      </c>
    </row>
    <row r="883" spans="1:3" ht="18" customHeight="1">
      <c r="A883" s="6" t="s">
        <v>7</v>
      </c>
      <c r="B883" s="7" t="str">
        <f>"13012"</f>
        <v>13012</v>
      </c>
      <c r="C883" s="11" t="s">
        <v>4</v>
      </c>
    </row>
    <row r="884" spans="1:3" ht="18" customHeight="1">
      <c r="A884" s="6" t="s">
        <v>7</v>
      </c>
      <c r="B884" s="7" t="str">
        <f>"13013"</f>
        <v>13013</v>
      </c>
      <c r="C884" s="11">
        <v>66.9</v>
      </c>
    </row>
    <row r="885" spans="1:3" ht="18" customHeight="1">
      <c r="A885" s="6" t="s">
        <v>7</v>
      </c>
      <c r="B885" s="7" t="str">
        <f>"13014"</f>
        <v>13014</v>
      </c>
      <c r="C885" s="11">
        <v>56.1</v>
      </c>
    </row>
    <row r="886" spans="1:3" ht="18" customHeight="1">
      <c r="A886" s="6" t="s">
        <v>7</v>
      </c>
      <c r="B886" s="7" t="str">
        <f>"13015"</f>
        <v>13015</v>
      </c>
      <c r="C886" s="11">
        <v>61.5</v>
      </c>
    </row>
    <row r="887" spans="1:3" ht="18" customHeight="1">
      <c r="A887" s="6" t="s">
        <v>7</v>
      </c>
      <c r="B887" s="7" t="str">
        <f>"13016"</f>
        <v>13016</v>
      </c>
      <c r="C887" s="11">
        <v>71.6</v>
      </c>
    </row>
    <row r="888" spans="1:3" ht="18" customHeight="1">
      <c r="A888" s="6" t="s">
        <v>7</v>
      </c>
      <c r="B888" s="7" t="str">
        <f>"13017"</f>
        <v>13017</v>
      </c>
      <c r="C888" s="11">
        <v>52.5</v>
      </c>
    </row>
    <row r="889" spans="1:3" ht="18" customHeight="1">
      <c r="A889" s="6" t="s">
        <v>7</v>
      </c>
      <c r="B889" s="7" t="str">
        <f>"13018"</f>
        <v>13018</v>
      </c>
      <c r="C889" s="11">
        <v>71.2</v>
      </c>
    </row>
    <row r="890" spans="1:3" ht="18" customHeight="1">
      <c r="A890" s="6" t="s">
        <v>7</v>
      </c>
      <c r="B890" s="7" t="str">
        <f>"13019"</f>
        <v>13019</v>
      </c>
      <c r="C890" s="11">
        <v>61</v>
      </c>
    </row>
    <row r="891" spans="1:3" ht="18" customHeight="1">
      <c r="A891" s="6" t="s">
        <v>7</v>
      </c>
      <c r="B891" s="7" t="str">
        <f>"13020"</f>
        <v>13020</v>
      </c>
      <c r="C891" s="11">
        <v>62</v>
      </c>
    </row>
    <row r="892" spans="1:3" ht="18" customHeight="1">
      <c r="A892" s="6" t="s">
        <v>7</v>
      </c>
      <c r="B892" s="7" t="str">
        <f>"13021"</f>
        <v>13021</v>
      </c>
      <c r="C892" s="11">
        <v>62</v>
      </c>
    </row>
    <row r="893" spans="1:3" ht="18" customHeight="1">
      <c r="A893" s="6" t="s">
        <v>7</v>
      </c>
      <c r="B893" s="7" t="str">
        <f>"13022"</f>
        <v>13022</v>
      </c>
      <c r="C893" s="11" t="s">
        <v>4</v>
      </c>
    </row>
    <row r="894" spans="1:3" ht="18" customHeight="1">
      <c r="A894" s="6" t="s">
        <v>7</v>
      </c>
      <c r="B894" s="7" t="str">
        <f>"13023"</f>
        <v>13023</v>
      </c>
      <c r="C894" s="11">
        <v>71</v>
      </c>
    </row>
    <row r="895" spans="1:3" ht="18" customHeight="1">
      <c r="A895" s="6" t="s">
        <v>7</v>
      </c>
      <c r="B895" s="7" t="str">
        <f>"13024"</f>
        <v>13024</v>
      </c>
      <c r="C895" s="11">
        <v>70.5</v>
      </c>
    </row>
    <row r="896" spans="1:3" ht="18" customHeight="1">
      <c r="A896" s="6" t="s">
        <v>7</v>
      </c>
      <c r="B896" s="7" t="str">
        <f>"13025"</f>
        <v>13025</v>
      </c>
      <c r="C896" s="11">
        <v>71</v>
      </c>
    </row>
    <row r="897" spans="1:3" ht="18" customHeight="1">
      <c r="A897" s="6" t="s">
        <v>7</v>
      </c>
      <c r="B897" s="7" t="str">
        <f>"13026"</f>
        <v>13026</v>
      </c>
      <c r="C897" s="11">
        <v>66</v>
      </c>
    </row>
    <row r="898" spans="1:3" ht="18" customHeight="1">
      <c r="A898" s="6" t="s">
        <v>7</v>
      </c>
      <c r="B898" s="7" t="str">
        <f>"13027"</f>
        <v>13027</v>
      </c>
      <c r="C898" s="11">
        <v>66.5</v>
      </c>
    </row>
    <row r="899" spans="1:3" ht="18" customHeight="1">
      <c r="A899" s="6" t="s">
        <v>7</v>
      </c>
      <c r="B899" s="7" t="str">
        <f>"13028"</f>
        <v>13028</v>
      </c>
      <c r="C899" s="11" t="s">
        <v>4</v>
      </c>
    </row>
    <row r="900" spans="1:3" ht="18" customHeight="1">
      <c r="A900" s="6" t="s">
        <v>7</v>
      </c>
      <c r="B900" s="7" t="str">
        <f>"13029"</f>
        <v>13029</v>
      </c>
      <c r="C900" s="11" t="s">
        <v>4</v>
      </c>
    </row>
    <row r="901" spans="1:3" ht="18" customHeight="1">
      <c r="A901" s="6" t="s">
        <v>7</v>
      </c>
      <c r="B901" s="7" t="str">
        <f>"13030"</f>
        <v>13030</v>
      </c>
      <c r="C901" s="11">
        <v>67.7</v>
      </c>
    </row>
    <row r="902" spans="1:3" ht="18" customHeight="1">
      <c r="A902" s="6" t="s">
        <v>7</v>
      </c>
      <c r="B902" s="7" t="str">
        <f>"13101"</f>
        <v>13101</v>
      </c>
      <c r="C902" s="11" t="s">
        <v>4</v>
      </c>
    </row>
    <row r="903" spans="1:3" ht="18" customHeight="1">
      <c r="A903" s="6" t="s">
        <v>7</v>
      </c>
      <c r="B903" s="7" t="str">
        <f>"13102"</f>
        <v>13102</v>
      </c>
      <c r="C903" s="11">
        <v>61.8</v>
      </c>
    </row>
    <row r="904" spans="1:3" ht="18" customHeight="1">
      <c r="A904" s="6" t="s">
        <v>7</v>
      </c>
      <c r="B904" s="7" t="str">
        <f>"13103"</f>
        <v>13103</v>
      </c>
      <c r="C904" s="11" t="s">
        <v>4</v>
      </c>
    </row>
    <row r="905" spans="1:3" ht="18" customHeight="1">
      <c r="A905" s="6" t="s">
        <v>7</v>
      </c>
      <c r="B905" s="7" t="str">
        <f>"13104"</f>
        <v>13104</v>
      </c>
      <c r="C905" s="11" t="s">
        <v>4</v>
      </c>
    </row>
    <row r="906" spans="1:3" ht="18" customHeight="1">
      <c r="A906" s="6" t="s">
        <v>7</v>
      </c>
      <c r="B906" s="7" t="str">
        <f>"13105"</f>
        <v>13105</v>
      </c>
      <c r="C906" s="11">
        <v>70</v>
      </c>
    </row>
    <row r="907" spans="1:3" ht="18" customHeight="1">
      <c r="A907" s="6" t="s">
        <v>7</v>
      </c>
      <c r="B907" s="7" t="str">
        <f>"13106"</f>
        <v>13106</v>
      </c>
      <c r="C907" s="11">
        <v>69.6</v>
      </c>
    </row>
    <row r="908" spans="1:3" ht="18" customHeight="1">
      <c r="A908" s="6" t="s">
        <v>7</v>
      </c>
      <c r="B908" s="7" t="str">
        <f>"13107"</f>
        <v>13107</v>
      </c>
      <c r="C908" s="11">
        <v>57.4</v>
      </c>
    </row>
    <row r="909" spans="1:3" ht="18" customHeight="1">
      <c r="A909" s="6" t="s">
        <v>7</v>
      </c>
      <c r="B909" s="7" t="str">
        <f>"13108"</f>
        <v>13108</v>
      </c>
      <c r="C909" s="11" t="s">
        <v>4</v>
      </c>
    </row>
    <row r="910" spans="1:3" ht="18" customHeight="1">
      <c r="A910" s="6" t="s">
        <v>7</v>
      </c>
      <c r="B910" s="7" t="str">
        <f>"13109"</f>
        <v>13109</v>
      </c>
      <c r="C910" s="11" t="s">
        <v>4</v>
      </c>
    </row>
    <row r="911" spans="1:3" ht="18" customHeight="1">
      <c r="A911" s="6" t="s">
        <v>7</v>
      </c>
      <c r="B911" s="7" t="str">
        <f>"13110"</f>
        <v>13110</v>
      </c>
      <c r="C911" s="11">
        <v>52.5</v>
      </c>
    </row>
    <row r="912" spans="1:3" ht="18" customHeight="1">
      <c r="A912" s="6" t="s">
        <v>7</v>
      </c>
      <c r="B912" s="7" t="str">
        <f>"13111"</f>
        <v>13111</v>
      </c>
      <c r="C912" s="11">
        <v>61.3</v>
      </c>
    </row>
    <row r="913" spans="1:3" ht="18" customHeight="1">
      <c r="A913" s="6" t="s">
        <v>7</v>
      </c>
      <c r="B913" s="7" t="str">
        <f>"13112"</f>
        <v>13112</v>
      </c>
      <c r="C913" s="11">
        <v>63</v>
      </c>
    </row>
    <row r="914" spans="1:3" ht="18" customHeight="1">
      <c r="A914" s="6" t="s">
        <v>7</v>
      </c>
      <c r="B914" s="7" t="str">
        <f>"13113"</f>
        <v>13113</v>
      </c>
      <c r="C914" s="11" t="s">
        <v>4</v>
      </c>
    </row>
    <row r="915" spans="1:3" ht="18" customHeight="1">
      <c r="A915" s="6" t="s">
        <v>7</v>
      </c>
      <c r="B915" s="7" t="str">
        <f>"13114"</f>
        <v>13114</v>
      </c>
      <c r="C915" s="11">
        <v>49.1</v>
      </c>
    </row>
    <row r="916" spans="1:3" ht="18" customHeight="1">
      <c r="A916" s="6" t="s">
        <v>7</v>
      </c>
      <c r="B916" s="7" t="str">
        <f>"13115"</f>
        <v>13115</v>
      </c>
      <c r="C916" s="11" t="s">
        <v>4</v>
      </c>
    </row>
    <row r="917" spans="1:3" ht="18" customHeight="1">
      <c r="A917" s="6" t="s">
        <v>7</v>
      </c>
      <c r="B917" s="7" t="str">
        <f>"13116"</f>
        <v>13116</v>
      </c>
      <c r="C917" s="11">
        <v>62.8</v>
      </c>
    </row>
    <row r="918" spans="1:3" ht="18" customHeight="1">
      <c r="A918" s="6" t="s">
        <v>7</v>
      </c>
      <c r="B918" s="7" t="str">
        <f>"13117"</f>
        <v>13117</v>
      </c>
      <c r="C918" s="11" t="s">
        <v>4</v>
      </c>
    </row>
    <row r="919" spans="1:3" ht="18" customHeight="1">
      <c r="A919" s="6" t="s">
        <v>7</v>
      </c>
      <c r="B919" s="7" t="str">
        <f>"13118"</f>
        <v>13118</v>
      </c>
      <c r="C919" s="11">
        <v>69.2</v>
      </c>
    </row>
    <row r="920" spans="1:3" ht="18" customHeight="1">
      <c r="A920" s="6" t="s">
        <v>7</v>
      </c>
      <c r="B920" s="7" t="str">
        <f>"13119"</f>
        <v>13119</v>
      </c>
      <c r="C920" s="11" t="s">
        <v>4</v>
      </c>
    </row>
    <row r="921" spans="1:3" ht="18" customHeight="1">
      <c r="A921" s="6" t="s">
        <v>7</v>
      </c>
      <c r="B921" s="7" t="str">
        <f>"13120"</f>
        <v>13120</v>
      </c>
      <c r="C921" s="11">
        <v>65.9</v>
      </c>
    </row>
    <row r="922" spans="1:3" ht="18" customHeight="1">
      <c r="A922" s="6" t="s">
        <v>7</v>
      </c>
      <c r="B922" s="7" t="str">
        <f>"13121"</f>
        <v>13121</v>
      </c>
      <c r="C922" s="11" t="s">
        <v>4</v>
      </c>
    </row>
    <row r="923" spans="1:3" ht="18" customHeight="1">
      <c r="A923" s="6" t="s">
        <v>7</v>
      </c>
      <c r="B923" s="7" t="str">
        <f>"13122"</f>
        <v>13122</v>
      </c>
      <c r="C923" s="11">
        <v>60.9</v>
      </c>
    </row>
    <row r="924" spans="1:3" ht="18" customHeight="1">
      <c r="A924" s="6" t="s">
        <v>7</v>
      </c>
      <c r="B924" s="7" t="str">
        <f>"13123"</f>
        <v>13123</v>
      </c>
      <c r="C924" s="11">
        <v>68.3</v>
      </c>
    </row>
    <row r="925" spans="1:3" ht="18" customHeight="1">
      <c r="A925" s="6" t="s">
        <v>7</v>
      </c>
      <c r="B925" s="7" t="str">
        <f>"13124"</f>
        <v>13124</v>
      </c>
      <c r="C925" s="11" t="s">
        <v>4</v>
      </c>
    </row>
    <row r="926" spans="1:3" ht="18" customHeight="1">
      <c r="A926" s="6" t="s">
        <v>7</v>
      </c>
      <c r="B926" s="7" t="str">
        <f>"13125"</f>
        <v>13125</v>
      </c>
      <c r="C926" s="11" t="s">
        <v>4</v>
      </c>
    </row>
    <row r="927" spans="1:3" ht="18" customHeight="1">
      <c r="A927" s="6" t="s">
        <v>7</v>
      </c>
      <c r="B927" s="7" t="str">
        <f>"13126"</f>
        <v>13126</v>
      </c>
      <c r="C927" s="11">
        <v>66.3</v>
      </c>
    </row>
    <row r="928" spans="1:3" ht="18" customHeight="1">
      <c r="A928" s="6" t="s">
        <v>7</v>
      </c>
      <c r="B928" s="7" t="str">
        <f>"13127"</f>
        <v>13127</v>
      </c>
      <c r="C928" s="11">
        <v>53.7</v>
      </c>
    </row>
    <row r="929" spans="1:3" ht="18" customHeight="1">
      <c r="A929" s="6" t="s">
        <v>7</v>
      </c>
      <c r="B929" s="7" t="str">
        <f>"13128"</f>
        <v>13128</v>
      </c>
      <c r="C929" s="11">
        <v>70.9</v>
      </c>
    </row>
    <row r="930" spans="1:3" ht="18" customHeight="1">
      <c r="A930" s="6" t="s">
        <v>7</v>
      </c>
      <c r="B930" s="7" t="str">
        <f>"13129"</f>
        <v>13129</v>
      </c>
      <c r="C930" s="11" t="s">
        <v>4</v>
      </c>
    </row>
    <row r="931" spans="1:3" ht="18" customHeight="1">
      <c r="A931" s="6" t="s">
        <v>7</v>
      </c>
      <c r="B931" s="7" t="str">
        <f>"13130"</f>
        <v>13130</v>
      </c>
      <c r="C931" s="11">
        <v>50.2</v>
      </c>
    </row>
    <row r="932" spans="1:3" ht="18" customHeight="1">
      <c r="A932" s="6" t="s">
        <v>7</v>
      </c>
      <c r="B932" s="7" t="str">
        <f>"13201"</f>
        <v>13201</v>
      </c>
      <c r="C932" s="11" t="s">
        <v>4</v>
      </c>
    </row>
    <row r="933" spans="1:3" ht="18" customHeight="1">
      <c r="A933" s="6" t="s">
        <v>7</v>
      </c>
      <c r="B933" s="7" t="str">
        <f>"13202"</f>
        <v>13202</v>
      </c>
      <c r="C933" s="11" t="s">
        <v>4</v>
      </c>
    </row>
    <row r="934" spans="1:3" ht="18" customHeight="1">
      <c r="A934" s="6" t="s">
        <v>7</v>
      </c>
      <c r="B934" s="7" t="str">
        <f>"13203"</f>
        <v>13203</v>
      </c>
      <c r="C934" s="11">
        <v>60</v>
      </c>
    </row>
    <row r="935" spans="1:3" ht="18" customHeight="1">
      <c r="A935" s="6" t="s">
        <v>7</v>
      </c>
      <c r="B935" s="7" t="str">
        <f>"13204"</f>
        <v>13204</v>
      </c>
      <c r="C935" s="11">
        <v>73.9</v>
      </c>
    </row>
    <row r="936" spans="1:3" ht="18" customHeight="1">
      <c r="A936" s="6" t="s">
        <v>7</v>
      </c>
      <c r="B936" s="7" t="str">
        <f>"13205"</f>
        <v>13205</v>
      </c>
      <c r="C936" s="11">
        <v>46.5</v>
      </c>
    </row>
    <row r="937" spans="1:3" ht="18" customHeight="1">
      <c r="A937" s="6" t="s">
        <v>7</v>
      </c>
      <c r="B937" s="7" t="str">
        <f>"13206"</f>
        <v>13206</v>
      </c>
      <c r="C937" s="11">
        <v>67.9</v>
      </c>
    </row>
    <row r="938" spans="1:3" ht="18" customHeight="1">
      <c r="A938" s="6" t="s">
        <v>7</v>
      </c>
      <c r="B938" s="7" t="str">
        <f>"13207"</f>
        <v>13207</v>
      </c>
      <c r="C938" s="11" t="s">
        <v>4</v>
      </c>
    </row>
    <row r="939" spans="1:3" ht="18" customHeight="1">
      <c r="A939" s="6" t="s">
        <v>7</v>
      </c>
      <c r="B939" s="7" t="str">
        <f>"13208"</f>
        <v>13208</v>
      </c>
      <c r="C939" s="11" t="s">
        <v>4</v>
      </c>
    </row>
    <row r="940" spans="1:3" ht="18" customHeight="1">
      <c r="A940" s="6" t="s">
        <v>7</v>
      </c>
      <c r="B940" s="7" t="str">
        <f>"13209"</f>
        <v>13209</v>
      </c>
      <c r="C940" s="11">
        <v>60.3</v>
      </c>
    </row>
    <row r="941" spans="1:3" ht="18" customHeight="1">
      <c r="A941" s="6" t="s">
        <v>7</v>
      </c>
      <c r="B941" s="7" t="str">
        <f>"13210"</f>
        <v>13210</v>
      </c>
      <c r="C941" s="11" t="s">
        <v>4</v>
      </c>
    </row>
    <row r="942" spans="1:3" ht="18" customHeight="1">
      <c r="A942" s="6" t="s">
        <v>7</v>
      </c>
      <c r="B942" s="7" t="str">
        <f>"13211"</f>
        <v>13211</v>
      </c>
      <c r="C942" s="11">
        <v>52</v>
      </c>
    </row>
    <row r="943" spans="1:3" ht="18" customHeight="1">
      <c r="A943" s="6" t="s">
        <v>7</v>
      </c>
      <c r="B943" s="7" t="str">
        <f>"13212"</f>
        <v>13212</v>
      </c>
      <c r="C943" s="11">
        <v>58.3</v>
      </c>
    </row>
    <row r="944" spans="1:3" ht="18" customHeight="1">
      <c r="A944" s="6" t="s">
        <v>7</v>
      </c>
      <c r="B944" s="7" t="str">
        <f>"13213"</f>
        <v>13213</v>
      </c>
      <c r="C944" s="11">
        <v>53.4</v>
      </c>
    </row>
    <row r="945" spans="1:3" ht="18" customHeight="1">
      <c r="A945" s="6" t="s">
        <v>7</v>
      </c>
      <c r="B945" s="7" t="str">
        <f>"13214"</f>
        <v>13214</v>
      </c>
      <c r="C945" s="11">
        <v>68.1</v>
      </c>
    </row>
    <row r="946" spans="1:3" ht="18" customHeight="1">
      <c r="A946" s="6" t="s">
        <v>7</v>
      </c>
      <c r="B946" s="7" t="str">
        <f>"13215"</f>
        <v>13215</v>
      </c>
      <c r="C946" s="11" t="s">
        <v>4</v>
      </c>
    </row>
    <row r="947" spans="1:3" ht="18" customHeight="1">
      <c r="A947" s="6" t="s">
        <v>7</v>
      </c>
      <c r="B947" s="7" t="str">
        <f>"13216"</f>
        <v>13216</v>
      </c>
      <c r="C947" s="11">
        <v>53.7</v>
      </c>
    </row>
    <row r="948" spans="1:3" ht="18" customHeight="1">
      <c r="A948" s="6" t="s">
        <v>7</v>
      </c>
      <c r="B948" s="7" t="str">
        <f>"13217"</f>
        <v>13217</v>
      </c>
      <c r="C948" s="11">
        <v>68.7</v>
      </c>
    </row>
    <row r="949" spans="1:3" ht="18" customHeight="1">
      <c r="A949" s="6" t="s">
        <v>7</v>
      </c>
      <c r="B949" s="7" t="str">
        <f>"13218"</f>
        <v>13218</v>
      </c>
      <c r="C949" s="11">
        <v>56.8</v>
      </c>
    </row>
    <row r="950" spans="1:3" ht="18" customHeight="1">
      <c r="A950" s="6" t="s">
        <v>7</v>
      </c>
      <c r="B950" s="7" t="str">
        <f>"13219"</f>
        <v>13219</v>
      </c>
      <c r="C950" s="11">
        <v>46.4</v>
      </c>
    </row>
    <row r="951" spans="1:3" ht="18" customHeight="1">
      <c r="A951" s="6" t="s">
        <v>7</v>
      </c>
      <c r="B951" s="7" t="str">
        <f>"13220"</f>
        <v>13220</v>
      </c>
      <c r="C951" s="11">
        <v>61.2</v>
      </c>
    </row>
    <row r="952" spans="1:3" ht="18" customHeight="1">
      <c r="A952" s="6" t="s">
        <v>7</v>
      </c>
      <c r="B952" s="7" t="str">
        <f>"13221"</f>
        <v>13221</v>
      </c>
      <c r="C952" s="11">
        <v>65.1</v>
      </c>
    </row>
    <row r="953" spans="1:3" ht="18" customHeight="1">
      <c r="A953" s="6" t="s">
        <v>7</v>
      </c>
      <c r="B953" s="7" t="str">
        <f>"13222"</f>
        <v>13222</v>
      </c>
      <c r="C953" s="11">
        <v>40.8</v>
      </c>
    </row>
    <row r="954" spans="1:3" ht="18" customHeight="1">
      <c r="A954" s="6" t="s">
        <v>7</v>
      </c>
      <c r="B954" s="7" t="str">
        <f>"13223"</f>
        <v>13223</v>
      </c>
      <c r="C954" s="11">
        <v>56.4</v>
      </c>
    </row>
    <row r="955" spans="1:3" ht="18" customHeight="1">
      <c r="A955" s="6" t="s">
        <v>7</v>
      </c>
      <c r="B955" s="7" t="str">
        <f>"13224"</f>
        <v>13224</v>
      </c>
      <c r="C955" s="11">
        <v>82.3</v>
      </c>
    </row>
    <row r="956" spans="1:3" ht="18" customHeight="1">
      <c r="A956" s="6" t="s">
        <v>7</v>
      </c>
      <c r="B956" s="7" t="str">
        <f>"13225"</f>
        <v>13225</v>
      </c>
      <c r="C956" s="11" t="s">
        <v>4</v>
      </c>
    </row>
    <row r="957" spans="1:3" ht="18" customHeight="1">
      <c r="A957" s="6" t="s">
        <v>7</v>
      </c>
      <c r="B957" s="7" t="str">
        <f>"13226"</f>
        <v>13226</v>
      </c>
      <c r="C957" s="11" t="s">
        <v>4</v>
      </c>
    </row>
    <row r="958" spans="1:3" ht="18" customHeight="1">
      <c r="A958" s="6" t="s">
        <v>7</v>
      </c>
      <c r="B958" s="7" t="str">
        <f>"13227"</f>
        <v>13227</v>
      </c>
      <c r="C958" s="11">
        <v>67.9</v>
      </c>
    </row>
    <row r="959" spans="1:3" ht="18" customHeight="1">
      <c r="A959" s="6" t="s">
        <v>7</v>
      </c>
      <c r="B959" s="7" t="str">
        <f>"13228"</f>
        <v>13228</v>
      </c>
      <c r="C959" s="11" t="s">
        <v>4</v>
      </c>
    </row>
    <row r="960" spans="1:3" ht="18" customHeight="1">
      <c r="A960" s="6" t="s">
        <v>7</v>
      </c>
      <c r="B960" s="7" t="str">
        <f>"13229"</f>
        <v>13229</v>
      </c>
      <c r="C960" s="11">
        <v>65.3</v>
      </c>
    </row>
    <row r="961" spans="1:3" ht="18" customHeight="1">
      <c r="A961" s="6" t="s">
        <v>7</v>
      </c>
      <c r="B961" s="7" t="str">
        <f>"13230"</f>
        <v>13230</v>
      </c>
      <c r="C961" s="11" t="s">
        <v>4</v>
      </c>
    </row>
    <row r="962" spans="1:3" ht="18" customHeight="1">
      <c r="A962" s="6" t="s">
        <v>7</v>
      </c>
      <c r="B962" s="7" t="str">
        <f>"13301"</f>
        <v>13301</v>
      </c>
      <c r="C962" s="11" t="s">
        <v>4</v>
      </c>
    </row>
    <row r="963" spans="1:3" ht="18" customHeight="1">
      <c r="A963" s="6" t="s">
        <v>7</v>
      </c>
      <c r="B963" s="7" t="str">
        <f>"13302"</f>
        <v>13302</v>
      </c>
      <c r="C963" s="11" t="s">
        <v>4</v>
      </c>
    </row>
    <row r="964" spans="1:3" ht="18" customHeight="1">
      <c r="A964" s="6" t="s">
        <v>7</v>
      </c>
      <c r="B964" s="7" t="str">
        <f>"13303"</f>
        <v>13303</v>
      </c>
      <c r="C964" s="11">
        <v>63.3</v>
      </c>
    </row>
    <row r="965" spans="1:3" ht="18" customHeight="1">
      <c r="A965" s="6" t="s">
        <v>7</v>
      </c>
      <c r="B965" s="7" t="str">
        <f>"13304"</f>
        <v>13304</v>
      </c>
      <c r="C965" s="11" t="s">
        <v>4</v>
      </c>
    </row>
    <row r="966" spans="1:3" ht="18" customHeight="1">
      <c r="A966" s="6" t="s">
        <v>7</v>
      </c>
      <c r="B966" s="7" t="str">
        <f>"13305"</f>
        <v>13305</v>
      </c>
      <c r="C966" s="11" t="s">
        <v>4</v>
      </c>
    </row>
    <row r="967" spans="1:3" ht="18" customHeight="1">
      <c r="A967" s="6" t="s">
        <v>7</v>
      </c>
      <c r="B967" s="7" t="str">
        <f>"13306"</f>
        <v>13306</v>
      </c>
      <c r="C967" s="11" t="s">
        <v>4</v>
      </c>
    </row>
    <row r="968" spans="1:3" ht="18" customHeight="1">
      <c r="A968" s="6" t="s">
        <v>7</v>
      </c>
      <c r="B968" s="7" t="str">
        <f>"13307"</f>
        <v>13307</v>
      </c>
      <c r="C968" s="11">
        <v>54.2</v>
      </c>
    </row>
    <row r="969" spans="1:3" ht="18" customHeight="1">
      <c r="A969" s="6" t="s">
        <v>7</v>
      </c>
      <c r="B969" s="7" t="str">
        <f>"13308"</f>
        <v>13308</v>
      </c>
      <c r="C969" s="11">
        <v>40.6</v>
      </c>
    </row>
    <row r="970" spans="1:3" ht="18" customHeight="1">
      <c r="A970" s="6" t="s">
        <v>7</v>
      </c>
      <c r="B970" s="7" t="str">
        <f>"13309"</f>
        <v>13309</v>
      </c>
      <c r="C970" s="11">
        <v>78.9</v>
      </c>
    </row>
    <row r="971" spans="1:3" ht="18" customHeight="1">
      <c r="A971" s="6" t="s">
        <v>7</v>
      </c>
      <c r="B971" s="7" t="str">
        <f>"13310"</f>
        <v>13310</v>
      </c>
      <c r="C971" s="11" t="s">
        <v>4</v>
      </c>
    </row>
    <row r="972" spans="1:3" ht="18" customHeight="1">
      <c r="A972" s="6" t="s">
        <v>7</v>
      </c>
      <c r="B972" s="7" t="str">
        <f>"13311"</f>
        <v>13311</v>
      </c>
      <c r="C972" s="11">
        <v>69.4</v>
      </c>
    </row>
    <row r="973" spans="1:3" ht="18" customHeight="1">
      <c r="A973" s="6" t="s">
        <v>7</v>
      </c>
      <c r="B973" s="7" t="str">
        <f>"13312"</f>
        <v>13312</v>
      </c>
      <c r="C973" s="11">
        <v>56.5</v>
      </c>
    </row>
    <row r="974" spans="1:3" ht="18" customHeight="1">
      <c r="A974" s="6" t="s">
        <v>7</v>
      </c>
      <c r="B974" s="7" t="str">
        <f>"13313"</f>
        <v>13313</v>
      </c>
      <c r="C974" s="11">
        <v>71.9</v>
      </c>
    </row>
    <row r="975" spans="1:3" ht="18" customHeight="1">
      <c r="A975" s="6" t="s">
        <v>7</v>
      </c>
      <c r="B975" s="7" t="str">
        <f>"13314"</f>
        <v>13314</v>
      </c>
      <c r="C975" s="11">
        <v>58.3</v>
      </c>
    </row>
    <row r="976" spans="1:3" ht="18" customHeight="1">
      <c r="A976" s="6" t="s">
        <v>7</v>
      </c>
      <c r="B976" s="7" t="str">
        <f>"13315"</f>
        <v>13315</v>
      </c>
      <c r="C976" s="11" t="s">
        <v>4</v>
      </c>
    </row>
    <row r="977" spans="1:3" ht="18" customHeight="1">
      <c r="A977" s="6" t="s">
        <v>7</v>
      </c>
      <c r="B977" s="7" t="str">
        <f>"13316"</f>
        <v>13316</v>
      </c>
      <c r="C977" s="11">
        <v>61.1</v>
      </c>
    </row>
    <row r="978" spans="1:3" ht="18" customHeight="1">
      <c r="A978" s="6" t="s">
        <v>7</v>
      </c>
      <c r="B978" s="7" t="str">
        <f>"13317"</f>
        <v>13317</v>
      </c>
      <c r="C978" s="11">
        <v>64.6</v>
      </c>
    </row>
    <row r="979" spans="1:3" ht="18" customHeight="1">
      <c r="A979" s="6" t="s">
        <v>7</v>
      </c>
      <c r="B979" s="7" t="str">
        <f>"13318"</f>
        <v>13318</v>
      </c>
      <c r="C979" s="11">
        <v>69.7</v>
      </c>
    </row>
    <row r="980" spans="1:3" ht="18" customHeight="1">
      <c r="A980" s="6" t="s">
        <v>7</v>
      </c>
      <c r="B980" s="7" t="str">
        <f>"13319"</f>
        <v>13319</v>
      </c>
      <c r="C980" s="11" t="s">
        <v>4</v>
      </c>
    </row>
    <row r="981" spans="1:3" ht="18" customHeight="1">
      <c r="A981" s="6" t="s">
        <v>7</v>
      </c>
      <c r="B981" s="7" t="str">
        <f>"13320"</f>
        <v>13320</v>
      </c>
      <c r="C981" s="11">
        <v>67.6</v>
      </c>
    </row>
    <row r="982" spans="1:3" ht="18" customHeight="1">
      <c r="A982" s="6" t="s">
        <v>7</v>
      </c>
      <c r="B982" s="7" t="str">
        <f>"13321"</f>
        <v>13321</v>
      </c>
      <c r="C982" s="11">
        <v>74.1</v>
      </c>
    </row>
    <row r="983" spans="1:3" ht="18" customHeight="1">
      <c r="A983" s="6" t="s">
        <v>7</v>
      </c>
      <c r="B983" s="7" t="str">
        <f>"13322"</f>
        <v>13322</v>
      </c>
      <c r="C983" s="11">
        <v>61.3</v>
      </c>
    </row>
    <row r="984" spans="1:3" ht="18" customHeight="1">
      <c r="A984" s="6" t="s">
        <v>7</v>
      </c>
      <c r="B984" s="7" t="str">
        <f>"13323"</f>
        <v>13323</v>
      </c>
      <c r="C984" s="11">
        <v>60.2</v>
      </c>
    </row>
    <row r="985" spans="1:3" ht="18" customHeight="1">
      <c r="A985" s="6" t="s">
        <v>7</v>
      </c>
      <c r="B985" s="7" t="str">
        <f>"13324"</f>
        <v>13324</v>
      </c>
      <c r="C985" s="11">
        <v>65.8</v>
      </c>
    </row>
    <row r="986" spans="1:3" ht="18" customHeight="1">
      <c r="A986" s="6" t="s">
        <v>7</v>
      </c>
      <c r="B986" s="7" t="str">
        <f>"13325"</f>
        <v>13325</v>
      </c>
      <c r="C986" s="11" t="s">
        <v>4</v>
      </c>
    </row>
    <row r="987" spans="1:3" ht="18" customHeight="1">
      <c r="A987" s="6" t="s">
        <v>7</v>
      </c>
      <c r="B987" s="7" t="str">
        <f>"13326"</f>
        <v>13326</v>
      </c>
      <c r="C987" s="11" t="s">
        <v>4</v>
      </c>
    </row>
    <row r="988" spans="1:3" ht="18" customHeight="1">
      <c r="A988" s="6" t="s">
        <v>7</v>
      </c>
      <c r="B988" s="7" t="str">
        <f>"13327"</f>
        <v>13327</v>
      </c>
      <c r="C988" s="11">
        <v>73.3</v>
      </c>
    </row>
    <row r="989" spans="1:3" ht="18" customHeight="1">
      <c r="A989" s="6" t="s">
        <v>7</v>
      </c>
      <c r="B989" s="7" t="str">
        <f>"13328"</f>
        <v>13328</v>
      </c>
      <c r="C989" s="11">
        <v>66.6</v>
      </c>
    </row>
    <row r="990" spans="1:3" ht="18" customHeight="1">
      <c r="A990" s="6" t="s">
        <v>7</v>
      </c>
      <c r="B990" s="7" t="str">
        <f>"13329"</f>
        <v>13329</v>
      </c>
      <c r="C990" s="11">
        <v>65.8</v>
      </c>
    </row>
    <row r="991" spans="1:3" ht="18" customHeight="1">
      <c r="A991" s="6" t="s">
        <v>7</v>
      </c>
      <c r="B991" s="7" t="str">
        <f>"13330"</f>
        <v>13330</v>
      </c>
      <c r="C991" s="11">
        <v>54.3</v>
      </c>
    </row>
    <row r="992" spans="1:3" ht="18" customHeight="1">
      <c r="A992" s="6" t="s">
        <v>7</v>
      </c>
      <c r="B992" s="7" t="str">
        <f>"13401"</f>
        <v>13401</v>
      </c>
      <c r="C992" s="11">
        <v>69.1</v>
      </c>
    </row>
    <row r="993" spans="1:3" ht="18" customHeight="1">
      <c r="A993" s="6" t="s">
        <v>7</v>
      </c>
      <c r="B993" s="7" t="str">
        <f>"13402"</f>
        <v>13402</v>
      </c>
      <c r="C993" s="11" t="s">
        <v>4</v>
      </c>
    </row>
    <row r="994" spans="1:3" ht="18" customHeight="1">
      <c r="A994" s="6" t="s">
        <v>7</v>
      </c>
      <c r="B994" s="7" t="str">
        <f>"13403"</f>
        <v>13403</v>
      </c>
      <c r="C994" s="11">
        <v>63.7</v>
      </c>
    </row>
    <row r="995" spans="1:3" ht="18" customHeight="1">
      <c r="A995" s="6" t="s">
        <v>7</v>
      </c>
      <c r="B995" s="7" t="str">
        <f>"13404"</f>
        <v>13404</v>
      </c>
      <c r="C995" s="11" t="s">
        <v>4</v>
      </c>
    </row>
    <row r="996" spans="1:3" ht="18" customHeight="1">
      <c r="A996" s="6" t="s">
        <v>7</v>
      </c>
      <c r="B996" s="7" t="str">
        <f>"13405"</f>
        <v>13405</v>
      </c>
      <c r="C996" s="11" t="s">
        <v>4</v>
      </c>
    </row>
    <row r="997" spans="1:3" ht="18" customHeight="1">
      <c r="A997" s="6" t="s">
        <v>7</v>
      </c>
      <c r="B997" s="7" t="str">
        <f>"13406"</f>
        <v>13406</v>
      </c>
      <c r="C997" s="11">
        <v>64.6</v>
      </c>
    </row>
    <row r="998" spans="1:3" ht="18" customHeight="1">
      <c r="A998" s="6" t="s">
        <v>7</v>
      </c>
      <c r="B998" s="7" t="str">
        <f>"13407"</f>
        <v>13407</v>
      </c>
      <c r="C998" s="11">
        <v>57.3</v>
      </c>
    </row>
    <row r="999" spans="1:3" ht="18" customHeight="1">
      <c r="A999" s="6" t="s">
        <v>7</v>
      </c>
      <c r="B999" s="7" t="str">
        <f>"13408"</f>
        <v>13408</v>
      </c>
      <c r="C999" s="11" t="s">
        <v>4</v>
      </c>
    </row>
    <row r="1000" spans="1:3" ht="18" customHeight="1">
      <c r="A1000" s="6" t="s">
        <v>7</v>
      </c>
      <c r="B1000" s="7" t="str">
        <f>"13409"</f>
        <v>13409</v>
      </c>
      <c r="C1000" s="11">
        <v>56.9</v>
      </c>
    </row>
    <row r="1001" spans="1:3" ht="18" customHeight="1">
      <c r="A1001" s="6" t="s">
        <v>7</v>
      </c>
      <c r="B1001" s="7" t="str">
        <f>"13410"</f>
        <v>13410</v>
      </c>
      <c r="C1001" s="11" t="s">
        <v>4</v>
      </c>
    </row>
    <row r="1002" spans="1:3" ht="18" customHeight="1">
      <c r="A1002" s="6" t="s">
        <v>7</v>
      </c>
      <c r="B1002" s="7" t="str">
        <f>"13411"</f>
        <v>13411</v>
      </c>
      <c r="C1002" s="11">
        <v>61.2</v>
      </c>
    </row>
    <row r="1003" spans="1:3" ht="18" customHeight="1">
      <c r="A1003" s="6" t="s">
        <v>7</v>
      </c>
      <c r="B1003" s="7" t="str">
        <f>"13412"</f>
        <v>13412</v>
      </c>
      <c r="C1003" s="11">
        <v>50</v>
      </c>
    </row>
    <row r="1004" spans="1:3" ht="18" customHeight="1">
      <c r="A1004" s="6" t="s">
        <v>7</v>
      </c>
      <c r="B1004" s="7" t="str">
        <f>"13413"</f>
        <v>13413</v>
      </c>
      <c r="C1004" s="11" t="s">
        <v>4</v>
      </c>
    </row>
    <row r="1005" spans="1:3" ht="18" customHeight="1">
      <c r="A1005" s="6" t="s">
        <v>7</v>
      </c>
      <c r="B1005" s="7" t="str">
        <f>"13414"</f>
        <v>13414</v>
      </c>
      <c r="C1005" s="11">
        <v>64.2</v>
      </c>
    </row>
    <row r="1006" spans="1:3" ht="18" customHeight="1">
      <c r="A1006" s="6" t="s">
        <v>7</v>
      </c>
      <c r="B1006" s="7" t="str">
        <f>"13415"</f>
        <v>13415</v>
      </c>
      <c r="C1006" s="11">
        <v>60.8</v>
      </c>
    </row>
    <row r="1007" spans="1:3" ht="18" customHeight="1">
      <c r="A1007" s="6" t="s">
        <v>7</v>
      </c>
      <c r="B1007" s="7" t="str">
        <f>"13416"</f>
        <v>13416</v>
      </c>
      <c r="C1007" s="11">
        <v>56.1</v>
      </c>
    </row>
    <row r="1008" spans="1:3" ht="18" customHeight="1">
      <c r="A1008" s="6" t="s">
        <v>7</v>
      </c>
      <c r="B1008" s="7" t="str">
        <f>"13417"</f>
        <v>13417</v>
      </c>
      <c r="C1008" s="11">
        <v>68.2</v>
      </c>
    </row>
    <row r="1009" spans="1:3" ht="18" customHeight="1">
      <c r="A1009" s="6" t="s">
        <v>7</v>
      </c>
      <c r="B1009" s="7" t="str">
        <f>"13418"</f>
        <v>13418</v>
      </c>
      <c r="C1009" s="11" t="s">
        <v>4</v>
      </c>
    </row>
    <row r="1010" spans="1:3" ht="18" customHeight="1">
      <c r="A1010" s="6" t="s">
        <v>7</v>
      </c>
      <c r="B1010" s="7" t="str">
        <f>"13419"</f>
        <v>13419</v>
      </c>
      <c r="C1010" s="11" t="s">
        <v>4</v>
      </c>
    </row>
    <row r="1011" spans="1:3" ht="18" customHeight="1">
      <c r="A1011" s="6" t="s">
        <v>7</v>
      </c>
      <c r="B1011" s="7" t="str">
        <f>"13420"</f>
        <v>13420</v>
      </c>
      <c r="C1011" s="11">
        <v>70.1</v>
      </c>
    </row>
    <row r="1012" spans="1:3" ht="18" customHeight="1">
      <c r="A1012" s="6" t="s">
        <v>7</v>
      </c>
      <c r="B1012" s="7" t="str">
        <f>"13421"</f>
        <v>13421</v>
      </c>
      <c r="C1012" s="11" t="s">
        <v>4</v>
      </c>
    </row>
    <row r="1013" spans="1:3" ht="18" customHeight="1">
      <c r="A1013" s="6" t="s">
        <v>7</v>
      </c>
      <c r="B1013" s="7" t="str">
        <f>"13422"</f>
        <v>13422</v>
      </c>
      <c r="C1013" s="11" t="s">
        <v>4</v>
      </c>
    </row>
    <row r="1014" spans="1:3" ht="18" customHeight="1">
      <c r="A1014" s="6" t="s">
        <v>7</v>
      </c>
      <c r="B1014" s="7" t="str">
        <f>"13423"</f>
        <v>13423</v>
      </c>
      <c r="C1014" s="11">
        <v>71.1</v>
      </c>
    </row>
    <row r="1015" spans="1:3" ht="18" customHeight="1">
      <c r="A1015" s="6" t="s">
        <v>7</v>
      </c>
      <c r="B1015" s="7" t="str">
        <f>"13424"</f>
        <v>13424</v>
      </c>
      <c r="C1015" s="11">
        <v>44</v>
      </c>
    </row>
    <row r="1016" spans="1:3" ht="18" customHeight="1">
      <c r="A1016" s="6" t="s">
        <v>7</v>
      </c>
      <c r="B1016" s="7" t="str">
        <f>"13425"</f>
        <v>13425</v>
      </c>
      <c r="C1016" s="11">
        <v>54.3</v>
      </c>
    </row>
    <row r="1017" spans="1:3" ht="18" customHeight="1">
      <c r="A1017" s="6" t="s">
        <v>7</v>
      </c>
      <c r="B1017" s="7" t="str">
        <f>"13426"</f>
        <v>13426</v>
      </c>
      <c r="C1017" s="11">
        <v>53.5</v>
      </c>
    </row>
    <row r="1018" spans="1:3" ht="18" customHeight="1">
      <c r="A1018" s="6" t="s">
        <v>7</v>
      </c>
      <c r="B1018" s="7" t="str">
        <f>"13427"</f>
        <v>13427</v>
      </c>
      <c r="C1018" s="11">
        <v>58.4</v>
      </c>
    </row>
    <row r="1019" spans="1:3" ht="18" customHeight="1">
      <c r="A1019" s="6" t="s">
        <v>7</v>
      </c>
      <c r="B1019" s="7" t="str">
        <f>"13428"</f>
        <v>13428</v>
      </c>
      <c r="C1019" s="11" t="s">
        <v>4</v>
      </c>
    </row>
    <row r="1020" spans="1:3" ht="18" customHeight="1">
      <c r="A1020" s="6" t="s">
        <v>7</v>
      </c>
      <c r="B1020" s="7" t="str">
        <f>"13429"</f>
        <v>13429</v>
      </c>
      <c r="C1020" s="11">
        <v>75.9</v>
      </c>
    </row>
    <row r="1021" spans="1:3" ht="18" customHeight="1">
      <c r="A1021" s="6" t="s">
        <v>7</v>
      </c>
      <c r="B1021" s="7" t="str">
        <f>"13430"</f>
        <v>13430</v>
      </c>
      <c r="C1021" s="11" t="s">
        <v>4</v>
      </c>
    </row>
    <row r="1022" spans="1:3" ht="18" customHeight="1">
      <c r="A1022" s="6" t="s">
        <v>7</v>
      </c>
      <c r="B1022" s="7" t="str">
        <f>"13501"</f>
        <v>13501</v>
      </c>
      <c r="C1022" s="11" t="s">
        <v>4</v>
      </c>
    </row>
    <row r="1023" spans="1:3" ht="18" customHeight="1">
      <c r="A1023" s="6" t="s">
        <v>7</v>
      </c>
      <c r="B1023" s="7" t="str">
        <f>"13502"</f>
        <v>13502</v>
      </c>
      <c r="C1023" s="11" t="s">
        <v>4</v>
      </c>
    </row>
    <row r="1024" spans="1:3" ht="18" customHeight="1">
      <c r="A1024" s="6" t="s">
        <v>7</v>
      </c>
      <c r="B1024" s="7" t="str">
        <f>"13503"</f>
        <v>13503</v>
      </c>
      <c r="C1024" s="11">
        <v>55.4</v>
      </c>
    </row>
    <row r="1025" spans="1:3" ht="18" customHeight="1">
      <c r="A1025" s="6" t="s">
        <v>7</v>
      </c>
      <c r="B1025" s="7" t="str">
        <f>"13504"</f>
        <v>13504</v>
      </c>
      <c r="C1025" s="11">
        <v>58.9</v>
      </c>
    </row>
    <row r="1026" spans="1:3" ht="18" customHeight="1">
      <c r="A1026" s="6" t="s">
        <v>7</v>
      </c>
      <c r="B1026" s="7" t="str">
        <f>"13505"</f>
        <v>13505</v>
      </c>
      <c r="C1026" s="11">
        <v>72.8</v>
      </c>
    </row>
    <row r="1027" spans="1:3" ht="18" customHeight="1">
      <c r="A1027" s="6" t="s">
        <v>7</v>
      </c>
      <c r="B1027" s="7" t="str">
        <f>"13506"</f>
        <v>13506</v>
      </c>
      <c r="C1027" s="11" t="s">
        <v>4</v>
      </c>
    </row>
    <row r="1028" spans="1:3" ht="18" customHeight="1">
      <c r="A1028" s="6" t="s">
        <v>7</v>
      </c>
      <c r="B1028" s="7" t="str">
        <f>"13507"</f>
        <v>13507</v>
      </c>
      <c r="C1028" s="11">
        <v>58.4</v>
      </c>
    </row>
    <row r="1029" spans="1:3" ht="18" customHeight="1">
      <c r="A1029" s="6" t="s">
        <v>7</v>
      </c>
      <c r="B1029" s="7" t="str">
        <f>"13508"</f>
        <v>13508</v>
      </c>
      <c r="C1029" s="11">
        <v>72.1</v>
      </c>
    </row>
    <row r="1030" spans="1:3" ht="18" customHeight="1">
      <c r="A1030" s="6" t="s">
        <v>7</v>
      </c>
      <c r="B1030" s="7" t="str">
        <f>"13509"</f>
        <v>13509</v>
      </c>
      <c r="C1030" s="11">
        <v>72.1</v>
      </c>
    </row>
    <row r="1031" spans="1:3" ht="18" customHeight="1">
      <c r="A1031" s="6" t="s">
        <v>7</v>
      </c>
      <c r="B1031" s="7" t="str">
        <f>"13510"</f>
        <v>13510</v>
      </c>
      <c r="C1031" s="11">
        <v>49.7</v>
      </c>
    </row>
    <row r="1032" spans="1:3" ht="18" customHeight="1">
      <c r="A1032" s="6" t="s">
        <v>7</v>
      </c>
      <c r="B1032" s="7" t="str">
        <f>"13511"</f>
        <v>13511</v>
      </c>
      <c r="C1032" s="11">
        <v>62.1</v>
      </c>
    </row>
    <row r="1033" spans="1:3" ht="18" customHeight="1">
      <c r="A1033" s="6" t="s">
        <v>7</v>
      </c>
      <c r="B1033" s="7" t="str">
        <f>"13512"</f>
        <v>13512</v>
      </c>
      <c r="C1033" s="11">
        <v>68.6</v>
      </c>
    </row>
    <row r="1034" spans="1:3" ht="18" customHeight="1">
      <c r="A1034" s="6" t="s">
        <v>7</v>
      </c>
      <c r="B1034" s="7" t="str">
        <f>"13513"</f>
        <v>13513</v>
      </c>
      <c r="C1034" s="11">
        <v>80.5</v>
      </c>
    </row>
    <row r="1035" spans="1:3" ht="18" customHeight="1">
      <c r="A1035" s="6" t="s">
        <v>7</v>
      </c>
      <c r="B1035" s="7" t="str">
        <f>"13514"</f>
        <v>13514</v>
      </c>
      <c r="C1035" s="11">
        <v>67.9</v>
      </c>
    </row>
    <row r="1036" spans="1:3" ht="18" customHeight="1">
      <c r="A1036" s="6" t="s">
        <v>7</v>
      </c>
      <c r="B1036" s="7" t="str">
        <f>"13515"</f>
        <v>13515</v>
      </c>
      <c r="C1036" s="11">
        <v>66.8</v>
      </c>
    </row>
    <row r="1037" spans="1:3" ht="18" customHeight="1">
      <c r="A1037" s="6" t="s">
        <v>7</v>
      </c>
      <c r="B1037" s="7" t="str">
        <f>"13516"</f>
        <v>13516</v>
      </c>
      <c r="C1037" s="11">
        <v>63.5</v>
      </c>
    </row>
    <row r="1038" spans="1:3" ht="18" customHeight="1">
      <c r="A1038" s="6" t="s">
        <v>7</v>
      </c>
      <c r="B1038" s="7" t="str">
        <f>"13517"</f>
        <v>13517</v>
      </c>
      <c r="C1038" s="11">
        <v>50.2</v>
      </c>
    </row>
    <row r="1039" spans="1:3" ht="18" customHeight="1">
      <c r="A1039" s="6" t="s">
        <v>7</v>
      </c>
      <c r="B1039" s="7" t="str">
        <f>"13518"</f>
        <v>13518</v>
      </c>
      <c r="C1039" s="11">
        <v>51.2</v>
      </c>
    </row>
    <row r="1040" spans="1:3" ht="18" customHeight="1">
      <c r="A1040" s="6" t="s">
        <v>7</v>
      </c>
      <c r="B1040" s="7" t="str">
        <f>"13519"</f>
        <v>13519</v>
      </c>
      <c r="C1040" s="11">
        <v>67.2</v>
      </c>
    </row>
    <row r="1041" spans="1:3" ht="18" customHeight="1">
      <c r="A1041" s="6" t="s">
        <v>7</v>
      </c>
      <c r="B1041" s="7" t="str">
        <f>"13520"</f>
        <v>13520</v>
      </c>
      <c r="C1041" s="11">
        <v>71.7</v>
      </c>
    </row>
    <row r="1042" spans="1:3" ht="18" customHeight="1">
      <c r="A1042" s="6" t="s">
        <v>7</v>
      </c>
      <c r="B1042" s="7" t="str">
        <f>"13521"</f>
        <v>13521</v>
      </c>
      <c r="C1042" s="11">
        <v>45.8</v>
      </c>
    </row>
    <row r="1043" spans="1:3" ht="18" customHeight="1">
      <c r="A1043" s="6" t="s">
        <v>7</v>
      </c>
      <c r="B1043" s="7" t="str">
        <f>"13522"</f>
        <v>13522</v>
      </c>
      <c r="C1043" s="11">
        <v>56.2</v>
      </c>
    </row>
    <row r="1044" spans="1:3" ht="18" customHeight="1">
      <c r="A1044" s="6" t="s">
        <v>7</v>
      </c>
      <c r="B1044" s="7" t="str">
        <f>"13523"</f>
        <v>13523</v>
      </c>
      <c r="C1044" s="11" t="s">
        <v>4</v>
      </c>
    </row>
    <row r="1045" spans="1:3" ht="18" customHeight="1">
      <c r="A1045" s="6" t="s">
        <v>7</v>
      </c>
      <c r="B1045" s="7" t="str">
        <f>"13524"</f>
        <v>13524</v>
      </c>
      <c r="C1045" s="11">
        <v>64.2</v>
      </c>
    </row>
    <row r="1046" spans="1:3" ht="18" customHeight="1">
      <c r="A1046" s="6" t="s">
        <v>7</v>
      </c>
      <c r="B1046" s="7" t="str">
        <f>"13525"</f>
        <v>13525</v>
      </c>
      <c r="C1046" s="11">
        <v>65.2</v>
      </c>
    </row>
    <row r="1047" spans="1:3" ht="18" customHeight="1">
      <c r="A1047" s="6" t="s">
        <v>7</v>
      </c>
      <c r="B1047" s="7" t="str">
        <f>"13526"</f>
        <v>13526</v>
      </c>
      <c r="C1047" s="11">
        <v>73.5</v>
      </c>
    </row>
    <row r="1048" spans="1:3" ht="18" customHeight="1">
      <c r="A1048" s="6" t="s">
        <v>7</v>
      </c>
      <c r="B1048" s="7" t="str">
        <f>"13527"</f>
        <v>13527</v>
      </c>
      <c r="C1048" s="11">
        <v>75.6</v>
      </c>
    </row>
    <row r="1049" spans="1:3" ht="18" customHeight="1">
      <c r="A1049" s="6" t="s">
        <v>7</v>
      </c>
      <c r="B1049" s="7" t="str">
        <f>"13528"</f>
        <v>13528</v>
      </c>
      <c r="C1049" s="11">
        <v>64.8</v>
      </c>
    </row>
    <row r="1050" spans="1:3" ht="18" customHeight="1">
      <c r="A1050" s="6" t="s">
        <v>7</v>
      </c>
      <c r="B1050" s="7" t="str">
        <f>"13529"</f>
        <v>13529</v>
      </c>
      <c r="C1050" s="11" t="s">
        <v>4</v>
      </c>
    </row>
    <row r="1051" spans="1:3" ht="18" customHeight="1">
      <c r="A1051" s="6" t="s">
        <v>7</v>
      </c>
      <c r="B1051" s="7" t="str">
        <f>"13530"</f>
        <v>13530</v>
      </c>
      <c r="C1051" s="11">
        <v>62.8</v>
      </c>
    </row>
    <row r="1052" spans="1:3" ht="18" customHeight="1">
      <c r="A1052" s="6" t="s">
        <v>7</v>
      </c>
      <c r="B1052" s="7" t="str">
        <f>"13601"</f>
        <v>13601</v>
      </c>
      <c r="C1052" s="11" t="s">
        <v>4</v>
      </c>
    </row>
    <row r="1053" spans="1:3" ht="18" customHeight="1">
      <c r="A1053" s="6" t="s">
        <v>7</v>
      </c>
      <c r="B1053" s="7" t="str">
        <f>"13602"</f>
        <v>13602</v>
      </c>
      <c r="C1053" s="11">
        <v>66.4</v>
      </c>
    </row>
    <row r="1054" spans="1:3" ht="18" customHeight="1">
      <c r="A1054" s="6" t="s">
        <v>7</v>
      </c>
      <c r="B1054" s="7" t="str">
        <f>"13603"</f>
        <v>13603</v>
      </c>
      <c r="C1054" s="11" t="s">
        <v>4</v>
      </c>
    </row>
    <row r="1055" spans="1:3" ht="18" customHeight="1">
      <c r="A1055" s="6" t="s">
        <v>7</v>
      </c>
      <c r="B1055" s="7" t="str">
        <f>"13604"</f>
        <v>13604</v>
      </c>
      <c r="C1055" s="11">
        <v>58.3</v>
      </c>
    </row>
    <row r="1056" spans="1:3" ht="18" customHeight="1">
      <c r="A1056" s="6" t="s">
        <v>7</v>
      </c>
      <c r="B1056" s="7" t="str">
        <f>"13605"</f>
        <v>13605</v>
      </c>
      <c r="C1056" s="11">
        <v>71.2</v>
      </c>
    </row>
    <row r="1057" spans="1:3" ht="18" customHeight="1">
      <c r="A1057" s="6" t="s">
        <v>7</v>
      </c>
      <c r="B1057" s="7" t="str">
        <f>"13606"</f>
        <v>13606</v>
      </c>
      <c r="C1057" s="11">
        <v>67.9</v>
      </c>
    </row>
    <row r="1058" spans="1:3" ht="18" customHeight="1">
      <c r="A1058" s="6" t="s">
        <v>7</v>
      </c>
      <c r="B1058" s="7" t="str">
        <f>"13607"</f>
        <v>13607</v>
      </c>
      <c r="C1058" s="11">
        <v>57.5</v>
      </c>
    </row>
    <row r="1059" spans="1:3" ht="18" customHeight="1">
      <c r="A1059" s="6" t="s">
        <v>7</v>
      </c>
      <c r="B1059" s="7" t="str">
        <f>"13608"</f>
        <v>13608</v>
      </c>
      <c r="C1059" s="11">
        <v>58.4</v>
      </c>
    </row>
    <row r="1060" spans="1:3" ht="18" customHeight="1">
      <c r="A1060" s="6" t="s">
        <v>7</v>
      </c>
      <c r="B1060" s="7" t="str">
        <f>"13609"</f>
        <v>13609</v>
      </c>
      <c r="C1060" s="11" t="s">
        <v>4</v>
      </c>
    </row>
    <row r="1061" spans="1:3" ht="18" customHeight="1">
      <c r="A1061" s="6" t="s">
        <v>7</v>
      </c>
      <c r="B1061" s="7" t="str">
        <f>"13610"</f>
        <v>13610</v>
      </c>
      <c r="C1061" s="11">
        <v>71.6</v>
      </c>
    </row>
    <row r="1062" spans="1:3" ht="18" customHeight="1">
      <c r="A1062" s="6" t="s">
        <v>7</v>
      </c>
      <c r="B1062" s="7" t="str">
        <f>"13611"</f>
        <v>13611</v>
      </c>
      <c r="C1062" s="11">
        <v>57.1</v>
      </c>
    </row>
    <row r="1063" spans="1:3" ht="18" customHeight="1">
      <c r="A1063" s="6" t="s">
        <v>7</v>
      </c>
      <c r="B1063" s="7" t="str">
        <f>"13612"</f>
        <v>13612</v>
      </c>
      <c r="C1063" s="11">
        <v>51.8</v>
      </c>
    </row>
    <row r="1064" spans="1:3" ht="18" customHeight="1">
      <c r="A1064" s="6" t="s">
        <v>7</v>
      </c>
      <c r="B1064" s="7" t="str">
        <f>"13613"</f>
        <v>13613</v>
      </c>
      <c r="C1064" s="11">
        <v>68.9</v>
      </c>
    </row>
    <row r="1065" spans="1:3" ht="18" customHeight="1">
      <c r="A1065" s="6" t="s">
        <v>7</v>
      </c>
      <c r="B1065" s="7" t="str">
        <f>"13614"</f>
        <v>13614</v>
      </c>
      <c r="C1065" s="11" t="s">
        <v>4</v>
      </c>
    </row>
    <row r="1066" spans="1:3" ht="18" customHeight="1">
      <c r="A1066" s="6" t="s">
        <v>7</v>
      </c>
      <c r="B1066" s="7" t="str">
        <f>"13615"</f>
        <v>13615</v>
      </c>
      <c r="C1066" s="11" t="s">
        <v>4</v>
      </c>
    </row>
    <row r="1067" spans="1:3" ht="18" customHeight="1">
      <c r="A1067" s="6" t="s">
        <v>7</v>
      </c>
      <c r="B1067" s="7" t="str">
        <f>"13616"</f>
        <v>13616</v>
      </c>
      <c r="C1067" s="11">
        <v>67.8</v>
      </c>
    </row>
    <row r="1068" spans="1:3" ht="18" customHeight="1">
      <c r="A1068" s="6" t="s">
        <v>7</v>
      </c>
      <c r="B1068" s="7" t="str">
        <f>"13617"</f>
        <v>13617</v>
      </c>
      <c r="C1068" s="11">
        <v>53.9</v>
      </c>
    </row>
    <row r="1069" spans="1:3" ht="18" customHeight="1">
      <c r="A1069" s="6" t="s">
        <v>7</v>
      </c>
      <c r="B1069" s="7" t="str">
        <f>"13618"</f>
        <v>13618</v>
      </c>
      <c r="C1069" s="11">
        <v>51.3</v>
      </c>
    </row>
    <row r="1070" spans="1:3" ht="18" customHeight="1">
      <c r="A1070" s="6" t="s">
        <v>7</v>
      </c>
      <c r="B1070" s="7" t="str">
        <f>"13619"</f>
        <v>13619</v>
      </c>
      <c r="C1070" s="11">
        <v>67.2</v>
      </c>
    </row>
    <row r="1071" spans="1:3" ht="18" customHeight="1">
      <c r="A1071" s="6" t="s">
        <v>7</v>
      </c>
      <c r="B1071" s="7" t="str">
        <f>"13620"</f>
        <v>13620</v>
      </c>
      <c r="C1071" s="11">
        <v>56.2</v>
      </c>
    </row>
    <row r="1072" spans="1:3" ht="18" customHeight="1">
      <c r="A1072" s="6" t="s">
        <v>7</v>
      </c>
      <c r="B1072" s="7" t="str">
        <f>"13621"</f>
        <v>13621</v>
      </c>
      <c r="C1072" s="11">
        <v>75.2</v>
      </c>
    </row>
    <row r="1073" spans="1:3" ht="18" customHeight="1">
      <c r="A1073" s="6" t="s">
        <v>7</v>
      </c>
      <c r="B1073" s="7" t="str">
        <f>"13622"</f>
        <v>13622</v>
      </c>
      <c r="C1073" s="11">
        <v>75.8</v>
      </c>
    </row>
    <row r="1074" spans="1:3" ht="18" customHeight="1">
      <c r="A1074" s="6" t="s">
        <v>7</v>
      </c>
      <c r="B1074" s="7" t="str">
        <f>"13623"</f>
        <v>13623</v>
      </c>
      <c r="C1074" s="11">
        <v>53.1</v>
      </c>
    </row>
    <row r="1075" spans="1:3" ht="18" customHeight="1">
      <c r="A1075" s="6" t="s">
        <v>7</v>
      </c>
      <c r="B1075" s="7" t="str">
        <f>"13624"</f>
        <v>13624</v>
      </c>
      <c r="C1075" s="11">
        <v>77.4</v>
      </c>
    </row>
    <row r="1076" spans="1:3" ht="18" customHeight="1">
      <c r="A1076" s="6" t="s">
        <v>7</v>
      </c>
      <c r="B1076" s="7" t="str">
        <f>"13625"</f>
        <v>13625</v>
      </c>
      <c r="C1076" s="11" t="s">
        <v>4</v>
      </c>
    </row>
    <row r="1077" spans="1:3" ht="18" customHeight="1">
      <c r="A1077" s="6" t="s">
        <v>7</v>
      </c>
      <c r="B1077" s="7" t="str">
        <f>"13626"</f>
        <v>13626</v>
      </c>
      <c r="C1077" s="11">
        <v>77.9</v>
      </c>
    </row>
    <row r="1078" spans="1:3" ht="18" customHeight="1">
      <c r="A1078" s="6" t="s">
        <v>7</v>
      </c>
      <c r="B1078" s="7" t="str">
        <f>"13627"</f>
        <v>13627</v>
      </c>
      <c r="C1078" s="11" t="s">
        <v>4</v>
      </c>
    </row>
    <row r="1079" spans="1:3" ht="18" customHeight="1">
      <c r="A1079" s="6" t="s">
        <v>7</v>
      </c>
      <c r="B1079" s="7" t="str">
        <f>"13628"</f>
        <v>13628</v>
      </c>
      <c r="C1079" s="11">
        <v>63.4</v>
      </c>
    </row>
    <row r="1080" spans="1:3" ht="18" customHeight="1">
      <c r="A1080" s="6" t="s">
        <v>7</v>
      </c>
      <c r="B1080" s="7" t="str">
        <f>"13629"</f>
        <v>13629</v>
      </c>
      <c r="C1080" s="11">
        <v>49.9</v>
      </c>
    </row>
    <row r="1081" spans="1:3" ht="18" customHeight="1">
      <c r="A1081" s="6" t="s">
        <v>7</v>
      </c>
      <c r="B1081" s="7" t="str">
        <f>"13630"</f>
        <v>13630</v>
      </c>
      <c r="C1081" s="11">
        <v>78.3</v>
      </c>
    </row>
    <row r="1082" spans="1:3" ht="18" customHeight="1">
      <c r="A1082" s="6" t="s">
        <v>7</v>
      </c>
      <c r="B1082" s="7" t="str">
        <f>"13701"</f>
        <v>13701</v>
      </c>
      <c r="C1082" s="11" t="s">
        <v>4</v>
      </c>
    </row>
    <row r="1083" spans="1:3" ht="18" customHeight="1">
      <c r="A1083" s="6" t="s">
        <v>7</v>
      </c>
      <c r="B1083" s="7" t="str">
        <f>"13702"</f>
        <v>13702</v>
      </c>
      <c r="C1083" s="11" t="s">
        <v>4</v>
      </c>
    </row>
    <row r="1084" spans="1:3" ht="18" customHeight="1">
      <c r="A1084" s="6" t="s">
        <v>7</v>
      </c>
      <c r="B1084" s="7" t="str">
        <f>"13703"</f>
        <v>13703</v>
      </c>
      <c r="C1084" s="11">
        <v>63.9</v>
      </c>
    </row>
    <row r="1085" spans="1:3" ht="18" customHeight="1">
      <c r="A1085" s="6" t="s">
        <v>7</v>
      </c>
      <c r="B1085" s="7" t="str">
        <f>"13704"</f>
        <v>13704</v>
      </c>
      <c r="C1085" s="11">
        <v>66.5</v>
      </c>
    </row>
    <row r="1086" spans="1:3" ht="18" customHeight="1">
      <c r="A1086" s="6" t="s">
        <v>7</v>
      </c>
      <c r="B1086" s="7" t="str">
        <f>"13705"</f>
        <v>13705</v>
      </c>
      <c r="C1086" s="11">
        <v>49.9</v>
      </c>
    </row>
    <row r="1087" spans="1:3" ht="18" customHeight="1">
      <c r="A1087" s="6" t="s">
        <v>7</v>
      </c>
      <c r="B1087" s="7" t="str">
        <f>"13706"</f>
        <v>13706</v>
      </c>
      <c r="C1087" s="11">
        <v>64.5</v>
      </c>
    </row>
    <row r="1088" spans="1:3" ht="18" customHeight="1">
      <c r="A1088" s="6" t="s">
        <v>7</v>
      </c>
      <c r="B1088" s="7" t="str">
        <f>"13707"</f>
        <v>13707</v>
      </c>
      <c r="C1088" s="11">
        <v>77.7</v>
      </c>
    </row>
    <row r="1089" spans="1:3" ht="18" customHeight="1">
      <c r="A1089" s="6" t="s">
        <v>7</v>
      </c>
      <c r="B1089" s="7" t="str">
        <f>"13708"</f>
        <v>13708</v>
      </c>
      <c r="C1089" s="11">
        <v>65.6</v>
      </c>
    </row>
    <row r="1090" spans="1:3" ht="18" customHeight="1">
      <c r="A1090" s="6" t="s">
        <v>7</v>
      </c>
      <c r="B1090" s="7" t="str">
        <f>"13709"</f>
        <v>13709</v>
      </c>
      <c r="C1090" s="11">
        <v>65.6</v>
      </c>
    </row>
    <row r="1091" spans="1:3" ht="18" customHeight="1">
      <c r="A1091" s="6" t="s">
        <v>7</v>
      </c>
      <c r="B1091" s="7" t="str">
        <f>"13710"</f>
        <v>13710</v>
      </c>
      <c r="C1091" s="11" t="s">
        <v>4</v>
      </c>
    </row>
    <row r="1092" spans="1:3" ht="18" customHeight="1">
      <c r="A1092" s="6" t="s">
        <v>7</v>
      </c>
      <c r="B1092" s="7" t="str">
        <f>"13711"</f>
        <v>13711</v>
      </c>
      <c r="C1092" s="11" t="s">
        <v>4</v>
      </c>
    </row>
    <row r="1093" spans="1:3" ht="18" customHeight="1">
      <c r="A1093" s="6" t="s">
        <v>7</v>
      </c>
      <c r="B1093" s="7" t="str">
        <f>"13712"</f>
        <v>13712</v>
      </c>
      <c r="C1093" s="11">
        <v>56.3</v>
      </c>
    </row>
    <row r="1094" spans="1:3" ht="18" customHeight="1">
      <c r="A1094" s="6" t="s">
        <v>7</v>
      </c>
      <c r="B1094" s="7" t="str">
        <f>"13713"</f>
        <v>13713</v>
      </c>
      <c r="C1094" s="11" t="s">
        <v>4</v>
      </c>
    </row>
    <row r="1095" spans="1:3" ht="18" customHeight="1">
      <c r="A1095" s="6" t="s">
        <v>7</v>
      </c>
      <c r="B1095" s="7" t="str">
        <f>"13714"</f>
        <v>13714</v>
      </c>
      <c r="C1095" s="11">
        <v>56.1</v>
      </c>
    </row>
    <row r="1096" spans="1:3" ht="18" customHeight="1">
      <c r="A1096" s="6" t="s">
        <v>7</v>
      </c>
      <c r="B1096" s="7" t="str">
        <f>"13715"</f>
        <v>13715</v>
      </c>
      <c r="C1096" s="11" t="s">
        <v>4</v>
      </c>
    </row>
    <row r="1097" spans="1:3" ht="18" customHeight="1">
      <c r="A1097" s="6" t="s">
        <v>7</v>
      </c>
      <c r="B1097" s="7" t="str">
        <f>"13716"</f>
        <v>13716</v>
      </c>
      <c r="C1097" s="11">
        <v>49.9</v>
      </c>
    </row>
    <row r="1098" spans="1:3" ht="18" customHeight="1">
      <c r="A1098" s="6" t="s">
        <v>7</v>
      </c>
      <c r="B1098" s="7" t="str">
        <f>"13717"</f>
        <v>13717</v>
      </c>
      <c r="C1098" s="11">
        <v>56.3</v>
      </c>
    </row>
    <row r="1099" spans="1:3" ht="18" customHeight="1">
      <c r="A1099" s="6" t="s">
        <v>7</v>
      </c>
      <c r="B1099" s="7" t="str">
        <f>"13718"</f>
        <v>13718</v>
      </c>
      <c r="C1099" s="11" t="s">
        <v>4</v>
      </c>
    </row>
    <row r="1100" spans="1:3" ht="18" customHeight="1">
      <c r="A1100" s="6" t="s">
        <v>7</v>
      </c>
      <c r="B1100" s="7" t="str">
        <f>"13719"</f>
        <v>13719</v>
      </c>
      <c r="C1100" s="11">
        <v>46.2</v>
      </c>
    </row>
    <row r="1101" spans="1:3" ht="18" customHeight="1">
      <c r="A1101" s="6" t="s">
        <v>7</v>
      </c>
      <c r="B1101" s="7" t="str">
        <f>"13720"</f>
        <v>13720</v>
      </c>
      <c r="C1101" s="11">
        <v>53.9</v>
      </c>
    </row>
    <row r="1102" spans="1:3" ht="18" customHeight="1">
      <c r="A1102" s="6" t="s">
        <v>7</v>
      </c>
      <c r="B1102" s="7" t="str">
        <f>"13721"</f>
        <v>13721</v>
      </c>
      <c r="C1102" s="11">
        <v>57.8</v>
      </c>
    </row>
    <row r="1103" spans="1:3" ht="18" customHeight="1">
      <c r="A1103" s="6" t="s">
        <v>7</v>
      </c>
      <c r="B1103" s="7" t="str">
        <f>"13722"</f>
        <v>13722</v>
      </c>
      <c r="C1103" s="11">
        <v>59.2</v>
      </c>
    </row>
    <row r="1104" spans="1:3" ht="18" customHeight="1">
      <c r="A1104" s="6" t="s">
        <v>7</v>
      </c>
      <c r="B1104" s="7" t="str">
        <f>"13723"</f>
        <v>13723</v>
      </c>
      <c r="C1104" s="11">
        <v>43.4</v>
      </c>
    </row>
    <row r="1105" spans="1:3" ht="18" customHeight="1">
      <c r="A1105" s="6" t="s">
        <v>7</v>
      </c>
      <c r="B1105" s="7" t="str">
        <f>"13724"</f>
        <v>13724</v>
      </c>
      <c r="C1105" s="11">
        <v>70.8</v>
      </c>
    </row>
    <row r="1106" spans="1:3" ht="18" customHeight="1">
      <c r="A1106" s="6" t="s">
        <v>7</v>
      </c>
      <c r="B1106" s="7" t="str">
        <f>"13725"</f>
        <v>13725</v>
      </c>
      <c r="C1106" s="11">
        <v>61</v>
      </c>
    </row>
    <row r="1107" spans="1:3" ht="18" customHeight="1">
      <c r="A1107" s="6" t="s">
        <v>7</v>
      </c>
      <c r="B1107" s="7" t="str">
        <f>"13726"</f>
        <v>13726</v>
      </c>
      <c r="C1107" s="11">
        <v>62.1</v>
      </c>
    </row>
    <row r="1108" spans="1:3" ht="18" customHeight="1">
      <c r="A1108" s="6" t="s">
        <v>7</v>
      </c>
      <c r="B1108" s="7" t="str">
        <f>"13727"</f>
        <v>13727</v>
      </c>
      <c r="C1108" s="11">
        <v>69.7</v>
      </c>
    </row>
    <row r="1109" spans="1:3" ht="18" customHeight="1">
      <c r="A1109" s="6" t="s">
        <v>7</v>
      </c>
      <c r="B1109" s="7" t="str">
        <f>"13728"</f>
        <v>13728</v>
      </c>
      <c r="C1109" s="11">
        <v>61.3</v>
      </c>
    </row>
    <row r="1110" spans="1:3" ht="18" customHeight="1">
      <c r="A1110" s="6" t="s">
        <v>7</v>
      </c>
      <c r="B1110" s="7" t="str">
        <f>"13729"</f>
        <v>13729</v>
      </c>
      <c r="C1110" s="11">
        <v>61.9</v>
      </c>
    </row>
    <row r="1111" spans="1:3" ht="18" customHeight="1">
      <c r="A1111" s="6" t="s">
        <v>7</v>
      </c>
      <c r="B1111" s="7" t="str">
        <f>"13730"</f>
        <v>13730</v>
      </c>
      <c r="C1111" s="11">
        <v>55.1</v>
      </c>
    </row>
    <row r="1112" spans="1:3" ht="18" customHeight="1">
      <c r="A1112" s="6" t="s">
        <v>7</v>
      </c>
      <c r="B1112" s="7" t="str">
        <f>"13801"</f>
        <v>13801</v>
      </c>
      <c r="C1112" s="11">
        <v>67.1</v>
      </c>
    </row>
    <row r="1113" spans="1:3" ht="18" customHeight="1">
      <c r="A1113" s="6" t="s">
        <v>7</v>
      </c>
      <c r="B1113" s="7" t="str">
        <f>"13802"</f>
        <v>13802</v>
      </c>
      <c r="C1113" s="11">
        <v>63.9</v>
      </c>
    </row>
    <row r="1114" spans="1:3" ht="18" customHeight="1">
      <c r="A1114" s="6" t="s">
        <v>7</v>
      </c>
      <c r="B1114" s="7" t="str">
        <f>"13803"</f>
        <v>13803</v>
      </c>
      <c r="C1114" s="11">
        <v>70.8</v>
      </c>
    </row>
    <row r="1115" spans="1:3" ht="18" customHeight="1">
      <c r="A1115" s="6" t="s">
        <v>7</v>
      </c>
      <c r="B1115" s="7" t="str">
        <f>"13804"</f>
        <v>13804</v>
      </c>
      <c r="C1115" s="11" t="s">
        <v>4</v>
      </c>
    </row>
    <row r="1116" spans="1:3" ht="18" customHeight="1">
      <c r="A1116" s="6" t="s">
        <v>7</v>
      </c>
      <c r="B1116" s="7" t="str">
        <f>"13805"</f>
        <v>13805</v>
      </c>
      <c r="C1116" s="11">
        <v>55.7</v>
      </c>
    </row>
    <row r="1117" spans="1:3" ht="18" customHeight="1">
      <c r="A1117" s="6" t="s">
        <v>7</v>
      </c>
      <c r="B1117" s="7" t="str">
        <f>"13806"</f>
        <v>13806</v>
      </c>
      <c r="C1117" s="11" t="s">
        <v>4</v>
      </c>
    </row>
    <row r="1118" spans="1:3" ht="18" customHeight="1">
      <c r="A1118" s="6" t="s">
        <v>7</v>
      </c>
      <c r="B1118" s="7" t="str">
        <f>"13807"</f>
        <v>13807</v>
      </c>
      <c r="C1118" s="11">
        <v>53.6</v>
      </c>
    </row>
    <row r="1119" spans="1:3" ht="18" customHeight="1">
      <c r="A1119" s="6" t="s">
        <v>7</v>
      </c>
      <c r="B1119" s="7" t="str">
        <f>"13808"</f>
        <v>13808</v>
      </c>
      <c r="C1119" s="11">
        <v>57.2</v>
      </c>
    </row>
    <row r="1120" spans="1:3" ht="18" customHeight="1">
      <c r="A1120" s="6" t="s">
        <v>7</v>
      </c>
      <c r="B1120" s="7" t="str">
        <f>"13809"</f>
        <v>13809</v>
      </c>
      <c r="C1120" s="11">
        <v>65</v>
      </c>
    </row>
    <row r="1121" spans="1:3" ht="18" customHeight="1">
      <c r="A1121" s="6" t="s">
        <v>7</v>
      </c>
      <c r="B1121" s="7" t="str">
        <f>"13810"</f>
        <v>13810</v>
      </c>
      <c r="C1121" s="11" t="s">
        <v>4</v>
      </c>
    </row>
    <row r="1122" spans="1:3" ht="18" customHeight="1">
      <c r="A1122" s="6" t="s">
        <v>7</v>
      </c>
      <c r="B1122" s="7" t="str">
        <f>"13811"</f>
        <v>13811</v>
      </c>
      <c r="C1122" s="11">
        <v>51.5</v>
      </c>
    </row>
    <row r="1123" spans="1:3" ht="18" customHeight="1">
      <c r="A1123" s="6" t="s">
        <v>7</v>
      </c>
      <c r="B1123" s="7" t="str">
        <f>"13812"</f>
        <v>13812</v>
      </c>
      <c r="C1123" s="11">
        <v>63.5</v>
      </c>
    </row>
    <row r="1124" spans="1:3" ht="18" customHeight="1">
      <c r="A1124" s="6" t="s">
        <v>7</v>
      </c>
      <c r="B1124" s="7" t="str">
        <f>"13813"</f>
        <v>13813</v>
      </c>
      <c r="C1124" s="11">
        <v>69.7</v>
      </c>
    </row>
    <row r="1125" spans="1:3" ht="18" customHeight="1">
      <c r="A1125" s="6" t="s">
        <v>7</v>
      </c>
      <c r="B1125" s="7" t="str">
        <f>"13814"</f>
        <v>13814</v>
      </c>
      <c r="C1125" s="11" t="s">
        <v>4</v>
      </c>
    </row>
    <row r="1126" spans="1:3" ht="18" customHeight="1">
      <c r="A1126" s="6" t="s">
        <v>7</v>
      </c>
      <c r="B1126" s="7" t="str">
        <f>"13815"</f>
        <v>13815</v>
      </c>
      <c r="C1126" s="11" t="s">
        <v>4</v>
      </c>
    </row>
    <row r="1127" spans="1:3" ht="18" customHeight="1">
      <c r="A1127" s="6" t="s">
        <v>7</v>
      </c>
      <c r="B1127" s="7" t="str">
        <f>"13816"</f>
        <v>13816</v>
      </c>
      <c r="C1127" s="11">
        <v>68.2</v>
      </c>
    </row>
    <row r="1128" spans="1:3" ht="18" customHeight="1">
      <c r="A1128" s="6" t="s">
        <v>7</v>
      </c>
      <c r="B1128" s="7" t="str">
        <f>"13817"</f>
        <v>13817</v>
      </c>
      <c r="C1128" s="11" t="s">
        <v>4</v>
      </c>
    </row>
    <row r="1129" spans="1:3" ht="18" customHeight="1">
      <c r="A1129" s="6" t="s">
        <v>7</v>
      </c>
      <c r="B1129" s="7" t="str">
        <f>"13818"</f>
        <v>13818</v>
      </c>
      <c r="C1129" s="11" t="s">
        <v>4</v>
      </c>
    </row>
    <row r="1130" spans="1:3" ht="18" customHeight="1">
      <c r="A1130" s="6" t="s">
        <v>7</v>
      </c>
      <c r="B1130" s="7" t="str">
        <f>"13819"</f>
        <v>13819</v>
      </c>
      <c r="C1130" s="11">
        <v>64.6</v>
      </c>
    </row>
    <row r="1131" spans="1:3" ht="18" customHeight="1">
      <c r="A1131" s="6" t="s">
        <v>7</v>
      </c>
      <c r="B1131" s="7" t="str">
        <f>"13820"</f>
        <v>13820</v>
      </c>
      <c r="C1131" s="11" t="s">
        <v>4</v>
      </c>
    </row>
    <row r="1132" spans="1:3" ht="18" customHeight="1">
      <c r="A1132" s="6" t="s">
        <v>7</v>
      </c>
      <c r="B1132" s="7" t="str">
        <f>"13821"</f>
        <v>13821</v>
      </c>
      <c r="C1132" s="11">
        <v>53.4</v>
      </c>
    </row>
    <row r="1133" spans="1:3" ht="18" customHeight="1">
      <c r="A1133" s="6" t="s">
        <v>7</v>
      </c>
      <c r="B1133" s="7" t="str">
        <f>"13822"</f>
        <v>13822</v>
      </c>
      <c r="C1133" s="11" t="s">
        <v>4</v>
      </c>
    </row>
    <row r="1134" spans="1:3" ht="18" customHeight="1">
      <c r="A1134" s="6" t="s">
        <v>7</v>
      </c>
      <c r="B1134" s="7" t="str">
        <f>"13823"</f>
        <v>13823</v>
      </c>
      <c r="C1134" s="11">
        <v>68.3</v>
      </c>
    </row>
    <row r="1135" spans="1:3" ht="18" customHeight="1">
      <c r="A1135" s="6" t="s">
        <v>7</v>
      </c>
      <c r="B1135" s="7" t="str">
        <f>"13824"</f>
        <v>13824</v>
      </c>
      <c r="C1135" s="11" t="s">
        <v>4</v>
      </c>
    </row>
    <row r="1136" spans="1:3" ht="18" customHeight="1">
      <c r="A1136" s="6" t="s">
        <v>7</v>
      </c>
      <c r="B1136" s="7" t="str">
        <f>"13825"</f>
        <v>13825</v>
      </c>
      <c r="C1136" s="11" t="s">
        <v>4</v>
      </c>
    </row>
    <row r="1137" spans="1:3" ht="18" customHeight="1">
      <c r="A1137" s="6" t="s">
        <v>7</v>
      </c>
      <c r="B1137" s="7" t="str">
        <f>"13826"</f>
        <v>13826</v>
      </c>
      <c r="C1137" s="11">
        <v>74.3</v>
      </c>
    </row>
    <row r="1138" spans="1:3" ht="18" customHeight="1">
      <c r="A1138" s="6" t="s">
        <v>7</v>
      </c>
      <c r="B1138" s="7" t="str">
        <f>"13827"</f>
        <v>13827</v>
      </c>
      <c r="C1138" s="11">
        <v>52.2</v>
      </c>
    </row>
    <row r="1139" spans="1:3" ht="18" customHeight="1">
      <c r="A1139" s="6" t="s">
        <v>7</v>
      </c>
      <c r="B1139" s="7" t="str">
        <f>"13828"</f>
        <v>13828</v>
      </c>
      <c r="C1139" s="11" t="s">
        <v>4</v>
      </c>
    </row>
    <row r="1140" spans="1:3" ht="18" customHeight="1">
      <c r="A1140" s="6" t="s">
        <v>7</v>
      </c>
      <c r="B1140" s="7" t="str">
        <f>"13829"</f>
        <v>13829</v>
      </c>
      <c r="C1140" s="11" t="s">
        <v>4</v>
      </c>
    </row>
    <row r="1141" spans="1:3" ht="18" customHeight="1">
      <c r="A1141" s="6" t="s">
        <v>7</v>
      </c>
      <c r="B1141" s="7" t="str">
        <f>"13830"</f>
        <v>13830</v>
      </c>
      <c r="C1141" s="11">
        <v>53.8</v>
      </c>
    </row>
    <row r="1142" spans="1:3" ht="18" customHeight="1">
      <c r="A1142" s="6" t="s">
        <v>7</v>
      </c>
      <c r="B1142" s="7" t="str">
        <f>"13901"</f>
        <v>13901</v>
      </c>
      <c r="C1142" s="11">
        <v>45.8</v>
      </c>
    </row>
    <row r="1143" spans="1:3" ht="18" customHeight="1">
      <c r="A1143" s="6" t="s">
        <v>7</v>
      </c>
      <c r="B1143" s="7" t="str">
        <f>"13902"</f>
        <v>13902</v>
      </c>
      <c r="C1143" s="11">
        <v>53.3</v>
      </c>
    </row>
    <row r="1144" spans="1:3" ht="18" customHeight="1">
      <c r="A1144" s="6" t="s">
        <v>7</v>
      </c>
      <c r="B1144" s="7" t="str">
        <f>"13903"</f>
        <v>13903</v>
      </c>
      <c r="C1144" s="11">
        <v>55.7</v>
      </c>
    </row>
    <row r="1145" spans="1:3" ht="18" customHeight="1">
      <c r="A1145" s="6" t="s">
        <v>7</v>
      </c>
      <c r="B1145" s="7" t="str">
        <f>"13904"</f>
        <v>13904</v>
      </c>
      <c r="C1145" s="11">
        <v>70.2</v>
      </c>
    </row>
    <row r="1146" spans="1:3" ht="18" customHeight="1">
      <c r="A1146" s="6" t="s">
        <v>7</v>
      </c>
      <c r="B1146" s="7" t="str">
        <f>"13905"</f>
        <v>13905</v>
      </c>
      <c r="C1146" s="11" t="s">
        <v>4</v>
      </c>
    </row>
    <row r="1147" spans="1:3" ht="18" customHeight="1">
      <c r="A1147" s="6" t="s">
        <v>7</v>
      </c>
      <c r="B1147" s="7" t="str">
        <f>"13906"</f>
        <v>13906</v>
      </c>
      <c r="C1147" s="11" t="s">
        <v>4</v>
      </c>
    </row>
    <row r="1148" spans="1:3" ht="18" customHeight="1">
      <c r="A1148" s="6" t="s">
        <v>7</v>
      </c>
      <c r="B1148" s="7" t="str">
        <f>"13907"</f>
        <v>13907</v>
      </c>
      <c r="C1148" s="11">
        <v>73.2</v>
      </c>
    </row>
    <row r="1149" spans="1:3" ht="18" customHeight="1">
      <c r="A1149" s="6" t="s">
        <v>7</v>
      </c>
      <c r="B1149" s="7" t="str">
        <f>"13908"</f>
        <v>13908</v>
      </c>
      <c r="C1149" s="11">
        <v>53.6</v>
      </c>
    </row>
    <row r="1150" spans="1:3" ht="18" customHeight="1">
      <c r="A1150" s="6" t="s">
        <v>7</v>
      </c>
      <c r="B1150" s="7" t="str">
        <f>"13909"</f>
        <v>13909</v>
      </c>
      <c r="C1150" s="11">
        <v>53.1</v>
      </c>
    </row>
    <row r="1151" spans="1:3" ht="18" customHeight="1">
      <c r="A1151" s="6" t="s">
        <v>7</v>
      </c>
      <c r="B1151" s="7" t="str">
        <f>"13910"</f>
        <v>13910</v>
      </c>
      <c r="C1151" s="11" t="s">
        <v>4</v>
      </c>
    </row>
    <row r="1152" spans="1:3" ht="18" customHeight="1">
      <c r="A1152" s="6" t="s">
        <v>7</v>
      </c>
      <c r="B1152" s="7" t="str">
        <f>"13911"</f>
        <v>13911</v>
      </c>
      <c r="C1152" s="11">
        <v>65.1</v>
      </c>
    </row>
    <row r="1153" spans="1:3" ht="18" customHeight="1">
      <c r="A1153" s="6" t="s">
        <v>7</v>
      </c>
      <c r="B1153" s="7" t="str">
        <f>"13912"</f>
        <v>13912</v>
      </c>
      <c r="C1153" s="11">
        <v>68.8</v>
      </c>
    </row>
    <row r="1154" spans="1:3" ht="18" customHeight="1">
      <c r="A1154" s="6" t="s">
        <v>7</v>
      </c>
      <c r="B1154" s="7" t="str">
        <f>"13913"</f>
        <v>13913</v>
      </c>
      <c r="C1154" s="11" t="s">
        <v>4</v>
      </c>
    </row>
  </sheetData>
  <sheetProtection/>
  <printOptions/>
  <pageMargins left="0.9448818897637796" right="0.6692913385826772" top="0.7086614173228347" bottom="0.7086614173228347" header="0.3937007874015748" footer="0.393700787401574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37"/>
  <sheetViews>
    <sheetView tabSelected="1" zoomScale="85" zoomScaleNormal="85" workbookViewId="0" topLeftCell="A1">
      <selection activeCell="F17" sqref="F17"/>
    </sheetView>
  </sheetViews>
  <sheetFormatPr defaultColWidth="9.00390625" defaultRowHeight="18" customHeight="1"/>
  <cols>
    <col min="1" max="2" width="23.125" style="2" customWidth="1"/>
    <col min="3" max="3" width="23.125" style="3" customWidth="1"/>
    <col min="4" max="16384" width="9.00390625" style="2" customWidth="1"/>
  </cols>
  <sheetData>
    <row r="1" spans="1:3" s="1" customFormat="1" ht="22.5" customHeight="1">
      <c r="A1" s="4" t="s">
        <v>0</v>
      </c>
      <c r="B1" s="5" t="s">
        <v>1</v>
      </c>
      <c r="C1" s="5" t="s">
        <v>2</v>
      </c>
    </row>
    <row r="2" spans="1:3" ht="18" customHeight="1">
      <c r="A2" s="6" t="s">
        <v>8</v>
      </c>
      <c r="B2" s="7" t="str">
        <f>"20101"</f>
        <v>20101</v>
      </c>
      <c r="C2" s="8">
        <v>93.6</v>
      </c>
    </row>
    <row r="3" spans="1:3" ht="18" customHeight="1">
      <c r="A3" s="6" t="s">
        <v>8</v>
      </c>
      <c r="B3" s="7" t="str">
        <f>"20102"</f>
        <v>20102</v>
      </c>
      <c r="C3" s="8">
        <v>81.7</v>
      </c>
    </row>
    <row r="4" spans="1:3" ht="18" customHeight="1">
      <c r="A4" s="6" t="s">
        <v>8</v>
      </c>
      <c r="B4" s="7" t="str">
        <f>"20103"</f>
        <v>20103</v>
      </c>
      <c r="C4" s="8">
        <v>80.7</v>
      </c>
    </row>
    <row r="5" spans="1:3" ht="18" customHeight="1">
      <c r="A5" s="6" t="s">
        <v>8</v>
      </c>
      <c r="B5" s="7" t="str">
        <f>"20104"</f>
        <v>20104</v>
      </c>
      <c r="C5" s="8">
        <v>67.7</v>
      </c>
    </row>
    <row r="6" spans="1:3" ht="18" customHeight="1">
      <c r="A6" s="6" t="s">
        <v>8</v>
      </c>
      <c r="B6" s="7" t="str">
        <f>"20105"</f>
        <v>20105</v>
      </c>
      <c r="C6" s="8">
        <v>54</v>
      </c>
    </row>
    <row r="7" spans="1:3" ht="18" customHeight="1">
      <c r="A7" s="6" t="s">
        <v>8</v>
      </c>
      <c r="B7" s="7" t="str">
        <f>"20106"</f>
        <v>20106</v>
      </c>
      <c r="C7" s="8">
        <v>87.5</v>
      </c>
    </row>
    <row r="8" spans="1:3" ht="18" customHeight="1">
      <c r="A8" s="6" t="s">
        <v>8</v>
      </c>
      <c r="B8" s="7" t="str">
        <f>"20107"</f>
        <v>20107</v>
      </c>
      <c r="C8" s="8">
        <v>85.9</v>
      </c>
    </row>
    <row r="9" spans="1:3" ht="18" customHeight="1">
      <c r="A9" s="6" t="s">
        <v>8</v>
      </c>
      <c r="B9" s="7" t="str">
        <f>"20108"</f>
        <v>20108</v>
      </c>
      <c r="C9" s="8">
        <v>78.1</v>
      </c>
    </row>
    <row r="10" spans="1:3" ht="18" customHeight="1">
      <c r="A10" s="6" t="s">
        <v>8</v>
      </c>
      <c r="B10" s="7" t="str">
        <f>"20109"</f>
        <v>20109</v>
      </c>
      <c r="C10" s="8">
        <v>84.1</v>
      </c>
    </row>
    <row r="11" spans="1:3" ht="18" customHeight="1">
      <c r="A11" s="6" t="s">
        <v>8</v>
      </c>
      <c r="B11" s="7" t="str">
        <f>"20110"</f>
        <v>20110</v>
      </c>
      <c r="C11" s="8">
        <v>78</v>
      </c>
    </row>
    <row r="12" spans="1:3" ht="18" customHeight="1">
      <c r="A12" s="6" t="s">
        <v>8</v>
      </c>
      <c r="B12" s="7" t="str">
        <f>"20111"</f>
        <v>20111</v>
      </c>
      <c r="C12" s="8">
        <v>80.8</v>
      </c>
    </row>
    <row r="13" spans="1:3" ht="18" customHeight="1">
      <c r="A13" s="6" t="s">
        <v>8</v>
      </c>
      <c r="B13" s="7" t="str">
        <f>"20112"</f>
        <v>20112</v>
      </c>
      <c r="C13" s="8">
        <v>85.2</v>
      </c>
    </row>
    <row r="14" spans="1:3" ht="18" customHeight="1">
      <c r="A14" s="6" t="s">
        <v>8</v>
      </c>
      <c r="B14" s="7" t="str">
        <f>"20113"</f>
        <v>20113</v>
      </c>
      <c r="C14" s="8" t="s">
        <v>4</v>
      </c>
    </row>
    <row r="15" spans="1:3" ht="18" customHeight="1">
      <c r="A15" s="6" t="s">
        <v>8</v>
      </c>
      <c r="B15" s="7" t="str">
        <f>"20114"</f>
        <v>20114</v>
      </c>
      <c r="C15" s="8" t="s">
        <v>4</v>
      </c>
    </row>
    <row r="16" spans="1:3" ht="18" customHeight="1">
      <c r="A16" s="6" t="s">
        <v>8</v>
      </c>
      <c r="B16" s="7" t="str">
        <f>"20115"</f>
        <v>20115</v>
      </c>
      <c r="C16" s="8">
        <v>75.1</v>
      </c>
    </row>
    <row r="17" spans="1:3" ht="18" customHeight="1">
      <c r="A17" s="6" t="s">
        <v>8</v>
      </c>
      <c r="B17" s="7" t="str">
        <f>"20116"</f>
        <v>20116</v>
      </c>
      <c r="C17" s="8">
        <v>64</v>
      </c>
    </row>
    <row r="18" spans="1:3" ht="18" customHeight="1">
      <c r="A18" s="6" t="s">
        <v>8</v>
      </c>
      <c r="B18" s="7" t="str">
        <f>"20117"</f>
        <v>20117</v>
      </c>
      <c r="C18" s="8">
        <v>74.2</v>
      </c>
    </row>
    <row r="19" spans="1:3" ht="18" customHeight="1">
      <c r="A19" s="6" t="s">
        <v>8</v>
      </c>
      <c r="B19" s="7" t="str">
        <f>"20118"</f>
        <v>20118</v>
      </c>
      <c r="C19" s="8" t="s">
        <v>4</v>
      </c>
    </row>
    <row r="20" spans="1:3" ht="18" customHeight="1">
      <c r="A20" s="6" t="s">
        <v>8</v>
      </c>
      <c r="B20" s="7" t="str">
        <f>"20119"</f>
        <v>20119</v>
      </c>
      <c r="C20" s="8" t="s">
        <v>4</v>
      </c>
    </row>
    <row r="21" spans="1:3" ht="18" customHeight="1">
      <c r="A21" s="6" t="s">
        <v>8</v>
      </c>
      <c r="B21" s="7" t="str">
        <f>"20120"</f>
        <v>20120</v>
      </c>
      <c r="C21" s="8">
        <v>72</v>
      </c>
    </row>
    <row r="22" spans="1:3" ht="18" customHeight="1">
      <c r="A22" s="6" t="s">
        <v>8</v>
      </c>
      <c r="B22" s="7" t="str">
        <f>"20121"</f>
        <v>20121</v>
      </c>
      <c r="C22" s="8">
        <v>68.6</v>
      </c>
    </row>
    <row r="23" spans="1:3" ht="18" customHeight="1">
      <c r="A23" s="6" t="s">
        <v>8</v>
      </c>
      <c r="B23" s="7" t="str">
        <f>"20122"</f>
        <v>20122</v>
      </c>
      <c r="C23" s="8">
        <v>86.2</v>
      </c>
    </row>
    <row r="24" spans="1:3" ht="18" customHeight="1">
      <c r="A24" s="6" t="s">
        <v>8</v>
      </c>
      <c r="B24" s="7" t="str">
        <f>"20123"</f>
        <v>20123</v>
      </c>
      <c r="C24" s="8" t="s">
        <v>4</v>
      </c>
    </row>
    <row r="25" spans="1:3" ht="18" customHeight="1">
      <c r="A25" s="6" t="s">
        <v>8</v>
      </c>
      <c r="B25" s="7" t="str">
        <f>"20124"</f>
        <v>20124</v>
      </c>
      <c r="C25" s="8" t="s">
        <v>4</v>
      </c>
    </row>
    <row r="26" spans="1:3" ht="18" customHeight="1">
      <c r="A26" s="6" t="s">
        <v>8</v>
      </c>
      <c r="B26" s="7" t="str">
        <f>"20125"</f>
        <v>20125</v>
      </c>
      <c r="C26" s="8">
        <v>76.6</v>
      </c>
    </row>
    <row r="27" spans="1:3" ht="18" customHeight="1">
      <c r="A27" s="6" t="s">
        <v>8</v>
      </c>
      <c r="B27" s="7" t="str">
        <f>"20126"</f>
        <v>20126</v>
      </c>
      <c r="C27" s="8" t="s">
        <v>4</v>
      </c>
    </row>
    <row r="28" spans="1:3" ht="18" customHeight="1">
      <c r="A28" s="6" t="s">
        <v>8</v>
      </c>
      <c r="B28" s="7" t="str">
        <f>"20127"</f>
        <v>20127</v>
      </c>
      <c r="C28" s="8">
        <v>78.2</v>
      </c>
    </row>
    <row r="29" spans="1:3" ht="18" customHeight="1">
      <c r="A29" s="6" t="s">
        <v>8</v>
      </c>
      <c r="B29" s="7" t="str">
        <f>"20128"</f>
        <v>20128</v>
      </c>
      <c r="C29" s="8">
        <v>66</v>
      </c>
    </row>
    <row r="30" spans="1:3" ht="18" customHeight="1">
      <c r="A30" s="6" t="s">
        <v>8</v>
      </c>
      <c r="B30" s="7" t="str">
        <f>"20129"</f>
        <v>20129</v>
      </c>
      <c r="C30" s="8">
        <v>68</v>
      </c>
    </row>
    <row r="31" spans="1:3" ht="18" customHeight="1">
      <c r="A31" s="6" t="s">
        <v>8</v>
      </c>
      <c r="B31" s="7" t="str">
        <f>"20130"</f>
        <v>20130</v>
      </c>
      <c r="C31" s="8" t="s">
        <v>4</v>
      </c>
    </row>
    <row r="32" spans="1:3" ht="18" customHeight="1">
      <c r="A32" s="6" t="s">
        <v>8</v>
      </c>
      <c r="B32" s="7" t="str">
        <f>"20201"</f>
        <v>20201</v>
      </c>
      <c r="C32" s="8" t="s">
        <v>4</v>
      </c>
    </row>
    <row r="33" spans="1:3" ht="18" customHeight="1">
      <c r="A33" s="6" t="s">
        <v>8</v>
      </c>
      <c r="B33" s="7" t="str">
        <f>"20202"</f>
        <v>20202</v>
      </c>
      <c r="C33" s="8">
        <v>78.4</v>
      </c>
    </row>
    <row r="34" spans="1:3" ht="18" customHeight="1">
      <c r="A34" s="6" t="s">
        <v>8</v>
      </c>
      <c r="B34" s="7" t="str">
        <f>"20203"</f>
        <v>20203</v>
      </c>
      <c r="C34" s="8">
        <v>84</v>
      </c>
    </row>
    <row r="35" spans="1:3" ht="18" customHeight="1">
      <c r="A35" s="6" t="s">
        <v>8</v>
      </c>
      <c r="B35" s="7" t="str">
        <f>"20204"</f>
        <v>20204</v>
      </c>
      <c r="C35" s="8">
        <v>87.9</v>
      </c>
    </row>
    <row r="36" spans="1:3" ht="18" customHeight="1">
      <c r="A36" s="6" t="s">
        <v>8</v>
      </c>
      <c r="B36" s="7" t="str">
        <f>"20205"</f>
        <v>20205</v>
      </c>
      <c r="C36" s="8">
        <v>69</v>
      </c>
    </row>
    <row r="37" spans="1:3" ht="18" customHeight="1">
      <c r="A37" s="6" t="s">
        <v>8</v>
      </c>
      <c r="B37" s="7" t="str">
        <f>"20206"</f>
        <v>20206</v>
      </c>
      <c r="C37" s="8">
        <v>81.4</v>
      </c>
    </row>
    <row r="38" spans="1:3" ht="18" customHeight="1">
      <c r="A38" s="6" t="s">
        <v>8</v>
      </c>
      <c r="B38" s="7" t="str">
        <f>"20207"</f>
        <v>20207</v>
      </c>
      <c r="C38" s="8">
        <v>85.5</v>
      </c>
    </row>
    <row r="39" spans="1:3" ht="18" customHeight="1">
      <c r="A39" s="6" t="s">
        <v>8</v>
      </c>
      <c r="B39" s="7" t="str">
        <f>"20208"</f>
        <v>20208</v>
      </c>
      <c r="C39" s="8">
        <v>83.1</v>
      </c>
    </row>
    <row r="40" spans="1:3" ht="18" customHeight="1">
      <c r="A40" s="6" t="s">
        <v>8</v>
      </c>
      <c r="B40" s="7" t="str">
        <f>"20209"</f>
        <v>20209</v>
      </c>
      <c r="C40" s="8">
        <v>69.8</v>
      </c>
    </row>
    <row r="41" spans="1:3" ht="18" customHeight="1">
      <c r="A41" s="6" t="s">
        <v>8</v>
      </c>
      <c r="B41" s="7" t="str">
        <f>"20210"</f>
        <v>20210</v>
      </c>
      <c r="C41" s="8">
        <v>80.7</v>
      </c>
    </row>
    <row r="42" spans="1:3" ht="18" customHeight="1">
      <c r="A42" s="6" t="s">
        <v>8</v>
      </c>
      <c r="B42" s="7" t="str">
        <f>"20211"</f>
        <v>20211</v>
      </c>
      <c r="C42" s="8">
        <v>68.9</v>
      </c>
    </row>
    <row r="43" spans="1:3" ht="18" customHeight="1">
      <c r="A43" s="6" t="s">
        <v>8</v>
      </c>
      <c r="B43" s="7" t="str">
        <f>"20212"</f>
        <v>20212</v>
      </c>
      <c r="C43" s="8">
        <v>57</v>
      </c>
    </row>
    <row r="44" spans="1:3" ht="18" customHeight="1">
      <c r="A44" s="6" t="s">
        <v>8</v>
      </c>
      <c r="B44" s="7" t="str">
        <f>"20213"</f>
        <v>20213</v>
      </c>
      <c r="C44" s="8">
        <v>83.3</v>
      </c>
    </row>
    <row r="45" spans="1:3" ht="18" customHeight="1">
      <c r="A45" s="6" t="s">
        <v>8</v>
      </c>
      <c r="B45" s="7" t="str">
        <f>"20214"</f>
        <v>20214</v>
      </c>
      <c r="C45" s="8">
        <v>70</v>
      </c>
    </row>
    <row r="46" spans="1:3" ht="18" customHeight="1">
      <c r="A46" s="6" t="s">
        <v>8</v>
      </c>
      <c r="B46" s="7" t="str">
        <f>"20215"</f>
        <v>20215</v>
      </c>
      <c r="C46" s="8">
        <v>67.2</v>
      </c>
    </row>
    <row r="47" spans="1:3" ht="18" customHeight="1">
      <c r="A47" s="6" t="s">
        <v>8</v>
      </c>
      <c r="B47" s="7" t="str">
        <f>"20216"</f>
        <v>20216</v>
      </c>
      <c r="C47" s="8" t="s">
        <v>4</v>
      </c>
    </row>
    <row r="48" spans="1:3" ht="18" customHeight="1">
      <c r="A48" s="6" t="s">
        <v>8</v>
      </c>
      <c r="B48" s="7" t="str">
        <f>"20217"</f>
        <v>20217</v>
      </c>
      <c r="C48" s="8">
        <v>63.5</v>
      </c>
    </row>
    <row r="49" spans="1:3" ht="18" customHeight="1">
      <c r="A49" s="6" t="s">
        <v>8</v>
      </c>
      <c r="B49" s="7" t="str">
        <f>"20218"</f>
        <v>20218</v>
      </c>
      <c r="C49" s="8" t="s">
        <v>4</v>
      </c>
    </row>
    <row r="50" spans="1:3" ht="18" customHeight="1">
      <c r="A50" s="6" t="s">
        <v>8</v>
      </c>
      <c r="B50" s="7" t="str">
        <f>"20219"</f>
        <v>20219</v>
      </c>
      <c r="C50" s="8">
        <v>65.1</v>
      </c>
    </row>
    <row r="51" spans="1:3" ht="18" customHeight="1">
      <c r="A51" s="6" t="s">
        <v>8</v>
      </c>
      <c r="B51" s="7" t="str">
        <f>"20220"</f>
        <v>20220</v>
      </c>
      <c r="C51" s="8">
        <v>76.2</v>
      </c>
    </row>
    <row r="52" spans="1:3" ht="18" customHeight="1">
      <c r="A52" s="6" t="s">
        <v>8</v>
      </c>
      <c r="B52" s="7" t="str">
        <f>"20221"</f>
        <v>20221</v>
      </c>
      <c r="C52" s="8">
        <v>76</v>
      </c>
    </row>
    <row r="53" spans="1:3" ht="18" customHeight="1">
      <c r="A53" s="6" t="s">
        <v>8</v>
      </c>
      <c r="B53" s="7" t="str">
        <f>"20222"</f>
        <v>20222</v>
      </c>
      <c r="C53" s="8">
        <v>81</v>
      </c>
    </row>
    <row r="54" spans="1:3" ht="18" customHeight="1">
      <c r="A54" s="6" t="s">
        <v>8</v>
      </c>
      <c r="B54" s="7" t="str">
        <f>"20223"</f>
        <v>20223</v>
      </c>
      <c r="C54" s="8" t="s">
        <v>4</v>
      </c>
    </row>
    <row r="55" spans="1:3" ht="18" customHeight="1">
      <c r="A55" s="6" t="s">
        <v>8</v>
      </c>
      <c r="B55" s="7" t="str">
        <f>"20224"</f>
        <v>20224</v>
      </c>
      <c r="C55" s="8">
        <v>56.4</v>
      </c>
    </row>
    <row r="56" spans="1:3" ht="18" customHeight="1">
      <c r="A56" s="6" t="s">
        <v>8</v>
      </c>
      <c r="B56" s="7" t="str">
        <f>"20225"</f>
        <v>20225</v>
      </c>
      <c r="C56" s="8">
        <v>81.4</v>
      </c>
    </row>
    <row r="57" spans="1:3" ht="18" customHeight="1">
      <c r="A57" s="6" t="s">
        <v>8</v>
      </c>
      <c r="B57" s="7" t="str">
        <f>"20226"</f>
        <v>20226</v>
      </c>
      <c r="C57" s="8">
        <v>80.7</v>
      </c>
    </row>
    <row r="58" spans="1:3" ht="18" customHeight="1">
      <c r="A58" s="6" t="s">
        <v>8</v>
      </c>
      <c r="B58" s="7" t="str">
        <f>"20227"</f>
        <v>20227</v>
      </c>
      <c r="C58" s="8">
        <v>89.3</v>
      </c>
    </row>
    <row r="59" spans="1:3" ht="18" customHeight="1">
      <c r="A59" s="6" t="s">
        <v>8</v>
      </c>
      <c r="B59" s="7" t="str">
        <f>"20228"</f>
        <v>20228</v>
      </c>
      <c r="C59" s="8">
        <v>80.5</v>
      </c>
    </row>
    <row r="60" spans="1:3" ht="18" customHeight="1">
      <c r="A60" s="6" t="s">
        <v>8</v>
      </c>
      <c r="B60" s="7" t="str">
        <f>"20229"</f>
        <v>20229</v>
      </c>
      <c r="C60" s="8" t="s">
        <v>4</v>
      </c>
    </row>
    <row r="61" spans="1:3" ht="18" customHeight="1">
      <c r="A61" s="6" t="s">
        <v>8</v>
      </c>
      <c r="B61" s="7" t="str">
        <f>"20230"</f>
        <v>20230</v>
      </c>
      <c r="C61" s="8">
        <v>75.1</v>
      </c>
    </row>
    <row r="62" spans="1:3" ht="18" customHeight="1">
      <c r="A62" s="6" t="s">
        <v>8</v>
      </c>
      <c r="B62" s="7" t="str">
        <f>"20301"</f>
        <v>20301</v>
      </c>
      <c r="C62" s="8">
        <v>72.5</v>
      </c>
    </row>
    <row r="63" spans="1:3" ht="18" customHeight="1">
      <c r="A63" s="6" t="s">
        <v>8</v>
      </c>
      <c r="B63" s="7" t="str">
        <f>"20302"</f>
        <v>20302</v>
      </c>
      <c r="C63" s="8" t="s">
        <v>4</v>
      </c>
    </row>
    <row r="64" spans="1:3" ht="18" customHeight="1">
      <c r="A64" s="6" t="s">
        <v>8</v>
      </c>
      <c r="B64" s="7" t="str">
        <f>"20303"</f>
        <v>20303</v>
      </c>
      <c r="C64" s="8" t="s">
        <v>4</v>
      </c>
    </row>
    <row r="65" spans="1:3" ht="18" customHeight="1">
      <c r="A65" s="6" t="s">
        <v>8</v>
      </c>
      <c r="B65" s="7" t="str">
        <f>"20304"</f>
        <v>20304</v>
      </c>
      <c r="C65" s="8" t="s">
        <v>4</v>
      </c>
    </row>
    <row r="66" spans="1:3" ht="18" customHeight="1">
      <c r="A66" s="6" t="s">
        <v>8</v>
      </c>
      <c r="B66" s="7" t="str">
        <f>"20305"</f>
        <v>20305</v>
      </c>
      <c r="C66" s="8">
        <v>72.4</v>
      </c>
    </row>
    <row r="67" spans="1:3" ht="18" customHeight="1">
      <c r="A67" s="6" t="s">
        <v>8</v>
      </c>
      <c r="B67" s="7" t="str">
        <f>"20306"</f>
        <v>20306</v>
      </c>
      <c r="C67" s="8">
        <v>60.8</v>
      </c>
    </row>
    <row r="68" spans="1:3" ht="18" customHeight="1">
      <c r="A68" s="6" t="s">
        <v>8</v>
      </c>
      <c r="B68" s="7" t="str">
        <f>"20307"</f>
        <v>20307</v>
      </c>
      <c r="C68" s="8">
        <v>79.3</v>
      </c>
    </row>
    <row r="69" spans="1:3" ht="18" customHeight="1">
      <c r="A69" s="6" t="s">
        <v>8</v>
      </c>
      <c r="B69" s="7" t="str">
        <f>"20308"</f>
        <v>20308</v>
      </c>
      <c r="C69" s="8" t="s">
        <v>4</v>
      </c>
    </row>
    <row r="70" spans="1:3" ht="18" customHeight="1">
      <c r="A70" s="6" t="s">
        <v>8</v>
      </c>
      <c r="B70" s="7" t="str">
        <f>"20309"</f>
        <v>20309</v>
      </c>
      <c r="C70" s="8" t="s">
        <v>4</v>
      </c>
    </row>
    <row r="71" spans="1:3" ht="18" customHeight="1">
      <c r="A71" s="6" t="s">
        <v>8</v>
      </c>
      <c r="B71" s="7" t="str">
        <f>"20310"</f>
        <v>20310</v>
      </c>
      <c r="C71" s="8">
        <v>72.2</v>
      </c>
    </row>
    <row r="72" spans="1:3" ht="18" customHeight="1">
      <c r="A72" s="6" t="s">
        <v>8</v>
      </c>
      <c r="B72" s="7" t="str">
        <f>"20311"</f>
        <v>20311</v>
      </c>
      <c r="C72" s="8">
        <v>77.1</v>
      </c>
    </row>
    <row r="73" spans="1:3" ht="18" customHeight="1">
      <c r="A73" s="6" t="s">
        <v>8</v>
      </c>
      <c r="B73" s="7" t="str">
        <f>"20312"</f>
        <v>20312</v>
      </c>
      <c r="C73" s="8">
        <v>71.4</v>
      </c>
    </row>
    <row r="74" spans="1:3" ht="18" customHeight="1">
      <c r="A74" s="6" t="s">
        <v>8</v>
      </c>
      <c r="B74" s="7" t="str">
        <f>"20313"</f>
        <v>20313</v>
      </c>
      <c r="C74" s="8">
        <v>77.9</v>
      </c>
    </row>
    <row r="75" spans="1:3" ht="18" customHeight="1">
      <c r="A75" s="6" t="s">
        <v>8</v>
      </c>
      <c r="B75" s="7" t="str">
        <f>"20314"</f>
        <v>20314</v>
      </c>
      <c r="C75" s="8" t="s">
        <v>4</v>
      </c>
    </row>
    <row r="76" spans="1:3" ht="18" customHeight="1">
      <c r="A76" s="6" t="s">
        <v>8</v>
      </c>
      <c r="B76" s="7" t="str">
        <f>"20315"</f>
        <v>20315</v>
      </c>
      <c r="C76" s="8">
        <v>71.3</v>
      </c>
    </row>
    <row r="77" spans="1:3" ht="18" customHeight="1">
      <c r="A77" s="6" t="s">
        <v>8</v>
      </c>
      <c r="B77" s="7" t="str">
        <f>"20316"</f>
        <v>20316</v>
      </c>
      <c r="C77" s="8" t="s">
        <v>4</v>
      </c>
    </row>
    <row r="78" spans="1:3" ht="18" customHeight="1">
      <c r="A78" s="6" t="s">
        <v>8</v>
      </c>
      <c r="B78" s="7" t="str">
        <f>"20317"</f>
        <v>20317</v>
      </c>
      <c r="C78" s="8">
        <v>81.4</v>
      </c>
    </row>
    <row r="79" spans="1:3" ht="18" customHeight="1">
      <c r="A79" s="6" t="s">
        <v>8</v>
      </c>
      <c r="B79" s="7" t="str">
        <f>"20318"</f>
        <v>20318</v>
      </c>
      <c r="C79" s="8" t="s">
        <v>4</v>
      </c>
    </row>
    <row r="80" spans="1:3" ht="18" customHeight="1">
      <c r="A80" s="6" t="s">
        <v>8</v>
      </c>
      <c r="B80" s="7" t="str">
        <f>"20319"</f>
        <v>20319</v>
      </c>
      <c r="C80" s="8">
        <v>81.9</v>
      </c>
    </row>
    <row r="81" spans="1:3" ht="18" customHeight="1">
      <c r="A81" s="6" t="s">
        <v>8</v>
      </c>
      <c r="B81" s="7" t="str">
        <f>"20320"</f>
        <v>20320</v>
      </c>
      <c r="C81" s="8" t="s">
        <v>4</v>
      </c>
    </row>
    <row r="82" spans="1:3" ht="18" customHeight="1">
      <c r="A82" s="6" t="s">
        <v>8</v>
      </c>
      <c r="B82" s="7" t="str">
        <f>"20321"</f>
        <v>20321</v>
      </c>
      <c r="C82" s="8">
        <v>82.9</v>
      </c>
    </row>
    <row r="83" spans="1:3" ht="18" customHeight="1">
      <c r="A83" s="6" t="s">
        <v>8</v>
      </c>
      <c r="B83" s="7" t="str">
        <f>"20322"</f>
        <v>20322</v>
      </c>
      <c r="C83" s="8">
        <v>58.7</v>
      </c>
    </row>
    <row r="84" spans="1:3" ht="18" customHeight="1">
      <c r="A84" s="6" t="s">
        <v>8</v>
      </c>
      <c r="B84" s="7" t="str">
        <f>"20323"</f>
        <v>20323</v>
      </c>
      <c r="C84" s="8">
        <v>51.8</v>
      </c>
    </row>
    <row r="85" spans="1:3" ht="18" customHeight="1">
      <c r="A85" s="6" t="s">
        <v>8</v>
      </c>
      <c r="B85" s="7" t="str">
        <f>"20324"</f>
        <v>20324</v>
      </c>
      <c r="C85" s="8" t="s">
        <v>4</v>
      </c>
    </row>
    <row r="86" spans="1:3" ht="18" customHeight="1">
      <c r="A86" s="6" t="s">
        <v>8</v>
      </c>
      <c r="B86" s="7" t="str">
        <f>"20325"</f>
        <v>20325</v>
      </c>
      <c r="C86" s="8">
        <v>66.4</v>
      </c>
    </row>
    <row r="87" spans="1:3" ht="18" customHeight="1">
      <c r="A87" s="6" t="s">
        <v>8</v>
      </c>
      <c r="B87" s="7" t="str">
        <f>"20326"</f>
        <v>20326</v>
      </c>
      <c r="C87" s="8" t="s">
        <v>4</v>
      </c>
    </row>
    <row r="88" spans="1:3" ht="18" customHeight="1">
      <c r="A88" s="6" t="s">
        <v>8</v>
      </c>
      <c r="B88" s="7" t="str">
        <f>"20327"</f>
        <v>20327</v>
      </c>
      <c r="C88" s="8">
        <v>87.8</v>
      </c>
    </row>
    <row r="89" spans="1:3" ht="18" customHeight="1">
      <c r="A89" s="6" t="s">
        <v>8</v>
      </c>
      <c r="B89" s="7" t="str">
        <f>"20328"</f>
        <v>20328</v>
      </c>
      <c r="C89" s="8">
        <v>61.4</v>
      </c>
    </row>
    <row r="90" spans="1:3" ht="18" customHeight="1">
      <c r="A90" s="6" t="s">
        <v>8</v>
      </c>
      <c r="B90" s="7" t="str">
        <f>"20329"</f>
        <v>20329</v>
      </c>
      <c r="C90" s="8" t="s">
        <v>4</v>
      </c>
    </row>
    <row r="91" spans="1:3" ht="18" customHeight="1">
      <c r="A91" s="6" t="s">
        <v>8</v>
      </c>
      <c r="B91" s="7" t="str">
        <f>"20330"</f>
        <v>20330</v>
      </c>
      <c r="C91" s="8">
        <v>91</v>
      </c>
    </row>
    <row r="92" spans="1:3" ht="18" customHeight="1">
      <c r="A92" s="6" t="s">
        <v>8</v>
      </c>
      <c r="B92" s="7" t="str">
        <f>"20401"</f>
        <v>20401</v>
      </c>
      <c r="C92" s="8" t="s">
        <v>4</v>
      </c>
    </row>
    <row r="93" spans="1:3" ht="18" customHeight="1">
      <c r="A93" s="6" t="s">
        <v>8</v>
      </c>
      <c r="B93" s="7" t="str">
        <f>"20402"</f>
        <v>20402</v>
      </c>
      <c r="C93" s="8">
        <v>82.8</v>
      </c>
    </row>
    <row r="94" spans="1:3" ht="18" customHeight="1">
      <c r="A94" s="6" t="s">
        <v>8</v>
      </c>
      <c r="B94" s="7" t="str">
        <f>"20403"</f>
        <v>20403</v>
      </c>
      <c r="C94" s="8">
        <v>75.9</v>
      </c>
    </row>
    <row r="95" spans="1:3" ht="18" customHeight="1">
      <c r="A95" s="6" t="s">
        <v>8</v>
      </c>
      <c r="B95" s="7" t="str">
        <f>"20404"</f>
        <v>20404</v>
      </c>
      <c r="C95" s="8">
        <v>75.2</v>
      </c>
    </row>
    <row r="96" spans="1:3" ht="18" customHeight="1">
      <c r="A96" s="6" t="s">
        <v>8</v>
      </c>
      <c r="B96" s="7" t="str">
        <f>"20405"</f>
        <v>20405</v>
      </c>
      <c r="C96" s="8">
        <v>85.8</v>
      </c>
    </row>
    <row r="97" spans="1:3" ht="18" customHeight="1">
      <c r="A97" s="6" t="s">
        <v>8</v>
      </c>
      <c r="B97" s="7" t="str">
        <f>"20406"</f>
        <v>20406</v>
      </c>
      <c r="C97" s="8" t="s">
        <v>4</v>
      </c>
    </row>
    <row r="98" spans="1:3" ht="18" customHeight="1">
      <c r="A98" s="6" t="s">
        <v>8</v>
      </c>
      <c r="B98" s="7" t="str">
        <f>"20407"</f>
        <v>20407</v>
      </c>
      <c r="C98" s="8" t="s">
        <v>4</v>
      </c>
    </row>
    <row r="99" spans="1:3" ht="18" customHeight="1">
      <c r="A99" s="6" t="s">
        <v>8</v>
      </c>
      <c r="B99" s="7" t="str">
        <f>"20408"</f>
        <v>20408</v>
      </c>
      <c r="C99" s="8">
        <v>68.5</v>
      </c>
    </row>
    <row r="100" spans="1:3" ht="18" customHeight="1">
      <c r="A100" s="6" t="s">
        <v>8</v>
      </c>
      <c r="B100" s="7" t="str">
        <f>"20409"</f>
        <v>20409</v>
      </c>
      <c r="C100" s="8">
        <v>62.2</v>
      </c>
    </row>
    <row r="101" spans="1:3" ht="18" customHeight="1">
      <c r="A101" s="6" t="s">
        <v>8</v>
      </c>
      <c r="B101" s="7" t="str">
        <f>"20410"</f>
        <v>20410</v>
      </c>
      <c r="C101" s="8">
        <v>64.7</v>
      </c>
    </row>
    <row r="102" spans="1:3" ht="18" customHeight="1">
      <c r="A102" s="6" t="s">
        <v>8</v>
      </c>
      <c r="B102" s="7" t="str">
        <f>"20411"</f>
        <v>20411</v>
      </c>
      <c r="C102" s="8" t="s">
        <v>4</v>
      </c>
    </row>
    <row r="103" spans="1:3" ht="18" customHeight="1">
      <c r="A103" s="6" t="s">
        <v>8</v>
      </c>
      <c r="B103" s="7" t="str">
        <f>"20412"</f>
        <v>20412</v>
      </c>
      <c r="C103" s="8" t="s">
        <v>4</v>
      </c>
    </row>
    <row r="104" spans="1:3" ht="18" customHeight="1">
      <c r="A104" s="6" t="s">
        <v>8</v>
      </c>
      <c r="B104" s="7" t="str">
        <f>"20413"</f>
        <v>20413</v>
      </c>
      <c r="C104" s="8" t="s">
        <v>4</v>
      </c>
    </row>
    <row r="105" spans="1:3" ht="18" customHeight="1">
      <c r="A105" s="6" t="s">
        <v>8</v>
      </c>
      <c r="B105" s="7" t="str">
        <f>"20414"</f>
        <v>20414</v>
      </c>
      <c r="C105" s="8">
        <v>72.8</v>
      </c>
    </row>
    <row r="106" spans="1:3" ht="18" customHeight="1">
      <c r="A106" s="6" t="s">
        <v>8</v>
      </c>
      <c r="B106" s="7" t="str">
        <f>"20415"</f>
        <v>20415</v>
      </c>
      <c r="C106" s="8" t="s">
        <v>4</v>
      </c>
    </row>
    <row r="107" spans="1:3" ht="18" customHeight="1">
      <c r="A107" s="6" t="s">
        <v>8</v>
      </c>
      <c r="B107" s="7" t="str">
        <f>"20416"</f>
        <v>20416</v>
      </c>
      <c r="C107" s="8">
        <v>49.9</v>
      </c>
    </row>
    <row r="108" spans="1:3" ht="18" customHeight="1">
      <c r="A108" s="6" t="s">
        <v>8</v>
      </c>
      <c r="B108" s="7" t="str">
        <f>"20417"</f>
        <v>20417</v>
      </c>
      <c r="C108" s="8" t="s">
        <v>4</v>
      </c>
    </row>
    <row r="109" spans="1:3" ht="18" customHeight="1">
      <c r="A109" s="6" t="s">
        <v>8</v>
      </c>
      <c r="B109" s="7" t="str">
        <f>"20418"</f>
        <v>20418</v>
      </c>
      <c r="C109" s="8">
        <v>68.3</v>
      </c>
    </row>
    <row r="110" spans="1:3" ht="18" customHeight="1">
      <c r="A110" s="6" t="s">
        <v>8</v>
      </c>
      <c r="B110" s="7" t="str">
        <f>"20419"</f>
        <v>20419</v>
      </c>
      <c r="C110" s="8">
        <v>61</v>
      </c>
    </row>
    <row r="111" spans="1:3" ht="18" customHeight="1">
      <c r="A111" s="6" t="s">
        <v>8</v>
      </c>
      <c r="B111" s="7" t="str">
        <f>"20420"</f>
        <v>20420</v>
      </c>
      <c r="C111" s="8">
        <v>75</v>
      </c>
    </row>
    <row r="112" spans="1:3" ht="18" customHeight="1">
      <c r="A112" s="6" t="s">
        <v>8</v>
      </c>
      <c r="B112" s="7" t="str">
        <f>"20421"</f>
        <v>20421</v>
      </c>
      <c r="C112" s="8">
        <v>68</v>
      </c>
    </row>
    <row r="113" spans="1:3" ht="18" customHeight="1">
      <c r="A113" s="6" t="s">
        <v>8</v>
      </c>
      <c r="B113" s="7" t="str">
        <f>"20422"</f>
        <v>20422</v>
      </c>
      <c r="C113" s="8" t="s">
        <v>4</v>
      </c>
    </row>
    <row r="114" spans="1:3" ht="18" customHeight="1">
      <c r="A114" s="6" t="s">
        <v>8</v>
      </c>
      <c r="B114" s="7" t="str">
        <f>"20423"</f>
        <v>20423</v>
      </c>
      <c r="C114" s="8">
        <v>77.4</v>
      </c>
    </row>
    <row r="115" spans="1:3" ht="18" customHeight="1">
      <c r="A115" s="6" t="s">
        <v>8</v>
      </c>
      <c r="B115" s="7" t="str">
        <f>"20424"</f>
        <v>20424</v>
      </c>
      <c r="C115" s="8">
        <v>74.2</v>
      </c>
    </row>
    <row r="116" spans="1:3" ht="18" customHeight="1">
      <c r="A116" s="6" t="s">
        <v>8</v>
      </c>
      <c r="B116" s="7" t="str">
        <f>"20425"</f>
        <v>20425</v>
      </c>
      <c r="C116" s="8">
        <v>81.4</v>
      </c>
    </row>
    <row r="117" spans="1:3" ht="18" customHeight="1">
      <c r="A117" s="6" t="s">
        <v>8</v>
      </c>
      <c r="B117" s="7" t="str">
        <f>"20426"</f>
        <v>20426</v>
      </c>
      <c r="C117" s="8" t="s">
        <v>4</v>
      </c>
    </row>
    <row r="118" spans="1:3" ht="18" customHeight="1">
      <c r="A118" s="6" t="s">
        <v>8</v>
      </c>
      <c r="B118" s="7" t="str">
        <f>"20427"</f>
        <v>20427</v>
      </c>
      <c r="C118" s="8">
        <v>72.9</v>
      </c>
    </row>
    <row r="119" spans="1:3" ht="18" customHeight="1">
      <c r="A119" s="6" t="s">
        <v>8</v>
      </c>
      <c r="B119" s="7" t="str">
        <f>"20428"</f>
        <v>20428</v>
      </c>
      <c r="C119" s="8">
        <v>78.7</v>
      </c>
    </row>
    <row r="120" spans="1:3" ht="18" customHeight="1">
      <c r="A120" s="6" t="s">
        <v>8</v>
      </c>
      <c r="B120" s="7" t="str">
        <f>"20429"</f>
        <v>20429</v>
      </c>
      <c r="C120" s="8">
        <v>63.9</v>
      </c>
    </row>
    <row r="121" spans="1:3" ht="18" customHeight="1">
      <c r="A121" s="6" t="s">
        <v>8</v>
      </c>
      <c r="B121" s="7" t="str">
        <f>"20430"</f>
        <v>20430</v>
      </c>
      <c r="C121" s="8">
        <v>79.5</v>
      </c>
    </row>
    <row r="122" spans="1:3" ht="18" customHeight="1">
      <c r="A122" s="6" t="s">
        <v>8</v>
      </c>
      <c r="B122" s="7" t="str">
        <f>"20501"</f>
        <v>20501</v>
      </c>
      <c r="C122" s="8" t="s">
        <v>4</v>
      </c>
    </row>
    <row r="123" spans="1:3" ht="18" customHeight="1">
      <c r="A123" s="6" t="s">
        <v>8</v>
      </c>
      <c r="B123" s="7" t="str">
        <f>"20502"</f>
        <v>20502</v>
      </c>
      <c r="C123" s="8" t="s">
        <v>4</v>
      </c>
    </row>
    <row r="124" spans="1:3" ht="18" customHeight="1">
      <c r="A124" s="6" t="s">
        <v>8</v>
      </c>
      <c r="B124" s="7" t="str">
        <f>"20503"</f>
        <v>20503</v>
      </c>
      <c r="C124" s="8">
        <v>68.4</v>
      </c>
    </row>
    <row r="125" spans="1:3" ht="18" customHeight="1">
      <c r="A125" s="6" t="s">
        <v>8</v>
      </c>
      <c r="B125" s="7" t="str">
        <f>"20504"</f>
        <v>20504</v>
      </c>
      <c r="C125" s="8">
        <v>70</v>
      </c>
    </row>
    <row r="126" spans="1:3" ht="18" customHeight="1">
      <c r="A126" s="6" t="s">
        <v>8</v>
      </c>
      <c r="B126" s="7" t="str">
        <f>"20505"</f>
        <v>20505</v>
      </c>
      <c r="C126" s="8" t="s">
        <v>4</v>
      </c>
    </row>
    <row r="127" spans="1:3" ht="18" customHeight="1">
      <c r="A127" s="6" t="s">
        <v>8</v>
      </c>
      <c r="B127" s="7" t="str">
        <f>"20506"</f>
        <v>20506</v>
      </c>
      <c r="C127" s="8">
        <v>74.8</v>
      </c>
    </row>
    <row r="128" spans="1:3" ht="18" customHeight="1">
      <c r="A128" s="6" t="s">
        <v>8</v>
      </c>
      <c r="B128" s="7" t="str">
        <f>"20507"</f>
        <v>20507</v>
      </c>
      <c r="C128" s="8">
        <v>81.8</v>
      </c>
    </row>
    <row r="129" spans="1:3" ht="18" customHeight="1">
      <c r="A129" s="6" t="s">
        <v>8</v>
      </c>
      <c r="B129" s="7" t="str">
        <f>"20508"</f>
        <v>20508</v>
      </c>
      <c r="C129" s="8">
        <v>73.1</v>
      </c>
    </row>
    <row r="130" spans="1:3" ht="18" customHeight="1">
      <c r="A130" s="6" t="s">
        <v>8</v>
      </c>
      <c r="B130" s="7" t="str">
        <f>"20509"</f>
        <v>20509</v>
      </c>
      <c r="C130" s="8" t="s">
        <v>4</v>
      </c>
    </row>
    <row r="131" spans="1:3" ht="18" customHeight="1">
      <c r="A131" s="6" t="s">
        <v>8</v>
      </c>
      <c r="B131" s="7" t="str">
        <f>"20510"</f>
        <v>20510</v>
      </c>
      <c r="C131" s="8" t="s">
        <v>4</v>
      </c>
    </row>
    <row r="132" spans="1:3" ht="18" customHeight="1">
      <c r="A132" s="6" t="s">
        <v>8</v>
      </c>
      <c r="B132" s="7" t="str">
        <f>"20511"</f>
        <v>20511</v>
      </c>
      <c r="C132" s="8" t="s">
        <v>4</v>
      </c>
    </row>
    <row r="133" spans="1:3" ht="18" customHeight="1">
      <c r="A133" s="6" t="s">
        <v>8</v>
      </c>
      <c r="B133" s="7" t="str">
        <f>"20512"</f>
        <v>20512</v>
      </c>
      <c r="C133" s="8" t="s">
        <v>4</v>
      </c>
    </row>
    <row r="134" spans="1:3" ht="18" customHeight="1">
      <c r="A134" s="6" t="s">
        <v>8</v>
      </c>
      <c r="B134" s="7" t="str">
        <f>"20513"</f>
        <v>20513</v>
      </c>
      <c r="C134" s="8" t="s">
        <v>4</v>
      </c>
    </row>
    <row r="135" spans="1:3" ht="18" customHeight="1">
      <c r="A135" s="6" t="s">
        <v>8</v>
      </c>
      <c r="B135" s="7" t="str">
        <f>"20514"</f>
        <v>20514</v>
      </c>
      <c r="C135" s="8" t="s">
        <v>4</v>
      </c>
    </row>
    <row r="136" spans="1:3" ht="18" customHeight="1">
      <c r="A136" s="6" t="s">
        <v>8</v>
      </c>
      <c r="B136" s="7" t="str">
        <f>"20515"</f>
        <v>20515</v>
      </c>
      <c r="C136" s="8">
        <v>61.9</v>
      </c>
    </row>
    <row r="137" spans="1:3" ht="18" customHeight="1">
      <c r="A137" s="6" t="s">
        <v>8</v>
      </c>
      <c r="B137" s="7" t="str">
        <f>"20516"</f>
        <v>20516</v>
      </c>
      <c r="C137" s="8" t="s">
        <v>4</v>
      </c>
    </row>
    <row r="138" spans="1:3" ht="18" customHeight="1">
      <c r="A138" s="6" t="s">
        <v>8</v>
      </c>
      <c r="B138" s="7" t="str">
        <f>"20517"</f>
        <v>20517</v>
      </c>
      <c r="C138" s="8">
        <v>81.1</v>
      </c>
    </row>
    <row r="139" spans="1:3" ht="18" customHeight="1">
      <c r="A139" s="6" t="s">
        <v>8</v>
      </c>
      <c r="B139" s="7" t="str">
        <f>"20518"</f>
        <v>20518</v>
      </c>
      <c r="C139" s="8">
        <v>81.6</v>
      </c>
    </row>
    <row r="140" spans="1:3" ht="18" customHeight="1">
      <c r="A140" s="6" t="s">
        <v>8</v>
      </c>
      <c r="B140" s="7" t="str">
        <f>"20519"</f>
        <v>20519</v>
      </c>
      <c r="C140" s="8">
        <v>52.1</v>
      </c>
    </row>
    <row r="141" spans="1:3" ht="18" customHeight="1">
      <c r="A141" s="6" t="s">
        <v>8</v>
      </c>
      <c r="B141" s="7" t="str">
        <f>"20520"</f>
        <v>20520</v>
      </c>
      <c r="C141" s="8">
        <v>84.6</v>
      </c>
    </row>
    <row r="142" spans="1:3" ht="18" customHeight="1">
      <c r="A142" s="6" t="s">
        <v>8</v>
      </c>
      <c r="B142" s="7" t="str">
        <f>"20521"</f>
        <v>20521</v>
      </c>
      <c r="C142" s="8" t="s">
        <v>4</v>
      </c>
    </row>
    <row r="143" spans="1:3" ht="18" customHeight="1">
      <c r="A143" s="6" t="s">
        <v>8</v>
      </c>
      <c r="B143" s="7" t="str">
        <f>"20522"</f>
        <v>20522</v>
      </c>
      <c r="C143" s="8" t="s">
        <v>4</v>
      </c>
    </row>
    <row r="144" spans="1:3" ht="18" customHeight="1">
      <c r="A144" s="6" t="s">
        <v>8</v>
      </c>
      <c r="B144" s="7" t="str">
        <f>"20523"</f>
        <v>20523</v>
      </c>
      <c r="C144" s="8" t="s">
        <v>4</v>
      </c>
    </row>
    <row r="145" spans="1:3" ht="18" customHeight="1">
      <c r="A145" s="6" t="s">
        <v>8</v>
      </c>
      <c r="B145" s="7" t="str">
        <f>"20524"</f>
        <v>20524</v>
      </c>
      <c r="C145" s="8">
        <v>91.9</v>
      </c>
    </row>
    <row r="146" spans="1:3" ht="18" customHeight="1">
      <c r="A146" s="6" t="s">
        <v>8</v>
      </c>
      <c r="B146" s="7" t="str">
        <f>"20525"</f>
        <v>20525</v>
      </c>
      <c r="C146" s="8">
        <v>84</v>
      </c>
    </row>
    <row r="147" spans="1:3" ht="18" customHeight="1">
      <c r="A147" s="6" t="s">
        <v>8</v>
      </c>
      <c r="B147" s="7" t="str">
        <f>"20526"</f>
        <v>20526</v>
      </c>
      <c r="C147" s="8">
        <v>78.7</v>
      </c>
    </row>
    <row r="148" spans="1:3" ht="18" customHeight="1">
      <c r="A148" s="6" t="s">
        <v>8</v>
      </c>
      <c r="B148" s="7" t="str">
        <f>"20527"</f>
        <v>20527</v>
      </c>
      <c r="C148" s="8">
        <v>86.6</v>
      </c>
    </row>
    <row r="149" spans="1:3" ht="18" customHeight="1">
      <c r="A149" s="6" t="s">
        <v>8</v>
      </c>
      <c r="B149" s="7" t="str">
        <f>"20528"</f>
        <v>20528</v>
      </c>
      <c r="C149" s="8" t="s">
        <v>4</v>
      </c>
    </row>
    <row r="150" spans="1:3" ht="18" customHeight="1">
      <c r="A150" s="6" t="s">
        <v>8</v>
      </c>
      <c r="B150" s="7" t="str">
        <f>"20529"</f>
        <v>20529</v>
      </c>
      <c r="C150" s="8" t="s">
        <v>4</v>
      </c>
    </row>
    <row r="151" spans="1:3" ht="18" customHeight="1">
      <c r="A151" s="6" t="s">
        <v>8</v>
      </c>
      <c r="B151" s="7" t="str">
        <f>"20530"</f>
        <v>20530</v>
      </c>
      <c r="C151" s="8">
        <v>55.9</v>
      </c>
    </row>
    <row r="152" spans="1:3" ht="18" customHeight="1">
      <c r="A152" s="6" t="s">
        <v>8</v>
      </c>
      <c r="B152" s="7" t="str">
        <f>"20601"</f>
        <v>20601</v>
      </c>
      <c r="C152" s="8">
        <v>77.5</v>
      </c>
    </row>
    <row r="153" spans="1:3" ht="18" customHeight="1">
      <c r="A153" s="6" t="s">
        <v>8</v>
      </c>
      <c r="B153" s="7" t="str">
        <f>"20602"</f>
        <v>20602</v>
      </c>
      <c r="C153" s="8">
        <v>79.6</v>
      </c>
    </row>
    <row r="154" spans="1:3" ht="18" customHeight="1">
      <c r="A154" s="6" t="s">
        <v>8</v>
      </c>
      <c r="B154" s="7" t="str">
        <f>"20603"</f>
        <v>20603</v>
      </c>
      <c r="C154" s="8" t="s">
        <v>4</v>
      </c>
    </row>
    <row r="155" spans="1:3" ht="18" customHeight="1">
      <c r="A155" s="6" t="s">
        <v>8</v>
      </c>
      <c r="B155" s="7" t="str">
        <f>"20604"</f>
        <v>20604</v>
      </c>
      <c r="C155" s="8">
        <v>70.2</v>
      </c>
    </row>
    <row r="156" spans="1:3" ht="18" customHeight="1">
      <c r="A156" s="6" t="s">
        <v>8</v>
      </c>
      <c r="B156" s="7" t="str">
        <f>"20605"</f>
        <v>20605</v>
      </c>
      <c r="C156" s="8" t="s">
        <v>4</v>
      </c>
    </row>
    <row r="157" spans="1:3" ht="18" customHeight="1">
      <c r="A157" s="6" t="s">
        <v>8</v>
      </c>
      <c r="B157" s="7" t="str">
        <f>"20606"</f>
        <v>20606</v>
      </c>
      <c r="C157" s="8">
        <v>89.3</v>
      </c>
    </row>
    <row r="158" spans="1:3" ht="18" customHeight="1">
      <c r="A158" s="6" t="s">
        <v>8</v>
      </c>
      <c r="B158" s="7" t="str">
        <f>"20607"</f>
        <v>20607</v>
      </c>
      <c r="C158" s="8" t="s">
        <v>4</v>
      </c>
    </row>
    <row r="159" spans="1:3" ht="18" customHeight="1">
      <c r="A159" s="6" t="s">
        <v>8</v>
      </c>
      <c r="B159" s="7" t="str">
        <f>"20608"</f>
        <v>20608</v>
      </c>
      <c r="C159" s="8" t="s">
        <v>4</v>
      </c>
    </row>
    <row r="160" spans="1:3" ht="18" customHeight="1">
      <c r="A160" s="6" t="s">
        <v>8</v>
      </c>
      <c r="B160" s="7" t="str">
        <f>"20609"</f>
        <v>20609</v>
      </c>
      <c r="C160" s="8" t="s">
        <v>4</v>
      </c>
    </row>
    <row r="161" spans="1:3" ht="18" customHeight="1">
      <c r="A161" s="6" t="s">
        <v>8</v>
      </c>
      <c r="B161" s="7" t="str">
        <f>"20610"</f>
        <v>20610</v>
      </c>
      <c r="C161" s="8">
        <v>55.3</v>
      </c>
    </row>
    <row r="162" spans="1:3" ht="18" customHeight="1">
      <c r="A162" s="6" t="s">
        <v>8</v>
      </c>
      <c r="B162" s="7" t="str">
        <f>"20611"</f>
        <v>20611</v>
      </c>
      <c r="C162" s="8">
        <v>76.9</v>
      </c>
    </row>
    <row r="163" spans="1:3" ht="18" customHeight="1">
      <c r="A163" s="6" t="s">
        <v>8</v>
      </c>
      <c r="B163" s="7" t="str">
        <f>"20612"</f>
        <v>20612</v>
      </c>
      <c r="C163" s="8" t="s">
        <v>4</v>
      </c>
    </row>
    <row r="164" spans="1:3" ht="18" customHeight="1">
      <c r="A164" s="6" t="s">
        <v>8</v>
      </c>
      <c r="B164" s="7" t="str">
        <f>"20613"</f>
        <v>20613</v>
      </c>
      <c r="C164" s="8" t="s">
        <v>4</v>
      </c>
    </row>
    <row r="165" spans="1:3" ht="18" customHeight="1">
      <c r="A165" s="6" t="s">
        <v>8</v>
      </c>
      <c r="B165" s="7" t="str">
        <f>"20614"</f>
        <v>20614</v>
      </c>
      <c r="C165" s="8">
        <v>68.6</v>
      </c>
    </row>
    <row r="166" spans="1:3" ht="18" customHeight="1">
      <c r="A166" s="6" t="s">
        <v>8</v>
      </c>
      <c r="B166" s="7" t="str">
        <f>"20615"</f>
        <v>20615</v>
      </c>
      <c r="C166" s="8" t="s">
        <v>4</v>
      </c>
    </row>
    <row r="167" spans="1:3" ht="18" customHeight="1">
      <c r="A167" s="6" t="s">
        <v>8</v>
      </c>
      <c r="B167" s="7" t="str">
        <f>"20616"</f>
        <v>20616</v>
      </c>
      <c r="C167" s="8" t="s">
        <v>4</v>
      </c>
    </row>
    <row r="168" spans="1:3" ht="18" customHeight="1">
      <c r="A168" s="6" t="s">
        <v>8</v>
      </c>
      <c r="B168" s="7" t="str">
        <f>"20617"</f>
        <v>20617</v>
      </c>
      <c r="C168" s="8" t="s">
        <v>4</v>
      </c>
    </row>
    <row r="169" spans="1:3" ht="18" customHeight="1">
      <c r="A169" s="6" t="s">
        <v>8</v>
      </c>
      <c r="B169" s="7" t="str">
        <f>"20618"</f>
        <v>20618</v>
      </c>
      <c r="C169" s="8">
        <v>85.7</v>
      </c>
    </row>
    <row r="170" spans="1:3" ht="18" customHeight="1">
      <c r="A170" s="6" t="s">
        <v>8</v>
      </c>
      <c r="B170" s="7" t="str">
        <f>"20619"</f>
        <v>20619</v>
      </c>
      <c r="C170" s="8">
        <v>63</v>
      </c>
    </row>
    <row r="171" spans="1:3" ht="18" customHeight="1">
      <c r="A171" s="6" t="s">
        <v>8</v>
      </c>
      <c r="B171" s="7" t="str">
        <f>"20620"</f>
        <v>20620</v>
      </c>
      <c r="C171" s="8">
        <v>75.8</v>
      </c>
    </row>
    <row r="172" spans="1:3" ht="18" customHeight="1">
      <c r="A172" s="6" t="s">
        <v>8</v>
      </c>
      <c r="B172" s="7" t="str">
        <f>"20621"</f>
        <v>20621</v>
      </c>
      <c r="C172" s="8" t="s">
        <v>4</v>
      </c>
    </row>
    <row r="173" spans="1:3" ht="18" customHeight="1">
      <c r="A173" s="6" t="s">
        <v>9</v>
      </c>
      <c r="B173" s="7" t="str">
        <f>"20622"</f>
        <v>20622</v>
      </c>
      <c r="C173" s="8">
        <v>84</v>
      </c>
    </row>
    <row r="174" spans="1:3" ht="18" customHeight="1">
      <c r="A174" s="6" t="s">
        <v>9</v>
      </c>
      <c r="B174" s="7" t="str">
        <f>"20623"</f>
        <v>20623</v>
      </c>
      <c r="C174" s="8">
        <v>89.2</v>
      </c>
    </row>
    <row r="175" spans="1:3" ht="18" customHeight="1">
      <c r="A175" s="6" t="s">
        <v>9</v>
      </c>
      <c r="B175" s="7" t="str">
        <f>"20624"</f>
        <v>20624</v>
      </c>
      <c r="C175" s="8">
        <v>84.7</v>
      </c>
    </row>
    <row r="176" spans="1:3" ht="18" customHeight="1">
      <c r="A176" s="6" t="s">
        <v>9</v>
      </c>
      <c r="B176" s="7" t="str">
        <f>"20625"</f>
        <v>20625</v>
      </c>
      <c r="C176" s="8">
        <v>77.7</v>
      </c>
    </row>
    <row r="177" spans="1:3" ht="18" customHeight="1">
      <c r="A177" s="6" t="s">
        <v>9</v>
      </c>
      <c r="B177" s="7" t="str">
        <f>"20626"</f>
        <v>20626</v>
      </c>
      <c r="C177" s="8">
        <v>65.2</v>
      </c>
    </row>
    <row r="178" spans="1:3" ht="18" customHeight="1">
      <c r="A178" s="6" t="s">
        <v>9</v>
      </c>
      <c r="B178" s="7" t="str">
        <f>"20627"</f>
        <v>20627</v>
      </c>
      <c r="C178" s="8">
        <v>84.1</v>
      </c>
    </row>
    <row r="179" spans="1:3" ht="18" customHeight="1">
      <c r="A179" s="6" t="s">
        <v>9</v>
      </c>
      <c r="B179" s="7" t="str">
        <f>"20628"</f>
        <v>20628</v>
      </c>
      <c r="C179" s="8" t="s">
        <v>4</v>
      </c>
    </row>
    <row r="180" spans="1:3" ht="18" customHeight="1">
      <c r="A180" s="6" t="s">
        <v>9</v>
      </c>
      <c r="B180" s="7" t="str">
        <f>"20629"</f>
        <v>20629</v>
      </c>
      <c r="C180" s="8">
        <v>88.4</v>
      </c>
    </row>
    <row r="181" spans="1:3" ht="18" customHeight="1">
      <c r="A181" s="6" t="s">
        <v>9</v>
      </c>
      <c r="B181" s="7" t="str">
        <f>"20630"</f>
        <v>20630</v>
      </c>
      <c r="C181" s="8">
        <v>73.1</v>
      </c>
    </row>
    <row r="182" spans="1:3" ht="18" customHeight="1">
      <c r="A182" s="6" t="s">
        <v>9</v>
      </c>
      <c r="B182" s="7" t="str">
        <f>"20701"</f>
        <v>20701</v>
      </c>
      <c r="C182" s="8">
        <v>83.3</v>
      </c>
    </row>
    <row r="183" spans="1:3" ht="18" customHeight="1">
      <c r="A183" s="6" t="s">
        <v>9</v>
      </c>
      <c r="B183" s="7" t="str">
        <f>"20702"</f>
        <v>20702</v>
      </c>
      <c r="C183" s="8">
        <v>84.9</v>
      </c>
    </row>
    <row r="184" spans="1:3" ht="18" customHeight="1">
      <c r="A184" s="6" t="s">
        <v>9</v>
      </c>
      <c r="B184" s="7" t="str">
        <f>"20703"</f>
        <v>20703</v>
      </c>
      <c r="C184" s="8">
        <v>84.6</v>
      </c>
    </row>
    <row r="185" spans="1:3" ht="18" customHeight="1">
      <c r="A185" s="6" t="s">
        <v>9</v>
      </c>
      <c r="B185" s="7" t="str">
        <f>"20704"</f>
        <v>20704</v>
      </c>
      <c r="C185" s="8">
        <v>76.5</v>
      </c>
    </row>
    <row r="186" spans="1:3" ht="18" customHeight="1">
      <c r="A186" s="6" t="s">
        <v>9</v>
      </c>
      <c r="B186" s="7" t="str">
        <f>"20705"</f>
        <v>20705</v>
      </c>
      <c r="C186" s="8">
        <v>77.9</v>
      </c>
    </row>
    <row r="187" spans="1:3" ht="18" customHeight="1">
      <c r="A187" s="6" t="s">
        <v>9</v>
      </c>
      <c r="B187" s="7" t="str">
        <f>"20706"</f>
        <v>20706</v>
      </c>
      <c r="C187" s="8">
        <v>83.5</v>
      </c>
    </row>
    <row r="188" spans="1:3" ht="18" customHeight="1">
      <c r="A188" s="6" t="s">
        <v>9</v>
      </c>
      <c r="B188" s="7" t="str">
        <f>"20707"</f>
        <v>20707</v>
      </c>
      <c r="C188" s="8">
        <v>82.6</v>
      </c>
    </row>
    <row r="189" spans="1:3" ht="18" customHeight="1">
      <c r="A189" s="6" t="s">
        <v>9</v>
      </c>
      <c r="B189" s="7" t="str">
        <f>"20708"</f>
        <v>20708</v>
      </c>
      <c r="C189" s="8">
        <v>75.3</v>
      </c>
    </row>
    <row r="190" spans="1:3" ht="18" customHeight="1">
      <c r="A190" s="6" t="s">
        <v>9</v>
      </c>
      <c r="B190" s="7" t="str">
        <f>"20709"</f>
        <v>20709</v>
      </c>
      <c r="C190" s="8">
        <v>71.7</v>
      </c>
    </row>
    <row r="191" spans="1:3" ht="18" customHeight="1">
      <c r="A191" s="6" t="s">
        <v>9</v>
      </c>
      <c r="B191" s="7" t="str">
        <f>"20710"</f>
        <v>20710</v>
      </c>
      <c r="C191" s="8">
        <v>81.5</v>
      </c>
    </row>
    <row r="192" spans="1:3" ht="18" customHeight="1">
      <c r="A192" s="6" t="s">
        <v>9</v>
      </c>
      <c r="B192" s="7" t="str">
        <f>"20711"</f>
        <v>20711</v>
      </c>
      <c r="C192" s="8">
        <v>82.4</v>
      </c>
    </row>
    <row r="193" spans="1:3" ht="18" customHeight="1">
      <c r="A193" s="6" t="s">
        <v>9</v>
      </c>
      <c r="B193" s="7" t="str">
        <f>"20712"</f>
        <v>20712</v>
      </c>
      <c r="C193" s="8">
        <v>93</v>
      </c>
    </row>
    <row r="194" spans="1:3" ht="18" customHeight="1">
      <c r="A194" s="6" t="s">
        <v>9</v>
      </c>
      <c r="B194" s="7" t="str">
        <f>"20713"</f>
        <v>20713</v>
      </c>
      <c r="C194" s="8" t="s">
        <v>4</v>
      </c>
    </row>
    <row r="195" spans="1:3" ht="18" customHeight="1">
      <c r="A195" s="6" t="s">
        <v>9</v>
      </c>
      <c r="B195" s="7" t="str">
        <f>"20714"</f>
        <v>20714</v>
      </c>
      <c r="C195" s="8">
        <v>73.1</v>
      </c>
    </row>
    <row r="196" spans="1:3" ht="18" customHeight="1">
      <c r="A196" s="6" t="s">
        <v>9</v>
      </c>
      <c r="B196" s="7" t="str">
        <f>"20715"</f>
        <v>20715</v>
      </c>
      <c r="C196" s="8" t="s">
        <v>4</v>
      </c>
    </row>
    <row r="197" spans="1:3" ht="18" customHeight="1">
      <c r="A197" s="6" t="s">
        <v>9</v>
      </c>
      <c r="B197" s="7" t="str">
        <f>"20716"</f>
        <v>20716</v>
      </c>
      <c r="C197" s="8">
        <v>73.4</v>
      </c>
    </row>
    <row r="198" spans="1:3" ht="18" customHeight="1">
      <c r="A198" s="6" t="s">
        <v>9</v>
      </c>
      <c r="B198" s="7" t="str">
        <f>"20717"</f>
        <v>20717</v>
      </c>
      <c r="C198" s="8">
        <v>71.4</v>
      </c>
    </row>
    <row r="199" spans="1:3" ht="18" customHeight="1">
      <c r="A199" s="6" t="s">
        <v>9</v>
      </c>
      <c r="B199" s="7" t="str">
        <f>"20718"</f>
        <v>20718</v>
      </c>
      <c r="C199" s="8">
        <v>72</v>
      </c>
    </row>
    <row r="200" spans="1:3" ht="18" customHeight="1">
      <c r="A200" s="6" t="s">
        <v>9</v>
      </c>
      <c r="B200" s="7" t="str">
        <f>"20719"</f>
        <v>20719</v>
      </c>
      <c r="C200" s="8" t="s">
        <v>4</v>
      </c>
    </row>
    <row r="201" spans="1:3" ht="18" customHeight="1">
      <c r="A201" s="6" t="s">
        <v>9</v>
      </c>
      <c r="B201" s="7" t="str">
        <f>"20720"</f>
        <v>20720</v>
      </c>
      <c r="C201" s="8">
        <v>58.4</v>
      </c>
    </row>
    <row r="202" spans="1:3" ht="18" customHeight="1">
      <c r="A202" s="6" t="s">
        <v>9</v>
      </c>
      <c r="B202" s="7" t="str">
        <f>"20721"</f>
        <v>20721</v>
      </c>
      <c r="C202" s="8" t="s">
        <v>4</v>
      </c>
    </row>
    <row r="203" spans="1:3" ht="18" customHeight="1">
      <c r="A203" s="6" t="s">
        <v>9</v>
      </c>
      <c r="B203" s="7" t="str">
        <f>"20722"</f>
        <v>20722</v>
      </c>
      <c r="C203" s="8">
        <v>73.3</v>
      </c>
    </row>
    <row r="204" spans="1:3" ht="18" customHeight="1">
      <c r="A204" s="6" t="s">
        <v>9</v>
      </c>
      <c r="B204" s="7" t="str">
        <f>"20723"</f>
        <v>20723</v>
      </c>
      <c r="C204" s="8">
        <v>76.4</v>
      </c>
    </row>
    <row r="205" spans="1:3" ht="18" customHeight="1">
      <c r="A205" s="6" t="s">
        <v>9</v>
      </c>
      <c r="B205" s="7" t="str">
        <f>"20724"</f>
        <v>20724</v>
      </c>
      <c r="C205" s="8">
        <v>67.6</v>
      </c>
    </row>
    <row r="206" spans="1:3" ht="18" customHeight="1">
      <c r="A206" s="6" t="s">
        <v>9</v>
      </c>
      <c r="B206" s="7" t="str">
        <f>"20725"</f>
        <v>20725</v>
      </c>
      <c r="C206" s="8">
        <v>66.5</v>
      </c>
    </row>
    <row r="207" spans="1:3" ht="18" customHeight="1">
      <c r="A207" s="6" t="s">
        <v>9</v>
      </c>
      <c r="B207" s="7" t="str">
        <f>"20726"</f>
        <v>20726</v>
      </c>
      <c r="C207" s="8">
        <v>69.1</v>
      </c>
    </row>
    <row r="208" spans="1:3" ht="18" customHeight="1">
      <c r="A208" s="6" t="s">
        <v>9</v>
      </c>
      <c r="B208" s="7" t="str">
        <f>"20727"</f>
        <v>20727</v>
      </c>
      <c r="C208" s="8">
        <v>80.6</v>
      </c>
    </row>
    <row r="209" spans="1:3" ht="18" customHeight="1">
      <c r="A209" s="6" t="s">
        <v>9</v>
      </c>
      <c r="B209" s="7" t="str">
        <f>"20728"</f>
        <v>20728</v>
      </c>
      <c r="C209" s="8" t="s">
        <v>4</v>
      </c>
    </row>
    <row r="210" spans="1:3" ht="18" customHeight="1">
      <c r="A210" s="6" t="s">
        <v>9</v>
      </c>
      <c r="B210" s="7" t="str">
        <f>"20729"</f>
        <v>20729</v>
      </c>
      <c r="C210" s="8">
        <v>82</v>
      </c>
    </row>
    <row r="211" spans="1:3" ht="18" customHeight="1">
      <c r="A211" s="6" t="s">
        <v>9</v>
      </c>
      <c r="B211" s="7" t="str">
        <f>"20730"</f>
        <v>20730</v>
      </c>
      <c r="C211" s="8">
        <v>76.7</v>
      </c>
    </row>
    <row r="212" spans="1:3" ht="18" customHeight="1">
      <c r="A212" s="6" t="s">
        <v>9</v>
      </c>
      <c r="B212" s="7" t="str">
        <f>"20801"</f>
        <v>20801</v>
      </c>
      <c r="C212" s="8">
        <v>81.9</v>
      </c>
    </row>
    <row r="213" spans="1:3" ht="18" customHeight="1">
      <c r="A213" s="6" t="s">
        <v>9</v>
      </c>
      <c r="B213" s="7" t="str">
        <f>"20802"</f>
        <v>20802</v>
      </c>
      <c r="C213" s="8">
        <v>73.6</v>
      </c>
    </row>
    <row r="214" spans="1:3" ht="18" customHeight="1">
      <c r="A214" s="6" t="s">
        <v>9</v>
      </c>
      <c r="B214" s="7" t="str">
        <f>"20803"</f>
        <v>20803</v>
      </c>
      <c r="C214" s="8">
        <v>79.5</v>
      </c>
    </row>
    <row r="215" spans="1:3" ht="18" customHeight="1">
      <c r="A215" s="6" t="s">
        <v>9</v>
      </c>
      <c r="B215" s="7" t="str">
        <f>"20804"</f>
        <v>20804</v>
      </c>
      <c r="C215" s="8">
        <v>73.4</v>
      </c>
    </row>
    <row r="216" spans="1:3" ht="18" customHeight="1">
      <c r="A216" s="6" t="s">
        <v>9</v>
      </c>
      <c r="B216" s="7" t="str">
        <f>"20805"</f>
        <v>20805</v>
      </c>
      <c r="C216" s="8">
        <v>64.3</v>
      </c>
    </row>
    <row r="217" spans="1:3" ht="18" customHeight="1">
      <c r="A217" s="6" t="s">
        <v>9</v>
      </c>
      <c r="B217" s="7" t="str">
        <f>"20806"</f>
        <v>20806</v>
      </c>
      <c r="C217" s="8">
        <v>68.5</v>
      </c>
    </row>
    <row r="218" spans="1:3" ht="18" customHeight="1">
      <c r="A218" s="6" t="s">
        <v>9</v>
      </c>
      <c r="B218" s="7" t="str">
        <f>"20807"</f>
        <v>20807</v>
      </c>
      <c r="C218" s="8">
        <v>90.9</v>
      </c>
    </row>
    <row r="219" spans="1:3" ht="18" customHeight="1">
      <c r="A219" s="6" t="s">
        <v>9</v>
      </c>
      <c r="B219" s="7" t="str">
        <f>"20808"</f>
        <v>20808</v>
      </c>
      <c r="C219" s="8">
        <v>87.2</v>
      </c>
    </row>
    <row r="220" spans="1:3" ht="18" customHeight="1">
      <c r="A220" s="6" t="s">
        <v>9</v>
      </c>
      <c r="B220" s="7" t="str">
        <f>"20809"</f>
        <v>20809</v>
      </c>
      <c r="C220" s="8">
        <v>71.5</v>
      </c>
    </row>
    <row r="221" spans="1:3" ht="18" customHeight="1">
      <c r="A221" s="6" t="s">
        <v>9</v>
      </c>
      <c r="B221" s="7" t="str">
        <f>"20810"</f>
        <v>20810</v>
      </c>
      <c r="C221" s="8" t="s">
        <v>4</v>
      </c>
    </row>
    <row r="222" spans="1:3" ht="18" customHeight="1">
      <c r="A222" s="6" t="s">
        <v>9</v>
      </c>
      <c r="B222" s="7" t="str">
        <f>"20811"</f>
        <v>20811</v>
      </c>
      <c r="C222" s="8">
        <v>65.4</v>
      </c>
    </row>
    <row r="223" spans="1:3" ht="18" customHeight="1">
      <c r="A223" s="6" t="s">
        <v>9</v>
      </c>
      <c r="B223" s="7" t="str">
        <f>"20812"</f>
        <v>20812</v>
      </c>
      <c r="C223" s="8">
        <v>67.9</v>
      </c>
    </row>
    <row r="224" spans="1:3" ht="18" customHeight="1">
      <c r="A224" s="6" t="s">
        <v>9</v>
      </c>
      <c r="B224" s="7" t="str">
        <f>"20813"</f>
        <v>20813</v>
      </c>
      <c r="C224" s="8">
        <v>80</v>
      </c>
    </row>
    <row r="225" spans="1:3" ht="18" customHeight="1">
      <c r="A225" s="6" t="s">
        <v>9</v>
      </c>
      <c r="B225" s="7" t="str">
        <f>"20814"</f>
        <v>20814</v>
      </c>
      <c r="C225" s="8">
        <v>62.4</v>
      </c>
    </row>
    <row r="226" spans="1:3" ht="18" customHeight="1">
      <c r="A226" s="6" t="s">
        <v>9</v>
      </c>
      <c r="B226" s="7" t="str">
        <f>"20815"</f>
        <v>20815</v>
      </c>
      <c r="C226" s="8">
        <v>79.4</v>
      </c>
    </row>
    <row r="227" spans="1:3" ht="18" customHeight="1">
      <c r="A227" s="6" t="s">
        <v>9</v>
      </c>
      <c r="B227" s="7" t="str">
        <f>"20816"</f>
        <v>20816</v>
      </c>
      <c r="C227" s="8">
        <v>84.3</v>
      </c>
    </row>
    <row r="228" spans="1:3" ht="18" customHeight="1">
      <c r="A228" s="6" t="s">
        <v>9</v>
      </c>
      <c r="B228" s="7" t="str">
        <f>"20817"</f>
        <v>20817</v>
      </c>
      <c r="C228" s="8">
        <v>54.5</v>
      </c>
    </row>
    <row r="229" spans="1:3" ht="18" customHeight="1">
      <c r="A229" s="6" t="s">
        <v>9</v>
      </c>
      <c r="B229" s="7" t="str">
        <f>"20818"</f>
        <v>20818</v>
      </c>
      <c r="C229" s="8">
        <v>68.7</v>
      </c>
    </row>
    <row r="230" spans="1:3" ht="18" customHeight="1">
      <c r="A230" s="6" t="s">
        <v>9</v>
      </c>
      <c r="B230" s="7" t="str">
        <f>"20819"</f>
        <v>20819</v>
      </c>
      <c r="C230" s="8">
        <v>61.6</v>
      </c>
    </row>
    <row r="231" spans="1:3" ht="18" customHeight="1">
      <c r="A231" s="6" t="s">
        <v>9</v>
      </c>
      <c r="B231" s="7" t="str">
        <f>"20820"</f>
        <v>20820</v>
      </c>
      <c r="C231" s="8" t="s">
        <v>4</v>
      </c>
    </row>
    <row r="232" spans="1:3" ht="18" customHeight="1">
      <c r="A232" s="6" t="s">
        <v>9</v>
      </c>
      <c r="B232" s="7" t="str">
        <f>"20821"</f>
        <v>20821</v>
      </c>
      <c r="C232" s="8">
        <v>76.3</v>
      </c>
    </row>
    <row r="233" spans="1:3" ht="18" customHeight="1">
      <c r="A233" s="6" t="s">
        <v>9</v>
      </c>
      <c r="B233" s="7" t="str">
        <f>"20822"</f>
        <v>20822</v>
      </c>
      <c r="C233" s="8">
        <v>56.6</v>
      </c>
    </row>
    <row r="234" spans="1:3" ht="18" customHeight="1">
      <c r="A234" s="6" t="s">
        <v>9</v>
      </c>
      <c r="B234" s="7" t="str">
        <f>"20823"</f>
        <v>20823</v>
      </c>
      <c r="C234" s="8" t="s">
        <v>4</v>
      </c>
    </row>
    <row r="235" spans="1:3" ht="18" customHeight="1">
      <c r="A235" s="6" t="s">
        <v>9</v>
      </c>
      <c r="B235" s="7" t="str">
        <f>"20824"</f>
        <v>20824</v>
      </c>
      <c r="C235" s="8" t="s">
        <v>4</v>
      </c>
    </row>
    <row r="236" spans="1:3" ht="18" customHeight="1">
      <c r="A236" s="6" t="s">
        <v>9</v>
      </c>
      <c r="B236" s="7" t="str">
        <f>"20825"</f>
        <v>20825</v>
      </c>
      <c r="C236" s="8">
        <v>77.4</v>
      </c>
    </row>
    <row r="237" spans="1:3" ht="18" customHeight="1">
      <c r="A237" s="6" t="s">
        <v>9</v>
      </c>
      <c r="B237" s="7" t="str">
        <f>"20826"</f>
        <v>20826</v>
      </c>
      <c r="C237" s="8" t="s">
        <v>4</v>
      </c>
    </row>
    <row r="238" spans="1:3" ht="18" customHeight="1">
      <c r="A238" s="6" t="s">
        <v>9</v>
      </c>
      <c r="B238" s="7" t="str">
        <f>"20827"</f>
        <v>20827</v>
      </c>
      <c r="C238" s="8">
        <v>65</v>
      </c>
    </row>
    <row r="239" spans="1:3" ht="18" customHeight="1">
      <c r="A239" s="6" t="s">
        <v>9</v>
      </c>
      <c r="B239" s="7" t="str">
        <f>"20828"</f>
        <v>20828</v>
      </c>
      <c r="C239" s="8">
        <v>73.4</v>
      </c>
    </row>
    <row r="240" spans="1:3" ht="18" customHeight="1">
      <c r="A240" s="6" t="s">
        <v>9</v>
      </c>
      <c r="B240" s="7" t="str">
        <f>"20829"</f>
        <v>20829</v>
      </c>
      <c r="C240" s="8">
        <v>65.2</v>
      </c>
    </row>
    <row r="241" spans="1:3" ht="18" customHeight="1">
      <c r="A241" s="6" t="s">
        <v>9</v>
      </c>
      <c r="B241" s="7" t="str">
        <f>"20830"</f>
        <v>20830</v>
      </c>
      <c r="C241" s="8" t="s">
        <v>4</v>
      </c>
    </row>
    <row r="242" spans="1:3" ht="18" customHeight="1">
      <c r="A242" s="6" t="s">
        <v>9</v>
      </c>
      <c r="B242" s="7" t="str">
        <f>"20901"</f>
        <v>20901</v>
      </c>
      <c r="C242" s="8">
        <v>86.2</v>
      </c>
    </row>
    <row r="243" spans="1:3" ht="18" customHeight="1">
      <c r="A243" s="6" t="s">
        <v>9</v>
      </c>
      <c r="B243" s="7" t="str">
        <f>"20902"</f>
        <v>20902</v>
      </c>
      <c r="C243" s="8">
        <v>85.8</v>
      </c>
    </row>
    <row r="244" spans="1:3" ht="18" customHeight="1">
      <c r="A244" s="6" t="s">
        <v>9</v>
      </c>
      <c r="B244" s="7" t="str">
        <f>"20903"</f>
        <v>20903</v>
      </c>
      <c r="C244" s="8">
        <v>87.2</v>
      </c>
    </row>
    <row r="245" spans="1:3" ht="18" customHeight="1">
      <c r="A245" s="6" t="s">
        <v>9</v>
      </c>
      <c r="B245" s="7" t="str">
        <f>"20904"</f>
        <v>20904</v>
      </c>
      <c r="C245" s="8">
        <v>57.9</v>
      </c>
    </row>
    <row r="246" spans="1:3" ht="18" customHeight="1">
      <c r="A246" s="6" t="s">
        <v>9</v>
      </c>
      <c r="B246" s="7" t="str">
        <f>"20905"</f>
        <v>20905</v>
      </c>
      <c r="C246" s="8" t="s">
        <v>4</v>
      </c>
    </row>
    <row r="247" spans="1:3" ht="18" customHeight="1">
      <c r="A247" s="6" t="s">
        <v>9</v>
      </c>
      <c r="B247" s="7" t="str">
        <f>"20906"</f>
        <v>20906</v>
      </c>
      <c r="C247" s="8">
        <v>70.1</v>
      </c>
    </row>
    <row r="248" spans="1:3" ht="18" customHeight="1">
      <c r="A248" s="6" t="s">
        <v>9</v>
      </c>
      <c r="B248" s="7" t="str">
        <f>"20907"</f>
        <v>20907</v>
      </c>
      <c r="C248" s="8">
        <v>82.8</v>
      </c>
    </row>
    <row r="249" spans="1:3" ht="18" customHeight="1">
      <c r="A249" s="6" t="s">
        <v>9</v>
      </c>
      <c r="B249" s="7" t="str">
        <f>"20908"</f>
        <v>20908</v>
      </c>
      <c r="C249" s="8">
        <v>77</v>
      </c>
    </row>
    <row r="250" spans="1:3" ht="18" customHeight="1">
      <c r="A250" s="6" t="s">
        <v>9</v>
      </c>
      <c r="B250" s="7" t="str">
        <f>"20909"</f>
        <v>20909</v>
      </c>
      <c r="C250" s="8">
        <v>65.9</v>
      </c>
    </row>
    <row r="251" spans="1:3" ht="18" customHeight="1">
      <c r="A251" s="6" t="s">
        <v>9</v>
      </c>
      <c r="B251" s="7" t="str">
        <f>"20910"</f>
        <v>20910</v>
      </c>
      <c r="C251" s="8">
        <v>81.8</v>
      </c>
    </row>
    <row r="252" spans="1:3" ht="18" customHeight="1">
      <c r="A252" s="6" t="s">
        <v>9</v>
      </c>
      <c r="B252" s="7" t="str">
        <f>"20911"</f>
        <v>20911</v>
      </c>
      <c r="C252" s="8">
        <v>77.4</v>
      </c>
    </row>
    <row r="253" spans="1:3" ht="18" customHeight="1">
      <c r="A253" s="6" t="s">
        <v>9</v>
      </c>
      <c r="B253" s="7" t="str">
        <f>"20912"</f>
        <v>20912</v>
      </c>
      <c r="C253" s="8" t="s">
        <v>4</v>
      </c>
    </row>
    <row r="254" spans="1:3" ht="18" customHeight="1">
      <c r="A254" s="6" t="s">
        <v>9</v>
      </c>
      <c r="B254" s="7" t="str">
        <f>"20913"</f>
        <v>20913</v>
      </c>
      <c r="C254" s="8">
        <v>85.2</v>
      </c>
    </row>
    <row r="255" spans="1:3" ht="18" customHeight="1">
      <c r="A255" s="6" t="s">
        <v>9</v>
      </c>
      <c r="B255" s="7" t="str">
        <f>"20914"</f>
        <v>20914</v>
      </c>
      <c r="C255" s="8" t="s">
        <v>4</v>
      </c>
    </row>
    <row r="256" spans="1:3" ht="18" customHeight="1">
      <c r="A256" s="6" t="s">
        <v>9</v>
      </c>
      <c r="B256" s="7" t="str">
        <f>"20915"</f>
        <v>20915</v>
      </c>
      <c r="C256" s="8">
        <v>77.8</v>
      </c>
    </row>
    <row r="257" spans="1:3" ht="18" customHeight="1">
      <c r="A257" s="6" t="s">
        <v>9</v>
      </c>
      <c r="B257" s="7" t="str">
        <f>"20916"</f>
        <v>20916</v>
      </c>
      <c r="C257" s="8" t="s">
        <v>4</v>
      </c>
    </row>
    <row r="258" spans="1:3" ht="18" customHeight="1">
      <c r="A258" s="6" t="s">
        <v>9</v>
      </c>
      <c r="B258" s="7" t="str">
        <f>"20917"</f>
        <v>20917</v>
      </c>
      <c r="C258" s="8">
        <v>84.3</v>
      </c>
    </row>
    <row r="259" spans="1:3" ht="18" customHeight="1">
      <c r="A259" s="6" t="s">
        <v>9</v>
      </c>
      <c r="B259" s="7" t="str">
        <f>"20918"</f>
        <v>20918</v>
      </c>
      <c r="C259" s="8">
        <v>90.9</v>
      </c>
    </row>
    <row r="260" spans="1:3" ht="18" customHeight="1">
      <c r="A260" s="6" t="s">
        <v>9</v>
      </c>
      <c r="B260" s="7" t="str">
        <f>"20919"</f>
        <v>20919</v>
      </c>
      <c r="C260" s="8" t="s">
        <v>4</v>
      </c>
    </row>
    <row r="261" spans="1:3" ht="18" customHeight="1">
      <c r="A261" s="6" t="s">
        <v>9</v>
      </c>
      <c r="B261" s="7" t="str">
        <f>"20920"</f>
        <v>20920</v>
      </c>
      <c r="C261" s="8" t="s">
        <v>4</v>
      </c>
    </row>
    <row r="262" spans="1:3" ht="18" customHeight="1">
      <c r="A262" s="6" t="s">
        <v>9</v>
      </c>
      <c r="B262" s="7" t="str">
        <f>"20921"</f>
        <v>20921</v>
      </c>
      <c r="C262" s="8">
        <v>84.7</v>
      </c>
    </row>
    <row r="263" spans="1:3" ht="18" customHeight="1">
      <c r="A263" s="6" t="s">
        <v>9</v>
      </c>
      <c r="B263" s="7" t="str">
        <f>"20922"</f>
        <v>20922</v>
      </c>
      <c r="C263" s="8">
        <v>74.3</v>
      </c>
    </row>
    <row r="264" spans="1:3" ht="18" customHeight="1">
      <c r="A264" s="6" t="s">
        <v>9</v>
      </c>
      <c r="B264" s="7" t="str">
        <f>"20923"</f>
        <v>20923</v>
      </c>
      <c r="C264" s="8" t="s">
        <v>4</v>
      </c>
    </row>
    <row r="265" spans="1:3" ht="18" customHeight="1">
      <c r="A265" s="6" t="s">
        <v>9</v>
      </c>
      <c r="B265" s="7" t="str">
        <f>"20924"</f>
        <v>20924</v>
      </c>
      <c r="C265" s="8">
        <v>73.2</v>
      </c>
    </row>
    <row r="266" spans="1:3" ht="18" customHeight="1">
      <c r="A266" s="6" t="s">
        <v>9</v>
      </c>
      <c r="B266" s="7" t="str">
        <f>"20925"</f>
        <v>20925</v>
      </c>
      <c r="C266" s="8">
        <v>72.2</v>
      </c>
    </row>
    <row r="267" spans="1:3" ht="18" customHeight="1">
      <c r="A267" s="6" t="s">
        <v>9</v>
      </c>
      <c r="B267" s="7" t="str">
        <f>"20926"</f>
        <v>20926</v>
      </c>
      <c r="C267" s="8">
        <v>88.4</v>
      </c>
    </row>
    <row r="268" spans="1:3" ht="18" customHeight="1">
      <c r="A268" s="6" t="s">
        <v>9</v>
      </c>
      <c r="B268" s="7" t="str">
        <f>"20927"</f>
        <v>20927</v>
      </c>
      <c r="C268" s="8" t="s">
        <v>4</v>
      </c>
    </row>
    <row r="269" spans="1:3" ht="18" customHeight="1">
      <c r="A269" s="6" t="s">
        <v>9</v>
      </c>
      <c r="B269" s="7" t="str">
        <f>"20928"</f>
        <v>20928</v>
      </c>
      <c r="C269" s="8" t="s">
        <v>4</v>
      </c>
    </row>
    <row r="270" spans="1:3" ht="18" customHeight="1">
      <c r="A270" s="6" t="s">
        <v>9</v>
      </c>
      <c r="B270" s="7" t="str">
        <f>"20929"</f>
        <v>20929</v>
      </c>
      <c r="C270" s="8">
        <v>83.9</v>
      </c>
    </row>
    <row r="271" spans="1:3" ht="18" customHeight="1">
      <c r="A271" s="6" t="s">
        <v>9</v>
      </c>
      <c r="B271" s="7" t="str">
        <f>"20930"</f>
        <v>20930</v>
      </c>
      <c r="C271" s="8">
        <v>75.7</v>
      </c>
    </row>
    <row r="272" spans="1:3" ht="18" customHeight="1">
      <c r="A272" s="6" t="s">
        <v>9</v>
      </c>
      <c r="B272" s="7" t="str">
        <f>"21001"</f>
        <v>21001</v>
      </c>
      <c r="C272" s="8" t="s">
        <v>4</v>
      </c>
    </row>
    <row r="273" spans="1:3" ht="18" customHeight="1">
      <c r="A273" s="6" t="s">
        <v>9</v>
      </c>
      <c r="B273" s="7" t="str">
        <f>"21002"</f>
        <v>21002</v>
      </c>
      <c r="C273" s="8">
        <v>69.6</v>
      </c>
    </row>
    <row r="274" spans="1:3" ht="18" customHeight="1">
      <c r="A274" s="6" t="s">
        <v>9</v>
      </c>
      <c r="B274" s="7" t="str">
        <f>"21003"</f>
        <v>21003</v>
      </c>
      <c r="C274" s="8">
        <v>75.7</v>
      </c>
    </row>
    <row r="275" spans="1:3" ht="18" customHeight="1">
      <c r="A275" s="6" t="s">
        <v>9</v>
      </c>
      <c r="B275" s="7" t="str">
        <f>"21004"</f>
        <v>21004</v>
      </c>
      <c r="C275" s="8">
        <v>64.1</v>
      </c>
    </row>
    <row r="276" spans="1:3" ht="18" customHeight="1">
      <c r="A276" s="6" t="s">
        <v>9</v>
      </c>
      <c r="B276" s="7" t="str">
        <f>"21005"</f>
        <v>21005</v>
      </c>
      <c r="C276" s="8">
        <v>71.1</v>
      </c>
    </row>
    <row r="277" spans="1:3" ht="18" customHeight="1">
      <c r="A277" s="6" t="s">
        <v>9</v>
      </c>
      <c r="B277" s="7" t="str">
        <f>"21006"</f>
        <v>21006</v>
      </c>
      <c r="C277" s="8" t="s">
        <v>4</v>
      </c>
    </row>
    <row r="278" spans="1:3" ht="18" customHeight="1">
      <c r="A278" s="6" t="s">
        <v>9</v>
      </c>
      <c r="B278" s="7" t="str">
        <f>"21007"</f>
        <v>21007</v>
      </c>
      <c r="C278" s="8">
        <v>50.8</v>
      </c>
    </row>
    <row r="279" spans="1:3" ht="18" customHeight="1">
      <c r="A279" s="6" t="s">
        <v>9</v>
      </c>
      <c r="B279" s="7" t="str">
        <f>"21008"</f>
        <v>21008</v>
      </c>
      <c r="C279" s="8">
        <v>87</v>
      </c>
    </row>
    <row r="280" spans="1:3" ht="18" customHeight="1">
      <c r="A280" s="6" t="s">
        <v>9</v>
      </c>
      <c r="B280" s="7" t="str">
        <f>"21009"</f>
        <v>21009</v>
      </c>
      <c r="C280" s="8" t="s">
        <v>4</v>
      </c>
    </row>
    <row r="281" spans="1:3" ht="18" customHeight="1">
      <c r="A281" s="6" t="s">
        <v>9</v>
      </c>
      <c r="B281" s="7" t="str">
        <f>"21010"</f>
        <v>21010</v>
      </c>
      <c r="C281" s="8" t="s">
        <v>4</v>
      </c>
    </row>
    <row r="282" spans="1:3" ht="18" customHeight="1">
      <c r="A282" s="6" t="s">
        <v>9</v>
      </c>
      <c r="B282" s="7" t="str">
        <f>"21011"</f>
        <v>21011</v>
      </c>
      <c r="C282" s="8">
        <v>81.1</v>
      </c>
    </row>
    <row r="283" spans="1:3" ht="18" customHeight="1">
      <c r="A283" s="6" t="s">
        <v>9</v>
      </c>
      <c r="B283" s="7" t="str">
        <f>"21012"</f>
        <v>21012</v>
      </c>
      <c r="C283" s="8" t="s">
        <v>4</v>
      </c>
    </row>
    <row r="284" spans="1:3" ht="18" customHeight="1">
      <c r="A284" s="6" t="s">
        <v>9</v>
      </c>
      <c r="B284" s="7" t="str">
        <f>"21013"</f>
        <v>21013</v>
      </c>
      <c r="C284" s="8">
        <v>84.7</v>
      </c>
    </row>
    <row r="285" spans="1:3" ht="18" customHeight="1">
      <c r="A285" s="6" t="s">
        <v>9</v>
      </c>
      <c r="B285" s="7" t="str">
        <f>"21014"</f>
        <v>21014</v>
      </c>
      <c r="C285" s="8">
        <v>69.6</v>
      </c>
    </row>
    <row r="286" spans="1:3" ht="18" customHeight="1">
      <c r="A286" s="6" t="s">
        <v>9</v>
      </c>
      <c r="B286" s="7" t="str">
        <f>"21015"</f>
        <v>21015</v>
      </c>
      <c r="C286" s="8" t="s">
        <v>4</v>
      </c>
    </row>
    <row r="287" spans="1:3" ht="18" customHeight="1">
      <c r="A287" s="6" t="s">
        <v>9</v>
      </c>
      <c r="B287" s="7" t="str">
        <f>"21016"</f>
        <v>21016</v>
      </c>
      <c r="C287" s="8">
        <v>65</v>
      </c>
    </row>
    <row r="288" spans="1:3" ht="18" customHeight="1">
      <c r="A288" s="6" t="s">
        <v>9</v>
      </c>
      <c r="B288" s="7" t="str">
        <f>"21017"</f>
        <v>21017</v>
      </c>
      <c r="C288" s="8" t="s">
        <v>4</v>
      </c>
    </row>
    <row r="289" spans="1:3" ht="18" customHeight="1">
      <c r="A289" s="6" t="s">
        <v>9</v>
      </c>
      <c r="B289" s="7" t="str">
        <f>"21018"</f>
        <v>21018</v>
      </c>
      <c r="C289" s="8">
        <v>68.6</v>
      </c>
    </row>
    <row r="290" spans="1:3" ht="18" customHeight="1">
      <c r="A290" s="6" t="s">
        <v>9</v>
      </c>
      <c r="B290" s="7" t="str">
        <f>"21019"</f>
        <v>21019</v>
      </c>
      <c r="C290" s="8">
        <v>61.3</v>
      </c>
    </row>
    <row r="291" spans="1:3" ht="18" customHeight="1">
      <c r="A291" s="6" t="s">
        <v>9</v>
      </c>
      <c r="B291" s="7" t="str">
        <f>"21020"</f>
        <v>21020</v>
      </c>
      <c r="C291" s="8">
        <v>74.3</v>
      </c>
    </row>
    <row r="292" spans="1:3" ht="18" customHeight="1">
      <c r="A292" s="6" t="s">
        <v>9</v>
      </c>
      <c r="B292" s="7" t="str">
        <f>"21021"</f>
        <v>21021</v>
      </c>
      <c r="C292" s="8">
        <v>59</v>
      </c>
    </row>
    <row r="293" spans="1:3" ht="18" customHeight="1">
      <c r="A293" s="6" t="s">
        <v>9</v>
      </c>
      <c r="B293" s="7" t="str">
        <f>"21022"</f>
        <v>21022</v>
      </c>
      <c r="C293" s="8">
        <v>82.4</v>
      </c>
    </row>
    <row r="294" spans="1:3" ht="18" customHeight="1">
      <c r="A294" s="6" t="s">
        <v>9</v>
      </c>
      <c r="B294" s="7" t="str">
        <f>"21023"</f>
        <v>21023</v>
      </c>
      <c r="C294" s="8">
        <v>75.5</v>
      </c>
    </row>
    <row r="295" spans="1:3" ht="18" customHeight="1">
      <c r="A295" s="6" t="s">
        <v>9</v>
      </c>
      <c r="B295" s="7" t="str">
        <f>"21024"</f>
        <v>21024</v>
      </c>
      <c r="C295" s="8">
        <v>73.5</v>
      </c>
    </row>
    <row r="296" spans="1:3" ht="18" customHeight="1">
      <c r="A296" s="6" t="s">
        <v>9</v>
      </c>
      <c r="B296" s="7" t="str">
        <f>"21025"</f>
        <v>21025</v>
      </c>
      <c r="C296" s="8">
        <v>66.4</v>
      </c>
    </row>
    <row r="297" spans="1:3" ht="18" customHeight="1">
      <c r="A297" s="6" t="s">
        <v>9</v>
      </c>
      <c r="B297" s="7" t="str">
        <f>"21026"</f>
        <v>21026</v>
      </c>
      <c r="C297" s="8" t="s">
        <v>4</v>
      </c>
    </row>
    <row r="298" spans="1:3" ht="18" customHeight="1">
      <c r="A298" s="6" t="s">
        <v>9</v>
      </c>
      <c r="B298" s="7" t="str">
        <f>"21027"</f>
        <v>21027</v>
      </c>
      <c r="C298" s="8" t="s">
        <v>4</v>
      </c>
    </row>
    <row r="299" spans="1:3" ht="18" customHeight="1">
      <c r="A299" s="6" t="s">
        <v>9</v>
      </c>
      <c r="B299" s="7" t="str">
        <f>"21028"</f>
        <v>21028</v>
      </c>
      <c r="C299" s="8">
        <v>78</v>
      </c>
    </row>
    <row r="300" spans="1:3" ht="18" customHeight="1">
      <c r="A300" s="6" t="s">
        <v>9</v>
      </c>
      <c r="B300" s="7" t="str">
        <f>"21029"</f>
        <v>21029</v>
      </c>
      <c r="C300" s="8">
        <v>79.7</v>
      </c>
    </row>
    <row r="301" spans="1:3" ht="18" customHeight="1">
      <c r="A301" s="6" t="s">
        <v>10</v>
      </c>
      <c r="B301" s="7" t="str">
        <f>"21030"</f>
        <v>21030</v>
      </c>
      <c r="C301" s="8">
        <v>74.9</v>
      </c>
    </row>
    <row r="302" spans="1:3" ht="18" customHeight="1">
      <c r="A302" s="6" t="s">
        <v>10</v>
      </c>
      <c r="B302" s="7" t="str">
        <f>"21101"</f>
        <v>21101</v>
      </c>
      <c r="C302" s="8">
        <v>82.6</v>
      </c>
    </row>
    <row r="303" spans="1:3" ht="18" customHeight="1">
      <c r="A303" s="6" t="s">
        <v>10</v>
      </c>
      <c r="B303" s="7" t="str">
        <f>"21102"</f>
        <v>21102</v>
      </c>
      <c r="C303" s="8">
        <v>68.5</v>
      </c>
    </row>
    <row r="304" spans="1:3" ht="18" customHeight="1">
      <c r="A304" s="6" t="s">
        <v>10</v>
      </c>
      <c r="B304" s="7" t="str">
        <f>"21103"</f>
        <v>21103</v>
      </c>
      <c r="C304" s="8">
        <v>69.8</v>
      </c>
    </row>
    <row r="305" spans="1:3" ht="18" customHeight="1">
      <c r="A305" s="6" t="s">
        <v>10</v>
      </c>
      <c r="B305" s="7" t="str">
        <f>"21104"</f>
        <v>21104</v>
      </c>
      <c r="C305" s="8">
        <v>79.7</v>
      </c>
    </row>
    <row r="306" spans="1:3" ht="18" customHeight="1">
      <c r="A306" s="6" t="s">
        <v>10</v>
      </c>
      <c r="B306" s="7" t="str">
        <f>"21105"</f>
        <v>21105</v>
      </c>
      <c r="C306" s="8">
        <v>77.2</v>
      </c>
    </row>
    <row r="307" spans="1:3" ht="18" customHeight="1">
      <c r="A307" s="6" t="s">
        <v>10</v>
      </c>
      <c r="B307" s="7" t="str">
        <f>"21106"</f>
        <v>21106</v>
      </c>
      <c r="C307" s="8">
        <v>72</v>
      </c>
    </row>
    <row r="308" spans="1:3" ht="18" customHeight="1">
      <c r="A308" s="6" t="s">
        <v>10</v>
      </c>
      <c r="B308" s="7" t="str">
        <f>"21107"</f>
        <v>21107</v>
      </c>
      <c r="C308" s="8">
        <v>85.6</v>
      </c>
    </row>
    <row r="309" spans="1:3" ht="18" customHeight="1">
      <c r="A309" s="6" t="s">
        <v>10</v>
      </c>
      <c r="B309" s="7" t="str">
        <f>"21108"</f>
        <v>21108</v>
      </c>
      <c r="C309" s="8">
        <v>61.6</v>
      </c>
    </row>
    <row r="310" spans="1:3" ht="18" customHeight="1">
      <c r="A310" s="6" t="s">
        <v>10</v>
      </c>
      <c r="B310" s="7" t="str">
        <f>"21109"</f>
        <v>21109</v>
      </c>
      <c r="C310" s="8">
        <v>85.5</v>
      </c>
    </row>
    <row r="311" spans="1:3" ht="18" customHeight="1">
      <c r="A311" s="6" t="s">
        <v>10</v>
      </c>
      <c r="B311" s="7" t="str">
        <f>"21110"</f>
        <v>21110</v>
      </c>
      <c r="C311" s="8">
        <v>66.5</v>
      </c>
    </row>
    <row r="312" spans="1:3" ht="18" customHeight="1">
      <c r="A312" s="6" t="s">
        <v>10</v>
      </c>
      <c r="B312" s="7" t="str">
        <f>"21111"</f>
        <v>21111</v>
      </c>
      <c r="C312" s="8">
        <v>67</v>
      </c>
    </row>
    <row r="313" spans="1:3" ht="18" customHeight="1">
      <c r="A313" s="6" t="s">
        <v>10</v>
      </c>
      <c r="B313" s="7" t="str">
        <f>"21112"</f>
        <v>21112</v>
      </c>
      <c r="C313" s="8">
        <v>82.9</v>
      </c>
    </row>
    <row r="314" spans="1:3" ht="18" customHeight="1">
      <c r="A314" s="6" t="s">
        <v>10</v>
      </c>
      <c r="B314" s="7" t="str">
        <f>"21113"</f>
        <v>21113</v>
      </c>
      <c r="C314" s="8">
        <v>71.8</v>
      </c>
    </row>
    <row r="315" spans="1:3" ht="18" customHeight="1">
      <c r="A315" s="6" t="s">
        <v>10</v>
      </c>
      <c r="B315" s="7" t="str">
        <f>"21114"</f>
        <v>21114</v>
      </c>
      <c r="C315" s="8">
        <v>72.4</v>
      </c>
    </row>
    <row r="316" spans="1:3" ht="18" customHeight="1">
      <c r="A316" s="6" t="s">
        <v>10</v>
      </c>
      <c r="B316" s="7" t="str">
        <f>"21115"</f>
        <v>21115</v>
      </c>
      <c r="C316" s="8">
        <v>64.7</v>
      </c>
    </row>
    <row r="317" spans="1:3" ht="18" customHeight="1">
      <c r="A317" s="6" t="s">
        <v>10</v>
      </c>
      <c r="B317" s="7" t="str">
        <f>"21116"</f>
        <v>21116</v>
      </c>
      <c r="C317" s="8">
        <v>88.8</v>
      </c>
    </row>
    <row r="318" spans="1:3" ht="18" customHeight="1">
      <c r="A318" s="6" t="s">
        <v>10</v>
      </c>
      <c r="B318" s="7" t="str">
        <f>"21117"</f>
        <v>21117</v>
      </c>
      <c r="C318" s="8" t="s">
        <v>4</v>
      </c>
    </row>
    <row r="319" spans="1:3" ht="18" customHeight="1">
      <c r="A319" s="6" t="s">
        <v>10</v>
      </c>
      <c r="B319" s="7" t="str">
        <f>"21118"</f>
        <v>21118</v>
      </c>
      <c r="C319" s="8">
        <v>74.9</v>
      </c>
    </row>
    <row r="320" spans="1:3" ht="18" customHeight="1">
      <c r="A320" s="6" t="s">
        <v>10</v>
      </c>
      <c r="B320" s="7" t="str">
        <f>"21119"</f>
        <v>21119</v>
      </c>
      <c r="C320" s="8">
        <v>78.6</v>
      </c>
    </row>
    <row r="321" spans="1:3" ht="18" customHeight="1">
      <c r="A321" s="6" t="s">
        <v>10</v>
      </c>
      <c r="B321" s="7" t="str">
        <f>"21120"</f>
        <v>21120</v>
      </c>
      <c r="C321" s="8">
        <v>79.2</v>
      </c>
    </row>
    <row r="322" spans="1:3" ht="18" customHeight="1">
      <c r="A322" s="6" t="s">
        <v>10</v>
      </c>
      <c r="B322" s="7" t="str">
        <f>"21121"</f>
        <v>21121</v>
      </c>
      <c r="C322" s="8">
        <v>85</v>
      </c>
    </row>
    <row r="323" spans="1:3" ht="18" customHeight="1">
      <c r="A323" s="6" t="s">
        <v>10</v>
      </c>
      <c r="B323" s="7" t="str">
        <f>"21122"</f>
        <v>21122</v>
      </c>
      <c r="C323" s="8">
        <v>65.9</v>
      </c>
    </row>
    <row r="324" spans="1:3" ht="18" customHeight="1">
      <c r="A324" s="6" t="s">
        <v>10</v>
      </c>
      <c r="B324" s="7" t="str">
        <f>"21123"</f>
        <v>21123</v>
      </c>
      <c r="C324" s="8" t="s">
        <v>4</v>
      </c>
    </row>
    <row r="325" spans="1:3" ht="18" customHeight="1">
      <c r="A325" s="6" t="s">
        <v>10</v>
      </c>
      <c r="B325" s="7" t="str">
        <f>"21124"</f>
        <v>21124</v>
      </c>
      <c r="C325" s="8" t="s">
        <v>4</v>
      </c>
    </row>
    <row r="326" spans="1:3" ht="18" customHeight="1">
      <c r="A326" s="6" t="s">
        <v>10</v>
      </c>
      <c r="B326" s="7" t="str">
        <f>"21125"</f>
        <v>21125</v>
      </c>
      <c r="C326" s="8">
        <v>70.3</v>
      </c>
    </row>
    <row r="327" spans="1:3" ht="18" customHeight="1">
      <c r="A327" s="6" t="s">
        <v>10</v>
      </c>
      <c r="B327" s="7" t="str">
        <f>"21126"</f>
        <v>21126</v>
      </c>
      <c r="C327" s="8">
        <v>80</v>
      </c>
    </row>
    <row r="328" spans="1:3" ht="18" customHeight="1">
      <c r="A328" s="6" t="s">
        <v>10</v>
      </c>
      <c r="B328" s="7" t="str">
        <f>"21127"</f>
        <v>21127</v>
      </c>
      <c r="C328" s="8">
        <v>75.2</v>
      </c>
    </row>
    <row r="329" spans="1:3" ht="18" customHeight="1">
      <c r="A329" s="6" t="s">
        <v>10</v>
      </c>
      <c r="B329" s="7" t="str">
        <f>"21128"</f>
        <v>21128</v>
      </c>
      <c r="C329" s="8">
        <v>63.1</v>
      </c>
    </row>
    <row r="330" spans="1:3" ht="18" customHeight="1">
      <c r="A330" s="6" t="s">
        <v>10</v>
      </c>
      <c r="B330" s="7" t="str">
        <f>"21129"</f>
        <v>21129</v>
      </c>
      <c r="C330" s="8" t="s">
        <v>4</v>
      </c>
    </row>
    <row r="331" spans="1:3" ht="18" customHeight="1">
      <c r="A331" s="6" t="s">
        <v>10</v>
      </c>
      <c r="B331" s="7" t="str">
        <f>"21130"</f>
        <v>21130</v>
      </c>
      <c r="C331" s="8">
        <v>58.6</v>
      </c>
    </row>
    <row r="332" spans="1:3" ht="18" customHeight="1">
      <c r="A332" s="6" t="s">
        <v>10</v>
      </c>
      <c r="B332" s="7" t="str">
        <f>"21201"</f>
        <v>21201</v>
      </c>
      <c r="C332" s="8">
        <v>83.1</v>
      </c>
    </row>
    <row r="333" spans="1:3" ht="18" customHeight="1">
      <c r="A333" s="6" t="s">
        <v>10</v>
      </c>
      <c r="B333" s="7" t="str">
        <f>"21202"</f>
        <v>21202</v>
      </c>
      <c r="C333" s="8">
        <v>62.9</v>
      </c>
    </row>
    <row r="334" spans="1:3" ht="18" customHeight="1">
      <c r="A334" s="6" t="s">
        <v>10</v>
      </c>
      <c r="B334" s="7" t="str">
        <f>"21203"</f>
        <v>21203</v>
      </c>
      <c r="C334" s="8">
        <v>67.2</v>
      </c>
    </row>
    <row r="335" spans="1:3" ht="18" customHeight="1">
      <c r="A335" s="6" t="s">
        <v>10</v>
      </c>
      <c r="B335" s="7" t="str">
        <f>"21204"</f>
        <v>21204</v>
      </c>
      <c r="C335" s="8">
        <v>82.8</v>
      </c>
    </row>
    <row r="336" spans="1:3" ht="18" customHeight="1">
      <c r="A336" s="6" t="s">
        <v>10</v>
      </c>
      <c r="B336" s="7" t="str">
        <f>"21205"</f>
        <v>21205</v>
      </c>
      <c r="C336" s="8" t="s">
        <v>4</v>
      </c>
    </row>
    <row r="337" spans="1:3" ht="18" customHeight="1">
      <c r="A337" s="6" t="s">
        <v>10</v>
      </c>
      <c r="B337" s="7" t="str">
        <f>"21206"</f>
        <v>21206</v>
      </c>
      <c r="C337" s="8">
        <v>70.2</v>
      </c>
    </row>
    <row r="338" spans="1:3" ht="18" customHeight="1">
      <c r="A338" s="6" t="s">
        <v>10</v>
      </c>
      <c r="B338" s="7" t="str">
        <f>"21207"</f>
        <v>21207</v>
      </c>
      <c r="C338" s="8">
        <v>83.7</v>
      </c>
    </row>
    <row r="339" spans="1:3" ht="18" customHeight="1">
      <c r="A339" s="6" t="s">
        <v>10</v>
      </c>
      <c r="B339" s="7" t="str">
        <f>"21208"</f>
        <v>21208</v>
      </c>
      <c r="C339" s="8" t="s">
        <v>4</v>
      </c>
    </row>
    <row r="340" spans="1:3" ht="18" customHeight="1">
      <c r="A340" s="6" t="s">
        <v>10</v>
      </c>
      <c r="B340" s="7" t="str">
        <f>"21209"</f>
        <v>21209</v>
      </c>
      <c r="C340" s="8">
        <v>81.3</v>
      </c>
    </row>
    <row r="341" spans="1:3" ht="18" customHeight="1">
      <c r="A341" s="6" t="s">
        <v>10</v>
      </c>
      <c r="B341" s="7" t="str">
        <f>"21210"</f>
        <v>21210</v>
      </c>
      <c r="C341" s="8">
        <v>87.3</v>
      </c>
    </row>
    <row r="342" spans="1:3" ht="18" customHeight="1">
      <c r="A342" s="6" t="s">
        <v>10</v>
      </c>
      <c r="B342" s="7" t="str">
        <f>"21211"</f>
        <v>21211</v>
      </c>
      <c r="C342" s="8" t="s">
        <v>4</v>
      </c>
    </row>
    <row r="343" spans="1:3" ht="18" customHeight="1">
      <c r="A343" s="6" t="s">
        <v>10</v>
      </c>
      <c r="B343" s="7" t="str">
        <f>"21212"</f>
        <v>21212</v>
      </c>
      <c r="C343" s="8">
        <v>84</v>
      </c>
    </row>
    <row r="344" spans="1:3" ht="18" customHeight="1">
      <c r="A344" s="6" t="s">
        <v>10</v>
      </c>
      <c r="B344" s="7" t="str">
        <f>"21213"</f>
        <v>21213</v>
      </c>
      <c r="C344" s="8">
        <v>61.9</v>
      </c>
    </row>
    <row r="345" spans="1:3" ht="18" customHeight="1">
      <c r="A345" s="6" t="s">
        <v>10</v>
      </c>
      <c r="B345" s="7" t="str">
        <f>"21214"</f>
        <v>21214</v>
      </c>
      <c r="C345" s="8">
        <v>65</v>
      </c>
    </row>
    <row r="346" spans="1:3" ht="18" customHeight="1">
      <c r="A346" s="6" t="s">
        <v>10</v>
      </c>
      <c r="B346" s="7" t="str">
        <f>"21215"</f>
        <v>21215</v>
      </c>
      <c r="C346" s="8">
        <v>90.7</v>
      </c>
    </row>
    <row r="347" spans="1:3" ht="18" customHeight="1">
      <c r="A347" s="6" t="s">
        <v>10</v>
      </c>
      <c r="B347" s="7" t="str">
        <f>"21216"</f>
        <v>21216</v>
      </c>
      <c r="C347" s="8" t="s">
        <v>4</v>
      </c>
    </row>
    <row r="348" spans="1:3" ht="18" customHeight="1">
      <c r="A348" s="6" t="s">
        <v>10</v>
      </c>
      <c r="B348" s="7" t="str">
        <f>"21217"</f>
        <v>21217</v>
      </c>
      <c r="C348" s="8">
        <v>77.7</v>
      </c>
    </row>
    <row r="349" spans="1:3" ht="18" customHeight="1">
      <c r="A349" s="6" t="s">
        <v>10</v>
      </c>
      <c r="B349" s="7" t="str">
        <f>"21218"</f>
        <v>21218</v>
      </c>
      <c r="C349" s="8">
        <v>72.5</v>
      </c>
    </row>
    <row r="350" spans="1:3" ht="18" customHeight="1">
      <c r="A350" s="6" t="s">
        <v>10</v>
      </c>
      <c r="B350" s="7" t="str">
        <f>"21219"</f>
        <v>21219</v>
      </c>
      <c r="C350" s="8">
        <v>66.5</v>
      </c>
    </row>
    <row r="351" spans="1:3" ht="18" customHeight="1">
      <c r="A351" s="6" t="s">
        <v>10</v>
      </c>
      <c r="B351" s="7" t="str">
        <f>"21220"</f>
        <v>21220</v>
      </c>
      <c r="C351" s="8">
        <v>74.5</v>
      </c>
    </row>
    <row r="352" spans="1:3" ht="18" customHeight="1">
      <c r="A352" s="6" t="s">
        <v>10</v>
      </c>
      <c r="B352" s="7" t="str">
        <f>"21221"</f>
        <v>21221</v>
      </c>
      <c r="C352" s="8">
        <v>54.5</v>
      </c>
    </row>
    <row r="353" spans="1:3" ht="18" customHeight="1">
      <c r="A353" s="6" t="s">
        <v>10</v>
      </c>
      <c r="B353" s="7" t="str">
        <f>"21222"</f>
        <v>21222</v>
      </c>
      <c r="C353" s="8">
        <v>78.2</v>
      </c>
    </row>
    <row r="354" spans="1:3" ht="18" customHeight="1">
      <c r="A354" s="6" t="s">
        <v>10</v>
      </c>
      <c r="B354" s="7" t="str">
        <f>"21223"</f>
        <v>21223</v>
      </c>
      <c r="C354" s="8">
        <v>82.4</v>
      </c>
    </row>
    <row r="355" spans="1:3" ht="18" customHeight="1">
      <c r="A355" s="6" t="s">
        <v>10</v>
      </c>
      <c r="B355" s="7" t="str">
        <f>"21224"</f>
        <v>21224</v>
      </c>
      <c r="C355" s="8">
        <v>72.4</v>
      </c>
    </row>
    <row r="356" spans="1:3" ht="18" customHeight="1">
      <c r="A356" s="6" t="s">
        <v>10</v>
      </c>
      <c r="B356" s="7" t="str">
        <f>"21225"</f>
        <v>21225</v>
      </c>
      <c r="C356" s="8" t="s">
        <v>4</v>
      </c>
    </row>
    <row r="357" spans="1:3" ht="18" customHeight="1">
      <c r="A357" s="6" t="s">
        <v>10</v>
      </c>
      <c r="B357" s="7" t="str">
        <f>"21226"</f>
        <v>21226</v>
      </c>
      <c r="C357" s="8">
        <v>60.8</v>
      </c>
    </row>
    <row r="358" spans="1:3" ht="18" customHeight="1">
      <c r="A358" s="6" t="s">
        <v>10</v>
      </c>
      <c r="B358" s="7" t="str">
        <f>"21227"</f>
        <v>21227</v>
      </c>
      <c r="C358" s="8">
        <v>87.8</v>
      </c>
    </row>
    <row r="359" spans="1:3" ht="18" customHeight="1">
      <c r="A359" s="6" t="s">
        <v>10</v>
      </c>
      <c r="B359" s="7" t="str">
        <f>"21228"</f>
        <v>21228</v>
      </c>
      <c r="C359" s="8">
        <v>69.9</v>
      </c>
    </row>
    <row r="360" spans="1:3" ht="18" customHeight="1">
      <c r="A360" s="6" t="s">
        <v>10</v>
      </c>
      <c r="B360" s="7" t="str">
        <f>"21229"</f>
        <v>21229</v>
      </c>
      <c r="C360" s="8" t="s">
        <v>4</v>
      </c>
    </row>
    <row r="361" spans="1:3" ht="18" customHeight="1">
      <c r="A361" s="6" t="s">
        <v>10</v>
      </c>
      <c r="B361" s="7" t="str">
        <f>"21230"</f>
        <v>21230</v>
      </c>
      <c r="C361" s="8">
        <v>83.7</v>
      </c>
    </row>
    <row r="362" spans="1:3" ht="18" customHeight="1">
      <c r="A362" s="6" t="s">
        <v>10</v>
      </c>
      <c r="B362" s="7" t="str">
        <f>"21301"</f>
        <v>21301</v>
      </c>
      <c r="C362" s="8" t="s">
        <v>4</v>
      </c>
    </row>
    <row r="363" spans="1:3" ht="18" customHeight="1">
      <c r="A363" s="6" t="s">
        <v>10</v>
      </c>
      <c r="B363" s="7" t="str">
        <f>"21302"</f>
        <v>21302</v>
      </c>
      <c r="C363" s="8">
        <v>78.7</v>
      </c>
    </row>
    <row r="364" spans="1:3" ht="18" customHeight="1">
      <c r="A364" s="6" t="s">
        <v>10</v>
      </c>
      <c r="B364" s="7" t="str">
        <f>"21303"</f>
        <v>21303</v>
      </c>
      <c r="C364" s="8">
        <v>71.6</v>
      </c>
    </row>
    <row r="365" spans="1:3" ht="18" customHeight="1">
      <c r="A365" s="6" t="s">
        <v>10</v>
      </c>
      <c r="B365" s="7" t="str">
        <f>"21304"</f>
        <v>21304</v>
      </c>
      <c r="C365" s="8">
        <v>83.8</v>
      </c>
    </row>
    <row r="366" spans="1:3" ht="18" customHeight="1">
      <c r="A366" s="6" t="s">
        <v>10</v>
      </c>
      <c r="B366" s="7" t="str">
        <f>"21305"</f>
        <v>21305</v>
      </c>
      <c r="C366" s="8" t="s">
        <v>4</v>
      </c>
    </row>
    <row r="367" spans="1:3" ht="18" customHeight="1">
      <c r="A367" s="6" t="s">
        <v>10</v>
      </c>
      <c r="B367" s="7" t="str">
        <f>"21306"</f>
        <v>21306</v>
      </c>
      <c r="C367" s="8">
        <v>79.8</v>
      </c>
    </row>
    <row r="368" spans="1:3" ht="18" customHeight="1">
      <c r="A368" s="6" t="s">
        <v>10</v>
      </c>
      <c r="B368" s="7" t="str">
        <f>"21307"</f>
        <v>21307</v>
      </c>
      <c r="C368" s="8">
        <v>83.1</v>
      </c>
    </row>
    <row r="369" spans="1:3" ht="18" customHeight="1">
      <c r="A369" s="6" t="s">
        <v>10</v>
      </c>
      <c r="B369" s="7" t="str">
        <f>"21308"</f>
        <v>21308</v>
      </c>
      <c r="C369" s="8">
        <v>42.2</v>
      </c>
    </row>
    <row r="370" spans="1:3" ht="18" customHeight="1">
      <c r="A370" s="6" t="s">
        <v>10</v>
      </c>
      <c r="B370" s="7" t="str">
        <f>"21309"</f>
        <v>21309</v>
      </c>
      <c r="C370" s="8" t="s">
        <v>4</v>
      </c>
    </row>
    <row r="371" spans="1:3" ht="18" customHeight="1">
      <c r="A371" s="6" t="s">
        <v>10</v>
      </c>
      <c r="B371" s="7" t="str">
        <f>"21310"</f>
        <v>21310</v>
      </c>
      <c r="C371" s="8" t="s">
        <v>4</v>
      </c>
    </row>
    <row r="372" spans="1:3" ht="18" customHeight="1">
      <c r="A372" s="6" t="s">
        <v>10</v>
      </c>
      <c r="B372" s="7" t="str">
        <f>"21311"</f>
        <v>21311</v>
      </c>
      <c r="C372" s="8" t="s">
        <v>4</v>
      </c>
    </row>
    <row r="373" spans="1:3" ht="18" customHeight="1">
      <c r="A373" s="6" t="s">
        <v>10</v>
      </c>
      <c r="B373" s="7" t="str">
        <f>"21312"</f>
        <v>21312</v>
      </c>
      <c r="C373" s="8">
        <v>66.4</v>
      </c>
    </row>
    <row r="374" spans="1:3" ht="18" customHeight="1">
      <c r="A374" s="6" t="s">
        <v>10</v>
      </c>
      <c r="B374" s="7" t="str">
        <f>"21313"</f>
        <v>21313</v>
      </c>
      <c r="C374" s="8">
        <v>89</v>
      </c>
    </row>
    <row r="375" spans="1:3" ht="18" customHeight="1">
      <c r="A375" s="6" t="s">
        <v>10</v>
      </c>
      <c r="B375" s="7" t="str">
        <f>"21314"</f>
        <v>21314</v>
      </c>
      <c r="C375" s="8" t="s">
        <v>4</v>
      </c>
    </row>
    <row r="376" spans="1:3" ht="18" customHeight="1">
      <c r="A376" s="6" t="s">
        <v>10</v>
      </c>
      <c r="B376" s="7" t="str">
        <f>"21315"</f>
        <v>21315</v>
      </c>
      <c r="C376" s="8">
        <v>53.7</v>
      </c>
    </row>
    <row r="377" spans="1:3" ht="18" customHeight="1">
      <c r="A377" s="6" t="s">
        <v>10</v>
      </c>
      <c r="B377" s="7" t="str">
        <f>"21316"</f>
        <v>21316</v>
      </c>
      <c r="C377" s="8" t="s">
        <v>4</v>
      </c>
    </row>
    <row r="378" spans="1:3" ht="18" customHeight="1">
      <c r="A378" s="6" t="s">
        <v>10</v>
      </c>
      <c r="B378" s="7" t="str">
        <f>"21317"</f>
        <v>21317</v>
      </c>
      <c r="C378" s="8">
        <v>88.6</v>
      </c>
    </row>
    <row r="379" spans="1:3" ht="18" customHeight="1">
      <c r="A379" s="6" t="s">
        <v>10</v>
      </c>
      <c r="B379" s="7" t="str">
        <f>"21318"</f>
        <v>21318</v>
      </c>
      <c r="C379" s="8">
        <v>74.8</v>
      </c>
    </row>
    <row r="380" spans="1:3" ht="18" customHeight="1">
      <c r="A380" s="6" t="s">
        <v>10</v>
      </c>
      <c r="B380" s="7" t="str">
        <f>"21319"</f>
        <v>21319</v>
      </c>
      <c r="C380" s="8" t="s">
        <v>4</v>
      </c>
    </row>
    <row r="381" spans="1:3" ht="18" customHeight="1">
      <c r="A381" s="6" t="s">
        <v>10</v>
      </c>
      <c r="B381" s="7" t="str">
        <f>"21320"</f>
        <v>21320</v>
      </c>
      <c r="C381" s="8">
        <v>77.9</v>
      </c>
    </row>
    <row r="382" spans="1:3" ht="18" customHeight="1">
      <c r="A382" s="6" t="s">
        <v>10</v>
      </c>
      <c r="B382" s="7" t="str">
        <f>"21321"</f>
        <v>21321</v>
      </c>
      <c r="C382" s="8" t="s">
        <v>4</v>
      </c>
    </row>
    <row r="383" spans="1:3" ht="18" customHeight="1">
      <c r="A383" s="6" t="s">
        <v>10</v>
      </c>
      <c r="B383" s="7" t="str">
        <f>"21322"</f>
        <v>21322</v>
      </c>
      <c r="C383" s="8" t="s">
        <v>4</v>
      </c>
    </row>
    <row r="384" spans="1:3" ht="18" customHeight="1">
      <c r="A384" s="6" t="s">
        <v>10</v>
      </c>
      <c r="B384" s="7" t="str">
        <f>"21323"</f>
        <v>21323</v>
      </c>
      <c r="C384" s="8">
        <v>83.2</v>
      </c>
    </row>
    <row r="385" spans="1:3" ht="18" customHeight="1">
      <c r="A385" s="6" t="s">
        <v>11</v>
      </c>
      <c r="B385" s="7" t="str">
        <f>"21324"</f>
        <v>21324</v>
      </c>
      <c r="C385" s="8">
        <v>72.9</v>
      </c>
    </row>
    <row r="386" spans="1:3" ht="18" customHeight="1">
      <c r="A386" s="6" t="s">
        <v>11</v>
      </c>
      <c r="B386" s="7" t="str">
        <f>"21325"</f>
        <v>21325</v>
      </c>
      <c r="C386" s="8">
        <v>78.2</v>
      </c>
    </row>
    <row r="387" spans="1:3" ht="18" customHeight="1">
      <c r="A387" s="6" t="s">
        <v>11</v>
      </c>
      <c r="B387" s="7" t="str">
        <f>"21326"</f>
        <v>21326</v>
      </c>
      <c r="C387" s="8">
        <v>55.8</v>
      </c>
    </row>
    <row r="388" spans="1:3" ht="18" customHeight="1">
      <c r="A388" s="6" t="s">
        <v>11</v>
      </c>
      <c r="B388" s="7" t="str">
        <f>"21327"</f>
        <v>21327</v>
      </c>
      <c r="C388" s="8">
        <v>75.5</v>
      </c>
    </row>
    <row r="389" spans="1:3" ht="18" customHeight="1">
      <c r="A389" s="6" t="s">
        <v>11</v>
      </c>
      <c r="B389" s="7" t="str">
        <f>"21328"</f>
        <v>21328</v>
      </c>
      <c r="C389" s="8">
        <v>82.2</v>
      </c>
    </row>
    <row r="390" spans="1:3" ht="18" customHeight="1">
      <c r="A390" s="6" t="s">
        <v>11</v>
      </c>
      <c r="B390" s="7" t="str">
        <f>"21329"</f>
        <v>21329</v>
      </c>
      <c r="C390" s="8">
        <v>74.7</v>
      </c>
    </row>
    <row r="391" spans="1:3" ht="18" customHeight="1">
      <c r="A391" s="6" t="s">
        <v>11</v>
      </c>
      <c r="B391" s="7" t="str">
        <f>"21330"</f>
        <v>21330</v>
      </c>
      <c r="C391" s="8" t="s">
        <v>4</v>
      </c>
    </row>
    <row r="392" spans="1:3" ht="18" customHeight="1">
      <c r="A392" s="6" t="s">
        <v>11</v>
      </c>
      <c r="B392" s="7" t="str">
        <f>"21401"</f>
        <v>21401</v>
      </c>
      <c r="C392" s="8">
        <v>83.9</v>
      </c>
    </row>
    <row r="393" spans="1:3" ht="18" customHeight="1">
      <c r="A393" s="6" t="s">
        <v>11</v>
      </c>
      <c r="B393" s="7" t="str">
        <f>"21402"</f>
        <v>21402</v>
      </c>
      <c r="C393" s="8" t="s">
        <v>4</v>
      </c>
    </row>
    <row r="394" spans="1:3" ht="18" customHeight="1">
      <c r="A394" s="6" t="s">
        <v>11</v>
      </c>
      <c r="B394" s="7" t="str">
        <f>"21403"</f>
        <v>21403</v>
      </c>
      <c r="C394" s="8">
        <v>63.5</v>
      </c>
    </row>
    <row r="395" spans="1:3" ht="18" customHeight="1">
      <c r="A395" s="6" t="s">
        <v>11</v>
      </c>
      <c r="B395" s="7" t="str">
        <f>"21404"</f>
        <v>21404</v>
      </c>
      <c r="C395" s="8">
        <v>84.8</v>
      </c>
    </row>
    <row r="396" spans="1:3" ht="18" customHeight="1">
      <c r="A396" s="6" t="s">
        <v>11</v>
      </c>
      <c r="B396" s="7" t="str">
        <f>"21405"</f>
        <v>21405</v>
      </c>
      <c r="C396" s="8">
        <v>68.2</v>
      </c>
    </row>
    <row r="397" spans="1:3" ht="18" customHeight="1">
      <c r="A397" s="6" t="s">
        <v>11</v>
      </c>
      <c r="B397" s="7" t="str">
        <f>"21406"</f>
        <v>21406</v>
      </c>
      <c r="C397" s="8">
        <v>73.1</v>
      </c>
    </row>
    <row r="398" spans="1:3" ht="18" customHeight="1">
      <c r="A398" s="6" t="s">
        <v>11</v>
      </c>
      <c r="B398" s="7" t="str">
        <f>"21407"</f>
        <v>21407</v>
      </c>
      <c r="C398" s="8" t="s">
        <v>4</v>
      </c>
    </row>
    <row r="399" spans="1:3" ht="18" customHeight="1">
      <c r="A399" s="6" t="s">
        <v>11</v>
      </c>
      <c r="B399" s="7" t="str">
        <f>"21408"</f>
        <v>21408</v>
      </c>
      <c r="C399" s="8">
        <v>83.9</v>
      </c>
    </row>
    <row r="400" spans="1:3" ht="18" customHeight="1">
      <c r="A400" s="6" t="s">
        <v>11</v>
      </c>
      <c r="B400" s="7" t="str">
        <f>"21409"</f>
        <v>21409</v>
      </c>
      <c r="C400" s="8">
        <v>83.7</v>
      </c>
    </row>
    <row r="401" spans="1:3" ht="18" customHeight="1">
      <c r="A401" s="6" t="s">
        <v>11</v>
      </c>
      <c r="B401" s="7" t="str">
        <f>"21410"</f>
        <v>21410</v>
      </c>
      <c r="C401" s="8">
        <v>60.7</v>
      </c>
    </row>
    <row r="402" spans="1:3" ht="18" customHeight="1">
      <c r="A402" s="6" t="s">
        <v>11</v>
      </c>
      <c r="B402" s="7" t="str">
        <f>"21411"</f>
        <v>21411</v>
      </c>
      <c r="C402" s="8">
        <v>83</v>
      </c>
    </row>
    <row r="403" spans="1:3" ht="18" customHeight="1">
      <c r="A403" s="6" t="s">
        <v>11</v>
      </c>
      <c r="B403" s="7" t="str">
        <f>"21412"</f>
        <v>21412</v>
      </c>
      <c r="C403" s="8">
        <v>65.4</v>
      </c>
    </row>
    <row r="404" spans="1:3" ht="18" customHeight="1">
      <c r="A404" s="6" t="s">
        <v>11</v>
      </c>
      <c r="B404" s="7" t="str">
        <f>"21413"</f>
        <v>21413</v>
      </c>
      <c r="C404" s="8">
        <v>84.5</v>
      </c>
    </row>
    <row r="405" spans="1:3" ht="18" customHeight="1">
      <c r="A405" s="6" t="s">
        <v>11</v>
      </c>
      <c r="B405" s="7" t="str">
        <f>"21414"</f>
        <v>21414</v>
      </c>
      <c r="C405" s="8">
        <v>70.9</v>
      </c>
    </row>
    <row r="406" spans="1:3" ht="18" customHeight="1">
      <c r="A406" s="6" t="s">
        <v>11</v>
      </c>
      <c r="B406" s="7" t="str">
        <f>"21415"</f>
        <v>21415</v>
      </c>
      <c r="C406" s="8">
        <v>61.4</v>
      </c>
    </row>
    <row r="407" spans="1:3" ht="18" customHeight="1">
      <c r="A407" s="6" t="s">
        <v>11</v>
      </c>
      <c r="B407" s="7" t="str">
        <f>"21416"</f>
        <v>21416</v>
      </c>
      <c r="C407" s="8">
        <v>87.9</v>
      </c>
    </row>
    <row r="408" spans="1:3" ht="18" customHeight="1">
      <c r="A408" s="6" t="s">
        <v>11</v>
      </c>
      <c r="B408" s="7" t="str">
        <f>"21417"</f>
        <v>21417</v>
      </c>
      <c r="C408" s="8" t="s">
        <v>4</v>
      </c>
    </row>
    <row r="409" spans="1:3" ht="18" customHeight="1">
      <c r="A409" s="6" t="s">
        <v>11</v>
      </c>
      <c r="B409" s="7" t="str">
        <f>"21418"</f>
        <v>21418</v>
      </c>
      <c r="C409" s="8">
        <v>71.4</v>
      </c>
    </row>
    <row r="410" spans="1:3" ht="18" customHeight="1">
      <c r="A410" s="6" t="s">
        <v>11</v>
      </c>
      <c r="B410" s="7" t="str">
        <f>"21419"</f>
        <v>21419</v>
      </c>
      <c r="C410" s="8">
        <v>66.8</v>
      </c>
    </row>
    <row r="411" spans="1:3" ht="18" customHeight="1">
      <c r="A411" s="6" t="s">
        <v>11</v>
      </c>
      <c r="B411" s="7" t="str">
        <f>"21420"</f>
        <v>21420</v>
      </c>
      <c r="C411" s="8">
        <v>87.5</v>
      </c>
    </row>
    <row r="412" spans="1:3" ht="18" customHeight="1">
      <c r="A412" s="6" t="s">
        <v>11</v>
      </c>
      <c r="B412" s="7" t="str">
        <f>"21421"</f>
        <v>21421</v>
      </c>
      <c r="C412" s="8" t="s">
        <v>4</v>
      </c>
    </row>
    <row r="413" spans="1:3" ht="18" customHeight="1">
      <c r="A413" s="6" t="s">
        <v>11</v>
      </c>
      <c r="B413" s="7" t="str">
        <f>"21422"</f>
        <v>21422</v>
      </c>
      <c r="C413" s="8">
        <v>72.4</v>
      </c>
    </row>
    <row r="414" spans="1:3" ht="18" customHeight="1">
      <c r="A414" s="6" t="s">
        <v>11</v>
      </c>
      <c r="B414" s="7" t="str">
        <f>"21423"</f>
        <v>21423</v>
      </c>
      <c r="C414" s="8">
        <v>80.1</v>
      </c>
    </row>
    <row r="415" spans="1:3" ht="18" customHeight="1">
      <c r="A415" s="6" t="s">
        <v>11</v>
      </c>
      <c r="B415" s="7" t="str">
        <f>"21424"</f>
        <v>21424</v>
      </c>
      <c r="C415" s="8" t="s">
        <v>4</v>
      </c>
    </row>
    <row r="416" spans="1:3" ht="18" customHeight="1">
      <c r="A416" s="6" t="s">
        <v>11</v>
      </c>
      <c r="B416" s="7" t="str">
        <f>"21425"</f>
        <v>21425</v>
      </c>
      <c r="C416" s="8">
        <v>76.6</v>
      </c>
    </row>
    <row r="417" spans="1:3" ht="18" customHeight="1">
      <c r="A417" s="6" t="s">
        <v>11</v>
      </c>
      <c r="B417" s="7" t="str">
        <f>"21426"</f>
        <v>21426</v>
      </c>
      <c r="C417" s="8" t="s">
        <v>4</v>
      </c>
    </row>
    <row r="418" spans="1:3" ht="18" customHeight="1">
      <c r="A418" s="6" t="s">
        <v>11</v>
      </c>
      <c r="B418" s="7" t="str">
        <f>"21427"</f>
        <v>21427</v>
      </c>
      <c r="C418" s="8">
        <v>73.4</v>
      </c>
    </row>
    <row r="419" spans="1:3" ht="18" customHeight="1">
      <c r="A419" s="6" t="s">
        <v>11</v>
      </c>
      <c r="B419" s="7" t="str">
        <f>"21428"</f>
        <v>21428</v>
      </c>
      <c r="C419" s="8" t="s">
        <v>4</v>
      </c>
    </row>
    <row r="420" spans="1:3" ht="18" customHeight="1">
      <c r="A420" s="6" t="s">
        <v>11</v>
      </c>
      <c r="B420" s="7" t="str">
        <f>"21429"</f>
        <v>21429</v>
      </c>
      <c r="C420" s="8">
        <v>70.6</v>
      </c>
    </row>
    <row r="421" spans="1:3" ht="18" customHeight="1">
      <c r="A421" s="6" t="s">
        <v>11</v>
      </c>
      <c r="B421" s="7" t="str">
        <f>"21430"</f>
        <v>21430</v>
      </c>
      <c r="C421" s="8">
        <v>85</v>
      </c>
    </row>
    <row r="422" spans="1:3" ht="18" customHeight="1">
      <c r="A422" s="6" t="s">
        <v>11</v>
      </c>
      <c r="B422" s="7" t="str">
        <f>"21501"</f>
        <v>21501</v>
      </c>
      <c r="C422" s="8">
        <v>81.2</v>
      </c>
    </row>
    <row r="423" spans="1:3" ht="18" customHeight="1">
      <c r="A423" s="6" t="s">
        <v>11</v>
      </c>
      <c r="B423" s="7" t="str">
        <f>"21502"</f>
        <v>21502</v>
      </c>
      <c r="C423" s="8">
        <v>59.8</v>
      </c>
    </row>
    <row r="424" spans="1:3" ht="18" customHeight="1">
      <c r="A424" s="6" t="s">
        <v>11</v>
      </c>
      <c r="B424" s="7" t="str">
        <f>"21503"</f>
        <v>21503</v>
      </c>
      <c r="C424" s="8">
        <v>70.6</v>
      </c>
    </row>
    <row r="425" spans="1:3" ht="18" customHeight="1">
      <c r="A425" s="6" t="s">
        <v>11</v>
      </c>
      <c r="B425" s="7" t="str">
        <f>"21504"</f>
        <v>21504</v>
      </c>
      <c r="C425" s="8">
        <v>87.6</v>
      </c>
    </row>
    <row r="426" spans="1:3" ht="18" customHeight="1">
      <c r="A426" s="6" t="s">
        <v>11</v>
      </c>
      <c r="B426" s="7" t="str">
        <f>"21505"</f>
        <v>21505</v>
      </c>
      <c r="C426" s="8" t="s">
        <v>4</v>
      </c>
    </row>
    <row r="427" spans="1:3" ht="18" customHeight="1">
      <c r="A427" s="6" t="s">
        <v>11</v>
      </c>
      <c r="B427" s="7" t="str">
        <f>"21506"</f>
        <v>21506</v>
      </c>
      <c r="C427" s="8">
        <v>56.2</v>
      </c>
    </row>
    <row r="428" spans="1:3" ht="18" customHeight="1">
      <c r="A428" s="6" t="s">
        <v>11</v>
      </c>
      <c r="B428" s="7" t="str">
        <f>"21507"</f>
        <v>21507</v>
      </c>
      <c r="C428" s="8">
        <v>75.4</v>
      </c>
    </row>
    <row r="429" spans="1:3" ht="18" customHeight="1">
      <c r="A429" s="6" t="s">
        <v>11</v>
      </c>
      <c r="B429" s="7" t="str">
        <f>"21508"</f>
        <v>21508</v>
      </c>
      <c r="C429" s="8">
        <v>66.6</v>
      </c>
    </row>
    <row r="430" spans="1:3" ht="18" customHeight="1">
      <c r="A430" s="6" t="s">
        <v>11</v>
      </c>
      <c r="B430" s="7" t="str">
        <f>"21509"</f>
        <v>21509</v>
      </c>
      <c r="C430" s="8">
        <v>65.6</v>
      </c>
    </row>
    <row r="431" spans="1:3" ht="18" customHeight="1">
      <c r="A431" s="6" t="s">
        <v>11</v>
      </c>
      <c r="B431" s="7" t="str">
        <f>"21510"</f>
        <v>21510</v>
      </c>
      <c r="C431" s="8" t="s">
        <v>4</v>
      </c>
    </row>
    <row r="432" spans="1:3" ht="18" customHeight="1">
      <c r="A432" s="6" t="s">
        <v>11</v>
      </c>
      <c r="B432" s="7" t="str">
        <f>"21511"</f>
        <v>21511</v>
      </c>
      <c r="C432" s="8">
        <v>74.9</v>
      </c>
    </row>
    <row r="433" spans="1:3" ht="18" customHeight="1">
      <c r="A433" s="6" t="s">
        <v>11</v>
      </c>
      <c r="B433" s="7" t="str">
        <f>"21512"</f>
        <v>21512</v>
      </c>
      <c r="C433" s="8">
        <v>66.3</v>
      </c>
    </row>
    <row r="434" spans="1:3" ht="18" customHeight="1">
      <c r="A434" s="6" t="s">
        <v>11</v>
      </c>
      <c r="B434" s="7" t="str">
        <f>"21513"</f>
        <v>21513</v>
      </c>
      <c r="C434" s="8">
        <v>60.6</v>
      </c>
    </row>
    <row r="435" spans="1:3" ht="18" customHeight="1">
      <c r="A435" s="6" t="s">
        <v>11</v>
      </c>
      <c r="B435" s="7" t="str">
        <f>"21514"</f>
        <v>21514</v>
      </c>
      <c r="C435" s="8">
        <v>64.2</v>
      </c>
    </row>
    <row r="436" spans="1:3" ht="18" customHeight="1">
      <c r="A436" s="6" t="s">
        <v>11</v>
      </c>
      <c r="B436" s="7" t="str">
        <f>"21515"</f>
        <v>21515</v>
      </c>
      <c r="C436" s="8" t="s">
        <v>4</v>
      </c>
    </row>
    <row r="437" spans="1:3" ht="18" customHeight="1">
      <c r="A437" s="6" t="s">
        <v>11</v>
      </c>
      <c r="B437" s="7" t="str">
        <f>"21516"</f>
        <v>21516</v>
      </c>
      <c r="C437" s="8" t="s">
        <v>4</v>
      </c>
    </row>
    <row r="438" spans="1:3" ht="18" customHeight="1">
      <c r="A438" s="6" t="s">
        <v>11</v>
      </c>
      <c r="B438" s="7" t="str">
        <f>"21517"</f>
        <v>21517</v>
      </c>
      <c r="C438" s="8" t="s">
        <v>4</v>
      </c>
    </row>
    <row r="439" spans="1:3" ht="18" customHeight="1">
      <c r="A439" s="6" t="s">
        <v>11</v>
      </c>
      <c r="B439" s="7" t="str">
        <f>"21518"</f>
        <v>21518</v>
      </c>
      <c r="C439" s="8">
        <v>69.6</v>
      </c>
    </row>
    <row r="440" spans="1:3" ht="18" customHeight="1">
      <c r="A440" s="6" t="s">
        <v>11</v>
      </c>
      <c r="B440" s="7" t="str">
        <f>"21519"</f>
        <v>21519</v>
      </c>
      <c r="C440" s="8">
        <v>75.3</v>
      </c>
    </row>
    <row r="441" spans="1:3" ht="18" customHeight="1">
      <c r="A441" s="6" t="s">
        <v>11</v>
      </c>
      <c r="B441" s="7" t="str">
        <f>"21520"</f>
        <v>21520</v>
      </c>
      <c r="C441" s="8">
        <v>84.8</v>
      </c>
    </row>
    <row r="442" spans="1:3" ht="18" customHeight="1">
      <c r="A442" s="6" t="s">
        <v>11</v>
      </c>
      <c r="B442" s="7" t="str">
        <f>"21521"</f>
        <v>21521</v>
      </c>
      <c r="C442" s="8" t="s">
        <v>4</v>
      </c>
    </row>
    <row r="443" spans="1:3" ht="18" customHeight="1">
      <c r="A443" s="6" t="s">
        <v>11</v>
      </c>
      <c r="B443" s="7" t="str">
        <f>"21522"</f>
        <v>21522</v>
      </c>
      <c r="C443" s="8" t="s">
        <v>4</v>
      </c>
    </row>
    <row r="444" spans="1:3" ht="18" customHeight="1">
      <c r="A444" s="6" t="s">
        <v>11</v>
      </c>
      <c r="B444" s="7" t="str">
        <f>"21523"</f>
        <v>21523</v>
      </c>
      <c r="C444" s="8">
        <v>75</v>
      </c>
    </row>
    <row r="445" spans="1:3" ht="18" customHeight="1">
      <c r="A445" s="6" t="s">
        <v>11</v>
      </c>
      <c r="B445" s="7" t="str">
        <f>"21524"</f>
        <v>21524</v>
      </c>
      <c r="C445" s="8">
        <v>67.9</v>
      </c>
    </row>
    <row r="446" spans="1:3" ht="18" customHeight="1">
      <c r="A446" s="6" t="s">
        <v>11</v>
      </c>
      <c r="B446" s="7" t="str">
        <f>"21525"</f>
        <v>21525</v>
      </c>
      <c r="C446" s="8">
        <v>75.8</v>
      </c>
    </row>
    <row r="447" spans="1:3" ht="18" customHeight="1">
      <c r="A447" s="6" t="s">
        <v>11</v>
      </c>
      <c r="B447" s="7" t="str">
        <f>"21526"</f>
        <v>21526</v>
      </c>
      <c r="C447" s="8" t="s">
        <v>4</v>
      </c>
    </row>
    <row r="448" spans="1:3" ht="18" customHeight="1">
      <c r="A448" s="6" t="s">
        <v>11</v>
      </c>
      <c r="B448" s="7" t="str">
        <f>"21527"</f>
        <v>21527</v>
      </c>
      <c r="C448" s="8" t="s">
        <v>4</v>
      </c>
    </row>
    <row r="449" spans="1:3" ht="18" customHeight="1">
      <c r="A449" s="6" t="s">
        <v>11</v>
      </c>
      <c r="B449" s="7" t="str">
        <f>"21528"</f>
        <v>21528</v>
      </c>
      <c r="C449" s="8" t="s">
        <v>4</v>
      </c>
    </row>
    <row r="450" spans="1:3" ht="18" customHeight="1">
      <c r="A450" s="6" t="s">
        <v>11</v>
      </c>
      <c r="B450" s="7" t="str">
        <f>"21529"</f>
        <v>21529</v>
      </c>
      <c r="C450" s="8">
        <v>68.9</v>
      </c>
    </row>
    <row r="451" spans="1:3" ht="18" customHeight="1">
      <c r="A451" s="6" t="s">
        <v>11</v>
      </c>
      <c r="B451" s="7" t="str">
        <f>"21530"</f>
        <v>21530</v>
      </c>
      <c r="C451" s="8">
        <v>82.9</v>
      </c>
    </row>
    <row r="452" spans="1:3" ht="18" customHeight="1">
      <c r="A452" s="6" t="s">
        <v>11</v>
      </c>
      <c r="B452" s="7" t="str">
        <f>"21601"</f>
        <v>21601</v>
      </c>
      <c r="C452" s="8">
        <v>52.6</v>
      </c>
    </row>
    <row r="453" spans="1:3" ht="18" customHeight="1">
      <c r="A453" s="6" t="s">
        <v>11</v>
      </c>
      <c r="B453" s="7" t="str">
        <f>"21602"</f>
        <v>21602</v>
      </c>
      <c r="C453" s="8">
        <v>59.5</v>
      </c>
    </row>
    <row r="454" spans="1:3" ht="18" customHeight="1">
      <c r="A454" s="6" t="s">
        <v>11</v>
      </c>
      <c r="B454" s="7" t="str">
        <f>"21603"</f>
        <v>21603</v>
      </c>
      <c r="C454" s="8" t="s">
        <v>4</v>
      </c>
    </row>
    <row r="455" spans="1:3" ht="18" customHeight="1">
      <c r="A455" s="6" t="s">
        <v>11</v>
      </c>
      <c r="B455" s="7" t="str">
        <f>"21604"</f>
        <v>21604</v>
      </c>
      <c r="C455" s="8">
        <v>64.7</v>
      </c>
    </row>
    <row r="456" spans="1:3" ht="18" customHeight="1">
      <c r="A456" s="6" t="s">
        <v>11</v>
      </c>
      <c r="B456" s="7" t="str">
        <f>"21605"</f>
        <v>21605</v>
      </c>
      <c r="C456" s="8" t="s">
        <v>4</v>
      </c>
    </row>
    <row r="457" spans="1:3" ht="18" customHeight="1">
      <c r="A457" s="6" t="s">
        <v>11</v>
      </c>
      <c r="B457" s="7" t="str">
        <f>"21606"</f>
        <v>21606</v>
      </c>
      <c r="C457" s="8">
        <v>78</v>
      </c>
    </row>
    <row r="458" spans="1:3" ht="18" customHeight="1">
      <c r="A458" s="6" t="s">
        <v>11</v>
      </c>
      <c r="B458" s="7" t="str">
        <f>"21607"</f>
        <v>21607</v>
      </c>
      <c r="C458" s="8" t="s">
        <v>4</v>
      </c>
    </row>
    <row r="459" spans="1:3" ht="18" customHeight="1">
      <c r="A459" s="6" t="s">
        <v>11</v>
      </c>
      <c r="B459" s="7" t="str">
        <f>"21608"</f>
        <v>21608</v>
      </c>
      <c r="C459" s="8">
        <v>77.7</v>
      </c>
    </row>
    <row r="460" spans="1:3" ht="18" customHeight="1">
      <c r="A460" s="6" t="s">
        <v>11</v>
      </c>
      <c r="B460" s="7" t="str">
        <f>"21609"</f>
        <v>21609</v>
      </c>
      <c r="C460" s="8">
        <v>57.4</v>
      </c>
    </row>
    <row r="461" spans="1:3" ht="18" customHeight="1">
      <c r="A461" s="6" t="s">
        <v>11</v>
      </c>
      <c r="B461" s="7" t="str">
        <f>"21610"</f>
        <v>21610</v>
      </c>
      <c r="C461" s="8">
        <v>72.9</v>
      </c>
    </row>
    <row r="462" spans="1:3" ht="18" customHeight="1">
      <c r="A462" s="6" t="s">
        <v>11</v>
      </c>
      <c r="B462" s="7" t="str">
        <f>"21611"</f>
        <v>21611</v>
      </c>
      <c r="C462" s="8">
        <v>74.3</v>
      </c>
    </row>
    <row r="463" spans="1:3" ht="18" customHeight="1">
      <c r="A463" s="6" t="s">
        <v>11</v>
      </c>
      <c r="B463" s="7" t="str">
        <f>"21612"</f>
        <v>21612</v>
      </c>
      <c r="C463" s="8" t="s">
        <v>4</v>
      </c>
    </row>
    <row r="464" spans="1:3" ht="18" customHeight="1">
      <c r="A464" s="6" t="s">
        <v>11</v>
      </c>
      <c r="B464" s="7" t="str">
        <f>"21613"</f>
        <v>21613</v>
      </c>
      <c r="C464" s="8">
        <v>87.7</v>
      </c>
    </row>
    <row r="465" spans="1:3" ht="18" customHeight="1">
      <c r="A465" s="6" t="s">
        <v>11</v>
      </c>
      <c r="B465" s="7" t="str">
        <f>"21614"</f>
        <v>21614</v>
      </c>
      <c r="C465" s="8">
        <v>75.3</v>
      </c>
    </row>
    <row r="466" spans="1:3" ht="18" customHeight="1">
      <c r="A466" s="6" t="s">
        <v>11</v>
      </c>
      <c r="B466" s="7" t="str">
        <f>"21615"</f>
        <v>21615</v>
      </c>
      <c r="C466" s="8">
        <v>83.1</v>
      </c>
    </row>
    <row r="467" spans="1:3" ht="18" customHeight="1">
      <c r="A467" s="6" t="s">
        <v>11</v>
      </c>
      <c r="B467" s="7" t="str">
        <f>"21616"</f>
        <v>21616</v>
      </c>
      <c r="C467" s="8">
        <v>83.9</v>
      </c>
    </row>
    <row r="468" spans="1:3" ht="18" customHeight="1">
      <c r="A468" s="6" t="s">
        <v>11</v>
      </c>
      <c r="B468" s="7" t="str">
        <f>"21617"</f>
        <v>21617</v>
      </c>
      <c r="C468" s="8">
        <v>81.4</v>
      </c>
    </row>
    <row r="469" spans="1:3" ht="18" customHeight="1">
      <c r="A469" s="6" t="s">
        <v>11</v>
      </c>
      <c r="B469" s="7" t="str">
        <f>"21618"</f>
        <v>21618</v>
      </c>
      <c r="C469" s="8">
        <v>68.5</v>
      </c>
    </row>
    <row r="470" spans="1:3" ht="18" customHeight="1">
      <c r="A470" s="6" t="s">
        <v>11</v>
      </c>
      <c r="B470" s="7" t="str">
        <f>"21619"</f>
        <v>21619</v>
      </c>
      <c r="C470" s="8">
        <v>71.2</v>
      </c>
    </row>
    <row r="471" spans="1:3" ht="18" customHeight="1">
      <c r="A471" s="6" t="s">
        <v>11</v>
      </c>
      <c r="B471" s="7" t="str">
        <f>"21620"</f>
        <v>21620</v>
      </c>
      <c r="C471" s="8" t="s">
        <v>4</v>
      </c>
    </row>
    <row r="472" spans="1:3" ht="18" customHeight="1">
      <c r="A472" s="6" t="s">
        <v>11</v>
      </c>
      <c r="B472" s="7" t="str">
        <f>"21621"</f>
        <v>21621</v>
      </c>
      <c r="C472" s="8">
        <v>79.6</v>
      </c>
    </row>
    <row r="473" spans="1:3" ht="18" customHeight="1">
      <c r="A473" s="6" t="s">
        <v>11</v>
      </c>
      <c r="B473" s="7" t="str">
        <f>"21622"</f>
        <v>21622</v>
      </c>
      <c r="C473" s="8" t="s">
        <v>4</v>
      </c>
    </row>
    <row r="474" spans="1:3" ht="18" customHeight="1">
      <c r="A474" s="6" t="s">
        <v>11</v>
      </c>
      <c r="B474" s="7" t="str">
        <f>"21623"</f>
        <v>21623</v>
      </c>
      <c r="C474" s="8" t="s">
        <v>4</v>
      </c>
    </row>
    <row r="475" spans="1:3" ht="18" customHeight="1">
      <c r="A475" s="6" t="s">
        <v>11</v>
      </c>
      <c r="B475" s="7" t="str">
        <f>"21624"</f>
        <v>21624</v>
      </c>
      <c r="C475" s="8">
        <v>79.7</v>
      </c>
    </row>
    <row r="476" spans="1:3" ht="18" customHeight="1">
      <c r="A476" s="6" t="s">
        <v>11</v>
      </c>
      <c r="B476" s="7" t="str">
        <f>"21625"</f>
        <v>21625</v>
      </c>
      <c r="C476" s="8">
        <v>88.5</v>
      </c>
    </row>
    <row r="477" spans="1:3" ht="18" customHeight="1">
      <c r="A477" s="6" t="s">
        <v>11</v>
      </c>
      <c r="B477" s="7" t="str">
        <f>"21626"</f>
        <v>21626</v>
      </c>
      <c r="C477" s="8" t="s">
        <v>4</v>
      </c>
    </row>
    <row r="478" spans="1:3" ht="18" customHeight="1">
      <c r="A478" s="6" t="s">
        <v>11</v>
      </c>
      <c r="B478" s="7" t="str">
        <f>"21627"</f>
        <v>21627</v>
      </c>
      <c r="C478" s="8" t="s">
        <v>4</v>
      </c>
    </row>
    <row r="479" spans="1:3" ht="18" customHeight="1">
      <c r="A479" s="6" t="s">
        <v>11</v>
      </c>
      <c r="B479" s="7" t="str">
        <f>"21628"</f>
        <v>21628</v>
      </c>
      <c r="C479" s="8">
        <v>85.7</v>
      </c>
    </row>
    <row r="480" spans="1:3" ht="18" customHeight="1">
      <c r="A480" s="6" t="s">
        <v>11</v>
      </c>
      <c r="B480" s="7" t="str">
        <f>"21629"</f>
        <v>21629</v>
      </c>
      <c r="C480" s="8">
        <v>82.1</v>
      </c>
    </row>
    <row r="481" spans="1:3" ht="18" customHeight="1">
      <c r="A481" s="6" t="s">
        <v>11</v>
      </c>
      <c r="B481" s="7" t="str">
        <f>"21630"</f>
        <v>21630</v>
      </c>
      <c r="C481" s="8">
        <v>66.5</v>
      </c>
    </row>
    <row r="482" spans="1:3" ht="18" customHeight="1">
      <c r="A482" s="6" t="s">
        <v>11</v>
      </c>
      <c r="B482" s="7" t="str">
        <f>"21701"</f>
        <v>21701</v>
      </c>
      <c r="C482" s="8" t="s">
        <v>4</v>
      </c>
    </row>
    <row r="483" spans="1:3" ht="18" customHeight="1">
      <c r="A483" s="6" t="s">
        <v>11</v>
      </c>
      <c r="B483" s="7" t="str">
        <f>"21702"</f>
        <v>21702</v>
      </c>
      <c r="C483" s="8">
        <v>79.2</v>
      </c>
    </row>
    <row r="484" spans="1:3" ht="18" customHeight="1">
      <c r="A484" s="6" t="s">
        <v>11</v>
      </c>
      <c r="B484" s="7" t="str">
        <f>"21703"</f>
        <v>21703</v>
      </c>
      <c r="C484" s="8">
        <v>78.6</v>
      </c>
    </row>
    <row r="485" spans="1:3" ht="18" customHeight="1">
      <c r="A485" s="6" t="s">
        <v>11</v>
      </c>
      <c r="B485" s="7" t="str">
        <f>"21704"</f>
        <v>21704</v>
      </c>
      <c r="C485" s="8" t="s">
        <v>4</v>
      </c>
    </row>
    <row r="486" spans="1:3" ht="18" customHeight="1">
      <c r="A486" s="6" t="s">
        <v>11</v>
      </c>
      <c r="B486" s="7" t="str">
        <f>"21705"</f>
        <v>21705</v>
      </c>
      <c r="C486" s="8" t="s">
        <v>4</v>
      </c>
    </row>
    <row r="487" spans="1:3" ht="18" customHeight="1">
      <c r="A487" s="6" t="s">
        <v>11</v>
      </c>
      <c r="B487" s="7" t="str">
        <f>"21706"</f>
        <v>21706</v>
      </c>
      <c r="C487" s="8" t="s">
        <v>4</v>
      </c>
    </row>
    <row r="488" spans="1:3" ht="18" customHeight="1">
      <c r="A488" s="6" t="s">
        <v>11</v>
      </c>
      <c r="B488" s="7" t="str">
        <f>"21707"</f>
        <v>21707</v>
      </c>
      <c r="C488" s="8" t="s">
        <v>4</v>
      </c>
    </row>
    <row r="489" spans="1:3" ht="18" customHeight="1">
      <c r="A489" s="6" t="s">
        <v>11</v>
      </c>
      <c r="B489" s="7" t="str">
        <f>"21708"</f>
        <v>21708</v>
      </c>
      <c r="C489" s="8">
        <v>71.3</v>
      </c>
    </row>
    <row r="490" spans="1:3" ht="18" customHeight="1">
      <c r="A490" s="6" t="s">
        <v>11</v>
      </c>
      <c r="B490" s="7" t="str">
        <f>"21709"</f>
        <v>21709</v>
      </c>
      <c r="C490" s="8">
        <v>84.9</v>
      </c>
    </row>
    <row r="491" spans="1:3" ht="18" customHeight="1">
      <c r="A491" s="6" t="s">
        <v>11</v>
      </c>
      <c r="B491" s="7" t="str">
        <f>"21710"</f>
        <v>21710</v>
      </c>
      <c r="C491" s="8">
        <v>76.2</v>
      </c>
    </row>
    <row r="492" spans="1:3" ht="18" customHeight="1">
      <c r="A492" s="6" t="s">
        <v>11</v>
      </c>
      <c r="B492" s="7" t="str">
        <f>"21711"</f>
        <v>21711</v>
      </c>
      <c r="C492" s="8">
        <v>72</v>
      </c>
    </row>
    <row r="493" spans="1:3" ht="18" customHeight="1">
      <c r="A493" s="6" t="s">
        <v>11</v>
      </c>
      <c r="B493" s="7" t="str">
        <f>"21712"</f>
        <v>21712</v>
      </c>
      <c r="C493" s="8" t="s">
        <v>4</v>
      </c>
    </row>
    <row r="494" spans="1:3" ht="18" customHeight="1">
      <c r="A494" s="6" t="s">
        <v>11</v>
      </c>
      <c r="B494" s="7" t="str">
        <f>"21713"</f>
        <v>21713</v>
      </c>
      <c r="C494" s="8">
        <v>86</v>
      </c>
    </row>
    <row r="495" spans="1:3" ht="18" customHeight="1">
      <c r="A495" s="6" t="s">
        <v>11</v>
      </c>
      <c r="B495" s="7" t="str">
        <f>"21714"</f>
        <v>21714</v>
      </c>
      <c r="C495" s="8">
        <v>74.2</v>
      </c>
    </row>
    <row r="496" spans="1:3" ht="18" customHeight="1">
      <c r="A496" s="6" t="s">
        <v>11</v>
      </c>
      <c r="B496" s="7" t="str">
        <f>"21715"</f>
        <v>21715</v>
      </c>
      <c r="C496" s="8">
        <v>74.4</v>
      </c>
    </row>
    <row r="497" spans="1:3" ht="18" customHeight="1">
      <c r="A497" s="6" t="s">
        <v>11</v>
      </c>
      <c r="B497" s="7" t="str">
        <f>"21716"</f>
        <v>21716</v>
      </c>
      <c r="C497" s="8" t="s">
        <v>4</v>
      </c>
    </row>
    <row r="498" spans="1:3" ht="18" customHeight="1">
      <c r="A498" s="6" t="s">
        <v>11</v>
      </c>
      <c r="B498" s="7" t="str">
        <f>"21717"</f>
        <v>21717</v>
      </c>
      <c r="C498" s="8">
        <v>75.9</v>
      </c>
    </row>
    <row r="499" spans="1:3" ht="18" customHeight="1">
      <c r="A499" s="6" t="s">
        <v>11</v>
      </c>
      <c r="B499" s="7" t="str">
        <f>"21718"</f>
        <v>21718</v>
      </c>
      <c r="C499" s="8">
        <v>74</v>
      </c>
    </row>
    <row r="500" spans="1:3" ht="18" customHeight="1">
      <c r="A500" s="6" t="s">
        <v>11</v>
      </c>
      <c r="B500" s="7" t="str">
        <f>"21719"</f>
        <v>21719</v>
      </c>
      <c r="C500" s="8">
        <v>65.4</v>
      </c>
    </row>
    <row r="501" spans="1:3" ht="18" customHeight="1">
      <c r="A501" s="6" t="s">
        <v>11</v>
      </c>
      <c r="B501" s="7" t="str">
        <f>"21720"</f>
        <v>21720</v>
      </c>
      <c r="C501" s="8">
        <v>61.8</v>
      </c>
    </row>
    <row r="502" spans="1:3" ht="18" customHeight="1">
      <c r="A502" s="6" t="s">
        <v>11</v>
      </c>
      <c r="B502" s="7" t="str">
        <f>"21721"</f>
        <v>21721</v>
      </c>
      <c r="C502" s="8">
        <v>76</v>
      </c>
    </row>
    <row r="503" spans="1:3" ht="18" customHeight="1">
      <c r="A503" s="6" t="s">
        <v>11</v>
      </c>
      <c r="B503" s="7" t="str">
        <f>"21722"</f>
        <v>21722</v>
      </c>
      <c r="C503" s="8">
        <v>83</v>
      </c>
    </row>
    <row r="504" spans="1:3" ht="18" customHeight="1">
      <c r="A504" s="6" t="s">
        <v>11</v>
      </c>
      <c r="B504" s="7" t="str">
        <f>"21723"</f>
        <v>21723</v>
      </c>
      <c r="C504" s="8">
        <v>74.1</v>
      </c>
    </row>
    <row r="505" spans="1:3" ht="18" customHeight="1">
      <c r="A505" s="6" t="s">
        <v>11</v>
      </c>
      <c r="B505" s="7" t="str">
        <f>"21724"</f>
        <v>21724</v>
      </c>
      <c r="C505" s="8" t="s">
        <v>4</v>
      </c>
    </row>
    <row r="506" spans="1:3" ht="18" customHeight="1">
      <c r="A506" s="6" t="s">
        <v>11</v>
      </c>
      <c r="B506" s="7" t="str">
        <f>"21725"</f>
        <v>21725</v>
      </c>
      <c r="C506" s="8" t="s">
        <v>4</v>
      </c>
    </row>
    <row r="507" spans="1:3" ht="18" customHeight="1">
      <c r="A507" s="6" t="s">
        <v>11</v>
      </c>
      <c r="B507" s="7" t="str">
        <f>"21726"</f>
        <v>21726</v>
      </c>
      <c r="C507" s="8">
        <v>63.5</v>
      </c>
    </row>
    <row r="508" spans="1:3" ht="18" customHeight="1">
      <c r="A508" s="6" t="s">
        <v>11</v>
      </c>
      <c r="B508" s="7" t="str">
        <f>"21727"</f>
        <v>21727</v>
      </c>
      <c r="C508" s="8">
        <v>85.3</v>
      </c>
    </row>
    <row r="509" spans="1:3" ht="18" customHeight="1">
      <c r="A509" s="6" t="s">
        <v>11</v>
      </c>
      <c r="B509" s="7" t="str">
        <f>"21728"</f>
        <v>21728</v>
      </c>
      <c r="C509" s="8" t="s">
        <v>4</v>
      </c>
    </row>
    <row r="510" spans="1:3" ht="18" customHeight="1">
      <c r="A510" s="6" t="s">
        <v>11</v>
      </c>
      <c r="B510" s="7" t="str">
        <f>"21729"</f>
        <v>21729</v>
      </c>
      <c r="C510" s="8" t="s">
        <v>4</v>
      </c>
    </row>
    <row r="511" spans="1:3" ht="18" customHeight="1">
      <c r="A511" s="6" t="s">
        <v>11</v>
      </c>
      <c r="B511" s="7" t="str">
        <f>"21730"</f>
        <v>21730</v>
      </c>
      <c r="C511" s="8">
        <v>72</v>
      </c>
    </row>
    <row r="512" spans="1:3" ht="18" customHeight="1">
      <c r="A512" s="6" t="s">
        <v>11</v>
      </c>
      <c r="B512" s="7" t="str">
        <f>"21801"</f>
        <v>21801</v>
      </c>
      <c r="C512" s="8">
        <v>72.8</v>
      </c>
    </row>
    <row r="513" spans="1:3" ht="18" customHeight="1">
      <c r="A513" s="6" t="s">
        <v>11</v>
      </c>
      <c r="B513" s="7" t="str">
        <f>"21802"</f>
        <v>21802</v>
      </c>
      <c r="C513" s="8">
        <v>72.3</v>
      </c>
    </row>
    <row r="514" spans="1:3" ht="18" customHeight="1">
      <c r="A514" s="6" t="s">
        <v>11</v>
      </c>
      <c r="B514" s="7" t="str">
        <f>"21803"</f>
        <v>21803</v>
      </c>
      <c r="C514" s="8">
        <v>59.4</v>
      </c>
    </row>
    <row r="515" spans="1:3" ht="18" customHeight="1">
      <c r="A515" s="6" t="s">
        <v>11</v>
      </c>
      <c r="B515" s="7" t="str">
        <f>"21804"</f>
        <v>21804</v>
      </c>
      <c r="C515" s="8" t="s">
        <v>4</v>
      </c>
    </row>
    <row r="516" spans="1:3" ht="18" customHeight="1">
      <c r="A516" s="6" t="s">
        <v>11</v>
      </c>
      <c r="B516" s="7" t="str">
        <f>"21805"</f>
        <v>21805</v>
      </c>
      <c r="C516" s="8" t="s">
        <v>4</v>
      </c>
    </row>
    <row r="517" spans="1:3" ht="18" customHeight="1">
      <c r="A517" s="6" t="s">
        <v>11</v>
      </c>
      <c r="B517" s="7" t="str">
        <f>"21806"</f>
        <v>21806</v>
      </c>
      <c r="C517" s="8">
        <v>68.1</v>
      </c>
    </row>
    <row r="518" spans="1:3" ht="18" customHeight="1">
      <c r="A518" s="6" t="s">
        <v>11</v>
      </c>
      <c r="B518" s="7" t="str">
        <f>"21807"</f>
        <v>21807</v>
      </c>
      <c r="C518" s="8">
        <v>53.2</v>
      </c>
    </row>
    <row r="519" spans="1:3" ht="18" customHeight="1">
      <c r="A519" s="6" t="s">
        <v>11</v>
      </c>
      <c r="B519" s="7" t="str">
        <f>"21808"</f>
        <v>21808</v>
      </c>
      <c r="C519" s="8" t="s">
        <v>4</v>
      </c>
    </row>
    <row r="520" spans="1:3" ht="18" customHeight="1">
      <c r="A520" s="6" t="s">
        <v>11</v>
      </c>
      <c r="B520" s="7" t="str">
        <f>"21809"</f>
        <v>21809</v>
      </c>
      <c r="C520" s="8" t="s">
        <v>4</v>
      </c>
    </row>
    <row r="521" spans="1:3" ht="18" customHeight="1">
      <c r="A521" s="6" t="s">
        <v>11</v>
      </c>
      <c r="B521" s="7" t="str">
        <f>"21810"</f>
        <v>21810</v>
      </c>
      <c r="C521" s="8">
        <v>78.4</v>
      </c>
    </row>
    <row r="522" spans="1:3" ht="18" customHeight="1">
      <c r="A522" s="6" t="s">
        <v>11</v>
      </c>
      <c r="B522" s="7" t="str">
        <f>"21811"</f>
        <v>21811</v>
      </c>
      <c r="C522" s="8">
        <v>77.4</v>
      </c>
    </row>
    <row r="523" spans="1:3" ht="18" customHeight="1">
      <c r="A523" s="6" t="s">
        <v>11</v>
      </c>
      <c r="B523" s="7" t="str">
        <f>"21812"</f>
        <v>21812</v>
      </c>
      <c r="C523" s="8">
        <v>75</v>
      </c>
    </row>
    <row r="524" spans="1:3" ht="18" customHeight="1">
      <c r="A524" s="6" t="s">
        <v>11</v>
      </c>
      <c r="B524" s="7" t="str">
        <f>"21813"</f>
        <v>21813</v>
      </c>
      <c r="C524" s="8">
        <v>72.8</v>
      </c>
    </row>
    <row r="525" spans="1:3" ht="18" customHeight="1">
      <c r="A525" s="6" t="s">
        <v>11</v>
      </c>
      <c r="B525" s="7" t="str">
        <f>"21814"</f>
        <v>21814</v>
      </c>
      <c r="C525" s="8">
        <v>65</v>
      </c>
    </row>
    <row r="526" spans="1:3" ht="18" customHeight="1">
      <c r="A526" s="6" t="s">
        <v>11</v>
      </c>
      <c r="B526" s="7" t="str">
        <f>"21815"</f>
        <v>21815</v>
      </c>
      <c r="C526" s="8">
        <v>62.2</v>
      </c>
    </row>
    <row r="527" spans="1:3" ht="18" customHeight="1">
      <c r="A527" s="6" t="s">
        <v>11</v>
      </c>
      <c r="B527" s="7" t="str">
        <f>"21816"</f>
        <v>21816</v>
      </c>
      <c r="C527" s="8">
        <v>72.8</v>
      </c>
    </row>
    <row r="528" spans="1:3" ht="18" customHeight="1">
      <c r="A528" s="6" t="s">
        <v>12</v>
      </c>
      <c r="B528" s="7" t="str">
        <f>"21817"</f>
        <v>21817</v>
      </c>
      <c r="C528" s="8">
        <v>78.1</v>
      </c>
    </row>
    <row r="529" spans="1:3" ht="18" customHeight="1">
      <c r="A529" s="6" t="s">
        <v>12</v>
      </c>
      <c r="B529" s="7" t="str">
        <f>"21818"</f>
        <v>21818</v>
      </c>
      <c r="C529" s="8">
        <v>81.4</v>
      </c>
    </row>
    <row r="530" spans="1:3" ht="18" customHeight="1">
      <c r="A530" s="6" t="s">
        <v>12</v>
      </c>
      <c r="B530" s="7" t="str">
        <f>"21819"</f>
        <v>21819</v>
      </c>
      <c r="C530" s="8">
        <v>76.8</v>
      </c>
    </row>
    <row r="531" spans="1:3" ht="18" customHeight="1">
      <c r="A531" s="6" t="s">
        <v>12</v>
      </c>
      <c r="B531" s="7" t="str">
        <f>"21820"</f>
        <v>21820</v>
      </c>
      <c r="C531" s="8">
        <v>54.9</v>
      </c>
    </row>
    <row r="532" spans="1:3" ht="18" customHeight="1">
      <c r="A532" s="6" t="s">
        <v>12</v>
      </c>
      <c r="B532" s="7" t="str">
        <f>"21821"</f>
        <v>21821</v>
      </c>
      <c r="C532" s="8" t="s">
        <v>4</v>
      </c>
    </row>
    <row r="533" spans="1:3" ht="18" customHeight="1">
      <c r="A533" s="6" t="s">
        <v>12</v>
      </c>
      <c r="B533" s="7" t="str">
        <f>"21822"</f>
        <v>21822</v>
      </c>
      <c r="C533" s="8">
        <v>77.4</v>
      </c>
    </row>
    <row r="534" spans="1:3" ht="18" customHeight="1">
      <c r="A534" s="6" t="s">
        <v>12</v>
      </c>
      <c r="B534" s="7" t="str">
        <f>"21823"</f>
        <v>21823</v>
      </c>
      <c r="C534" s="8">
        <v>82.6</v>
      </c>
    </row>
    <row r="535" spans="1:3" ht="18" customHeight="1">
      <c r="A535" s="6" t="s">
        <v>12</v>
      </c>
      <c r="B535" s="7" t="str">
        <f>"21824"</f>
        <v>21824</v>
      </c>
      <c r="C535" s="8">
        <v>67.8</v>
      </c>
    </row>
    <row r="536" spans="1:3" ht="18" customHeight="1">
      <c r="A536" s="6" t="s">
        <v>12</v>
      </c>
      <c r="B536" s="7" t="str">
        <f>"21825"</f>
        <v>21825</v>
      </c>
      <c r="C536" s="8">
        <v>63.8</v>
      </c>
    </row>
    <row r="537" spans="1:3" ht="18" customHeight="1">
      <c r="A537" s="6" t="s">
        <v>12</v>
      </c>
      <c r="B537" s="7" t="str">
        <f>"21826"</f>
        <v>21826</v>
      </c>
      <c r="C537" s="8" t="s">
        <v>4</v>
      </c>
    </row>
    <row r="538" spans="1:3" ht="18" customHeight="1">
      <c r="A538" s="6" t="s">
        <v>12</v>
      </c>
      <c r="B538" s="7" t="str">
        <f>"21827"</f>
        <v>21827</v>
      </c>
      <c r="C538" s="8">
        <v>83.6</v>
      </c>
    </row>
    <row r="539" spans="1:3" ht="18" customHeight="1">
      <c r="A539" s="6" t="s">
        <v>12</v>
      </c>
      <c r="B539" s="7" t="str">
        <f>"21828"</f>
        <v>21828</v>
      </c>
      <c r="C539" s="8">
        <v>86</v>
      </c>
    </row>
    <row r="540" spans="1:3" ht="18" customHeight="1">
      <c r="A540" s="6" t="s">
        <v>12</v>
      </c>
      <c r="B540" s="7" t="str">
        <f>"21829"</f>
        <v>21829</v>
      </c>
      <c r="C540" s="8">
        <v>72.7</v>
      </c>
    </row>
    <row r="541" spans="1:3" ht="18" customHeight="1">
      <c r="A541" s="6" t="s">
        <v>12</v>
      </c>
      <c r="B541" s="7" t="str">
        <f>"21830"</f>
        <v>21830</v>
      </c>
      <c r="C541" s="8">
        <v>72.2</v>
      </c>
    </row>
    <row r="542" spans="1:3" ht="18" customHeight="1">
      <c r="A542" s="6" t="s">
        <v>12</v>
      </c>
      <c r="B542" s="7" t="str">
        <f>"21901"</f>
        <v>21901</v>
      </c>
      <c r="C542" s="8">
        <v>71.2</v>
      </c>
    </row>
    <row r="543" spans="1:3" ht="18" customHeight="1">
      <c r="A543" s="6" t="s">
        <v>12</v>
      </c>
      <c r="B543" s="7" t="str">
        <f>"21902"</f>
        <v>21902</v>
      </c>
      <c r="C543" s="8">
        <v>64.6</v>
      </c>
    </row>
    <row r="544" spans="1:3" ht="18" customHeight="1">
      <c r="A544" s="6" t="s">
        <v>12</v>
      </c>
      <c r="B544" s="7" t="str">
        <f>"21903"</f>
        <v>21903</v>
      </c>
      <c r="C544" s="8">
        <v>84</v>
      </c>
    </row>
    <row r="545" spans="1:3" ht="18" customHeight="1">
      <c r="A545" s="6" t="s">
        <v>12</v>
      </c>
      <c r="B545" s="7" t="str">
        <f>"21904"</f>
        <v>21904</v>
      </c>
      <c r="C545" s="8">
        <v>75.4</v>
      </c>
    </row>
    <row r="546" spans="1:3" ht="18" customHeight="1">
      <c r="A546" s="6" t="s">
        <v>12</v>
      </c>
      <c r="B546" s="7" t="str">
        <f>"21905"</f>
        <v>21905</v>
      </c>
      <c r="C546" s="8" t="s">
        <v>4</v>
      </c>
    </row>
    <row r="547" spans="1:3" ht="18" customHeight="1">
      <c r="A547" s="6" t="s">
        <v>12</v>
      </c>
      <c r="B547" s="7" t="str">
        <f>"21906"</f>
        <v>21906</v>
      </c>
      <c r="C547" s="8">
        <v>69.4</v>
      </c>
    </row>
    <row r="548" spans="1:3" ht="18" customHeight="1">
      <c r="A548" s="6" t="s">
        <v>12</v>
      </c>
      <c r="B548" s="7" t="str">
        <f>"21907"</f>
        <v>21907</v>
      </c>
      <c r="C548" s="8">
        <v>66.3</v>
      </c>
    </row>
    <row r="549" spans="1:3" ht="18" customHeight="1">
      <c r="A549" s="6" t="s">
        <v>12</v>
      </c>
      <c r="B549" s="7" t="str">
        <f>"21908"</f>
        <v>21908</v>
      </c>
      <c r="C549" s="8">
        <v>80.8</v>
      </c>
    </row>
    <row r="550" spans="1:3" ht="18" customHeight="1">
      <c r="A550" s="6" t="s">
        <v>12</v>
      </c>
      <c r="B550" s="7" t="str">
        <f>"21909"</f>
        <v>21909</v>
      </c>
      <c r="C550" s="8" t="s">
        <v>4</v>
      </c>
    </row>
    <row r="551" spans="1:3" ht="18" customHeight="1">
      <c r="A551" s="6" t="s">
        <v>12</v>
      </c>
      <c r="B551" s="7" t="str">
        <f>"21910"</f>
        <v>21910</v>
      </c>
      <c r="C551" s="8">
        <v>74.7</v>
      </c>
    </row>
    <row r="552" spans="1:3" ht="18" customHeight="1">
      <c r="A552" s="6" t="s">
        <v>12</v>
      </c>
      <c r="B552" s="7" t="str">
        <f>"21911"</f>
        <v>21911</v>
      </c>
      <c r="C552" s="8">
        <v>87.6</v>
      </c>
    </row>
    <row r="553" spans="1:3" ht="18" customHeight="1">
      <c r="A553" s="6" t="s">
        <v>12</v>
      </c>
      <c r="B553" s="7" t="str">
        <f>"21912"</f>
        <v>21912</v>
      </c>
      <c r="C553" s="8" t="s">
        <v>4</v>
      </c>
    </row>
    <row r="554" spans="1:3" ht="18" customHeight="1">
      <c r="A554" s="6" t="s">
        <v>12</v>
      </c>
      <c r="B554" s="7" t="str">
        <f>"21913"</f>
        <v>21913</v>
      </c>
      <c r="C554" s="8">
        <v>81.9</v>
      </c>
    </row>
    <row r="555" spans="1:3" ht="18" customHeight="1">
      <c r="A555" s="6" t="s">
        <v>12</v>
      </c>
      <c r="B555" s="7" t="str">
        <f>"21914"</f>
        <v>21914</v>
      </c>
      <c r="C555" s="8" t="s">
        <v>4</v>
      </c>
    </row>
    <row r="556" spans="1:3" ht="18" customHeight="1">
      <c r="A556" s="6" t="s">
        <v>12</v>
      </c>
      <c r="B556" s="7" t="str">
        <f>"21915"</f>
        <v>21915</v>
      </c>
      <c r="C556" s="8">
        <v>73</v>
      </c>
    </row>
    <row r="557" spans="1:3" ht="18" customHeight="1">
      <c r="A557" s="6" t="s">
        <v>12</v>
      </c>
      <c r="B557" s="7" t="str">
        <f>"21916"</f>
        <v>21916</v>
      </c>
      <c r="C557" s="8">
        <v>83</v>
      </c>
    </row>
    <row r="558" spans="1:3" ht="18" customHeight="1">
      <c r="A558" s="6" t="s">
        <v>12</v>
      </c>
      <c r="B558" s="7" t="str">
        <f>"21917"</f>
        <v>21917</v>
      </c>
      <c r="C558" s="8">
        <v>79.7</v>
      </c>
    </row>
    <row r="559" spans="1:3" ht="18" customHeight="1">
      <c r="A559" s="6" t="s">
        <v>12</v>
      </c>
      <c r="B559" s="7" t="str">
        <f>"21918"</f>
        <v>21918</v>
      </c>
      <c r="C559" s="8" t="s">
        <v>4</v>
      </c>
    </row>
    <row r="560" spans="1:3" ht="18" customHeight="1">
      <c r="A560" s="6" t="s">
        <v>12</v>
      </c>
      <c r="B560" s="7" t="str">
        <f>"21919"</f>
        <v>21919</v>
      </c>
      <c r="C560" s="8">
        <v>81.8</v>
      </c>
    </row>
    <row r="561" spans="1:3" ht="18" customHeight="1">
      <c r="A561" s="6" t="s">
        <v>12</v>
      </c>
      <c r="B561" s="7" t="str">
        <f>"21920"</f>
        <v>21920</v>
      </c>
      <c r="C561" s="8" t="s">
        <v>4</v>
      </c>
    </row>
    <row r="562" spans="1:3" ht="18" customHeight="1">
      <c r="A562" s="6" t="s">
        <v>12</v>
      </c>
      <c r="B562" s="7" t="str">
        <f>"21921"</f>
        <v>21921</v>
      </c>
      <c r="C562" s="8">
        <v>70.1</v>
      </c>
    </row>
    <row r="563" spans="1:3" ht="18" customHeight="1">
      <c r="A563" s="6" t="s">
        <v>12</v>
      </c>
      <c r="B563" s="7" t="str">
        <f>"21922"</f>
        <v>21922</v>
      </c>
      <c r="C563" s="8">
        <v>79.3</v>
      </c>
    </row>
    <row r="564" spans="1:3" ht="18" customHeight="1">
      <c r="A564" s="6" t="s">
        <v>12</v>
      </c>
      <c r="B564" s="7" t="str">
        <f>"21923"</f>
        <v>21923</v>
      </c>
      <c r="C564" s="8" t="s">
        <v>4</v>
      </c>
    </row>
    <row r="565" spans="1:3" ht="18" customHeight="1">
      <c r="A565" s="6" t="s">
        <v>12</v>
      </c>
      <c r="B565" s="7" t="str">
        <f>"21924"</f>
        <v>21924</v>
      </c>
      <c r="C565" s="8">
        <v>73.2</v>
      </c>
    </row>
    <row r="566" spans="1:3" ht="18" customHeight="1">
      <c r="A566" s="6" t="s">
        <v>12</v>
      </c>
      <c r="B566" s="7" t="str">
        <f>"21925"</f>
        <v>21925</v>
      </c>
      <c r="C566" s="8">
        <v>72.6</v>
      </c>
    </row>
    <row r="567" spans="1:3" ht="18" customHeight="1">
      <c r="A567" s="6" t="s">
        <v>12</v>
      </c>
      <c r="B567" s="7" t="str">
        <f>"21926"</f>
        <v>21926</v>
      </c>
      <c r="C567" s="8">
        <v>83.2</v>
      </c>
    </row>
    <row r="568" spans="1:3" ht="18" customHeight="1">
      <c r="A568" s="6" t="s">
        <v>12</v>
      </c>
      <c r="B568" s="7" t="str">
        <f>"21927"</f>
        <v>21927</v>
      </c>
      <c r="C568" s="8">
        <v>81.9</v>
      </c>
    </row>
    <row r="569" spans="1:3" ht="18" customHeight="1">
      <c r="A569" s="6" t="s">
        <v>12</v>
      </c>
      <c r="B569" s="7" t="str">
        <f>"21928"</f>
        <v>21928</v>
      </c>
      <c r="C569" s="8">
        <v>79.2</v>
      </c>
    </row>
    <row r="570" spans="1:3" ht="18" customHeight="1">
      <c r="A570" s="6" t="s">
        <v>12</v>
      </c>
      <c r="B570" s="7" t="str">
        <f>"21929"</f>
        <v>21929</v>
      </c>
      <c r="C570" s="8" t="s">
        <v>4</v>
      </c>
    </row>
    <row r="571" spans="1:3" ht="18" customHeight="1">
      <c r="A571" s="6" t="s">
        <v>12</v>
      </c>
      <c r="B571" s="7" t="str">
        <f>"21930"</f>
        <v>21930</v>
      </c>
      <c r="C571" s="8" t="s">
        <v>4</v>
      </c>
    </row>
    <row r="572" spans="1:3" ht="18" customHeight="1">
      <c r="A572" s="6" t="s">
        <v>12</v>
      </c>
      <c r="B572" s="7" t="str">
        <f>"22001"</f>
        <v>22001</v>
      </c>
      <c r="C572" s="8">
        <v>86</v>
      </c>
    </row>
    <row r="573" spans="1:3" ht="18" customHeight="1">
      <c r="A573" s="6" t="s">
        <v>12</v>
      </c>
      <c r="B573" s="7" t="str">
        <f>"22002"</f>
        <v>22002</v>
      </c>
      <c r="C573" s="8">
        <v>79.2</v>
      </c>
    </row>
    <row r="574" spans="1:3" ht="18" customHeight="1">
      <c r="A574" s="6" t="s">
        <v>12</v>
      </c>
      <c r="B574" s="7" t="str">
        <f>"22003"</f>
        <v>22003</v>
      </c>
      <c r="C574" s="8">
        <v>70</v>
      </c>
    </row>
    <row r="575" spans="1:3" ht="18" customHeight="1">
      <c r="A575" s="6" t="s">
        <v>12</v>
      </c>
      <c r="B575" s="7" t="str">
        <f>"22004"</f>
        <v>22004</v>
      </c>
      <c r="C575" s="8">
        <v>75.7</v>
      </c>
    </row>
    <row r="576" spans="1:3" ht="18" customHeight="1">
      <c r="A576" s="6" t="s">
        <v>12</v>
      </c>
      <c r="B576" s="7" t="str">
        <f>"22005"</f>
        <v>22005</v>
      </c>
      <c r="C576" s="8">
        <v>78.7</v>
      </c>
    </row>
    <row r="577" spans="1:3" ht="18" customHeight="1">
      <c r="A577" s="6" t="s">
        <v>12</v>
      </c>
      <c r="B577" s="7" t="str">
        <f>"22006"</f>
        <v>22006</v>
      </c>
      <c r="C577" s="8">
        <v>66.7</v>
      </c>
    </row>
    <row r="578" spans="1:3" ht="18" customHeight="1">
      <c r="A578" s="6" t="s">
        <v>12</v>
      </c>
      <c r="B578" s="7" t="str">
        <f>"22007"</f>
        <v>22007</v>
      </c>
      <c r="C578" s="8" t="s">
        <v>4</v>
      </c>
    </row>
    <row r="579" spans="1:3" ht="18" customHeight="1">
      <c r="A579" s="6" t="s">
        <v>12</v>
      </c>
      <c r="B579" s="7" t="str">
        <f>"22008"</f>
        <v>22008</v>
      </c>
      <c r="C579" s="8">
        <v>82.7</v>
      </c>
    </row>
    <row r="580" spans="1:3" ht="18" customHeight="1">
      <c r="A580" s="6" t="s">
        <v>12</v>
      </c>
      <c r="B580" s="7" t="str">
        <f>"22009"</f>
        <v>22009</v>
      </c>
      <c r="C580" s="8">
        <v>78.8</v>
      </c>
    </row>
    <row r="581" spans="1:3" ht="18" customHeight="1">
      <c r="A581" s="6" t="s">
        <v>12</v>
      </c>
      <c r="B581" s="7" t="str">
        <f>"22010"</f>
        <v>22010</v>
      </c>
      <c r="C581" s="8">
        <v>66.9</v>
      </c>
    </row>
    <row r="582" spans="1:3" ht="18" customHeight="1">
      <c r="A582" s="6" t="s">
        <v>12</v>
      </c>
      <c r="B582" s="7" t="str">
        <f>"22011"</f>
        <v>22011</v>
      </c>
      <c r="C582" s="8" t="s">
        <v>4</v>
      </c>
    </row>
    <row r="583" spans="1:3" ht="18" customHeight="1">
      <c r="A583" s="6" t="s">
        <v>12</v>
      </c>
      <c r="B583" s="7" t="str">
        <f>"22012"</f>
        <v>22012</v>
      </c>
      <c r="C583" s="8" t="s">
        <v>4</v>
      </c>
    </row>
    <row r="584" spans="1:3" ht="18" customHeight="1">
      <c r="A584" s="6" t="s">
        <v>12</v>
      </c>
      <c r="B584" s="7" t="str">
        <f>"22013"</f>
        <v>22013</v>
      </c>
      <c r="C584" s="8" t="s">
        <v>4</v>
      </c>
    </row>
    <row r="585" spans="1:3" ht="18" customHeight="1">
      <c r="A585" s="6" t="s">
        <v>12</v>
      </c>
      <c r="B585" s="7" t="str">
        <f>"22014"</f>
        <v>22014</v>
      </c>
      <c r="C585" s="8">
        <v>76.8</v>
      </c>
    </row>
    <row r="586" spans="1:3" ht="18" customHeight="1">
      <c r="A586" s="6" t="s">
        <v>12</v>
      </c>
      <c r="B586" s="7" t="str">
        <f>"22015"</f>
        <v>22015</v>
      </c>
      <c r="C586" s="8" t="s">
        <v>4</v>
      </c>
    </row>
    <row r="587" spans="1:3" ht="18" customHeight="1">
      <c r="A587" s="6" t="s">
        <v>12</v>
      </c>
      <c r="B587" s="7" t="str">
        <f>"22016"</f>
        <v>22016</v>
      </c>
      <c r="C587" s="8">
        <v>61.1</v>
      </c>
    </row>
    <row r="588" spans="1:3" ht="18" customHeight="1">
      <c r="A588" s="6" t="s">
        <v>12</v>
      </c>
      <c r="B588" s="7" t="str">
        <f>"22017"</f>
        <v>22017</v>
      </c>
      <c r="C588" s="8" t="s">
        <v>4</v>
      </c>
    </row>
    <row r="589" spans="1:3" ht="18" customHeight="1">
      <c r="A589" s="6" t="s">
        <v>12</v>
      </c>
      <c r="B589" s="7" t="str">
        <f>"22018"</f>
        <v>22018</v>
      </c>
      <c r="C589" s="8">
        <v>81.2</v>
      </c>
    </row>
    <row r="590" spans="1:3" ht="18" customHeight="1">
      <c r="A590" s="6" t="s">
        <v>12</v>
      </c>
      <c r="B590" s="7" t="str">
        <f>"22019"</f>
        <v>22019</v>
      </c>
      <c r="C590" s="8">
        <v>72</v>
      </c>
    </row>
    <row r="591" spans="1:3" ht="18" customHeight="1">
      <c r="A591" s="6" t="s">
        <v>12</v>
      </c>
      <c r="B591" s="7" t="str">
        <f>"22020"</f>
        <v>22020</v>
      </c>
      <c r="C591" s="8">
        <v>89.2</v>
      </c>
    </row>
    <row r="592" spans="1:3" ht="18" customHeight="1">
      <c r="A592" s="6" t="s">
        <v>12</v>
      </c>
      <c r="B592" s="7" t="str">
        <f>"22021"</f>
        <v>22021</v>
      </c>
      <c r="C592" s="8">
        <v>64.7</v>
      </c>
    </row>
    <row r="593" spans="1:3" ht="18" customHeight="1">
      <c r="A593" s="6" t="s">
        <v>12</v>
      </c>
      <c r="B593" s="7" t="str">
        <f>"22022"</f>
        <v>22022</v>
      </c>
      <c r="C593" s="8" t="s">
        <v>4</v>
      </c>
    </row>
    <row r="594" spans="1:3" ht="18" customHeight="1">
      <c r="A594" s="6" t="s">
        <v>12</v>
      </c>
      <c r="B594" s="7" t="str">
        <f>"22023"</f>
        <v>22023</v>
      </c>
      <c r="C594" s="8" t="s">
        <v>4</v>
      </c>
    </row>
    <row r="595" spans="1:3" ht="18" customHeight="1">
      <c r="A595" s="6" t="s">
        <v>12</v>
      </c>
      <c r="B595" s="7" t="str">
        <f>"22024"</f>
        <v>22024</v>
      </c>
      <c r="C595" s="8">
        <v>80.9</v>
      </c>
    </row>
    <row r="596" spans="1:3" ht="18" customHeight="1">
      <c r="A596" s="6" t="s">
        <v>12</v>
      </c>
      <c r="B596" s="7" t="str">
        <f>"22025"</f>
        <v>22025</v>
      </c>
      <c r="C596" s="8">
        <v>80.6</v>
      </c>
    </row>
    <row r="597" spans="1:3" ht="18" customHeight="1">
      <c r="A597" s="6" t="s">
        <v>12</v>
      </c>
      <c r="B597" s="7" t="str">
        <f>"22026"</f>
        <v>22026</v>
      </c>
      <c r="C597" s="8" t="s">
        <v>4</v>
      </c>
    </row>
    <row r="598" spans="1:3" ht="18" customHeight="1">
      <c r="A598" s="6" t="s">
        <v>12</v>
      </c>
      <c r="B598" s="7" t="str">
        <f>"22027"</f>
        <v>22027</v>
      </c>
      <c r="C598" s="8">
        <v>69.6</v>
      </c>
    </row>
    <row r="599" spans="1:3" ht="18" customHeight="1">
      <c r="A599" s="6" t="s">
        <v>12</v>
      </c>
      <c r="B599" s="7" t="str">
        <f>"22028"</f>
        <v>22028</v>
      </c>
      <c r="C599" s="8">
        <v>78.4</v>
      </c>
    </row>
    <row r="600" spans="1:3" ht="18" customHeight="1">
      <c r="A600" s="6" t="s">
        <v>12</v>
      </c>
      <c r="B600" s="7" t="str">
        <f>"22029"</f>
        <v>22029</v>
      </c>
      <c r="C600" s="8">
        <v>64.6</v>
      </c>
    </row>
    <row r="601" spans="1:3" ht="18" customHeight="1">
      <c r="A601" s="6" t="s">
        <v>12</v>
      </c>
      <c r="B601" s="7" t="str">
        <f>"22030"</f>
        <v>22030</v>
      </c>
      <c r="C601" s="8" t="s">
        <v>4</v>
      </c>
    </row>
    <row r="602" spans="1:3" ht="18" customHeight="1">
      <c r="A602" s="6" t="s">
        <v>12</v>
      </c>
      <c r="B602" s="7" t="str">
        <f>"22101"</f>
        <v>22101</v>
      </c>
      <c r="C602" s="8">
        <v>77.9</v>
      </c>
    </row>
    <row r="603" spans="1:3" ht="18" customHeight="1">
      <c r="A603" s="6" t="s">
        <v>12</v>
      </c>
      <c r="B603" s="7" t="str">
        <f>"22102"</f>
        <v>22102</v>
      </c>
      <c r="C603" s="8" t="s">
        <v>4</v>
      </c>
    </row>
    <row r="604" spans="1:3" ht="18" customHeight="1">
      <c r="A604" s="6" t="s">
        <v>12</v>
      </c>
      <c r="B604" s="7" t="str">
        <f>"22103"</f>
        <v>22103</v>
      </c>
      <c r="C604" s="8" t="s">
        <v>4</v>
      </c>
    </row>
    <row r="605" spans="1:3" ht="18" customHeight="1">
      <c r="A605" s="6" t="s">
        <v>12</v>
      </c>
      <c r="B605" s="7" t="str">
        <f>"22104"</f>
        <v>22104</v>
      </c>
      <c r="C605" s="8">
        <v>73.9</v>
      </c>
    </row>
    <row r="606" spans="1:3" ht="18" customHeight="1">
      <c r="A606" s="6" t="s">
        <v>12</v>
      </c>
      <c r="B606" s="7" t="str">
        <f>"22105"</f>
        <v>22105</v>
      </c>
      <c r="C606" s="8" t="s">
        <v>4</v>
      </c>
    </row>
    <row r="607" spans="1:3" ht="18" customHeight="1">
      <c r="A607" s="6" t="s">
        <v>12</v>
      </c>
      <c r="B607" s="7" t="str">
        <f>"22106"</f>
        <v>22106</v>
      </c>
      <c r="C607" s="8" t="s">
        <v>4</v>
      </c>
    </row>
    <row r="608" spans="1:3" ht="18" customHeight="1">
      <c r="A608" s="6" t="s">
        <v>12</v>
      </c>
      <c r="B608" s="7" t="str">
        <f>"22107"</f>
        <v>22107</v>
      </c>
      <c r="C608" s="8">
        <v>77</v>
      </c>
    </row>
    <row r="609" spans="1:3" ht="18" customHeight="1">
      <c r="A609" s="6" t="s">
        <v>12</v>
      </c>
      <c r="B609" s="7" t="str">
        <f>"22108"</f>
        <v>22108</v>
      </c>
      <c r="C609" s="8">
        <v>81.2</v>
      </c>
    </row>
    <row r="610" spans="1:3" ht="18" customHeight="1">
      <c r="A610" s="6" t="s">
        <v>12</v>
      </c>
      <c r="B610" s="7" t="str">
        <f>"22109"</f>
        <v>22109</v>
      </c>
      <c r="C610" s="8" t="s">
        <v>4</v>
      </c>
    </row>
    <row r="611" spans="1:3" ht="18" customHeight="1">
      <c r="A611" s="6" t="s">
        <v>12</v>
      </c>
      <c r="B611" s="7" t="str">
        <f>"22110"</f>
        <v>22110</v>
      </c>
      <c r="C611" s="8">
        <v>86.3</v>
      </c>
    </row>
    <row r="612" spans="1:3" ht="18" customHeight="1">
      <c r="A612" s="6" t="s">
        <v>12</v>
      </c>
      <c r="B612" s="7" t="str">
        <f>"22111"</f>
        <v>22111</v>
      </c>
      <c r="C612" s="8">
        <v>82.1</v>
      </c>
    </row>
    <row r="613" spans="1:3" ht="18" customHeight="1">
      <c r="A613" s="6" t="s">
        <v>12</v>
      </c>
      <c r="B613" s="7" t="str">
        <f>"22112"</f>
        <v>22112</v>
      </c>
      <c r="C613" s="8" t="s">
        <v>4</v>
      </c>
    </row>
    <row r="614" spans="1:3" ht="18" customHeight="1">
      <c r="A614" s="6" t="s">
        <v>12</v>
      </c>
      <c r="B614" s="7" t="str">
        <f>"22113"</f>
        <v>22113</v>
      </c>
      <c r="C614" s="8">
        <v>84.8</v>
      </c>
    </row>
    <row r="615" spans="1:3" ht="18" customHeight="1">
      <c r="A615" s="6" t="s">
        <v>12</v>
      </c>
      <c r="B615" s="7" t="str">
        <f>"22114"</f>
        <v>22114</v>
      </c>
      <c r="C615" s="8">
        <v>79.7</v>
      </c>
    </row>
    <row r="616" spans="1:3" ht="18" customHeight="1">
      <c r="A616" s="6" t="s">
        <v>12</v>
      </c>
      <c r="B616" s="7" t="str">
        <f>"22115"</f>
        <v>22115</v>
      </c>
      <c r="C616" s="8">
        <v>71.8</v>
      </c>
    </row>
    <row r="617" spans="1:3" ht="18" customHeight="1">
      <c r="A617" s="6" t="s">
        <v>12</v>
      </c>
      <c r="B617" s="7" t="str">
        <f>"22116"</f>
        <v>22116</v>
      </c>
      <c r="C617" s="8">
        <v>71.9</v>
      </c>
    </row>
    <row r="618" spans="1:3" ht="18" customHeight="1">
      <c r="A618" s="6" t="s">
        <v>12</v>
      </c>
      <c r="B618" s="7" t="str">
        <f>"22117"</f>
        <v>22117</v>
      </c>
      <c r="C618" s="8">
        <v>87</v>
      </c>
    </row>
    <row r="619" spans="1:3" ht="18" customHeight="1">
      <c r="A619" s="6" t="s">
        <v>12</v>
      </c>
      <c r="B619" s="7" t="str">
        <f>"22118"</f>
        <v>22118</v>
      </c>
      <c r="C619" s="8">
        <v>79.3</v>
      </c>
    </row>
    <row r="620" spans="1:3" ht="18" customHeight="1">
      <c r="A620" s="6" t="s">
        <v>12</v>
      </c>
      <c r="B620" s="7" t="str">
        <f>"22119"</f>
        <v>22119</v>
      </c>
      <c r="C620" s="8" t="s">
        <v>4</v>
      </c>
    </row>
    <row r="621" spans="1:3" ht="18" customHeight="1">
      <c r="A621" s="6" t="s">
        <v>12</v>
      </c>
      <c r="B621" s="7" t="str">
        <f>"22120"</f>
        <v>22120</v>
      </c>
      <c r="C621" s="8" t="s">
        <v>4</v>
      </c>
    </row>
    <row r="622" spans="1:3" ht="18" customHeight="1">
      <c r="A622" s="6" t="s">
        <v>12</v>
      </c>
      <c r="B622" s="7" t="str">
        <f>"22121"</f>
        <v>22121</v>
      </c>
      <c r="C622" s="8">
        <v>77.4</v>
      </c>
    </row>
    <row r="623" spans="1:3" ht="18" customHeight="1">
      <c r="A623" s="6" t="s">
        <v>12</v>
      </c>
      <c r="B623" s="7" t="str">
        <f>"22122"</f>
        <v>22122</v>
      </c>
      <c r="C623" s="8">
        <v>77.3</v>
      </c>
    </row>
    <row r="624" spans="1:3" ht="18" customHeight="1">
      <c r="A624" s="6" t="s">
        <v>12</v>
      </c>
      <c r="B624" s="7" t="str">
        <f>"22123"</f>
        <v>22123</v>
      </c>
      <c r="C624" s="8">
        <v>79.3</v>
      </c>
    </row>
    <row r="625" spans="1:3" ht="18" customHeight="1">
      <c r="A625" s="6" t="s">
        <v>12</v>
      </c>
      <c r="B625" s="7" t="str">
        <f>"22124"</f>
        <v>22124</v>
      </c>
      <c r="C625" s="8">
        <v>70.4</v>
      </c>
    </row>
    <row r="626" spans="1:3" ht="18" customHeight="1">
      <c r="A626" s="6" t="s">
        <v>12</v>
      </c>
      <c r="B626" s="7" t="str">
        <f>"22125"</f>
        <v>22125</v>
      </c>
      <c r="C626" s="8">
        <v>65</v>
      </c>
    </row>
    <row r="627" spans="1:3" ht="18" customHeight="1">
      <c r="A627" s="6" t="s">
        <v>12</v>
      </c>
      <c r="B627" s="7" t="str">
        <f>"22126"</f>
        <v>22126</v>
      </c>
      <c r="C627" s="8">
        <v>86.7</v>
      </c>
    </row>
    <row r="628" spans="1:3" ht="18" customHeight="1">
      <c r="A628" s="6" t="s">
        <v>12</v>
      </c>
      <c r="B628" s="7" t="str">
        <f>"22127"</f>
        <v>22127</v>
      </c>
      <c r="C628" s="8">
        <v>75.9</v>
      </c>
    </row>
    <row r="629" spans="1:3" ht="18" customHeight="1">
      <c r="A629" s="6" t="s">
        <v>12</v>
      </c>
      <c r="B629" s="7" t="str">
        <f>"22128"</f>
        <v>22128</v>
      </c>
      <c r="C629" s="8">
        <v>68.9</v>
      </c>
    </row>
    <row r="630" spans="1:3" ht="18" customHeight="1">
      <c r="A630" s="6" t="s">
        <v>12</v>
      </c>
      <c r="B630" s="7" t="str">
        <f>"22129"</f>
        <v>22129</v>
      </c>
      <c r="C630" s="8">
        <v>65</v>
      </c>
    </row>
    <row r="631" spans="1:3" ht="18" customHeight="1">
      <c r="A631" s="6" t="s">
        <v>12</v>
      </c>
      <c r="B631" s="7" t="str">
        <f>"22130"</f>
        <v>22130</v>
      </c>
      <c r="C631" s="8" t="s">
        <v>4</v>
      </c>
    </row>
    <row r="632" spans="1:3" ht="18" customHeight="1">
      <c r="A632" s="6" t="s">
        <v>12</v>
      </c>
      <c r="B632" s="7" t="str">
        <f>"22201"</f>
        <v>22201</v>
      </c>
      <c r="C632" s="8">
        <v>79.2</v>
      </c>
    </row>
    <row r="633" spans="1:3" ht="18" customHeight="1">
      <c r="A633" s="6" t="s">
        <v>12</v>
      </c>
      <c r="B633" s="7" t="str">
        <f>"22202"</f>
        <v>22202</v>
      </c>
      <c r="C633" s="8">
        <v>84.2</v>
      </c>
    </row>
    <row r="634" spans="1:3" ht="18" customHeight="1">
      <c r="A634" s="6" t="s">
        <v>12</v>
      </c>
      <c r="B634" s="7" t="str">
        <f>"22203"</f>
        <v>22203</v>
      </c>
      <c r="C634" s="8">
        <v>86</v>
      </c>
    </row>
    <row r="635" spans="1:3" ht="18" customHeight="1">
      <c r="A635" s="6" t="s">
        <v>12</v>
      </c>
      <c r="B635" s="7" t="str">
        <f>"22204"</f>
        <v>22204</v>
      </c>
      <c r="C635" s="8" t="s">
        <v>4</v>
      </c>
    </row>
    <row r="636" spans="1:3" ht="18" customHeight="1">
      <c r="A636" s="6" t="s">
        <v>12</v>
      </c>
      <c r="B636" s="7" t="str">
        <f>"22205"</f>
        <v>22205</v>
      </c>
      <c r="C636" s="8">
        <v>81.4</v>
      </c>
    </row>
    <row r="637" spans="1:3" ht="18" customHeight="1">
      <c r="A637" s="6" t="s">
        <v>12</v>
      </c>
      <c r="B637" s="7" t="str">
        <f>"22206"</f>
        <v>22206</v>
      </c>
      <c r="C637" s="8">
        <v>69.3</v>
      </c>
    </row>
    <row r="638" spans="1:3" ht="18" customHeight="1">
      <c r="A638" s="6" t="s">
        <v>12</v>
      </c>
      <c r="B638" s="7" t="str">
        <f>"22207"</f>
        <v>22207</v>
      </c>
      <c r="C638" s="8">
        <v>52</v>
      </c>
    </row>
    <row r="639" spans="1:3" ht="18" customHeight="1">
      <c r="A639" s="6" t="s">
        <v>12</v>
      </c>
      <c r="B639" s="7" t="str">
        <f>"22208"</f>
        <v>22208</v>
      </c>
      <c r="C639" s="8">
        <v>61.5</v>
      </c>
    </row>
    <row r="640" spans="1:3" ht="18" customHeight="1">
      <c r="A640" s="6" t="s">
        <v>12</v>
      </c>
      <c r="B640" s="7" t="str">
        <f>"22209"</f>
        <v>22209</v>
      </c>
      <c r="C640" s="8" t="s">
        <v>4</v>
      </c>
    </row>
    <row r="641" spans="1:3" ht="18" customHeight="1">
      <c r="A641" s="6" t="s">
        <v>12</v>
      </c>
      <c r="B641" s="7" t="str">
        <f>"22210"</f>
        <v>22210</v>
      </c>
      <c r="C641" s="8">
        <v>75.5</v>
      </c>
    </row>
    <row r="642" spans="1:3" ht="18" customHeight="1">
      <c r="A642" s="6" t="s">
        <v>12</v>
      </c>
      <c r="B642" s="7" t="str">
        <f>"22211"</f>
        <v>22211</v>
      </c>
      <c r="C642" s="8">
        <v>64.4</v>
      </c>
    </row>
    <row r="643" spans="1:3" ht="18" customHeight="1">
      <c r="A643" s="6" t="s">
        <v>12</v>
      </c>
      <c r="B643" s="7" t="str">
        <f>"22212"</f>
        <v>22212</v>
      </c>
      <c r="C643" s="8" t="s">
        <v>4</v>
      </c>
    </row>
    <row r="644" spans="1:3" ht="18" customHeight="1">
      <c r="A644" s="6" t="s">
        <v>12</v>
      </c>
      <c r="B644" s="7" t="str">
        <f>"22213"</f>
        <v>22213</v>
      </c>
      <c r="C644" s="8">
        <v>82.4</v>
      </c>
    </row>
    <row r="645" spans="1:3" ht="18" customHeight="1">
      <c r="A645" s="6" t="s">
        <v>12</v>
      </c>
      <c r="B645" s="7" t="str">
        <f>"22214"</f>
        <v>22214</v>
      </c>
      <c r="C645" s="8" t="s">
        <v>4</v>
      </c>
    </row>
    <row r="646" spans="1:3" ht="18" customHeight="1">
      <c r="A646" s="6" t="s">
        <v>12</v>
      </c>
      <c r="B646" s="7" t="str">
        <f>"22215"</f>
        <v>22215</v>
      </c>
      <c r="C646" s="8" t="s">
        <v>4</v>
      </c>
    </row>
    <row r="647" spans="1:3" ht="18" customHeight="1">
      <c r="A647" s="6" t="s">
        <v>12</v>
      </c>
      <c r="B647" s="7" t="str">
        <f>"22216"</f>
        <v>22216</v>
      </c>
      <c r="C647" s="8">
        <v>80.1</v>
      </c>
    </row>
    <row r="648" spans="1:3" ht="18" customHeight="1">
      <c r="A648" s="6" t="s">
        <v>12</v>
      </c>
      <c r="B648" s="7" t="str">
        <f>"22217"</f>
        <v>22217</v>
      </c>
      <c r="C648" s="8">
        <v>68.3</v>
      </c>
    </row>
    <row r="649" spans="1:3" ht="18" customHeight="1">
      <c r="A649" s="6" t="s">
        <v>12</v>
      </c>
      <c r="B649" s="7" t="str">
        <f>"22218"</f>
        <v>22218</v>
      </c>
      <c r="C649" s="8">
        <v>54.9</v>
      </c>
    </row>
    <row r="650" spans="1:3" ht="18" customHeight="1">
      <c r="A650" s="6" t="s">
        <v>12</v>
      </c>
      <c r="B650" s="7" t="str">
        <f>"22219"</f>
        <v>22219</v>
      </c>
      <c r="C650" s="8">
        <v>62.2</v>
      </c>
    </row>
    <row r="651" spans="1:3" ht="18" customHeight="1">
      <c r="A651" s="6" t="s">
        <v>12</v>
      </c>
      <c r="B651" s="7" t="str">
        <f>"22220"</f>
        <v>22220</v>
      </c>
      <c r="C651" s="8" t="s">
        <v>4</v>
      </c>
    </row>
    <row r="652" spans="1:3" ht="18" customHeight="1">
      <c r="A652" s="6" t="s">
        <v>12</v>
      </c>
      <c r="B652" s="7" t="str">
        <f>"22221"</f>
        <v>22221</v>
      </c>
      <c r="C652" s="8">
        <v>77.4</v>
      </c>
    </row>
    <row r="653" spans="1:3" ht="18" customHeight="1">
      <c r="A653" s="6" t="s">
        <v>12</v>
      </c>
      <c r="B653" s="7" t="str">
        <f>"22222"</f>
        <v>22222</v>
      </c>
      <c r="C653" s="8">
        <v>77.7</v>
      </c>
    </row>
    <row r="654" spans="1:3" ht="18" customHeight="1">
      <c r="A654" s="6" t="s">
        <v>12</v>
      </c>
      <c r="B654" s="7" t="str">
        <f>"22223"</f>
        <v>22223</v>
      </c>
      <c r="C654" s="8" t="s">
        <v>4</v>
      </c>
    </row>
    <row r="655" spans="1:3" ht="18" customHeight="1">
      <c r="A655" s="6" t="s">
        <v>12</v>
      </c>
      <c r="B655" s="7" t="str">
        <f>"22224"</f>
        <v>22224</v>
      </c>
      <c r="C655" s="8" t="s">
        <v>4</v>
      </c>
    </row>
    <row r="656" spans="1:3" ht="18" customHeight="1">
      <c r="A656" s="6" t="s">
        <v>12</v>
      </c>
      <c r="B656" s="7" t="str">
        <f>"22225"</f>
        <v>22225</v>
      </c>
      <c r="C656" s="8">
        <v>62.4</v>
      </c>
    </row>
    <row r="657" spans="1:3" ht="18" customHeight="1">
      <c r="A657" s="6" t="s">
        <v>12</v>
      </c>
      <c r="B657" s="7" t="str">
        <f>"22226"</f>
        <v>22226</v>
      </c>
      <c r="C657" s="8" t="s">
        <v>4</v>
      </c>
    </row>
    <row r="658" spans="1:3" ht="18" customHeight="1">
      <c r="A658" s="6" t="s">
        <v>12</v>
      </c>
      <c r="B658" s="7" t="str">
        <f>"22227"</f>
        <v>22227</v>
      </c>
      <c r="C658" s="8" t="s">
        <v>4</v>
      </c>
    </row>
    <row r="659" spans="1:3" ht="18" customHeight="1">
      <c r="A659" s="6" t="s">
        <v>12</v>
      </c>
      <c r="B659" s="7" t="str">
        <f>"22228"</f>
        <v>22228</v>
      </c>
      <c r="C659" s="8">
        <v>78.2</v>
      </c>
    </row>
    <row r="660" spans="1:3" ht="18" customHeight="1">
      <c r="A660" s="6" t="s">
        <v>12</v>
      </c>
      <c r="B660" s="7" t="str">
        <f>"22229"</f>
        <v>22229</v>
      </c>
      <c r="C660" s="8" t="s">
        <v>4</v>
      </c>
    </row>
    <row r="661" spans="1:3" ht="18" customHeight="1">
      <c r="A661" s="6" t="s">
        <v>12</v>
      </c>
      <c r="B661" s="7" t="str">
        <f>"22230"</f>
        <v>22230</v>
      </c>
      <c r="C661" s="8">
        <v>83</v>
      </c>
    </row>
    <row r="662" spans="1:3" ht="18" customHeight="1">
      <c r="A662" s="6" t="s">
        <v>12</v>
      </c>
      <c r="B662" s="7" t="str">
        <f>"22301"</f>
        <v>22301</v>
      </c>
      <c r="C662" s="8" t="s">
        <v>4</v>
      </c>
    </row>
    <row r="663" spans="1:3" ht="18" customHeight="1">
      <c r="A663" s="6" t="s">
        <v>12</v>
      </c>
      <c r="B663" s="7" t="str">
        <f>"22302"</f>
        <v>22302</v>
      </c>
      <c r="C663" s="8" t="s">
        <v>4</v>
      </c>
    </row>
    <row r="664" spans="1:3" ht="18" customHeight="1">
      <c r="A664" s="6" t="s">
        <v>12</v>
      </c>
      <c r="B664" s="7" t="str">
        <f>"22303"</f>
        <v>22303</v>
      </c>
      <c r="C664" s="8">
        <v>71.7</v>
      </c>
    </row>
    <row r="665" spans="1:3" ht="18" customHeight="1">
      <c r="A665" s="6" t="s">
        <v>12</v>
      </c>
      <c r="B665" s="7" t="str">
        <f>"22304"</f>
        <v>22304</v>
      </c>
      <c r="C665" s="8" t="s">
        <v>4</v>
      </c>
    </row>
    <row r="666" spans="1:3" ht="18" customHeight="1">
      <c r="A666" s="6" t="s">
        <v>12</v>
      </c>
      <c r="B666" s="7" t="str">
        <f>"22305"</f>
        <v>22305</v>
      </c>
      <c r="C666" s="8">
        <v>88</v>
      </c>
    </row>
    <row r="667" spans="1:3" ht="18" customHeight="1">
      <c r="A667" s="6" t="s">
        <v>12</v>
      </c>
      <c r="B667" s="7" t="str">
        <f>"22306"</f>
        <v>22306</v>
      </c>
      <c r="C667" s="8">
        <v>61.6</v>
      </c>
    </row>
    <row r="668" spans="1:3" ht="18" customHeight="1">
      <c r="A668" s="6" t="s">
        <v>12</v>
      </c>
      <c r="B668" s="7" t="str">
        <f>"22307"</f>
        <v>22307</v>
      </c>
      <c r="C668" s="8">
        <v>67.7</v>
      </c>
    </row>
    <row r="669" spans="1:3" ht="18" customHeight="1">
      <c r="A669" s="6" t="s">
        <v>12</v>
      </c>
      <c r="B669" s="7" t="str">
        <f>"22308"</f>
        <v>22308</v>
      </c>
      <c r="C669" s="8">
        <v>75.8</v>
      </c>
    </row>
    <row r="670" spans="1:3" ht="18" customHeight="1">
      <c r="A670" s="6" t="s">
        <v>12</v>
      </c>
      <c r="B670" s="7" t="str">
        <f>"22309"</f>
        <v>22309</v>
      </c>
      <c r="C670" s="8" t="s">
        <v>4</v>
      </c>
    </row>
    <row r="671" spans="1:3" ht="18" customHeight="1">
      <c r="A671" s="6" t="s">
        <v>13</v>
      </c>
      <c r="B671" s="7" t="str">
        <f>"22310"</f>
        <v>22310</v>
      </c>
      <c r="C671" s="8">
        <v>89.3</v>
      </c>
    </row>
    <row r="672" spans="1:3" ht="18" customHeight="1">
      <c r="A672" s="6" t="s">
        <v>13</v>
      </c>
      <c r="B672" s="7" t="str">
        <f>"22311"</f>
        <v>22311</v>
      </c>
      <c r="C672" s="8">
        <v>67.6</v>
      </c>
    </row>
    <row r="673" spans="1:3" ht="18" customHeight="1">
      <c r="A673" s="6" t="s">
        <v>13</v>
      </c>
      <c r="B673" s="7" t="str">
        <f>"22312"</f>
        <v>22312</v>
      </c>
      <c r="C673" s="8">
        <v>75</v>
      </c>
    </row>
    <row r="674" spans="1:3" ht="18" customHeight="1">
      <c r="A674" s="6" t="s">
        <v>13</v>
      </c>
      <c r="B674" s="7" t="str">
        <f>"22313"</f>
        <v>22313</v>
      </c>
      <c r="C674" s="8">
        <v>88.4</v>
      </c>
    </row>
    <row r="675" spans="1:3" ht="18" customHeight="1">
      <c r="A675" s="6" t="s">
        <v>13</v>
      </c>
      <c r="B675" s="7" t="str">
        <f>"22314"</f>
        <v>22314</v>
      </c>
      <c r="C675" s="8">
        <v>73</v>
      </c>
    </row>
    <row r="676" spans="1:3" ht="18" customHeight="1">
      <c r="A676" s="6" t="s">
        <v>13</v>
      </c>
      <c r="B676" s="7" t="str">
        <f>"22315"</f>
        <v>22315</v>
      </c>
      <c r="C676" s="8">
        <v>58.9</v>
      </c>
    </row>
    <row r="677" spans="1:3" ht="18" customHeight="1">
      <c r="A677" s="6" t="s">
        <v>13</v>
      </c>
      <c r="B677" s="7" t="str">
        <f>"22316"</f>
        <v>22316</v>
      </c>
      <c r="C677" s="8">
        <v>65.3</v>
      </c>
    </row>
    <row r="678" spans="1:3" ht="18" customHeight="1">
      <c r="A678" s="6" t="s">
        <v>13</v>
      </c>
      <c r="B678" s="7" t="str">
        <f>"22317"</f>
        <v>22317</v>
      </c>
      <c r="C678" s="8">
        <v>81.1</v>
      </c>
    </row>
    <row r="679" spans="1:3" ht="18" customHeight="1">
      <c r="A679" s="6" t="s">
        <v>13</v>
      </c>
      <c r="B679" s="7" t="str">
        <f>"22318"</f>
        <v>22318</v>
      </c>
      <c r="C679" s="8">
        <v>90.3</v>
      </c>
    </row>
    <row r="680" spans="1:3" ht="18" customHeight="1">
      <c r="A680" s="6" t="s">
        <v>13</v>
      </c>
      <c r="B680" s="7" t="str">
        <f>"22319"</f>
        <v>22319</v>
      </c>
      <c r="C680" s="8" t="s">
        <v>4</v>
      </c>
    </row>
    <row r="681" spans="1:3" ht="18" customHeight="1">
      <c r="A681" s="6" t="s">
        <v>13</v>
      </c>
      <c r="B681" s="7" t="str">
        <f>"22320"</f>
        <v>22320</v>
      </c>
      <c r="C681" s="8">
        <v>66.7</v>
      </c>
    </row>
    <row r="682" spans="1:3" ht="18" customHeight="1">
      <c r="A682" s="6" t="s">
        <v>13</v>
      </c>
      <c r="B682" s="7" t="str">
        <f>"22321"</f>
        <v>22321</v>
      </c>
      <c r="C682" s="8" t="s">
        <v>4</v>
      </c>
    </row>
    <row r="683" spans="1:3" ht="18" customHeight="1">
      <c r="A683" s="6" t="s">
        <v>13</v>
      </c>
      <c r="B683" s="7" t="str">
        <f>"22322"</f>
        <v>22322</v>
      </c>
      <c r="C683" s="8">
        <v>63.1</v>
      </c>
    </row>
    <row r="684" spans="1:3" ht="18" customHeight="1">
      <c r="A684" s="6" t="s">
        <v>13</v>
      </c>
      <c r="B684" s="7" t="str">
        <f>"22323"</f>
        <v>22323</v>
      </c>
      <c r="C684" s="8">
        <v>86.3</v>
      </c>
    </row>
    <row r="685" spans="1:3" ht="18" customHeight="1">
      <c r="A685" s="6" t="s">
        <v>13</v>
      </c>
      <c r="B685" s="7" t="str">
        <f>"22324"</f>
        <v>22324</v>
      </c>
      <c r="C685" s="8" t="s">
        <v>4</v>
      </c>
    </row>
    <row r="686" spans="1:3" ht="18" customHeight="1">
      <c r="A686" s="6" t="s">
        <v>13</v>
      </c>
      <c r="B686" s="7" t="str">
        <f>"22325"</f>
        <v>22325</v>
      </c>
      <c r="C686" s="8">
        <v>80.7</v>
      </c>
    </row>
    <row r="687" spans="1:3" ht="18" customHeight="1">
      <c r="A687" s="6" t="s">
        <v>13</v>
      </c>
      <c r="B687" s="7" t="str">
        <f>"22326"</f>
        <v>22326</v>
      </c>
      <c r="C687" s="8" t="s">
        <v>4</v>
      </c>
    </row>
    <row r="688" spans="1:3" ht="18" customHeight="1">
      <c r="A688" s="6" t="s">
        <v>13</v>
      </c>
      <c r="B688" s="7" t="str">
        <f>"22327"</f>
        <v>22327</v>
      </c>
      <c r="C688" s="8">
        <v>78.3</v>
      </c>
    </row>
    <row r="689" spans="1:3" ht="18" customHeight="1">
      <c r="A689" s="6" t="s">
        <v>13</v>
      </c>
      <c r="B689" s="7" t="str">
        <f>"22328"</f>
        <v>22328</v>
      </c>
      <c r="C689" s="8">
        <v>91.9</v>
      </c>
    </row>
    <row r="690" spans="1:3" ht="18" customHeight="1">
      <c r="A690" s="6" t="s">
        <v>13</v>
      </c>
      <c r="B690" s="7" t="str">
        <f>"22329"</f>
        <v>22329</v>
      </c>
      <c r="C690" s="8">
        <v>76.5</v>
      </c>
    </row>
    <row r="691" spans="1:3" ht="18" customHeight="1">
      <c r="A691" s="6" t="s">
        <v>13</v>
      </c>
      <c r="B691" s="7" t="str">
        <f>"22330"</f>
        <v>22330</v>
      </c>
      <c r="C691" s="8" t="s">
        <v>4</v>
      </c>
    </row>
    <row r="692" spans="1:3" ht="18" customHeight="1">
      <c r="A692" s="6" t="s">
        <v>13</v>
      </c>
      <c r="B692" s="7" t="str">
        <f>"22401"</f>
        <v>22401</v>
      </c>
      <c r="C692" s="8">
        <v>88</v>
      </c>
    </row>
    <row r="693" spans="1:3" ht="18" customHeight="1">
      <c r="A693" s="6" t="s">
        <v>13</v>
      </c>
      <c r="B693" s="7" t="str">
        <f>"22402"</f>
        <v>22402</v>
      </c>
      <c r="C693" s="8">
        <v>75.6</v>
      </c>
    </row>
    <row r="694" spans="1:3" ht="18" customHeight="1">
      <c r="A694" s="6" t="s">
        <v>13</v>
      </c>
      <c r="B694" s="7" t="str">
        <f>"22403"</f>
        <v>22403</v>
      </c>
      <c r="C694" s="8">
        <v>79.3</v>
      </c>
    </row>
    <row r="695" spans="1:3" ht="18" customHeight="1">
      <c r="A695" s="6" t="s">
        <v>13</v>
      </c>
      <c r="B695" s="7" t="str">
        <f>"22404"</f>
        <v>22404</v>
      </c>
      <c r="C695" s="8" t="s">
        <v>4</v>
      </c>
    </row>
    <row r="696" spans="1:3" ht="18" customHeight="1">
      <c r="A696" s="6" t="s">
        <v>13</v>
      </c>
      <c r="B696" s="7" t="str">
        <f>"22405"</f>
        <v>22405</v>
      </c>
      <c r="C696" s="8">
        <v>68.1</v>
      </c>
    </row>
    <row r="697" spans="1:3" ht="18" customHeight="1">
      <c r="A697" s="6" t="s">
        <v>13</v>
      </c>
      <c r="B697" s="7" t="str">
        <f>"22406"</f>
        <v>22406</v>
      </c>
      <c r="C697" s="8">
        <v>76.8</v>
      </c>
    </row>
    <row r="698" spans="1:3" ht="18" customHeight="1">
      <c r="A698" s="6" t="s">
        <v>13</v>
      </c>
      <c r="B698" s="7" t="str">
        <f>"22407"</f>
        <v>22407</v>
      </c>
      <c r="C698" s="8">
        <v>78.2</v>
      </c>
    </row>
    <row r="699" spans="1:3" ht="18" customHeight="1">
      <c r="A699" s="6" t="s">
        <v>13</v>
      </c>
      <c r="B699" s="7" t="str">
        <f>"22408"</f>
        <v>22408</v>
      </c>
      <c r="C699" s="8" t="s">
        <v>4</v>
      </c>
    </row>
    <row r="700" spans="1:3" ht="18" customHeight="1">
      <c r="A700" s="6" t="s">
        <v>13</v>
      </c>
      <c r="B700" s="7" t="str">
        <f>"22409"</f>
        <v>22409</v>
      </c>
      <c r="C700" s="8">
        <v>83.1</v>
      </c>
    </row>
    <row r="701" spans="1:3" ht="18" customHeight="1">
      <c r="A701" s="6" t="s">
        <v>13</v>
      </c>
      <c r="B701" s="7" t="str">
        <f>"22410"</f>
        <v>22410</v>
      </c>
      <c r="C701" s="8">
        <v>77</v>
      </c>
    </row>
    <row r="702" spans="1:3" ht="18" customHeight="1">
      <c r="A702" s="6" t="s">
        <v>13</v>
      </c>
      <c r="B702" s="7" t="str">
        <f>"22411"</f>
        <v>22411</v>
      </c>
      <c r="C702" s="8" t="s">
        <v>4</v>
      </c>
    </row>
    <row r="703" spans="1:3" ht="18" customHeight="1">
      <c r="A703" s="6" t="s">
        <v>13</v>
      </c>
      <c r="B703" s="7" t="str">
        <f>"22412"</f>
        <v>22412</v>
      </c>
      <c r="C703" s="8">
        <v>79.3</v>
      </c>
    </row>
    <row r="704" spans="1:3" ht="18" customHeight="1">
      <c r="A704" s="6" t="s">
        <v>13</v>
      </c>
      <c r="B704" s="7" t="str">
        <f>"22413"</f>
        <v>22413</v>
      </c>
      <c r="C704" s="8">
        <v>79.5</v>
      </c>
    </row>
    <row r="705" spans="1:3" ht="18" customHeight="1">
      <c r="A705" s="6" t="s">
        <v>13</v>
      </c>
      <c r="B705" s="7" t="str">
        <f>"22414"</f>
        <v>22414</v>
      </c>
      <c r="C705" s="8">
        <v>77.9</v>
      </c>
    </row>
    <row r="706" spans="1:3" ht="18" customHeight="1">
      <c r="A706" s="6" t="s">
        <v>13</v>
      </c>
      <c r="B706" s="7" t="str">
        <f>"22415"</f>
        <v>22415</v>
      </c>
      <c r="C706" s="8" t="s">
        <v>4</v>
      </c>
    </row>
    <row r="707" spans="1:3" ht="18" customHeight="1">
      <c r="A707" s="6" t="s">
        <v>13</v>
      </c>
      <c r="B707" s="7" t="str">
        <f>"22416"</f>
        <v>22416</v>
      </c>
      <c r="C707" s="8">
        <v>67.1</v>
      </c>
    </row>
    <row r="708" spans="1:3" ht="18" customHeight="1">
      <c r="A708" s="6" t="s">
        <v>13</v>
      </c>
      <c r="B708" s="7" t="str">
        <f>"22417"</f>
        <v>22417</v>
      </c>
      <c r="C708" s="8">
        <v>80.9</v>
      </c>
    </row>
    <row r="709" spans="1:3" ht="18" customHeight="1">
      <c r="A709" s="6" t="s">
        <v>13</v>
      </c>
      <c r="B709" s="7" t="str">
        <f>"22418"</f>
        <v>22418</v>
      </c>
      <c r="C709" s="8" t="s">
        <v>4</v>
      </c>
    </row>
    <row r="710" spans="1:3" ht="18" customHeight="1">
      <c r="A710" s="6" t="s">
        <v>13</v>
      </c>
      <c r="B710" s="7" t="str">
        <f>"22419"</f>
        <v>22419</v>
      </c>
      <c r="C710" s="8">
        <v>91.2</v>
      </c>
    </row>
    <row r="711" spans="1:3" ht="18" customHeight="1">
      <c r="A711" s="6" t="s">
        <v>13</v>
      </c>
      <c r="B711" s="7" t="str">
        <f>"22420"</f>
        <v>22420</v>
      </c>
      <c r="C711" s="8">
        <v>63.4</v>
      </c>
    </row>
    <row r="712" spans="1:3" ht="18" customHeight="1">
      <c r="A712" s="6" t="s">
        <v>13</v>
      </c>
      <c r="B712" s="7" t="str">
        <f>"22421"</f>
        <v>22421</v>
      </c>
      <c r="C712" s="8">
        <v>63.6</v>
      </c>
    </row>
    <row r="713" spans="1:3" ht="18" customHeight="1">
      <c r="A713" s="6" t="s">
        <v>13</v>
      </c>
      <c r="B713" s="7" t="str">
        <f>"22422"</f>
        <v>22422</v>
      </c>
      <c r="C713" s="8">
        <v>80.8</v>
      </c>
    </row>
    <row r="714" spans="1:3" ht="18" customHeight="1">
      <c r="A714" s="6" t="s">
        <v>13</v>
      </c>
      <c r="B714" s="7" t="str">
        <f>"22423"</f>
        <v>22423</v>
      </c>
      <c r="C714" s="8">
        <v>79.6</v>
      </c>
    </row>
    <row r="715" spans="1:3" ht="18" customHeight="1">
      <c r="A715" s="6" t="s">
        <v>13</v>
      </c>
      <c r="B715" s="7" t="str">
        <f>"22424"</f>
        <v>22424</v>
      </c>
      <c r="C715" s="8">
        <v>77.7</v>
      </c>
    </row>
    <row r="716" spans="1:3" ht="18" customHeight="1">
      <c r="A716" s="6" t="s">
        <v>13</v>
      </c>
      <c r="B716" s="7" t="str">
        <f>"22425"</f>
        <v>22425</v>
      </c>
      <c r="C716" s="8">
        <v>90.9</v>
      </c>
    </row>
    <row r="717" spans="1:3" ht="18" customHeight="1">
      <c r="A717" s="6" t="s">
        <v>13</v>
      </c>
      <c r="B717" s="7" t="str">
        <f>"22426"</f>
        <v>22426</v>
      </c>
      <c r="C717" s="8">
        <v>80.1</v>
      </c>
    </row>
    <row r="718" spans="1:3" ht="18" customHeight="1">
      <c r="A718" s="6" t="s">
        <v>13</v>
      </c>
      <c r="B718" s="7" t="str">
        <f>"22427"</f>
        <v>22427</v>
      </c>
      <c r="C718" s="8" t="s">
        <v>4</v>
      </c>
    </row>
    <row r="719" spans="1:3" ht="18" customHeight="1">
      <c r="A719" s="6" t="s">
        <v>13</v>
      </c>
      <c r="B719" s="7" t="str">
        <f>"22428"</f>
        <v>22428</v>
      </c>
      <c r="C719" s="8" t="s">
        <v>4</v>
      </c>
    </row>
    <row r="720" spans="1:3" ht="18" customHeight="1">
      <c r="A720" s="6" t="s">
        <v>13</v>
      </c>
      <c r="B720" s="7" t="str">
        <f>"22429"</f>
        <v>22429</v>
      </c>
      <c r="C720" s="8" t="s">
        <v>4</v>
      </c>
    </row>
    <row r="721" spans="1:3" ht="18" customHeight="1">
      <c r="A721" s="6" t="s">
        <v>13</v>
      </c>
      <c r="B721" s="7" t="str">
        <f>"22430"</f>
        <v>22430</v>
      </c>
      <c r="C721" s="8" t="s">
        <v>4</v>
      </c>
    </row>
    <row r="722" spans="1:3" ht="18" customHeight="1">
      <c r="A722" s="6" t="s">
        <v>13</v>
      </c>
      <c r="B722" s="7" t="str">
        <f>"22501"</f>
        <v>22501</v>
      </c>
      <c r="C722" s="8">
        <v>76.1</v>
      </c>
    </row>
    <row r="723" spans="1:3" ht="18" customHeight="1">
      <c r="A723" s="6" t="s">
        <v>13</v>
      </c>
      <c r="B723" s="7" t="str">
        <f>"22502"</f>
        <v>22502</v>
      </c>
      <c r="C723" s="8" t="s">
        <v>4</v>
      </c>
    </row>
    <row r="724" spans="1:3" ht="18" customHeight="1">
      <c r="A724" s="6" t="s">
        <v>13</v>
      </c>
      <c r="B724" s="7" t="str">
        <f>"22503"</f>
        <v>22503</v>
      </c>
      <c r="C724" s="8">
        <v>79.9</v>
      </c>
    </row>
    <row r="725" spans="1:3" ht="18" customHeight="1">
      <c r="A725" s="6" t="s">
        <v>13</v>
      </c>
      <c r="B725" s="7" t="str">
        <f>"22504"</f>
        <v>22504</v>
      </c>
      <c r="C725" s="8">
        <v>71</v>
      </c>
    </row>
    <row r="726" spans="1:3" ht="18" customHeight="1">
      <c r="A726" s="6" t="s">
        <v>13</v>
      </c>
      <c r="B726" s="7" t="str">
        <f>"22505"</f>
        <v>22505</v>
      </c>
      <c r="C726" s="8">
        <v>70.1</v>
      </c>
    </row>
    <row r="727" spans="1:3" ht="18" customHeight="1">
      <c r="A727" s="6" t="s">
        <v>13</v>
      </c>
      <c r="B727" s="7" t="str">
        <f>"22506"</f>
        <v>22506</v>
      </c>
      <c r="C727" s="8">
        <v>84.2</v>
      </c>
    </row>
    <row r="728" spans="1:3" ht="18" customHeight="1">
      <c r="A728" s="6" t="s">
        <v>13</v>
      </c>
      <c r="B728" s="7" t="str">
        <f>"22507"</f>
        <v>22507</v>
      </c>
      <c r="C728" s="8">
        <v>87.8</v>
      </c>
    </row>
    <row r="729" spans="1:3" ht="18" customHeight="1">
      <c r="A729" s="6" t="s">
        <v>13</v>
      </c>
      <c r="B729" s="7" t="str">
        <f>"22508"</f>
        <v>22508</v>
      </c>
      <c r="C729" s="8">
        <v>77</v>
      </c>
    </row>
    <row r="730" spans="1:3" ht="18" customHeight="1">
      <c r="A730" s="6" t="s">
        <v>13</v>
      </c>
      <c r="B730" s="7" t="str">
        <f>"22509"</f>
        <v>22509</v>
      </c>
      <c r="C730" s="8">
        <v>82.2</v>
      </c>
    </row>
    <row r="731" spans="1:3" ht="18" customHeight="1">
      <c r="A731" s="6" t="s">
        <v>13</v>
      </c>
      <c r="B731" s="7" t="str">
        <f>"22510"</f>
        <v>22510</v>
      </c>
      <c r="C731" s="8" t="s">
        <v>4</v>
      </c>
    </row>
    <row r="732" spans="1:3" ht="18" customHeight="1">
      <c r="A732" s="6" t="s">
        <v>13</v>
      </c>
      <c r="B732" s="7" t="str">
        <f>"22511"</f>
        <v>22511</v>
      </c>
      <c r="C732" s="8">
        <v>63.3</v>
      </c>
    </row>
    <row r="733" spans="1:3" ht="18" customHeight="1">
      <c r="A733" s="6" t="s">
        <v>13</v>
      </c>
      <c r="B733" s="7" t="str">
        <f>"22512"</f>
        <v>22512</v>
      </c>
      <c r="C733" s="8" t="s">
        <v>4</v>
      </c>
    </row>
    <row r="734" spans="1:3" ht="18" customHeight="1">
      <c r="A734" s="6" t="s">
        <v>13</v>
      </c>
      <c r="B734" s="7" t="str">
        <f>"22513"</f>
        <v>22513</v>
      </c>
      <c r="C734" s="8">
        <v>59.8</v>
      </c>
    </row>
    <row r="735" spans="1:3" ht="18" customHeight="1">
      <c r="A735" s="6" t="s">
        <v>13</v>
      </c>
      <c r="B735" s="7" t="str">
        <f>"22514"</f>
        <v>22514</v>
      </c>
      <c r="C735" s="8">
        <v>78.7</v>
      </c>
    </row>
    <row r="736" spans="1:3" ht="18" customHeight="1">
      <c r="A736" s="6" t="s">
        <v>13</v>
      </c>
      <c r="B736" s="7" t="str">
        <f>"22515"</f>
        <v>22515</v>
      </c>
      <c r="C736" s="8">
        <v>86</v>
      </c>
    </row>
    <row r="737" spans="1:3" ht="18" customHeight="1">
      <c r="A737" s="6" t="s">
        <v>13</v>
      </c>
      <c r="B737" s="7" t="str">
        <f>"22516"</f>
        <v>22516</v>
      </c>
      <c r="C737" s="8">
        <v>73.1</v>
      </c>
    </row>
    <row r="738" spans="1:3" ht="18" customHeight="1">
      <c r="A738" s="6" t="s">
        <v>13</v>
      </c>
      <c r="B738" s="7" t="str">
        <f>"22517"</f>
        <v>22517</v>
      </c>
      <c r="C738" s="8" t="s">
        <v>4</v>
      </c>
    </row>
    <row r="739" spans="1:3" ht="18" customHeight="1">
      <c r="A739" s="6" t="s">
        <v>13</v>
      </c>
      <c r="B739" s="7" t="str">
        <f>"22518"</f>
        <v>22518</v>
      </c>
      <c r="C739" s="8">
        <v>77.1</v>
      </c>
    </row>
    <row r="740" spans="1:3" ht="18" customHeight="1">
      <c r="A740" s="6" t="s">
        <v>13</v>
      </c>
      <c r="B740" s="7" t="str">
        <f>"22519"</f>
        <v>22519</v>
      </c>
      <c r="C740" s="8" t="s">
        <v>4</v>
      </c>
    </row>
    <row r="741" spans="1:3" ht="18" customHeight="1">
      <c r="A741" s="6" t="s">
        <v>13</v>
      </c>
      <c r="B741" s="7" t="str">
        <f>"22520"</f>
        <v>22520</v>
      </c>
      <c r="C741" s="8">
        <v>86.2</v>
      </c>
    </row>
    <row r="742" spans="1:3" ht="18" customHeight="1">
      <c r="A742" s="6" t="s">
        <v>13</v>
      </c>
      <c r="B742" s="7" t="str">
        <f>"22521"</f>
        <v>22521</v>
      </c>
      <c r="C742" s="8">
        <v>77.5</v>
      </c>
    </row>
    <row r="743" spans="1:3" ht="18" customHeight="1">
      <c r="A743" s="6" t="s">
        <v>13</v>
      </c>
      <c r="B743" s="7" t="str">
        <f>"22522"</f>
        <v>22522</v>
      </c>
      <c r="C743" s="8" t="s">
        <v>4</v>
      </c>
    </row>
    <row r="744" spans="1:3" ht="18" customHeight="1">
      <c r="A744" s="6" t="s">
        <v>13</v>
      </c>
      <c r="B744" s="7" t="str">
        <f>"22523"</f>
        <v>22523</v>
      </c>
      <c r="C744" s="8">
        <v>77.1</v>
      </c>
    </row>
    <row r="745" spans="1:3" ht="18" customHeight="1">
      <c r="A745" s="6" t="s">
        <v>13</v>
      </c>
      <c r="B745" s="7" t="str">
        <f>"22524"</f>
        <v>22524</v>
      </c>
      <c r="C745" s="8">
        <v>85</v>
      </c>
    </row>
    <row r="746" spans="1:3" ht="18" customHeight="1">
      <c r="A746" s="6" t="s">
        <v>13</v>
      </c>
      <c r="B746" s="7" t="str">
        <f>"22525"</f>
        <v>22525</v>
      </c>
      <c r="C746" s="8">
        <v>65</v>
      </c>
    </row>
    <row r="747" spans="1:3" ht="18" customHeight="1">
      <c r="A747" s="6" t="s">
        <v>13</v>
      </c>
      <c r="B747" s="7" t="str">
        <f>"22526"</f>
        <v>22526</v>
      </c>
      <c r="C747" s="8">
        <v>85.2</v>
      </c>
    </row>
    <row r="748" spans="1:3" ht="18" customHeight="1">
      <c r="A748" s="6" t="s">
        <v>13</v>
      </c>
      <c r="B748" s="7" t="str">
        <f>"22527"</f>
        <v>22527</v>
      </c>
      <c r="C748" s="8">
        <v>58.4</v>
      </c>
    </row>
    <row r="749" spans="1:3" ht="18" customHeight="1">
      <c r="A749" s="6" t="s">
        <v>13</v>
      </c>
      <c r="B749" s="7" t="str">
        <f>"22528"</f>
        <v>22528</v>
      </c>
      <c r="C749" s="8">
        <v>75.6</v>
      </c>
    </row>
    <row r="750" spans="1:3" ht="18" customHeight="1">
      <c r="A750" s="6" t="s">
        <v>13</v>
      </c>
      <c r="B750" s="7" t="str">
        <f>"22529"</f>
        <v>22529</v>
      </c>
      <c r="C750" s="8" t="s">
        <v>4</v>
      </c>
    </row>
    <row r="751" spans="1:3" ht="18" customHeight="1">
      <c r="A751" s="6" t="s">
        <v>13</v>
      </c>
      <c r="B751" s="7" t="str">
        <f>"22530"</f>
        <v>22530</v>
      </c>
      <c r="C751" s="8" t="s">
        <v>4</v>
      </c>
    </row>
    <row r="752" spans="1:3" ht="18" customHeight="1">
      <c r="A752" s="6" t="s">
        <v>13</v>
      </c>
      <c r="B752" s="7" t="str">
        <f>"22601"</f>
        <v>22601</v>
      </c>
      <c r="C752" s="8">
        <v>59.5</v>
      </c>
    </row>
    <row r="753" spans="1:3" ht="18" customHeight="1">
      <c r="A753" s="6" t="s">
        <v>13</v>
      </c>
      <c r="B753" s="7" t="str">
        <f>"22602"</f>
        <v>22602</v>
      </c>
      <c r="C753" s="8">
        <v>55.9</v>
      </c>
    </row>
    <row r="754" spans="1:3" ht="18" customHeight="1">
      <c r="A754" s="6" t="s">
        <v>13</v>
      </c>
      <c r="B754" s="7" t="str">
        <f>"22603"</f>
        <v>22603</v>
      </c>
      <c r="C754" s="8" t="s">
        <v>4</v>
      </c>
    </row>
    <row r="755" spans="1:3" ht="18" customHeight="1">
      <c r="A755" s="6" t="s">
        <v>13</v>
      </c>
      <c r="B755" s="7" t="str">
        <f>"22604"</f>
        <v>22604</v>
      </c>
      <c r="C755" s="8">
        <v>57.2</v>
      </c>
    </row>
    <row r="756" spans="1:3" ht="18" customHeight="1">
      <c r="A756" s="6" t="s">
        <v>13</v>
      </c>
      <c r="B756" s="7" t="str">
        <f>"22605"</f>
        <v>22605</v>
      </c>
      <c r="C756" s="8">
        <v>84.2</v>
      </c>
    </row>
    <row r="757" spans="1:3" ht="18" customHeight="1">
      <c r="A757" s="6" t="s">
        <v>13</v>
      </c>
      <c r="B757" s="7" t="str">
        <f>"22606"</f>
        <v>22606</v>
      </c>
      <c r="C757" s="8" t="s">
        <v>4</v>
      </c>
    </row>
    <row r="758" spans="1:3" ht="18" customHeight="1">
      <c r="A758" s="6" t="s">
        <v>13</v>
      </c>
      <c r="B758" s="7" t="str">
        <f>"22607"</f>
        <v>22607</v>
      </c>
      <c r="C758" s="8" t="s">
        <v>4</v>
      </c>
    </row>
    <row r="759" spans="1:3" ht="18" customHeight="1">
      <c r="A759" s="6" t="s">
        <v>13</v>
      </c>
      <c r="B759" s="7" t="str">
        <f>"22608"</f>
        <v>22608</v>
      </c>
      <c r="C759" s="8">
        <v>84.5</v>
      </c>
    </row>
    <row r="760" spans="1:3" ht="18" customHeight="1">
      <c r="A760" s="6" t="s">
        <v>13</v>
      </c>
      <c r="B760" s="7" t="str">
        <f>"22609"</f>
        <v>22609</v>
      </c>
      <c r="C760" s="8" t="s">
        <v>4</v>
      </c>
    </row>
    <row r="761" spans="1:3" ht="18" customHeight="1">
      <c r="A761" s="6" t="s">
        <v>13</v>
      </c>
      <c r="B761" s="7" t="str">
        <f>"22610"</f>
        <v>22610</v>
      </c>
      <c r="C761" s="8">
        <v>56.8</v>
      </c>
    </row>
    <row r="762" spans="1:3" ht="18" customHeight="1">
      <c r="A762" s="6" t="s">
        <v>13</v>
      </c>
      <c r="B762" s="7" t="str">
        <f>"22611"</f>
        <v>22611</v>
      </c>
      <c r="C762" s="8">
        <v>69.7</v>
      </c>
    </row>
    <row r="763" spans="1:3" ht="18" customHeight="1">
      <c r="A763" s="6" t="s">
        <v>13</v>
      </c>
      <c r="B763" s="7" t="str">
        <f>"22612"</f>
        <v>22612</v>
      </c>
      <c r="C763" s="8">
        <v>79.3</v>
      </c>
    </row>
    <row r="764" spans="1:3" ht="18" customHeight="1">
      <c r="A764" s="6" t="s">
        <v>13</v>
      </c>
      <c r="B764" s="7" t="str">
        <f>"22613"</f>
        <v>22613</v>
      </c>
      <c r="C764" s="8">
        <v>61.2</v>
      </c>
    </row>
    <row r="765" spans="1:3" ht="18" customHeight="1">
      <c r="A765" s="6" t="s">
        <v>13</v>
      </c>
      <c r="B765" s="7" t="str">
        <f>"22614"</f>
        <v>22614</v>
      </c>
      <c r="C765" s="8">
        <v>83.3</v>
      </c>
    </row>
    <row r="766" spans="1:3" ht="18" customHeight="1">
      <c r="A766" s="6" t="s">
        <v>13</v>
      </c>
      <c r="B766" s="7" t="str">
        <f>"22615"</f>
        <v>22615</v>
      </c>
      <c r="C766" s="8">
        <v>72.7</v>
      </c>
    </row>
    <row r="767" spans="1:3" ht="18" customHeight="1">
      <c r="A767" s="6" t="s">
        <v>13</v>
      </c>
      <c r="B767" s="7" t="str">
        <f>"22616"</f>
        <v>22616</v>
      </c>
      <c r="C767" s="8" t="s">
        <v>4</v>
      </c>
    </row>
    <row r="768" spans="1:3" ht="18" customHeight="1">
      <c r="A768" s="6" t="s">
        <v>13</v>
      </c>
      <c r="B768" s="7" t="str">
        <f>"22617"</f>
        <v>22617</v>
      </c>
      <c r="C768" s="8">
        <v>86.8</v>
      </c>
    </row>
    <row r="769" spans="1:3" ht="18" customHeight="1">
      <c r="A769" s="6" t="s">
        <v>13</v>
      </c>
      <c r="B769" s="7" t="str">
        <f>"22618"</f>
        <v>22618</v>
      </c>
      <c r="C769" s="8">
        <v>72.5</v>
      </c>
    </row>
    <row r="770" spans="1:3" ht="18" customHeight="1">
      <c r="A770" s="6" t="s">
        <v>13</v>
      </c>
      <c r="B770" s="7" t="str">
        <f>"22619"</f>
        <v>22619</v>
      </c>
      <c r="C770" s="8">
        <v>88.1</v>
      </c>
    </row>
    <row r="771" spans="1:3" ht="18" customHeight="1">
      <c r="A771" s="6" t="s">
        <v>13</v>
      </c>
      <c r="B771" s="7" t="str">
        <f>"22620"</f>
        <v>22620</v>
      </c>
      <c r="C771" s="8">
        <v>52.2</v>
      </c>
    </row>
    <row r="772" spans="1:3" ht="18" customHeight="1">
      <c r="A772" s="6" t="s">
        <v>13</v>
      </c>
      <c r="B772" s="7" t="str">
        <f>"22621"</f>
        <v>22621</v>
      </c>
      <c r="C772" s="8">
        <v>66.7</v>
      </c>
    </row>
    <row r="773" spans="1:3" ht="18" customHeight="1">
      <c r="A773" s="6" t="s">
        <v>13</v>
      </c>
      <c r="B773" s="7" t="str">
        <f>"22622"</f>
        <v>22622</v>
      </c>
      <c r="C773" s="8">
        <v>80.6</v>
      </c>
    </row>
    <row r="774" spans="1:3" ht="18" customHeight="1">
      <c r="A774" s="6" t="s">
        <v>13</v>
      </c>
      <c r="B774" s="7" t="str">
        <f>"22623"</f>
        <v>22623</v>
      </c>
      <c r="C774" s="8" t="s">
        <v>4</v>
      </c>
    </row>
    <row r="775" spans="1:3" ht="18" customHeight="1">
      <c r="A775" s="6" t="s">
        <v>13</v>
      </c>
      <c r="B775" s="7" t="str">
        <f>"22624"</f>
        <v>22624</v>
      </c>
      <c r="C775" s="8">
        <v>60.6</v>
      </c>
    </row>
    <row r="776" spans="1:3" ht="18" customHeight="1">
      <c r="A776" s="6" t="s">
        <v>13</v>
      </c>
      <c r="B776" s="7" t="str">
        <f>"22625"</f>
        <v>22625</v>
      </c>
      <c r="C776" s="8">
        <v>70.8</v>
      </c>
    </row>
    <row r="777" spans="1:3" ht="18" customHeight="1">
      <c r="A777" s="6" t="s">
        <v>13</v>
      </c>
      <c r="B777" s="7" t="str">
        <f>"22626"</f>
        <v>22626</v>
      </c>
      <c r="C777" s="8">
        <v>78.5</v>
      </c>
    </row>
    <row r="778" spans="1:3" ht="18" customHeight="1">
      <c r="A778" s="6" t="s">
        <v>13</v>
      </c>
      <c r="B778" s="7" t="str">
        <f>"22627"</f>
        <v>22627</v>
      </c>
      <c r="C778" s="8" t="s">
        <v>4</v>
      </c>
    </row>
    <row r="779" spans="1:3" ht="18" customHeight="1">
      <c r="A779" s="6" t="s">
        <v>13</v>
      </c>
      <c r="B779" s="7" t="str">
        <f>"22628"</f>
        <v>22628</v>
      </c>
      <c r="C779" s="8">
        <v>72.2</v>
      </c>
    </row>
    <row r="780" spans="1:3" ht="18" customHeight="1">
      <c r="A780" s="6" t="s">
        <v>13</v>
      </c>
      <c r="B780" s="7" t="str">
        <f>"22629"</f>
        <v>22629</v>
      </c>
      <c r="C780" s="8">
        <v>88.1</v>
      </c>
    </row>
    <row r="781" spans="1:3" ht="18" customHeight="1">
      <c r="A781" s="6" t="s">
        <v>13</v>
      </c>
      <c r="B781" s="7" t="str">
        <f>"22630"</f>
        <v>22630</v>
      </c>
      <c r="C781" s="8" t="s">
        <v>4</v>
      </c>
    </row>
    <row r="782" spans="1:3" ht="18" customHeight="1">
      <c r="A782" s="6" t="s">
        <v>13</v>
      </c>
      <c r="B782" s="7" t="str">
        <f>"22701"</f>
        <v>22701</v>
      </c>
      <c r="C782" s="8" t="s">
        <v>4</v>
      </c>
    </row>
    <row r="783" spans="1:3" ht="18" customHeight="1">
      <c r="A783" s="6" t="s">
        <v>13</v>
      </c>
      <c r="B783" s="7" t="str">
        <f>"22702"</f>
        <v>22702</v>
      </c>
      <c r="C783" s="8" t="s">
        <v>4</v>
      </c>
    </row>
    <row r="784" spans="1:3" ht="18" customHeight="1">
      <c r="A784" s="6" t="s">
        <v>13</v>
      </c>
      <c r="B784" s="7" t="str">
        <f>"22703"</f>
        <v>22703</v>
      </c>
      <c r="C784" s="8">
        <v>83.8</v>
      </c>
    </row>
    <row r="785" spans="1:3" ht="18" customHeight="1">
      <c r="A785" s="6" t="s">
        <v>13</v>
      </c>
      <c r="B785" s="7" t="str">
        <f>"22704"</f>
        <v>22704</v>
      </c>
      <c r="C785" s="8" t="s">
        <v>4</v>
      </c>
    </row>
    <row r="786" spans="1:3" ht="18" customHeight="1">
      <c r="A786" s="6" t="s">
        <v>13</v>
      </c>
      <c r="B786" s="7" t="str">
        <f>"22705"</f>
        <v>22705</v>
      </c>
      <c r="C786" s="8" t="s">
        <v>4</v>
      </c>
    </row>
    <row r="787" spans="1:3" ht="18" customHeight="1">
      <c r="A787" s="6" t="s">
        <v>13</v>
      </c>
      <c r="B787" s="7" t="str">
        <f>"22706"</f>
        <v>22706</v>
      </c>
      <c r="C787" s="8">
        <v>78</v>
      </c>
    </row>
    <row r="788" spans="1:3" ht="18" customHeight="1">
      <c r="A788" s="6" t="s">
        <v>14</v>
      </c>
      <c r="B788" s="7" t="str">
        <f>"22707"</f>
        <v>22707</v>
      </c>
      <c r="C788" s="8">
        <v>81.1</v>
      </c>
    </row>
    <row r="789" spans="1:3" ht="18" customHeight="1">
      <c r="A789" s="6" t="s">
        <v>14</v>
      </c>
      <c r="B789" s="7" t="str">
        <f>"22708"</f>
        <v>22708</v>
      </c>
      <c r="C789" s="8">
        <v>82.1</v>
      </c>
    </row>
    <row r="790" spans="1:3" ht="18" customHeight="1">
      <c r="A790" s="6" t="s">
        <v>14</v>
      </c>
      <c r="B790" s="7" t="str">
        <f>"22709"</f>
        <v>22709</v>
      </c>
      <c r="C790" s="8">
        <v>76.8</v>
      </c>
    </row>
    <row r="791" spans="1:3" ht="18" customHeight="1">
      <c r="A791" s="6" t="s">
        <v>14</v>
      </c>
      <c r="B791" s="7" t="str">
        <f>"22710"</f>
        <v>22710</v>
      </c>
      <c r="C791" s="8" t="s">
        <v>4</v>
      </c>
    </row>
    <row r="792" spans="1:3" ht="18" customHeight="1">
      <c r="A792" s="6" t="s">
        <v>14</v>
      </c>
      <c r="B792" s="7" t="str">
        <f>"22711"</f>
        <v>22711</v>
      </c>
      <c r="C792" s="8">
        <v>78.4</v>
      </c>
    </row>
    <row r="793" spans="1:3" ht="18" customHeight="1">
      <c r="A793" s="6" t="s">
        <v>14</v>
      </c>
      <c r="B793" s="7" t="str">
        <f>"22712"</f>
        <v>22712</v>
      </c>
      <c r="C793" s="8">
        <v>49.8</v>
      </c>
    </row>
    <row r="794" spans="1:3" ht="18" customHeight="1">
      <c r="A794" s="6" t="s">
        <v>14</v>
      </c>
      <c r="B794" s="7" t="str">
        <f>"22713"</f>
        <v>22713</v>
      </c>
      <c r="C794" s="8">
        <v>76.5</v>
      </c>
    </row>
    <row r="795" spans="1:3" ht="18" customHeight="1">
      <c r="A795" s="6" t="s">
        <v>14</v>
      </c>
      <c r="B795" s="7" t="str">
        <f>"22714"</f>
        <v>22714</v>
      </c>
      <c r="C795" s="8">
        <v>72.6</v>
      </c>
    </row>
    <row r="796" spans="1:3" ht="18" customHeight="1">
      <c r="A796" s="6" t="s">
        <v>14</v>
      </c>
      <c r="B796" s="7" t="str">
        <f>"22715"</f>
        <v>22715</v>
      </c>
      <c r="C796" s="8">
        <v>70.5</v>
      </c>
    </row>
    <row r="797" spans="1:3" ht="18" customHeight="1">
      <c r="A797" s="6" t="s">
        <v>14</v>
      </c>
      <c r="B797" s="7" t="str">
        <f>"22716"</f>
        <v>22716</v>
      </c>
      <c r="C797" s="8">
        <v>62</v>
      </c>
    </row>
    <row r="798" spans="1:3" ht="18" customHeight="1">
      <c r="A798" s="6" t="s">
        <v>14</v>
      </c>
      <c r="B798" s="7" t="str">
        <f>"22717"</f>
        <v>22717</v>
      </c>
      <c r="C798" s="8">
        <v>80.1</v>
      </c>
    </row>
    <row r="799" spans="1:3" ht="18" customHeight="1">
      <c r="A799" s="6" t="s">
        <v>14</v>
      </c>
      <c r="B799" s="7" t="str">
        <f>"22718"</f>
        <v>22718</v>
      </c>
      <c r="C799" s="8" t="s">
        <v>4</v>
      </c>
    </row>
    <row r="800" spans="1:3" ht="18" customHeight="1">
      <c r="A800" s="6" t="s">
        <v>14</v>
      </c>
      <c r="B800" s="7" t="str">
        <f>"22719"</f>
        <v>22719</v>
      </c>
      <c r="C800" s="8">
        <v>70.1</v>
      </c>
    </row>
    <row r="801" spans="1:3" ht="18" customHeight="1">
      <c r="A801" s="6" t="s">
        <v>14</v>
      </c>
      <c r="B801" s="7" t="str">
        <f>"22720"</f>
        <v>22720</v>
      </c>
      <c r="C801" s="8">
        <v>60.7</v>
      </c>
    </row>
    <row r="802" spans="1:3" ht="18" customHeight="1">
      <c r="A802" s="6" t="s">
        <v>14</v>
      </c>
      <c r="B802" s="7" t="str">
        <f>"22721"</f>
        <v>22721</v>
      </c>
      <c r="C802" s="8">
        <v>76.2</v>
      </c>
    </row>
    <row r="803" spans="1:3" ht="18" customHeight="1">
      <c r="A803" s="6" t="s">
        <v>14</v>
      </c>
      <c r="B803" s="7" t="str">
        <f>"22722"</f>
        <v>22722</v>
      </c>
      <c r="C803" s="8">
        <v>84.4</v>
      </c>
    </row>
    <row r="804" spans="1:3" ht="18" customHeight="1">
      <c r="A804" s="6" t="s">
        <v>14</v>
      </c>
      <c r="B804" s="7" t="str">
        <f>"22723"</f>
        <v>22723</v>
      </c>
      <c r="C804" s="8">
        <v>75.9</v>
      </c>
    </row>
    <row r="805" spans="1:3" ht="18" customHeight="1">
      <c r="A805" s="6" t="s">
        <v>14</v>
      </c>
      <c r="B805" s="7" t="str">
        <f>"22724"</f>
        <v>22724</v>
      </c>
      <c r="C805" s="8">
        <v>81.6</v>
      </c>
    </row>
    <row r="806" spans="1:3" ht="18" customHeight="1">
      <c r="A806" s="6" t="s">
        <v>14</v>
      </c>
      <c r="B806" s="7" t="str">
        <f>"22725"</f>
        <v>22725</v>
      </c>
      <c r="C806" s="8">
        <v>74.3</v>
      </c>
    </row>
    <row r="807" spans="1:3" ht="18" customHeight="1">
      <c r="A807" s="6" t="s">
        <v>14</v>
      </c>
      <c r="B807" s="7" t="str">
        <f>"22726"</f>
        <v>22726</v>
      </c>
      <c r="C807" s="8" t="s">
        <v>4</v>
      </c>
    </row>
    <row r="808" spans="1:3" ht="18" customHeight="1">
      <c r="A808" s="6" t="s">
        <v>14</v>
      </c>
      <c r="B808" s="7" t="str">
        <f>"22727"</f>
        <v>22727</v>
      </c>
      <c r="C808" s="8">
        <v>63.3</v>
      </c>
    </row>
    <row r="809" spans="1:3" ht="18" customHeight="1">
      <c r="A809" s="6" t="s">
        <v>14</v>
      </c>
      <c r="B809" s="7" t="str">
        <f>"22728"</f>
        <v>22728</v>
      </c>
      <c r="C809" s="8" t="s">
        <v>4</v>
      </c>
    </row>
    <row r="810" spans="1:3" ht="18" customHeight="1">
      <c r="A810" s="6" t="s">
        <v>14</v>
      </c>
      <c r="B810" s="7" t="str">
        <f>"22729"</f>
        <v>22729</v>
      </c>
      <c r="C810" s="8">
        <v>71.7</v>
      </c>
    </row>
    <row r="811" spans="1:3" ht="18" customHeight="1">
      <c r="A811" s="6" t="s">
        <v>14</v>
      </c>
      <c r="B811" s="7" t="str">
        <f>"22730"</f>
        <v>22730</v>
      </c>
      <c r="C811" s="8" t="s">
        <v>4</v>
      </c>
    </row>
    <row r="812" spans="1:3" ht="18" customHeight="1">
      <c r="A812" s="6" t="s">
        <v>14</v>
      </c>
      <c r="B812" s="7" t="str">
        <f>"22801"</f>
        <v>22801</v>
      </c>
      <c r="C812" s="8" t="s">
        <v>4</v>
      </c>
    </row>
    <row r="813" spans="1:3" ht="18" customHeight="1">
      <c r="A813" s="6" t="s">
        <v>14</v>
      </c>
      <c r="B813" s="7" t="str">
        <f>"22802"</f>
        <v>22802</v>
      </c>
      <c r="C813" s="8">
        <v>76.9</v>
      </c>
    </row>
    <row r="814" spans="1:3" ht="18" customHeight="1">
      <c r="A814" s="6" t="s">
        <v>14</v>
      </c>
      <c r="B814" s="7" t="str">
        <f>"22803"</f>
        <v>22803</v>
      </c>
      <c r="C814" s="8">
        <v>78.8</v>
      </c>
    </row>
    <row r="815" spans="1:3" ht="18" customHeight="1">
      <c r="A815" s="6" t="s">
        <v>14</v>
      </c>
      <c r="B815" s="7" t="str">
        <f>"22804"</f>
        <v>22804</v>
      </c>
      <c r="C815" s="8">
        <v>68.3</v>
      </c>
    </row>
    <row r="816" spans="1:3" ht="18" customHeight="1">
      <c r="A816" s="6" t="s">
        <v>14</v>
      </c>
      <c r="B816" s="7" t="str">
        <f>"22805"</f>
        <v>22805</v>
      </c>
      <c r="C816" s="8" t="s">
        <v>4</v>
      </c>
    </row>
    <row r="817" spans="1:3" ht="18" customHeight="1">
      <c r="A817" s="6" t="s">
        <v>14</v>
      </c>
      <c r="B817" s="7" t="str">
        <f>"22806"</f>
        <v>22806</v>
      </c>
      <c r="C817" s="8">
        <v>63</v>
      </c>
    </row>
    <row r="818" spans="1:3" ht="18" customHeight="1">
      <c r="A818" s="6" t="s">
        <v>14</v>
      </c>
      <c r="B818" s="7" t="str">
        <f>"22807"</f>
        <v>22807</v>
      </c>
      <c r="C818" s="8">
        <v>65.1</v>
      </c>
    </row>
    <row r="819" spans="1:3" ht="18" customHeight="1">
      <c r="A819" s="6" t="s">
        <v>14</v>
      </c>
      <c r="B819" s="7" t="str">
        <f>"22808"</f>
        <v>22808</v>
      </c>
      <c r="C819" s="8">
        <v>84.6</v>
      </c>
    </row>
    <row r="820" spans="1:3" ht="18" customHeight="1">
      <c r="A820" s="6" t="s">
        <v>14</v>
      </c>
      <c r="B820" s="7" t="str">
        <f>"22809"</f>
        <v>22809</v>
      </c>
      <c r="C820" s="8">
        <v>76</v>
      </c>
    </row>
    <row r="821" spans="1:3" ht="18" customHeight="1">
      <c r="A821" s="6" t="s">
        <v>14</v>
      </c>
      <c r="B821" s="7" t="str">
        <f>"22810"</f>
        <v>22810</v>
      </c>
      <c r="C821" s="8">
        <v>66.1</v>
      </c>
    </row>
    <row r="822" spans="1:3" ht="18" customHeight="1">
      <c r="A822" s="6" t="s">
        <v>14</v>
      </c>
      <c r="B822" s="7" t="str">
        <f>"22811"</f>
        <v>22811</v>
      </c>
      <c r="C822" s="8">
        <v>76.2</v>
      </c>
    </row>
    <row r="823" spans="1:3" ht="18" customHeight="1">
      <c r="A823" s="6" t="s">
        <v>14</v>
      </c>
      <c r="B823" s="7" t="str">
        <f>"22812"</f>
        <v>22812</v>
      </c>
      <c r="C823" s="8">
        <v>70.3</v>
      </c>
    </row>
    <row r="824" spans="1:3" ht="18" customHeight="1">
      <c r="A824" s="6" t="s">
        <v>14</v>
      </c>
      <c r="B824" s="7" t="str">
        <f>"22813"</f>
        <v>22813</v>
      </c>
      <c r="C824" s="8">
        <v>63.4</v>
      </c>
    </row>
    <row r="825" spans="1:3" ht="18" customHeight="1">
      <c r="A825" s="6" t="s">
        <v>14</v>
      </c>
      <c r="B825" s="7" t="str">
        <f>"22814"</f>
        <v>22814</v>
      </c>
      <c r="C825" s="8" t="s">
        <v>4</v>
      </c>
    </row>
    <row r="826" spans="1:3" ht="18" customHeight="1">
      <c r="A826" s="6" t="s">
        <v>14</v>
      </c>
      <c r="B826" s="7" t="str">
        <f>"22815"</f>
        <v>22815</v>
      </c>
      <c r="C826" s="8">
        <v>79.3</v>
      </c>
    </row>
    <row r="827" spans="1:3" ht="18" customHeight="1">
      <c r="A827" s="6" t="s">
        <v>14</v>
      </c>
      <c r="B827" s="7" t="str">
        <f>"22816"</f>
        <v>22816</v>
      </c>
      <c r="C827" s="8">
        <v>50.8</v>
      </c>
    </row>
    <row r="828" spans="1:3" ht="18" customHeight="1">
      <c r="A828" s="6" t="s">
        <v>14</v>
      </c>
      <c r="B828" s="7" t="str">
        <f>"22817"</f>
        <v>22817</v>
      </c>
      <c r="C828" s="8">
        <v>59.1</v>
      </c>
    </row>
    <row r="829" spans="1:3" ht="18" customHeight="1">
      <c r="A829" s="6" t="s">
        <v>14</v>
      </c>
      <c r="B829" s="7" t="str">
        <f>"22818"</f>
        <v>22818</v>
      </c>
      <c r="C829" s="8">
        <v>78.3</v>
      </c>
    </row>
    <row r="830" spans="1:3" ht="18" customHeight="1">
      <c r="A830" s="6" t="s">
        <v>14</v>
      </c>
      <c r="B830" s="7" t="str">
        <f>"22819"</f>
        <v>22819</v>
      </c>
      <c r="C830" s="8">
        <v>71.6</v>
      </c>
    </row>
    <row r="831" spans="1:3" ht="18" customHeight="1">
      <c r="A831" s="6" t="s">
        <v>14</v>
      </c>
      <c r="B831" s="7" t="str">
        <f>"22820"</f>
        <v>22820</v>
      </c>
      <c r="C831" s="8" t="s">
        <v>4</v>
      </c>
    </row>
    <row r="832" spans="1:3" ht="18" customHeight="1">
      <c r="A832" s="6" t="s">
        <v>14</v>
      </c>
      <c r="B832" s="7" t="str">
        <f>"22821"</f>
        <v>22821</v>
      </c>
      <c r="C832" s="8">
        <v>72.2</v>
      </c>
    </row>
    <row r="833" spans="1:3" ht="18" customHeight="1">
      <c r="A833" s="6" t="s">
        <v>14</v>
      </c>
      <c r="B833" s="7" t="str">
        <f>"22822"</f>
        <v>22822</v>
      </c>
      <c r="C833" s="8">
        <v>77.2</v>
      </c>
    </row>
    <row r="834" spans="1:3" ht="18" customHeight="1">
      <c r="A834" s="6" t="s">
        <v>14</v>
      </c>
      <c r="B834" s="7" t="str">
        <f>"22823"</f>
        <v>22823</v>
      </c>
      <c r="C834" s="8">
        <v>56</v>
      </c>
    </row>
    <row r="835" spans="1:3" ht="18" customHeight="1">
      <c r="A835" s="6" t="s">
        <v>14</v>
      </c>
      <c r="B835" s="7" t="str">
        <f>"22824"</f>
        <v>22824</v>
      </c>
      <c r="C835" s="8">
        <v>59.5</v>
      </c>
    </row>
    <row r="836" spans="1:3" ht="18" customHeight="1">
      <c r="A836" s="6" t="s">
        <v>14</v>
      </c>
      <c r="B836" s="7" t="str">
        <f>"22825"</f>
        <v>22825</v>
      </c>
      <c r="C836" s="8" t="s">
        <v>4</v>
      </c>
    </row>
    <row r="837" spans="1:3" ht="18" customHeight="1">
      <c r="A837" s="6" t="s">
        <v>14</v>
      </c>
      <c r="B837" s="7" t="str">
        <f>"22826"</f>
        <v>22826</v>
      </c>
      <c r="C837" s="8">
        <v>77.1</v>
      </c>
    </row>
    <row r="838" spans="1:3" ht="18" customHeight="1">
      <c r="A838" s="6" t="s">
        <v>14</v>
      </c>
      <c r="B838" s="7" t="str">
        <f>"22827"</f>
        <v>22827</v>
      </c>
      <c r="C838" s="8">
        <v>84.2</v>
      </c>
    </row>
    <row r="839" spans="1:3" ht="18" customHeight="1">
      <c r="A839" s="6" t="s">
        <v>14</v>
      </c>
      <c r="B839" s="7" t="str">
        <f>"22828"</f>
        <v>22828</v>
      </c>
      <c r="C839" s="8">
        <v>81</v>
      </c>
    </row>
    <row r="840" spans="1:3" ht="18" customHeight="1">
      <c r="A840" s="6" t="s">
        <v>14</v>
      </c>
      <c r="B840" s="7" t="str">
        <f>"22829"</f>
        <v>22829</v>
      </c>
      <c r="C840" s="8">
        <v>84</v>
      </c>
    </row>
    <row r="841" spans="1:3" ht="18" customHeight="1">
      <c r="A841" s="6" t="s">
        <v>14</v>
      </c>
      <c r="B841" s="7" t="str">
        <f>"22830"</f>
        <v>22830</v>
      </c>
      <c r="C841" s="8">
        <v>80.7</v>
      </c>
    </row>
    <row r="842" spans="1:3" ht="18" customHeight="1">
      <c r="A842" s="6" t="s">
        <v>14</v>
      </c>
      <c r="B842" s="7" t="str">
        <f>"22901"</f>
        <v>22901</v>
      </c>
      <c r="C842" s="8" t="s">
        <v>4</v>
      </c>
    </row>
    <row r="843" spans="1:3" ht="18" customHeight="1">
      <c r="A843" s="6" t="s">
        <v>14</v>
      </c>
      <c r="B843" s="7" t="str">
        <f>"22902"</f>
        <v>22902</v>
      </c>
      <c r="C843" s="8">
        <v>53.7</v>
      </c>
    </row>
    <row r="844" spans="1:3" ht="18" customHeight="1">
      <c r="A844" s="6" t="s">
        <v>14</v>
      </c>
      <c r="B844" s="7" t="str">
        <f>"22903"</f>
        <v>22903</v>
      </c>
      <c r="C844" s="8" t="s">
        <v>4</v>
      </c>
    </row>
    <row r="845" spans="1:3" ht="18" customHeight="1">
      <c r="A845" s="6" t="s">
        <v>14</v>
      </c>
      <c r="B845" s="7" t="str">
        <f>"22904"</f>
        <v>22904</v>
      </c>
      <c r="C845" s="8">
        <v>59</v>
      </c>
    </row>
    <row r="846" spans="1:3" ht="18" customHeight="1">
      <c r="A846" s="6" t="s">
        <v>14</v>
      </c>
      <c r="B846" s="7" t="str">
        <f>"22905"</f>
        <v>22905</v>
      </c>
      <c r="C846" s="8">
        <v>78.5</v>
      </c>
    </row>
    <row r="847" spans="1:3" ht="18" customHeight="1">
      <c r="A847" s="6" t="s">
        <v>14</v>
      </c>
      <c r="B847" s="7" t="str">
        <f>"22906"</f>
        <v>22906</v>
      </c>
      <c r="C847" s="8" t="s">
        <v>4</v>
      </c>
    </row>
    <row r="848" spans="1:3" ht="18" customHeight="1">
      <c r="A848" s="6" t="s">
        <v>14</v>
      </c>
      <c r="B848" s="7" t="str">
        <f>"22907"</f>
        <v>22907</v>
      </c>
      <c r="C848" s="8">
        <v>54.1</v>
      </c>
    </row>
    <row r="849" spans="1:3" ht="18" customHeight="1">
      <c r="A849" s="6" t="s">
        <v>14</v>
      </c>
      <c r="B849" s="7" t="str">
        <f>"22908"</f>
        <v>22908</v>
      </c>
      <c r="C849" s="8" t="s">
        <v>4</v>
      </c>
    </row>
    <row r="850" spans="1:3" ht="18" customHeight="1">
      <c r="A850" s="6" t="s">
        <v>14</v>
      </c>
      <c r="B850" s="7" t="str">
        <f>"22909"</f>
        <v>22909</v>
      </c>
      <c r="C850" s="8">
        <v>81.1</v>
      </c>
    </row>
    <row r="851" spans="1:3" ht="18" customHeight="1">
      <c r="A851" s="6" t="s">
        <v>14</v>
      </c>
      <c r="B851" s="7" t="str">
        <f>"22910"</f>
        <v>22910</v>
      </c>
      <c r="C851" s="8">
        <v>80.5</v>
      </c>
    </row>
    <row r="852" spans="1:3" ht="18" customHeight="1">
      <c r="A852" s="6" t="s">
        <v>14</v>
      </c>
      <c r="B852" s="7" t="str">
        <f>"22911"</f>
        <v>22911</v>
      </c>
      <c r="C852" s="8" t="s">
        <v>4</v>
      </c>
    </row>
    <row r="853" spans="1:3" ht="18" customHeight="1">
      <c r="A853" s="6" t="s">
        <v>14</v>
      </c>
      <c r="B853" s="7" t="str">
        <f>"22912"</f>
        <v>22912</v>
      </c>
      <c r="C853" s="8">
        <v>86</v>
      </c>
    </row>
    <row r="854" spans="1:3" ht="18" customHeight="1">
      <c r="A854" s="6" t="s">
        <v>14</v>
      </c>
      <c r="B854" s="7" t="str">
        <f>"22913"</f>
        <v>22913</v>
      </c>
      <c r="C854" s="8" t="s">
        <v>4</v>
      </c>
    </row>
    <row r="855" spans="1:3" ht="18" customHeight="1">
      <c r="A855" s="6" t="s">
        <v>14</v>
      </c>
      <c r="B855" s="7" t="str">
        <f>"22914"</f>
        <v>22914</v>
      </c>
      <c r="C855" s="8">
        <v>71</v>
      </c>
    </row>
    <row r="856" spans="1:3" ht="18" customHeight="1">
      <c r="A856" s="6" t="s">
        <v>14</v>
      </c>
      <c r="B856" s="7" t="str">
        <f>"22915"</f>
        <v>22915</v>
      </c>
      <c r="C856" s="8" t="s">
        <v>4</v>
      </c>
    </row>
    <row r="857" spans="1:3" ht="18" customHeight="1">
      <c r="A857" s="6" t="s">
        <v>14</v>
      </c>
      <c r="B857" s="7" t="str">
        <f>"22916"</f>
        <v>22916</v>
      </c>
      <c r="C857" s="8">
        <v>66.1</v>
      </c>
    </row>
    <row r="858" spans="1:3" ht="18" customHeight="1">
      <c r="A858" s="6" t="s">
        <v>14</v>
      </c>
      <c r="B858" s="7" t="str">
        <f>"22917"</f>
        <v>22917</v>
      </c>
      <c r="C858" s="8">
        <v>77.1</v>
      </c>
    </row>
    <row r="859" spans="1:3" ht="18" customHeight="1">
      <c r="A859" s="6" t="s">
        <v>14</v>
      </c>
      <c r="B859" s="7" t="str">
        <f>"22918"</f>
        <v>22918</v>
      </c>
      <c r="C859" s="8">
        <v>83.8</v>
      </c>
    </row>
    <row r="860" spans="1:3" ht="18" customHeight="1">
      <c r="A860" s="6" t="s">
        <v>14</v>
      </c>
      <c r="B860" s="7" t="str">
        <f>"22919"</f>
        <v>22919</v>
      </c>
      <c r="C860" s="8">
        <v>86.1</v>
      </c>
    </row>
    <row r="861" spans="1:3" ht="18" customHeight="1">
      <c r="A861" s="6" t="s">
        <v>14</v>
      </c>
      <c r="B861" s="7" t="str">
        <f>"22920"</f>
        <v>22920</v>
      </c>
      <c r="C861" s="8" t="s">
        <v>4</v>
      </c>
    </row>
    <row r="862" spans="1:3" ht="18" customHeight="1">
      <c r="A862" s="6" t="s">
        <v>14</v>
      </c>
      <c r="B862" s="7" t="str">
        <f>"22921"</f>
        <v>22921</v>
      </c>
      <c r="C862" s="8">
        <v>75.9</v>
      </c>
    </row>
    <row r="863" spans="1:3" ht="18" customHeight="1">
      <c r="A863" s="6" t="s">
        <v>14</v>
      </c>
      <c r="B863" s="7" t="str">
        <f>"22922"</f>
        <v>22922</v>
      </c>
      <c r="C863" s="8">
        <v>69.4</v>
      </c>
    </row>
    <row r="864" spans="1:3" ht="18" customHeight="1">
      <c r="A864" s="6" t="s">
        <v>14</v>
      </c>
      <c r="B864" s="7" t="str">
        <f>"22923"</f>
        <v>22923</v>
      </c>
      <c r="C864" s="8">
        <v>82</v>
      </c>
    </row>
    <row r="865" spans="1:3" ht="18" customHeight="1">
      <c r="A865" s="6" t="s">
        <v>14</v>
      </c>
      <c r="B865" s="7" t="str">
        <f>"22924"</f>
        <v>22924</v>
      </c>
      <c r="C865" s="8">
        <v>52.3</v>
      </c>
    </row>
    <row r="866" spans="1:3" ht="18" customHeight="1">
      <c r="A866" s="6" t="s">
        <v>14</v>
      </c>
      <c r="B866" s="7" t="str">
        <f>"22925"</f>
        <v>22925</v>
      </c>
      <c r="C866" s="8" t="s">
        <v>4</v>
      </c>
    </row>
    <row r="867" spans="1:3" ht="18" customHeight="1">
      <c r="A867" s="6" t="s">
        <v>14</v>
      </c>
      <c r="B867" s="7" t="str">
        <f>"22926"</f>
        <v>22926</v>
      </c>
      <c r="C867" s="8" t="s">
        <v>4</v>
      </c>
    </row>
    <row r="868" spans="1:3" ht="18" customHeight="1">
      <c r="A868" s="6" t="s">
        <v>14</v>
      </c>
      <c r="B868" s="7" t="str">
        <f>"22927"</f>
        <v>22927</v>
      </c>
      <c r="C868" s="8">
        <v>81.6</v>
      </c>
    </row>
    <row r="869" spans="1:3" ht="18" customHeight="1">
      <c r="A869" s="6" t="s">
        <v>14</v>
      </c>
      <c r="B869" s="7" t="str">
        <f>"22928"</f>
        <v>22928</v>
      </c>
      <c r="C869" s="8">
        <v>83.8</v>
      </c>
    </row>
    <row r="870" spans="1:3" ht="18" customHeight="1">
      <c r="A870" s="6" t="s">
        <v>14</v>
      </c>
      <c r="B870" s="7" t="str">
        <f>"22929"</f>
        <v>22929</v>
      </c>
      <c r="C870" s="8">
        <v>74.6</v>
      </c>
    </row>
    <row r="871" spans="1:3" ht="18" customHeight="1">
      <c r="A871" s="6" t="s">
        <v>14</v>
      </c>
      <c r="B871" s="7" t="str">
        <f>"22930"</f>
        <v>22930</v>
      </c>
      <c r="C871" s="8">
        <v>82.2</v>
      </c>
    </row>
    <row r="872" spans="1:3" ht="18" customHeight="1">
      <c r="A872" s="6" t="s">
        <v>14</v>
      </c>
      <c r="B872" s="7" t="str">
        <f>"23001"</f>
        <v>23001</v>
      </c>
      <c r="C872" s="8">
        <v>78.9</v>
      </c>
    </row>
    <row r="873" spans="1:3" ht="18" customHeight="1">
      <c r="A873" s="6" t="s">
        <v>14</v>
      </c>
      <c r="B873" s="7" t="str">
        <f>"23002"</f>
        <v>23002</v>
      </c>
      <c r="C873" s="8" t="s">
        <v>4</v>
      </c>
    </row>
    <row r="874" spans="1:3" ht="18" customHeight="1">
      <c r="A874" s="6" t="s">
        <v>14</v>
      </c>
      <c r="B874" s="7" t="str">
        <f>"23003"</f>
        <v>23003</v>
      </c>
      <c r="C874" s="8">
        <v>61.3</v>
      </c>
    </row>
    <row r="875" spans="1:3" ht="18" customHeight="1">
      <c r="A875" s="6" t="s">
        <v>14</v>
      </c>
      <c r="B875" s="7" t="str">
        <f>"23004"</f>
        <v>23004</v>
      </c>
      <c r="C875" s="8" t="s">
        <v>4</v>
      </c>
    </row>
    <row r="876" spans="1:3" ht="18" customHeight="1">
      <c r="A876" s="6" t="s">
        <v>14</v>
      </c>
      <c r="B876" s="7" t="str">
        <f>"23005"</f>
        <v>23005</v>
      </c>
      <c r="C876" s="8">
        <v>76.2</v>
      </c>
    </row>
    <row r="877" spans="1:3" ht="18" customHeight="1">
      <c r="A877" s="6" t="s">
        <v>14</v>
      </c>
      <c r="B877" s="7" t="str">
        <f>"23006"</f>
        <v>23006</v>
      </c>
      <c r="C877" s="8">
        <v>82.9</v>
      </c>
    </row>
    <row r="878" spans="1:3" ht="18" customHeight="1">
      <c r="A878" s="6" t="s">
        <v>14</v>
      </c>
      <c r="B878" s="7" t="str">
        <f>"23007"</f>
        <v>23007</v>
      </c>
      <c r="C878" s="8" t="s">
        <v>4</v>
      </c>
    </row>
    <row r="879" spans="1:3" ht="18" customHeight="1">
      <c r="A879" s="6" t="s">
        <v>14</v>
      </c>
      <c r="B879" s="7" t="str">
        <f>"23008"</f>
        <v>23008</v>
      </c>
      <c r="C879" s="8">
        <v>74.4</v>
      </c>
    </row>
    <row r="880" spans="1:3" ht="18" customHeight="1">
      <c r="A880" s="6" t="s">
        <v>14</v>
      </c>
      <c r="B880" s="7" t="str">
        <f>"23009"</f>
        <v>23009</v>
      </c>
      <c r="C880" s="8">
        <v>77.1</v>
      </c>
    </row>
    <row r="881" spans="1:3" ht="18" customHeight="1">
      <c r="A881" s="6" t="s">
        <v>14</v>
      </c>
      <c r="B881" s="7" t="str">
        <f>"23010"</f>
        <v>23010</v>
      </c>
      <c r="C881" s="8">
        <v>67.1</v>
      </c>
    </row>
    <row r="882" spans="1:3" ht="18" customHeight="1">
      <c r="A882" s="6" t="s">
        <v>14</v>
      </c>
      <c r="B882" s="7" t="str">
        <f>"23011"</f>
        <v>23011</v>
      </c>
      <c r="C882" s="8" t="s">
        <v>4</v>
      </c>
    </row>
    <row r="883" spans="1:3" ht="18" customHeight="1">
      <c r="A883" s="6" t="s">
        <v>14</v>
      </c>
      <c r="B883" s="7" t="str">
        <f>"23012"</f>
        <v>23012</v>
      </c>
      <c r="C883" s="8" t="s">
        <v>4</v>
      </c>
    </row>
    <row r="884" spans="1:3" ht="18" customHeight="1">
      <c r="A884" s="6" t="s">
        <v>14</v>
      </c>
      <c r="B884" s="7" t="str">
        <f>"23013"</f>
        <v>23013</v>
      </c>
      <c r="C884" s="8">
        <v>53.1</v>
      </c>
    </row>
    <row r="885" spans="1:3" ht="18" customHeight="1">
      <c r="A885" s="6" t="s">
        <v>14</v>
      </c>
      <c r="B885" s="7" t="str">
        <f>"23014"</f>
        <v>23014</v>
      </c>
      <c r="C885" s="8">
        <v>70.3</v>
      </c>
    </row>
    <row r="886" spans="1:3" ht="18" customHeight="1">
      <c r="A886" s="6" t="s">
        <v>14</v>
      </c>
      <c r="B886" s="7" t="str">
        <f>"23015"</f>
        <v>23015</v>
      </c>
      <c r="C886" s="8">
        <v>72.5</v>
      </c>
    </row>
    <row r="887" spans="1:3" ht="18" customHeight="1">
      <c r="A887" s="6" t="s">
        <v>14</v>
      </c>
      <c r="B887" s="7" t="str">
        <f>"23016"</f>
        <v>23016</v>
      </c>
      <c r="C887" s="8">
        <v>50.2</v>
      </c>
    </row>
    <row r="888" spans="1:3" ht="18" customHeight="1">
      <c r="A888" s="6" t="s">
        <v>14</v>
      </c>
      <c r="B888" s="7" t="str">
        <f>"23017"</f>
        <v>23017</v>
      </c>
      <c r="C888" s="8" t="s">
        <v>4</v>
      </c>
    </row>
    <row r="889" spans="1:3" ht="18" customHeight="1">
      <c r="A889" s="6" t="s">
        <v>14</v>
      </c>
      <c r="B889" s="7" t="str">
        <f>"23018"</f>
        <v>23018</v>
      </c>
      <c r="C889" s="8" t="s">
        <v>4</v>
      </c>
    </row>
    <row r="890" spans="1:3" ht="18" customHeight="1">
      <c r="A890" s="6" t="s">
        <v>14</v>
      </c>
      <c r="B890" s="7" t="str">
        <f>"23019"</f>
        <v>23019</v>
      </c>
      <c r="C890" s="8">
        <v>75</v>
      </c>
    </row>
    <row r="891" spans="1:3" ht="18" customHeight="1">
      <c r="A891" s="6" t="s">
        <v>14</v>
      </c>
      <c r="B891" s="7" t="str">
        <f>"23020"</f>
        <v>23020</v>
      </c>
      <c r="C891" s="8">
        <v>73.6</v>
      </c>
    </row>
    <row r="892" spans="1:3" ht="18" customHeight="1">
      <c r="A892" s="6" t="s">
        <v>14</v>
      </c>
      <c r="B892" s="7" t="str">
        <f>"23021"</f>
        <v>23021</v>
      </c>
      <c r="C892" s="8" t="s">
        <v>4</v>
      </c>
    </row>
    <row r="893" spans="1:3" ht="18" customHeight="1">
      <c r="A893" s="6" t="s">
        <v>14</v>
      </c>
      <c r="B893" s="7" t="str">
        <f>"23022"</f>
        <v>23022</v>
      </c>
      <c r="C893" s="8" t="s">
        <v>4</v>
      </c>
    </row>
    <row r="894" spans="1:3" ht="18" customHeight="1">
      <c r="A894" s="6" t="s">
        <v>14</v>
      </c>
      <c r="B894" s="7" t="str">
        <f>"23023"</f>
        <v>23023</v>
      </c>
      <c r="C894" s="8">
        <v>80.8</v>
      </c>
    </row>
    <row r="895" spans="1:3" ht="18" customHeight="1">
      <c r="A895" s="6" t="s">
        <v>14</v>
      </c>
      <c r="B895" s="7" t="str">
        <f>"23024"</f>
        <v>23024</v>
      </c>
      <c r="C895" s="8" t="s">
        <v>4</v>
      </c>
    </row>
    <row r="896" spans="1:3" ht="18" customHeight="1">
      <c r="A896" s="6" t="s">
        <v>14</v>
      </c>
      <c r="B896" s="7" t="str">
        <f>"23025"</f>
        <v>23025</v>
      </c>
      <c r="C896" s="8">
        <v>48.8</v>
      </c>
    </row>
    <row r="897" spans="1:3" ht="18" customHeight="1">
      <c r="A897" s="6" t="s">
        <v>14</v>
      </c>
      <c r="B897" s="7" t="str">
        <f>"23026"</f>
        <v>23026</v>
      </c>
      <c r="C897" s="8">
        <v>65.7</v>
      </c>
    </row>
    <row r="898" spans="1:3" ht="18" customHeight="1">
      <c r="A898" s="6" t="s">
        <v>14</v>
      </c>
      <c r="B898" s="7" t="str">
        <f>"23027"</f>
        <v>23027</v>
      </c>
      <c r="C898" s="8" t="s">
        <v>4</v>
      </c>
    </row>
    <row r="899" spans="1:3" ht="18" customHeight="1">
      <c r="A899" s="6" t="s">
        <v>14</v>
      </c>
      <c r="B899" s="7" t="str">
        <f>"23028"</f>
        <v>23028</v>
      </c>
      <c r="C899" s="8">
        <v>74.4</v>
      </c>
    </row>
    <row r="900" spans="1:3" ht="18" customHeight="1">
      <c r="A900" s="6" t="s">
        <v>14</v>
      </c>
      <c r="B900" s="7" t="str">
        <f>"23029"</f>
        <v>23029</v>
      </c>
      <c r="C900" s="8" t="s">
        <v>4</v>
      </c>
    </row>
    <row r="901" spans="1:3" ht="18" customHeight="1">
      <c r="A901" s="6" t="s">
        <v>14</v>
      </c>
      <c r="B901" s="7" t="str">
        <f>"23030"</f>
        <v>23030</v>
      </c>
      <c r="C901" s="8">
        <v>70.8</v>
      </c>
    </row>
    <row r="902" spans="1:3" ht="18" customHeight="1">
      <c r="A902" s="6" t="s">
        <v>14</v>
      </c>
      <c r="B902" s="7" t="str">
        <f>"23101"</f>
        <v>23101</v>
      </c>
      <c r="C902" s="8">
        <v>77.8</v>
      </c>
    </row>
    <row r="903" spans="1:3" ht="18" customHeight="1">
      <c r="A903" s="6" t="s">
        <v>14</v>
      </c>
      <c r="B903" s="7" t="str">
        <f>"23102"</f>
        <v>23102</v>
      </c>
      <c r="C903" s="8">
        <v>70.9</v>
      </c>
    </row>
    <row r="904" spans="1:3" ht="18" customHeight="1">
      <c r="A904" s="6" t="s">
        <v>14</v>
      </c>
      <c r="B904" s="7" t="str">
        <f>"23103"</f>
        <v>23103</v>
      </c>
      <c r="C904" s="8">
        <v>78.9</v>
      </c>
    </row>
    <row r="905" spans="1:3" ht="18" customHeight="1">
      <c r="A905" s="6" t="s">
        <v>14</v>
      </c>
      <c r="B905" s="7" t="str">
        <f>"23104"</f>
        <v>23104</v>
      </c>
      <c r="C905" s="8">
        <v>82.3</v>
      </c>
    </row>
    <row r="906" spans="1:3" ht="18" customHeight="1">
      <c r="A906" s="6" t="s">
        <v>14</v>
      </c>
      <c r="B906" s="7" t="str">
        <f>"23105"</f>
        <v>23105</v>
      </c>
      <c r="C906" s="8" t="s">
        <v>4</v>
      </c>
    </row>
    <row r="907" spans="1:3" ht="18" customHeight="1">
      <c r="A907" s="6" t="s">
        <v>14</v>
      </c>
      <c r="B907" s="7" t="str">
        <f>"23106"</f>
        <v>23106</v>
      </c>
      <c r="C907" s="8">
        <v>76.3</v>
      </c>
    </row>
    <row r="908" spans="1:3" ht="18" customHeight="1">
      <c r="A908" s="6" t="s">
        <v>14</v>
      </c>
      <c r="B908" s="7" t="str">
        <f>"23107"</f>
        <v>23107</v>
      </c>
      <c r="C908" s="8" t="s">
        <v>4</v>
      </c>
    </row>
    <row r="909" spans="1:3" ht="18" customHeight="1">
      <c r="A909" s="6" t="s">
        <v>14</v>
      </c>
      <c r="B909" s="7" t="str">
        <f>"23108"</f>
        <v>23108</v>
      </c>
      <c r="C909" s="8">
        <v>82.7</v>
      </c>
    </row>
    <row r="910" spans="1:3" ht="18" customHeight="1">
      <c r="A910" s="6" t="s">
        <v>14</v>
      </c>
      <c r="B910" s="7" t="str">
        <f>"23109"</f>
        <v>23109</v>
      </c>
      <c r="C910" s="8">
        <v>61.6</v>
      </c>
    </row>
    <row r="911" spans="1:3" ht="18" customHeight="1">
      <c r="A911" s="6" t="s">
        <v>14</v>
      </c>
      <c r="B911" s="7" t="str">
        <f>"23110"</f>
        <v>23110</v>
      </c>
      <c r="C911" s="8" t="s">
        <v>4</v>
      </c>
    </row>
    <row r="912" spans="1:3" ht="18" customHeight="1">
      <c r="A912" s="6" t="s">
        <v>14</v>
      </c>
      <c r="B912" s="7" t="str">
        <f>"23111"</f>
        <v>23111</v>
      </c>
      <c r="C912" s="8">
        <v>66.1</v>
      </c>
    </row>
    <row r="913" spans="1:3" ht="18" customHeight="1">
      <c r="A913" s="6" t="s">
        <v>14</v>
      </c>
      <c r="B913" s="7" t="str">
        <f>"23112"</f>
        <v>23112</v>
      </c>
      <c r="C913" s="8" t="s">
        <v>4</v>
      </c>
    </row>
    <row r="914" spans="1:3" ht="18" customHeight="1">
      <c r="A914" s="6" t="s">
        <v>14</v>
      </c>
      <c r="B914" s="7" t="str">
        <f>"23113"</f>
        <v>23113</v>
      </c>
      <c r="C914" s="8">
        <v>70.6</v>
      </c>
    </row>
    <row r="915" spans="1:3" ht="18" customHeight="1">
      <c r="A915" s="6" t="s">
        <v>14</v>
      </c>
      <c r="B915" s="7" t="str">
        <f>"23114"</f>
        <v>23114</v>
      </c>
      <c r="C915" s="8" t="s">
        <v>4</v>
      </c>
    </row>
    <row r="916" spans="1:3" ht="18" customHeight="1">
      <c r="A916" s="6" t="s">
        <v>14</v>
      </c>
      <c r="B916" s="7" t="str">
        <f>"23115"</f>
        <v>23115</v>
      </c>
      <c r="C916" s="8">
        <v>66.6</v>
      </c>
    </row>
    <row r="917" spans="1:3" ht="18" customHeight="1">
      <c r="A917" s="6" t="s">
        <v>14</v>
      </c>
      <c r="B917" s="7" t="str">
        <f>"23116"</f>
        <v>23116</v>
      </c>
      <c r="C917" s="8">
        <v>67.6</v>
      </c>
    </row>
    <row r="918" spans="1:3" ht="18" customHeight="1">
      <c r="A918" s="6" t="s">
        <v>14</v>
      </c>
      <c r="B918" s="7" t="str">
        <f>"23117"</f>
        <v>23117</v>
      </c>
      <c r="C918" s="8">
        <v>81.3</v>
      </c>
    </row>
    <row r="919" spans="1:3" ht="18" customHeight="1">
      <c r="A919" s="6" t="s">
        <v>14</v>
      </c>
      <c r="B919" s="7" t="str">
        <f>"23118"</f>
        <v>23118</v>
      </c>
      <c r="C919" s="8" t="s">
        <v>4</v>
      </c>
    </row>
    <row r="920" spans="1:3" ht="18" customHeight="1">
      <c r="A920" s="6" t="s">
        <v>14</v>
      </c>
      <c r="B920" s="7" t="str">
        <f>"23119"</f>
        <v>23119</v>
      </c>
      <c r="C920" s="8" t="s">
        <v>4</v>
      </c>
    </row>
    <row r="921" spans="1:3" ht="18" customHeight="1">
      <c r="A921" s="6" t="s">
        <v>14</v>
      </c>
      <c r="B921" s="7" t="str">
        <f>"23120"</f>
        <v>23120</v>
      </c>
      <c r="C921" s="8" t="s">
        <v>4</v>
      </c>
    </row>
    <row r="922" spans="1:3" ht="18" customHeight="1">
      <c r="A922" s="6" t="s">
        <v>14</v>
      </c>
      <c r="B922" s="7" t="str">
        <f>"23121"</f>
        <v>23121</v>
      </c>
      <c r="C922" s="8">
        <v>50.8</v>
      </c>
    </row>
    <row r="923" spans="1:3" ht="18" customHeight="1">
      <c r="A923" s="6" t="s">
        <v>14</v>
      </c>
      <c r="B923" s="7" t="str">
        <f>"23122"</f>
        <v>23122</v>
      </c>
      <c r="C923" s="8" t="s">
        <v>4</v>
      </c>
    </row>
    <row r="924" spans="1:3" ht="18" customHeight="1">
      <c r="A924" s="6" t="s">
        <v>14</v>
      </c>
      <c r="B924" s="7" t="str">
        <f>"23123"</f>
        <v>23123</v>
      </c>
      <c r="C924" s="8" t="s">
        <v>4</v>
      </c>
    </row>
    <row r="925" spans="1:3" ht="18" customHeight="1">
      <c r="A925" s="6" t="s">
        <v>14</v>
      </c>
      <c r="B925" s="7" t="str">
        <f>"23124"</f>
        <v>23124</v>
      </c>
      <c r="C925" s="8" t="s">
        <v>4</v>
      </c>
    </row>
    <row r="926" spans="1:3" ht="18" customHeight="1">
      <c r="A926" s="6" t="s">
        <v>14</v>
      </c>
      <c r="B926" s="7" t="str">
        <f>"23125"</f>
        <v>23125</v>
      </c>
      <c r="C926" s="8" t="s">
        <v>4</v>
      </c>
    </row>
    <row r="927" spans="1:3" ht="18" customHeight="1">
      <c r="A927" s="6" t="s">
        <v>14</v>
      </c>
      <c r="B927" s="7" t="str">
        <f>"23126"</f>
        <v>23126</v>
      </c>
      <c r="C927" s="8">
        <v>68.5</v>
      </c>
    </row>
    <row r="928" spans="1:3" ht="18" customHeight="1">
      <c r="A928" s="6" t="s">
        <v>14</v>
      </c>
      <c r="B928" s="7" t="str">
        <f>"23127"</f>
        <v>23127</v>
      </c>
      <c r="C928" s="8" t="s">
        <v>4</v>
      </c>
    </row>
    <row r="929" spans="1:3" ht="18" customHeight="1">
      <c r="A929" s="6" t="s">
        <v>14</v>
      </c>
      <c r="B929" s="7" t="str">
        <f>"23128"</f>
        <v>23128</v>
      </c>
      <c r="C929" s="8">
        <v>63.6</v>
      </c>
    </row>
    <row r="930" spans="1:3" ht="18" customHeight="1">
      <c r="A930" s="6" t="s">
        <v>14</v>
      </c>
      <c r="B930" s="7" t="str">
        <f>"23129"</f>
        <v>23129</v>
      </c>
      <c r="C930" s="8">
        <v>60.9</v>
      </c>
    </row>
    <row r="931" spans="1:3" ht="18" customHeight="1">
      <c r="A931" s="6" t="s">
        <v>14</v>
      </c>
      <c r="B931" s="7" t="str">
        <f>"23130"</f>
        <v>23130</v>
      </c>
      <c r="C931" s="8" t="s">
        <v>4</v>
      </c>
    </row>
    <row r="932" spans="1:3" ht="18" customHeight="1">
      <c r="A932" s="6" t="s">
        <v>14</v>
      </c>
      <c r="B932" s="7" t="str">
        <f>"23201"</f>
        <v>23201</v>
      </c>
      <c r="C932" s="8">
        <v>79</v>
      </c>
    </row>
    <row r="933" spans="1:3" ht="18" customHeight="1">
      <c r="A933" s="6" t="s">
        <v>14</v>
      </c>
      <c r="B933" s="7" t="str">
        <f>"23202"</f>
        <v>23202</v>
      </c>
      <c r="C933" s="8">
        <v>73.8</v>
      </c>
    </row>
    <row r="934" spans="1:3" ht="18" customHeight="1">
      <c r="A934" s="6" t="s">
        <v>14</v>
      </c>
      <c r="B934" s="7" t="str">
        <f>"23203"</f>
        <v>23203</v>
      </c>
      <c r="C934" s="8" t="s">
        <v>4</v>
      </c>
    </row>
    <row r="935" spans="1:3" ht="18" customHeight="1">
      <c r="A935" s="6" t="s">
        <v>14</v>
      </c>
      <c r="B935" s="7" t="str">
        <f>"23204"</f>
        <v>23204</v>
      </c>
      <c r="C935" s="8" t="s">
        <v>4</v>
      </c>
    </row>
    <row r="936" spans="1:3" ht="18" customHeight="1">
      <c r="A936" s="6" t="s">
        <v>15</v>
      </c>
      <c r="B936" s="7" t="str">
        <f>"23205"</f>
        <v>23205</v>
      </c>
      <c r="C936" s="8">
        <v>67.5</v>
      </c>
    </row>
    <row r="937" spans="1:3" ht="18" customHeight="1">
      <c r="A937" s="6" t="s">
        <v>15</v>
      </c>
      <c r="B937" s="7" t="str">
        <f>"23206"</f>
        <v>23206</v>
      </c>
      <c r="C937" s="8">
        <v>86.3</v>
      </c>
    </row>
    <row r="938" spans="1:3" ht="18" customHeight="1">
      <c r="A938" s="6" t="s">
        <v>15</v>
      </c>
      <c r="B938" s="7" t="str">
        <f>"23207"</f>
        <v>23207</v>
      </c>
      <c r="C938" s="8" t="s">
        <v>4</v>
      </c>
    </row>
    <row r="939" spans="1:3" ht="18" customHeight="1">
      <c r="A939" s="6" t="s">
        <v>15</v>
      </c>
      <c r="B939" s="7" t="str">
        <f>"23208"</f>
        <v>23208</v>
      </c>
      <c r="C939" s="8">
        <v>81.7</v>
      </c>
    </row>
    <row r="940" spans="1:3" ht="18" customHeight="1">
      <c r="A940" s="6" t="s">
        <v>15</v>
      </c>
      <c r="B940" s="7" t="str">
        <f>"23209"</f>
        <v>23209</v>
      </c>
      <c r="C940" s="8">
        <v>83.9</v>
      </c>
    </row>
    <row r="941" spans="1:3" ht="18" customHeight="1">
      <c r="A941" s="6" t="s">
        <v>15</v>
      </c>
      <c r="B941" s="7" t="str">
        <f>"23210"</f>
        <v>23210</v>
      </c>
      <c r="C941" s="8">
        <v>70.7</v>
      </c>
    </row>
    <row r="942" spans="1:3" ht="18" customHeight="1">
      <c r="A942" s="6" t="s">
        <v>15</v>
      </c>
      <c r="B942" s="7" t="str">
        <f>"23211"</f>
        <v>23211</v>
      </c>
      <c r="C942" s="8">
        <v>67.4</v>
      </c>
    </row>
    <row r="943" spans="1:3" ht="18" customHeight="1">
      <c r="A943" s="6" t="s">
        <v>15</v>
      </c>
      <c r="B943" s="7" t="str">
        <f>"23212"</f>
        <v>23212</v>
      </c>
      <c r="C943" s="8" t="s">
        <v>4</v>
      </c>
    </row>
    <row r="944" spans="1:3" ht="18" customHeight="1">
      <c r="A944" s="6" t="s">
        <v>15</v>
      </c>
      <c r="B944" s="7" t="str">
        <f>"23213"</f>
        <v>23213</v>
      </c>
      <c r="C944" s="8" t="s">
        <v>4</v>
      </c>
    </row>
    <row r="945" spans="1:3" ht="18" customHeight="1">
      <c r="A945" s="6" t="s">
        <v>15</v>
      </c>
      <c r="B945" s="7" t="str">
        <f>"23214"</f>
        <v>23214</v>
      </c>
      <c r="C945" s="8">
        <v>71.7</v>
      </c>
    </row>
    <row r="946" spans="1:3" ht="18" customHeight="1">
      <c r="A946" s="6" t="s">
        <v>15</v>
      </c>
      <c r="B946" s="7" t="str">
        <f>"23215"</f>
        <v>23215</v>
      </c>
      <c r="C946" s="8">
        <v>59.5</v>
      </c>
    </row>
    <row r="947" spans="1:3" ht="18" customHeight="1">
      <c r="A947" s="6" t="s">
        <v>15</v>
      </c>
      <c r="B947" s="7" t="str">
        <f>"23216"</f>
        <v>23216</v>
      </c>
      <c r="C947" s="8">
        <v>87</v>
      </c>
    </row>
    <row r="948" spans="1:3" ht="18" customHeight="1">
      <c r="A948" s="6" t="s">
        <v>15</v>
      </c>
      <c r="B948" s="7" t="str">
        <f>"23217"</f>
        <v>23217</v>
      </c>
      <c r="C948" s="8">
        <v>80.2</v>
      </c>
    </row>
    <row r="949" spans="1:3" ht="18" customHeight="1">
      <c r="A949" s="6" t="s">
        <v>15</v>
      </c>
      <c r="B949" s="7" t="str">
        <f>"23218"</f>
        <v>23218</v>
      </c>
      <c r="C949" s="8" t="s">
        <v>4</v>
      </c>
    </row>
    <row r="950" spans="1:3" ht="18" customHeight="1">
      <c r="A950" s="6" t="s">
        <v>15</v>
      </c>
      <c r="B950" s="7" t="str">
        <f>"23219"</f>
        <v>23219</v>
      </c>
      <c r="C950" s="8">
        <v>71.1</v>
      </c>
    </row>
    <row r="951" spans="1:3" ht="18" customHeight="1">
      <c r="A951" s="6" t="s">
        <v>15</v>
      </c>
      <c r="B951" s="7" t="str">
        <f>"23220"</f>
        <v>23220</v>
      </c>
      <c r="C951" s="8">
        <v>84.9</v>
      </c>
    </row>
    <row r="952" spans="1:3" ht="18" customHeight="1">
      <c r="A952" s="6" t="s">
        <v>15</v>
      </c>
      <c r="B952" s="7" t="str">
        <f>"23221"</f>
        <v>23221</v>
      </c>
      <c r="C952" s="8">
        <v>66.3</v>
      </c>
    </row>
    <row r="953" spans="1:3" ht="18" customHeight="1">
      <c r="A953" s="6" t="s">
        <v>15</v>
      </c>
      <c r="B953" s="7" t="str">
        <f>"23222"</f>
        <v>23222</v>
      </c>
      <c r="C953" s="8">
        <v>74</v>
      </c>
    </row>
    <row r="954" spans="1:3" ht="18" customHeight="1">
      <c r="A954" s="6" t="s">
        <v>15</v>
      </c>
      <c r="B954" s="7" t="str">
        <f>"23223"</f>
        <v>23223</v>
      </c>
      <c r="C954" s="8">
        <v>83.9</v>
      </c>
    </row>
    <row r="955" spans="1:3" ht="18" customHeight="1">
      <c r="A955" s="6" t="s">
        <v>15</v>
      </c>
      <c r="B955" s="7" t="str">
        <f>"23224"</f>
        <v>23224</v>
      </c>
      <c r="C955" s="8">
        <v>78.3</v>
      </c>
    </row>
    <row r="956" spans="1:3" ht="18" customHeight="1">
      <c r="A956" s="6" t="s">
        <v>15</v>
      </c>
      <c r="B956" s="7" t="str">
        <f>"23225"</f>
        <v>23225</v>
      </c>
      <c r="C956" s="8">
        <v>81.2</v>
      </c>
    </row>
    <row r="957" spans="1:3" ht="18" customHeight="1">
      <c r="A957" s="6" t="s">
        <v>15</v>
      </c>
      <c r="B957" s="7" t="str">
        <f>"23226"</f>
        <v>23226</v>
      </c>
      <c r="C957" s="8" t="s">
        <v>4</v>
      </c>
    </row>
    <row r="958" spans="1:3" ht="18" customHeight="1">
      <c r="A958" s="6" t="s">
        <v>15</v>
      </c>
      <c r="B958" s="7" t="str">
        <f>"23227"</f>
        <v>23227</v>
      </c>
      <c r="C958" s="8">
        <v>86</v>
      </c>
    </row>
    <row r="959" spans="1:3" ht="18" customHeight="1">
      <c r="A959" s="6" t="s">
        <v>15</v>
      </c>
      <c r="B959" s="7" t="str">
        <f>"23228"</f>
        <v>23228</v>
      </c>
      <c r="C959" s="8">
        <v>82.6</v>
      </c>
    </row>
    <row r="960" spans="1:3" ht="18" customHeight="1">
      <c r="A960" s="6" t="s">
        <v>15</v>
      </c>
      <c r="B960" s="7" t="str">
        <f>"23229"</f>
        <v>23229</v>
      </c>
      <c r="C960" s="8" t="s">
        <v>4</v>
      </c>
    </row>
    <row r="961" spans="1:3" ht="18" customHeight="1">
      <c r="A961" s="6" t="s">
        <v>15</v>
      </c>
      <c r="B961" s="7" t="str">
        <f>"23230"</f>
        <v>23230</v>
      </c>
      <c r="C961" s="8" t="s">
        <v>4</v>
      </c>
    </row>
    <row r="962" spans="1:3" ht="18" customHeight="1">
      <c r="A962" s="6" t="s">
        <v>15</v>
      </c>
      <c r="B962" s="7" t="str">
        <f>"23301"</f>
        <v>23301</v>
      </c>
      <c r="C962" s="8">
        <v>80.6</v>
      </c>
    </row>
    <row r="963" spans="1:3" ht="18" customHeight="1">
      <c r="A963" s="6" t="s">
        <v>15</v>
      </c>
      <c r="B963" s="7" t="str">
        <f>"23302"</f>
        <v>23302</v>
      </c>
      <c r="C963" s="8" t="s">
        <v>4</v>
      </c>
    </row>
    <row r="964" spans="1:3" ht="18" customHeight="1">
      <c r="A964" s="6" t="s">
        <v>15</v>
      </c>
      <c r="B964" s="7" t="str">
        <f>"23303"</f>
        <v>23303</v>
      </c>
      <c r="C964" s="8">
        <v>63.4</v>
      </c>
    </row>
    <row r="965" spans="1:3" ht="18" customHeight="1">
      <c r="A965" s="6" t="s">
        <v>15</v>
      </c>
      <c r="B965" s="7" t="str">
        <f>"23304"</f>
        <v>23304</v>
      </c>
      <c r="C965" s="8">
        <v>85.7</v>
      </c>
    </row>
    <row r="966" spans="1:3" ht="18" customHeight="1">
      <c r="A966" s="6" t="s">
        <v>15</v>
      </c>
      <c r="B966" s="7" t="str">
        <f>"23305"</f>
        <v>23305</v>
      </c>
      <c r="C966" s="8" t="s">
        <v>4</v>
      </c>
    </row>
    <row r="967" spans="1:3" ht="18" customHeight="1">
      <c r="A967" s="6" t="s">
        <v>15</v>
      </c>
      <c r="B967" s="7" t="str">
        <f>"23306"</f>
        <v>23306</v>
      </c>
      <c r="C967" s="8">
        <v>74.3</v>
      </c>
    </row>
    <row r="968" spans="1:3" ht="18" customHeight="1">
      <c r="A968" s="6" t="s">
        <v>15</v>
      </c>
      <c r="B968" s="7" t="str">
        <f>"23307"</f>
        <v>23307</v>
      </c>
      <c r="C968" s="8">
        <v>85</v>
      </c>
    </row>
    <row r="969" spans="1:3" ht="18" customHeight="1">
      <c r="A969" s="6" t="s">
        <v>15</v>
      </c>
      <c r="B969" s="7" t="str">
        <f>"23308"</f>
        <v>23308</v>
      </c>
      <c r="C969" s="8">
        <v>87.8</v>
      </c>
    </row>
    <row r="970" spans="1:3" ht="18" customHeight="1">
      <c r="A970" s="6" t="s">
        <v>15</v>
      </c>
      <c r="B970" s="7" t="str">
        <f>"23309"</f>
        <v>23309</v>
      </c>
      <c r="C970" s="8" t="s">
        <v>4</v>
      </c>
    </row>
    <row r="971" spans="1:3" ht="18" customHeight="1">
      <c r="A971" s="6" t="s">
        <v>15</v>
      </c>
      <c r="B971" s="7" t="str">
        <f>"23310"</f>
        <v>23310</v>
      </c>
      <c r="C971" s="8" t="s">
        <v>4</v>
      </c>
    </row>
    <row r="972" spans="1:3" ht="18" customHeight="1">
      <c r="A972" s="6" t="s">
        <v>15</v>
      </c>
      <c r="B972" s="7" t="str">
        <f>"23311"</f>
        <v>23311</v>
      </c>
      <c r="C972" s="8" t="s">
        <v>4</v>
      </c>
    </row>
    <row r="973" spans="1:3" ht="18" customHeight="1">
      <c r="A973" s="6" t="s">
        <v>15</v>
      </c>
      <c r="B973" s="7" t="str">
        <f>"23312"</f>
        <v>23312</v>
      </c>
      <c r="C973" s="8">
        <v>55.6</v>
      </c>
    </row>
    <row r="974" spans="1:3" ht="18" customHeight="1">
      <c r="A974" s="6" t="s">
        <v>15</v>
      </c>
      <c r="B974" s="7" t="str">
        <f>"23313"</f>
        <v>23313</v>
      </c>
      <c r="C974" s="8">
        <v>78.4</v>
      </c>
    </row>
    <row r="975" spans="1:3" ht="18" customHeight="1">
      <c r="A975" s="6" t="s">
        <v>15</v>
      </c>
      <c r="B975" s="7" t="str">
        <f>"23314"</f>
        <v>23314</v>
      </c>
      <c r="C975" s="8">
        <v>86.8</v>
      </c>
    </row>
    <row r="976" spans="1:3" ht="18" customHeight="1">
      <c r="A976" s="6" t="s">
        <v>15</v>
      </c>
      <c r="B976" s="7" t="str">
        <f>"23315"</f>
        <v>23315</v>
      </c>
      <c r="C976" s="8">
        <v>75.2</v>
      </c>
    </row>
    <row r="977" spans="1:3" ht="18" customHeight="1">
      <c r="A977" s="6" t="s">
        <v>15</v>
      </c>
      <c r="B977" s="7" t="str">
        <f>"23316"</f>
        <v>23316</v>
      </c>
      <c r="C977" s="8" t="s">
        <v>4</v>
      </c>
    </row>
    <row r="978" spans="1:3" ht="18" customHeight="1">
      <c r="A978" s="6" t="s">
        <v>15</v>
      </c>
      <c r="B978" s="7" t="str">
        <f>"23317"</f>
        <v>23317</v>
      </c>
      <c r="C978" s="8" t="s">
        <v>4</v>
      </c>
    </row>
    <row r="979" spans="1:3" ht="18" customHeight="1">
      <c r="A979" s="6" t="s">
        <v>15</v>
      </c>
      <c r="B979" s="7" t="str">
        <f>"23318"</f>
        <v>23318</v>
      </c>
      <c r="C979" s="8">
        <v>79.6</v>
      </c>
    </row>
    <row r="980" spans="1:3" ht="18" customHeight="1">
      <c r="A980" s="6" t="s">
        <v>15</v>
      </c>
      <c r="B980" s="7" t="str">
        <f>"23319"</f>
        <v>23319</v>
      </c>
      <c r="C980" s="8" t="s">
        <v>4</v>
      </c>
    </row>
    <row r="981" spans="1:3" ht="18" customHeight="1">
      <c r="A981" s="6" t="s">
        <v>15</v>
      </c>
      <c r="B981" s="7" t="str">
        <f>"23320"</f>
        <v>23320</v>
      </c>
      <c r="C981" s="8">
        <v>60.3</v>
      </c>
    </row>
    <row r="982" spans="1:3" ht="18" customHeight="1">
      <c r="A982" s="6" t="s">
        <v>15</v>
      </c>
      <c r="B982" s="7" t="str">
        <f>"23321"</f>
        <v>23321</v>
      </c>
      <c r="C982" s="8">
        <v>71</v>
      </c>
    </row>
    <row r="983" spans="1:3" ht="18" customHeight="1">
      <c r="A983" s="6" t="s">
        <v>15</v>
      </c>
      <c r="B983" s="7" t="str">
        <f>"23322"</f>
        <v>23322</v>
      </c>
      <c r="C983" s="8">
        <v>81.8</v>
      </c>
    </row>
    <row r="984" spans="1:3" ht="18" customHeight="1">
      <c r="A984" s="6" t="s">
        <v>15</v>
      </c>
      <c r="B984" s="7" t="str">
        <f>"23323"</f>
        <v>23323</v>
      </c>
      <c r="C984" s="8">
        <v>76.1</v>
      </c>
    </row>
    <row r="985" spans="1:3" ht="18" customHeight="1">
      <c r="A985" s="6" t="s">
        <v>15</v>
      </c>
      <c r="B985" s="7" t="str">
        <f>"23324"</f>
        <v>23324</v>
      </c>
      <c r="C985" s="8">
        <v>64.4</v>
      </c>
    </row>
    <row r="986" spans="1:3" ht="18" customHeight="1">
      <c r="A986" s="6" t="s">
        <v>15</v>
      </c>
      <c r="B986" s="7" t="str">
        <f>"23325"</f>
        <v>23325</v>
      </c>
      <c r="C986" s="8">
        <v>74.7</v>
      </c>
    </row>
    <row r="987" spans="1:3" ht="18" customHeight="1">
      <c r="A987" s="6" t="s">
        <v>15</v>
      </c>
      <c r="B987" s="7" t="str">
        <f>"23326"</f>
        <v>23326</v>
      </c>
      <c r="C987" s="8">
        <v>91.6</v>
      </c>
    </row>
    <row r="988" spans="1:3" ht="18" customHeight="1">
      <c r="A988" s="6" t="s">
        <v>15</v>
      </c>
      <c r="B988" s="7" t="str">
        <f>"23327"</f>
        <v>23327</v>
      </c>
      <c r="C988" s="8" t="s">
        <v>4</v>
      </c>
    </row>
    <row r="989" spans="1:3" ht="18" customHeight="1">
      <c r="A989" s="6" t="s">
        <v>15</v>
      </c>
      <c r="B989" s="7" t="str">
        <f>"23328"</f>
        <v>23328</v>
      </c>
      <c r="C989" s="8">
        <v>77.3</v>
      </c>
    </row>
    <row r="990" spans="1:3" ht="18" customHeight="1">
      <c r="A990" s="6" t="s">
        <v>15</v>
      </c>
      <c r="B990" s="7" t="str">
        <f>"23329"</f>
        <v>23329</v>
      </c>
      <c r="C990" s="8" t="s">
        <v>4</v>
      </c>
    </row>
    <row r="991" spans="1:3" ht="18" customHeight="1">
      <c r="A991" s="6" t="s">
        <v>15</v>
      </c>
      <c r="B991" s="7" t="str">
        <f>"23330"</f>
        <v>23330</v>
      </c>
      <c r="C991" s="8" t="s">
        <v>4</v>
      </c>
    </row>
    <row r="992" spans="1:3" ht="18" customHeight="1">
      <c r="A992" s="6" t="s">
        <v>15</v>
      </c>
      <c r="B992" s="7" t="str">
        <f>"23401"</f>
        <v>23401</v>
      </c>
      <c r="C992" s="8">
        <v>79.2</v>
      </c>
    </row>
    <row r="993" spans="1:3" ht="18" customHeight="1">
      <c r="A993" s="6" t="s">
        <v>15</v>
      </c>
      <c r="B993" s="7" t="str">
        <f>"23402"</f>
        <v>23402</v>
      </c>
      <c r="C993" s="8" t="s">
        <v>4</v>
      </c>
    </row>
    <row r="994" spans="1:3" ht="18" customHeight="1">
      <c r="A994" s="6" t="s">
        <v>15</v>
      </c>
      <c r="B994" s="7" t="str">
        <f>"23403"</f>
        <v>23403</v>
      </c>
      <c r="C994" s="8">
        <v>66.4</v>
      </c>
    </row>
    <row r="995" spans="1:3" ht="18" customHeight="1">
      <c r="A995" s="6" t="s">
        <v>15</v>
      </c>
      <c r="B995" s="7" t="str">
        <f>"23404"</f>
        <v>23404</v>
      </c>
      <c r="C995" s="8" t="s">
        <v>4</v>
      </c>
    </row>
    <row r="996" spans="1:3" ht="18" customHeight="1">
      <c r="A996" s="6" t="s">
        <v>15</v>
      </c>
      <c r="B996" s="7" t="str">
        <f>"23405"</f>
        <v>23405</v>
      </c>
      <c r="C996" s="8">
        <v>81.7</v>
      </c>
    </row>
    <row r="997" spans="1:3" ht="18" customHeight="1">
      <c r="A997" s="6" t="s">
        <v>15</v>
      </c>
      <c r="B997" s="7" t="str">
        <f>"23406"</f>
        <v>23406</v>
      </c>
      <c r="C997" s="8" t="s">
        <v>4</v>
      </c>
    </row>
    <row r="998" spans="1:3" ht="18" customHeight="1">
      <c r="A998" s="6" t="s">
        <v>15</v>
      </c>
      <c r="B998" s="7" t="str">
        <f>"23407"</f>
        <v>23407</v>
      </c>
      <c r="C998" s="8">
        <v>56.4</v>
      </c>
    </row>
    <row r="999" spans="1:3" ht="18" customHeight="1">
      <c r="A999" s="6" t="s">
        <v>15</v>
      </c>
      <c r="B999" s="7" t="str">
        <f>"23408"</f>
        <v>23408</v>
      </c>
      <c r="C999" s="8">
        <v>75</v>
      </c>
    </row>
    <row r="1000" spans="1:3" ht="18" customHeight="1">
      <c r="A1000" s="6" t="s">
        <v>15</v>
      </c>
      <c r="B1000" s="7" t="str">
        <f>"23409"</f>
        <v>23409</v>
      </c>
      <c r="C1000" s="8">
        <v>72</v>
      </c>
    </row>
    <row r="1001" spans="1:3" ht="18" customHeight="1">
      <c r="A1001" s="6" t="s">
        <v>15</v>
      </c>
      <c r="B1001" s="7" t="str">
        <f>"23410"</f>
        <v>23410</v>
      </c>
      <c r="C1001" s="8">
        <v>82</v>
      </c>
    </row>
    <row r="1002" spans="1:3" ht="18" customHeight="1">
      <c r="A1002" s="6" t="s">
        <v>15</v>
      </c>
      <c r="B1002" s="7" t="str">
        <f>"23411"</f>
        <v>23411</v>
      </c>
      <c r="C1002" s="8">
        <v>76.1</v>
      </c>
    </row>
    <row r="1003" spans="1:3" ht="18" customHeight="1">
      <c r="A1003" s="6" t="s">
        <v>15</v>
      </c>
      <c r="B1003" s="7" t="str">
        <f>"23412"</f>
        <v>23412</v>
      </c>
      <c r="C1003" s="8" t="s">
        <v>4</v>
      </c>
    </row>
    <row r="1004" spans="1:3" ht="18" customHeight="1">
      <c r="A1004" s="6" t="s">
        <v>15</v>
      </c>
      <c r="B1004" s="7" t="str">
        <f>"23413"</f>
        <v>23413</v>
      </c>
      <c r="C1004" s="8">
        <v>78.1</v>
      </c>
    </row>
    <row r="1005" spans="1:3" ht="18" customHeight="1">
      <c r="A1005" s="6" t="s">
        <v>15</v>
      </c>
      <c r="B1005" s="7" t="str">
        <f>"23414"</f>
        <v>23414</v>
      </c>
      <c r="C1005" s="8">
        <v>89.4</v>
      </c>
    </row>
    <row r="1006" spans="1:3" ht="18" customHeight="1">
      <c r="A1006" s="6" t="s">
        <v>15</v>
      </c>
      <c r="B1006" s="7" t="str">
        <f>"23415"</f>
        <v>23415</v>
      </c>
      <c r="C1006" s="8" t="s">
        <v>4</v>
      </c>
    </row>
    <row r="1007" spans="1:3" ht="18" customHeight="1">
      <c r="A1007" s="6" t="s">
        <v>15</v>
      </c>
      <c r="B1007" s="7" t="str">
        <f>"23416"</f>
        <v>23416</v>
      </c>
      <c r="C1007" s="8">
        <v>77.8</v>
      </c>
    </row>
    <row r="1008" spans="1:3" ht="18" customHeight="1">
      <c r="A1008" s="6" t="s">
        <v>15</v>
      </c>
      <c r="B1008" s="7" t="str">
        <f>"23417"</f>
        <v>23417</v>
      </c>
      <c r="C1008" s="8">
        <v>79.8</v>
      </c>
    </row>
    <row r="1009" spans="1:3" ht="18" customHeight="1">
      <c r="A1009" s="6" t="s">
        <v>15</v>
      </c>
      <c r="B1009" s="7" t="str">
        <f>"23418"</f>
        <v>23418</v>
      </c>
      <c r="C1009" s="8">
        <v>78.1</v>
      </c>
    </row>
    <row r="1010" spans="1:3" ht="18" customHeight="1">
      <c r="A1010" s="6" t="s">
        <v>15</v>
      </c>
      <c r="B1010" s="7" t="str">
        <f>"23419"</f>
        <v>23419</v>
      </c>
      <c r="C1010" s="8">
        <v>75.5</v>
      </c>
    </row>
    <row r="1011" spans="1:3" ht="18" customHeight="1">
      <c r="A1011" s="6" t="s">
        <v>15</v>
      </c>
      <c r="B1011" s="7" t="str">
        <f>"23420"</f>
        <v>23420</v>
      </c>
      <c r="C1011" s="8">
        <v>75.7</v>
      </c>
    </row>
    <row r="1012" spans="1:3" ht="18" customHeight="1">
      <c r="A1012" s="6" t="s">
        <v>15</v>
      </c>
      <c r="B1012" s="7" t="str">
        <f>"23421"</f>
        <v>23421</v>
      </c>
      <c r="C1012" s="8">
        <v>79.8</v>
      </c>
    </row>
    <row r="1013" spans="1:3" ht="18" customHeight="1">
      <c r="A1013" s="6" t="s">
        <v>15</v>
      </c>
      <c r="B1013" s="7" t="str">
        <f>"23422"</f>
        <v>23422</v>
      </c>
      <c r="C1013" s="8">
        <v>50.9</v>
      </c>
    </row>
    <row r="1014" spans="1:3" ht="18" customHeight="1">
      <c r="A1014" s="6" t="s">
        <v>15</v>
      </c>
      <c r="B1014" s="7" t="str">
        <f>"23423"</f>
        <v>23423</v>
      </c>
      <c r="C1014" s="8" t="s">
        <v>4</v>
      </c>
    </row>
    <row r="1015" spans="1:3" ht="18" customHeight="1">
      <c r="A1015" s="6" t="s">
        <v>15</v>
      </c>
      <c r="B1015" s="7" t="str">
        <f>"23424"</f>
        <v>23424</v>
      </c>
      <c r="C1015" s="8" t="s">
        <v>4</v>
      </c>
    </row>
    <row r="1016" spans="1:3" ht="18" customHeight="1">
      <c r="A1016" s="6" t="s">
        <v>15</v>
      </c>
      <c r="B1016" s="7" t="str">
        <f>"23425"</f>
        <v>23425</v>
      </c>
      <c r="C1016" s="8" t="s">
        <v>4</v>
      </c>
    </row>
    <row r="1017" spans="1:3" ht="18" customHeight="1">
      <c r="A1017" s="6" t="s">
        <v>15</v>
      </c>
      <c r="B1017" s="7" t="str">
        <f>"23426"</f>
        <v>23426</v>
      </c>
      <c r="C1017" s="8">
        <v>70.5</v>
      </c>
    </row>
    <row r="1018" spans="1:3" ht="18" customHeight="1">
      <c r="A1018" s="6" t="s">
        <v>15</v>
      </c>
      <c r="B1018" s="7" t="str">
        <f>"23427"</f>
        <v>23427</v>
      </c>
      <c r="C1018" s="8" t="s">
        <v>4</v>
      </c>
    </row>
    <row r="1019" spans="1:3" ht="18" customHeight="1">
      <c r="A1019" s="6" t="s">
        <v>15</v>
      </c>
      <c r="B1019" s="7" t="str">
        <f>"23428"</f>
        <v>23428</v>
      </c>
      <c r="C1019" s="8" t="s">
        <v>4</v>
      </c>
    </row>
    <row r="1020" spans="1:3" ht="18" customHeight="1">
      <c r="A1020" s="6" t="s">
        <v>15</v>
      </c>
      <c r="B1020" s="7" t="str">
        <f>"23429"</f>
        <v>23429</v>
      </c>
      <c r="C1020" s="8">
        <v>67.2</v>
      </c>
    </row>
    <row r="1021" spans="1:3" ht="18" customHeight="1">
      <c r="A1021" s="6" t="s">
        <v>15</v>
      </c>
      <c r="B1021" s="7" t="str">
        <f>"23430"</f>
        <v>23430</v>
      </c>
      <c r="C1021" s="8">
        <v>86.7</v>
      </c>
    </row>
    <row r="1022" spans="1:3" ht="18" customHeight="1">
      <c r="A1022" s="6" t="s">
        <v>15</v>
      </c>
      <c r="B1022" s="7" t="str">
        <f>"23501"</f>
        <v>23501</v>
      </c>
      <c r="C1022" s="8">
        <v>59</v>
      </c>
    </row>
    <row r="1023" spans="1:3" ht="18" customHeight="1">
      <c r="A1023" s="6" t="s">
        <v>15</v>
      </c>
      <c r="B1023" s="7" t="str">
        <f>"23502"</f>
        <v>23502</v>
      </c>
      <c r="C1023" s="8" t="s">
        <v>4</v>
      </c>
    </row>
    <row r="1024" spans="1:3" ht="18" customHeight="1">
      <c r="A1024" s="6" t="s">
        <v>15</v>
      </c>
      <c r="B1024" s="7" t="str">
        <f>"23503"</f>
        <v>23503</v>
      </c>
      <c r="C1024" s="8">
        <v>78.3</v>
      </c>
    </row>
    <row r="1025" spans="1:3" ht="18" customHeight="1">
      <c r="A1025" s="6" t="s">
        <v>15</v>
      </c>
      <c r="B1025" s="7" t="str">
        <f>"23504"</f>
        <v>23504</v>
      </c>
      <c r="C1025" s="8" t="s">
        <v>4</v>
      </c>
    </row>
    <row r="1026" spans="1:3" ht="18" customHeight="1">
      <c r="A1026" s="6" t="s">
        <v>15</v>
      </c>
      <c r="B1026" s="7" t="str">
        <f>"23505"</f>
        <v>23505</v>
      </c>
      <c r="C1026" s="8">
        <v>81.2</v>
      </c>
    </row>
    <row r="1027" spans="1:3" ht="18" customHeight="1">
      <c r="A1027" s="6" t="s">
        <v>15</v>
      </c>
      <c r="B1027" s="7" t="str">
        <f>"23506"</f>
        <v>23506</v>
      </c>
      <c r="C1027" s="8">
        <v>80.1</v>
      </c>
    </row>
    <row r="1028" spans="1:3" ht="18" customHeight="1">
      <c r="A1028" s="6" t="s">
        <v>15</v>
      </c>
      <c r="B1028" s="7" t="str">
        <f>"23507"</f>
        <v>23507</v>
      </c>
      <c r="C1028" s="8" t="s">
        <v>4</v>
      </c>
    </row>
    <row r="1029" spans="1:3" ht="18" customHeight="1">
      <c r="A1029" s="6" t="s">
        <v>15</v>
      </c>
      <c r="B1029" s="7" t="str">
        <f>"23508"</f>
        <v>23508</v>
      </c>
      <c r="C1029" s="8" t="s">
        <v>4</v>
      </c>
    </row>
    <row r="1030" spans="1:3" ht="18" customHeight="1">
      <c r="A1030" s="6" t="s">
        <v>15</v>
      </c>
      <c r="B1030" s="7" t="str">
        <f>"23509"</f>
        <v>23509</v>
      </c>
      <c r="C1030" s="8" t="s">
        <v>4</v>
      </c>
    </row>
    <row r="1031" spans="1:3" ht="18" customHeight="1">
      <c r="A1031" s="6" t="s">
        <v>15</v>
      </c>
      <c r="B1031" s="7" t="str">
        <f>"23510"</f>
        <v>23510</v>
      </c>
      <c r="C1031" s="8">
        <v>75</v>
      </c>
    </row>
    <row r="1032" spans="1:3" ht="18" customHeight="1">
      <c r="A1032" s="6" t="s">
        <v>15</v>
      </c>
      <c r="B1032" s="7" t="str">
        <f>"23511"</f>
        <v>23511</v>
      </c>
      <c r="C1032" s="8">
        <v>68.9</v>
      </c>
    </row>
    <row r="1033" spans="1:3" ht="18" customHeight="1">
      <c r="A1033" s="6" t="s">
        <v>15</v>
      </c>
      <c r="B1033" s="7" t="str">
        <f>"23512"</f>
        <v>23512</v>
      </c>
      <c r="C1033" s="8" t="s">
        <v>4</v>
      </c>
    </row>
    <row r="1034" spans="1:3" ht="18" customHeight="1">
      <c r="A1034" s="6" t="s">
        <v>15</v>
      </c>
      <c r="B1034" s="7" t="str">
        <f>"23513"</f>
        <v>23513</v>
      </c>
      <c r="C1034" s="8">
        <v>84.1</v>
      </c>
    </row>
    <row r="1035" spans="1:3" ht="18" customHeight="1">
      <c r="A1035" s="6" t="s">
        <v>15</v>
      </c>
      <c r="B1035" s="7" t="str">
        <f>"23514"</f>
        <v>23514</v>
      </c>
      <c r="C1035" s="8" t="s">
        <v>4</v>
      </c>
    </row>
    <row r="1036" spans="1:3" ht="18" customHeight="1">
      <c r="A1036" s="6" t="s">
        <v>15</v>
      </c>
      <c r="B1036" s="7" t="str">
        <f>"23515"</f>
        <v>23515</v>
      </c>
      <c r="C1036" s="8">
        <v>86.6</v>
      </c>
    </row>
    <row r="1037" spans="1:3" ht="18" customHeight="1">
      <c r="A1037" s="6" t="s">
        <v>15</v>
      </c>
      <c r="B1037" s="7" t="str">
        <f>"23516"</f>
        <v>23516</v>
      </c>
      <c r="C1037" s="8" t="s">
        <v>4</v>
      </c>
    </row>
    <row r="1038" spans="1:3" ht="18" customHeight="1">
      <c r="A1038" s="6" t="s">
        <v>15</v>
      </c>
      <c r="B1038" s="7" t="str">
        <f>"23517"</f>
        <v>23517</v>
      </c>
      <c r="C1038" s="8">
        <v>84.7</v>
      </c>
    </row>
    <row r="1039" spans="1:3" ht="18" customHeight="1">
      <c r="A1039" s="6" t="s">
        <v>15</v>
      </c>
      <c r="B1039" s="7" t="str">
        <f>"23518"</f>
        <v>23518</v>
      </c>
      <c r="C1039" s="8">
        <v>64.7</v>
      </c>
    </row>
    <row r="1040" spans="1:3" ht="18" customHeight="1">
      <c r="A1040" s="6" t="s">
        <v>15</v>
      </c>
      <c r="B1040" s="7" t="str">
        <f>"23519"</f>
        <v>23519</v>
      </c>
      <c r="C1040" s="8">
        <v>72.7</v>
      </c>
    </row>
    <row r="1041" spans="1:3" ht="18" customHeight="1">
      <c r="A1041" s="6" t="s">
        <v>15</v>
      </c>
      <c r="B1041" s="7" t="str">
        <f>"23520"</f>
        <v>23520</v>
      </c>
      <c r="C1041" s="8" t="s">
        <v>4</v>
      </c>
    </row>
    <row r="1042" spans="1:3" ht="18" customHeight="1">
      <c r="A1042" s="6" t="s">
        <v>15</v>
      </c>
      <c r="B1042" s="7" t="str">
        <f>"23521"</f>
        <v>23521</v>
      </c>
      <c r="C1042" s="8" t="s">
        <v>4</v>
      </c>
    </row>
    <row r="1043" spans="1:3" ht="18" customHeight="1">
      <c r="A1043" s="6" t="s">
        <v>15</v>
      </c>
      <c r="B1043" s="7" t="str">
        <f>"23522"</f>
        <v>23522</v>
      </c>
      <c r="C1043" s="8" t="s">
        <v>4</v>
      </c>
    </row>
    <row r="1044" spans="1:3" ht="18" customHeight="1">
      <c r="A1044" s="6" t="s">
        <v>15</v>
      </c>
      <c r="B1044" s="7" t="str">
        <f>"23523"</f>
        <v>23523</v>
      </c>
      <c r="C1044" s="8">
        <v>72.7</v>
      </c>
    </row>
    <row r="1045" spans="1:3" ht="18" customHeight="1">
      <c r="A1045" s="6" t="s">
        <v>15</v>
      </c>
      <c r="B1045" s="7" t="str">
        <f>"23524"</f>
        <v>23524</v>
      </c>
      <c r="C1045" s="8">
        <v>70.3</v>
      </c>
    </row>
    <row r="1046" spans="1:3" ht="18" customHeight="1">
      <c r="A1046" s="6" t="s">
        <v>15</v>
      </c>
      <c r="B1046" s="7" t="str">
        <f>"23525"</f>
        <v>23525</v>
      </c>
      <c r="C1046" s="8">
        <v>76.8</v>
      </c>
    </row>
    <row r="1047" spans="1:3" ht="18" customHeight="1">
      <c r="A1047" s="6" t="s">
        <v>15</v>
      </c>
      <c r="B1047" s="7" t="str">
        <f>"23526"</f>
        <v>23526</v>
      </c>
      <c r="C1047" s="8">
        <v>70.2</v>
      </c>
    </row>
    <row r="1048" spans="1:3" ht="18" customHeight="1">
      <c r="A1048" s="6" t="s">
        <v>15</v>
      </c>
      <c r="B1048" s="7" t="str">
        <f>"23527"</f>
        <v>23527</v>
      </c>
      <c r="C1048" s="8" t="s">
        <v>4</v>
      </c>
    </row>
    <row r="1049" spans="1:3" ht="18" customHeight="1">
      <c r="A1049" s="6" t="s">
        <v>15</v>
      </c>
      <c r="B1049" s="7" t="str">
        <f>"23528"</f>
        <v>23528</v>
      </c>
      <c r="C1049" s="8" t="s">
        <v>4</v>
      </c>
    </row>
    <row r="1050" spans="1:3" ht="18" customHeight="1">
      <c r="A1050" s="6" t="s">
        <v>15</v>
      </c>
      <c r="B1050" s="7" t="str">
        <f>"23529"</f>
        <v>23529</v>
      </c>
      <c r="C1050" s="8" t="s">
        <v>4</v>
      </c>
    </row>
    <row r="1051" spans="1:3" ht="18" customHeight="1">
      <c r="A1051" s="6" t="s">
        <v>15</v>
      </c>
      <c r="B1051" s="7" t="str">
        <f>"23530"</f>
        <v>23530</v>
      </c>
      <c r="C1051" s="8" t="s">
        <v>4</v>
      </c>
    </row>
    <row r="1052" spans="1:3" ht="18" customHeight="1">
      <c r="A1052" s="6" t="s">
        <v>15</v>
      </c>
      <c r="B1052" s="7" t="str">
        <f>"23601"</f>
        <v>23601</v>
      </c>
      <c r="C1052" s="8">
        <v>72.6</v>
      </c>
    </row>
    <row r="1053" spans="1:3" ht="18" customHeight="1">
      <c r="A1053" s="6" t="s">
        <v>15</v>
      </c>
      <c r="B1053" s="7" t="str">
        <f>"23602"</f>
        <v>23602</v>
      </c>
      <c r="C1053" s="8">
        <v>85.7</v>
      </c>
    </row>
    <row r="1054" spans="1:3" ht="18" customHeight="1">
      <c r="A1054" s="6" t="s">
        <v>15</v>
      </c>
      <c r="B1054" s="7" t="str">
        <f>"23603"</f>
        <v>23603</v>
      </c>
      <c r="C1054" s="8">
        <v>56.4</v>
      </c>
    </row>
    <row r="1055" spans="1:3" ht="18" customHeight="1">
      <c r="A1055" s="6" t="s">
        <v>15</v>
      </c>
      <c r="B1055" s="7" t="str">
        <f>"23604"</f>
        <v>23604</v>
      </c>
      <c r="C1055" s="8">
        <v>72.1</v>
      </c>
    </row>
    <row r="1056" spans="1:3" ht="18" customHeight="1">
      <c r="A1056" s="6" t="s">
        <v>15</v>
      </c>
      <c r="B1056" s="7" t="str">
        <f>"23605"</f>
        <v>23605</v>
      </c>
      <c r="C1056" s="8">
        <v>84.4</v>
      </c>
    </row>
    <row r="1057" spans="1:3" ht="18" customHeight="1">
      <c r="A1057" s="6" t="s">
        <v>15</v>
      </c>
      <c r="B1057" s="7" t="str">
        <f>"23606"</f>
        <v>23606</v>
      </c>
      <c r="C1057" s="8" t="s">
        <v>4</v>
      </c>
    </row>
    <row r="1058" spans="1:3" ht="18" customHeight="1">
      <c r="A1058" s="6" t="s">
        <v>16</v>
      </c>
      <c r="B1058" s="7" t="str">
        <f>"23607"</f>
        <v>23607</v>
      </c>
      <c r="C1058" s="8">
        <v>75.5</v>
      </c>
    </row>
    <row r="1059" spans="1:3" ht="18" customHeight="1">
      <c r="A1059" s="6" t="s">
        <v>16</v>
      </c>
      <c r="B1059" s="7" t="str">
        <f>"23608"</f>
        <v>23608</v>
      </c>
      <c r="C1059" s="8">
        <v>86.2</v>
      </c>
    </row>
    <row r="1060" spans="1:3" ht="18" customHeight="1">
      <c r="A1060" s="6" t="s">
        <v>16</v>
      </c>
      <c r="B1060" s="7" t="str">
        <f>"23609"</f>
        <v>23609</v>
      </c>
      <c r="C1060" s="8">
        <v>76</v>
      </c>
    </row>
    <row r="1061" spans="1:3" ht="18" customHeight="1">
      <c r="A1061" s="6" t="s">
        <v>16</v>
      </c>
      <c r="B1061" s="7" t="str">
        <f>"23610"</f>
        <v>23610</v>
      </c>
      <c r="C1061" s="8">
        <v>70.7</v>
      </c>
    </row>
    <row r="1062" spans="1:3" ht="18" customHeight="1">
      <c r="A1062" s="6" t="s">
        <v>16</v>
      </c>
      <c r="B1062" s="7" t="str">
        <f>"23611"</f>
        <v>23611</v>
      </c>
      <c r="C1062" s="8">
        <v>78.5</v>
      </c>
    </row>
    <row r="1063" spans="1:3" ht="18" customHeight="1">
      <c r="A1063" s="6" t="s">
        <v>16</v>
      </c>
      <c r="B1063" s="7" t="str">
        <f>"23612"</f>
        <v>23612</v>
      </c>
      <c r="C1063" s="8">
        <v>80.1</v>
      </c>
    </row>
    <row r="1064" spans="1:3" ht="18" customHeight="1">
      <c r="A1064" s="6" t="s">
        <v>16</v>
      </c>
      <c r="B1064" s="7" t="str">
        <f>"23613"</f>
        <v>23613</v>
      </c>
      <c r="C1064" s="8">
        <v>82.5</v>
      </c>
    </row>
    <row r="1065" spans="1:3" ht="18" customHeight="1">
      <c r="A1065" s="6" t="s">
        <v>16</v>
      </c>
      <c r="B1065" s="7" t="str">
        <f>"23614"</f>
        <v>23614</v>
      </c>
      <c r="C1065" s="8">
        <v>82.5</v>
      </c>
    </row>
    <row r="1066" spans="1:3" ht="18" customHeight="1">
      <c r="A1066" s="6" t="s">
        <v>16</v>
      </c>
      <c r="B1066" s="7" t="str">
        <f>"23615"</f>
        <v>23615</v>
      </c>
      <c r="C1066" s="8">
        <v>66.1</v>
      </c>
    </row>
    <row r="1067" spans="1:3" ht="18" customHeight="1">
      <c r="A1067" s="6" t="s">
        <v>16</v>
      </c>
      <c r="B1067" s="7" t="str">
        <f>"23616"</f>
        <v>23616</v>
      </c>
      <c r="C1067" s="8">
        <v>86.6</v>
      </c>
    </row>
    <row r="1068" spans="1:3" ht="18" customHeight="1">
      <c r="A1068" s="6" t="s">
        <v>16</v>
      </c>
      <c r="B1068" s="7" t="str">
        <f>"23617"</f>
        <v>23617</v>
      </c>
      <c r="C1068" s="8">
        <v>77.4</v>
      </c>
    </row>
    <row r="1069" spans="1:3" ht="18" customHeight="1">
      <c r="A1069" s="6" t="s">
        <v>16</v>
      </c>
      <c r="B1069" s="7" t="str">
        <f>"23618"</f>
        <v>23618</v>
      </c>
      <c r="C1069" s="8" t="s">
        <v>4</v>
      </c>
    </row>
    <row r="1070" spans="1:3" ht="18" customHeight="1">
      <c r="A1070" s="6" t="s">
        <v>16</v>
      </c>
      <c r="B1070" s="7" t="str">
        <f>"23619"</f>
        <v>23619</v>
      </c>
      <c r="C1070" s="8">
        <v>73.5</v>
      </c>
    </row>
    <row r="1071" spans="1:3" ht="18" customHeight="1">
      <c r="A1071" s="6" t="s">
        <v>16</v>
      </c>
      <c r="B1071" s="7" t="str">
        <f>"23620"</f>
        <v>23620</v>
      </c>
      <c r="C1071" s="8" t="s">
        <v>4</v>
      </c>
    </row>
    <row r="1072" spans="1:3" ht="18" customHeight="1">
      <c r="A1072" s="6" t="s">
        <v>16</v>
      </c>
      <c r="B1072" s="7" t="str">
        <f>"23621"</f>
        <v>23621</v>
      </c>
      <c r="C1072" s="8">
        <v>87.3</v>
      </c>
    </row>
    <row r="1073" spans="1:3" ht="18" customHeight="1">
      <c r="A1073" s="6" t="s">
        <v>16</v>
      </c>
      <c r="B1073" s="7" t="str">
        <f>"23622"</f>
        <v>23622</v>
      </c>
      <c r="C1073" s="8">
        <v>72.2</v>
      </c>
    </row>
    <row r="1074" spans="1:3" ht="18" customHeight="1">
      <c r="A1074" s="6" t="s">
        <v>16</v>
      </c>
      <c r="B1074" s="7" t="str">
        <f>"23623"</f>
        <v>23623</v>
      </c>
      <c r="C1074" s="8" t="s">
        <v>4</v>
      </c>
    </row>
    <row r="1075" spans="1:3" ht="18" customHeight="1">
      <c r="A1075" s="6" t="s">
        <v>16</v>
      </c>
      <c r="B1075" s="7" t="str">
        <f>"23624"</f>
        <v>23624</v>
      </c>
      <c r="C1075" s="8">
        <v>60.5</v>
      </c>
    </row>
    <row r="1076" spans="1:3" ht="18" customHeight="1">
      <c r="A1076" s="6" t="s">
        <v>16</v>
      </c>
      <c r="B1076" s="7" t="str">
        <f>"23625"</f>
        <v>23625</v>
      </c>
      <c r="C1076" s="8">
        <v>56.2</v>
      </c>
    </row>
    <row r="1077" spans="1:3" ht="18" customHeight="1">
      <c r="A1077" s="6" t="s">
        <v>16</v>
      </c>
      <c r="B1077" s="7" t="str">
        <f>"23626"</f>
        <v>23626</v>
      </c>
      <c r="C1077" s="8">
        <v>81.9</v>
      </c>
    </row>
    <row r="1078" spans="1:3" ht="18" customHeight="1">
      <c r="A1078" s="6" t="s">
        <v>16</v>
      </c>
      <c r="B1078" s="7" t="str">
        <f>"23627"</f>
        <v>23627</v>
      </c>
      <c r="C1078" s="8" t="s">
        <v>4</v>
      </c>
    </row>
    <row r="1079" spans="1:3" ht="18" customHeight="1">
      <c r="A1079" s="6" t="s">
        <v>16</v>
      </c>
      <c r="B1079" s="7" t="str">
        <f>"23628"</f>
        <v>23628</v>
      </c>
      <c r="C1079" s="8" t="s">
        <v>4</v>
      </c>
    </row>
    <row r="1080" spans="1:3" ht="18" customHeight="1">
      <c r="A1080" s="6" t="s">
        <v>16</v>
      </c>
      <c r="B1080" s="7" t="str">
        <f>"23629"</f>
        <v>23629</v>
      </c>
      <c r="C1080" s="8" t="s">
        <v>4</v>
      </c>
    </row>
    <row r="1081" spans="1:3" ht="18" customHeight="1">
      <c r="A1081" s="6" t="s">
        <v>16</v>
      </c>
      <c r="B1081" s="7" t="str">
        <f>"23630"</f>
        <v>23630</v>
      </c>
      <c r="C1081" s="8" t="s">
        <v>4</v>
      </c>
    </row>
    <row r="1082" spans="1:3" ht="18" customHeight="1">
      <c r="A1082" s="6" t="s">
        <v>16</v>
      </c>
      <c r="B1082" s="7" t="str">
        <f>"23701"</f>
        <v>23701</v>
      </c>
      <c r="C1082" s="8">
        <v>84.1</v>
      </c>
    </row>
    <row r="1083" spans="1:3" ht="18" customHeight="1">
      <c r="A1083" s="6" t="s">
        <v>16</v>
      </c>
      <c r="B1083" s="7" t="str">
        <f>"23702"</f>
        <v>23702</v>
      </c>
      <c r="C1083" s="8">
        <v>89.1</v>
      </c>
    </row>
    <row r="1084" spans="1:3" ht="18" customHeight="1">
      <c r="A1084" s="6" t="s">
        <v>16</v>
      </c>
      <c r="B1084" s="7" t="str">
        <f>"23703"</f>
        <v>23703</v>
      </c>
      <c r="C1084" s="8">
        <v>66.2</v>
      </c>
    </row>
    <row r="1085" spans="1:3" ht="18" customHeight="1">
      <c r="A1085" s="6" t="s">
        <v>16</v>
      </c>
      <c r="B1085" s="7" t="str">
        <f>"23704"</f>
        <v>23704</v>
      </c>
      <c r="C1085" s="8">
        <v>81.3</v>
      </c>
    </row>
    <row r="1086" spans="1:3" ht="18" customHeight="1">
      <c r="A1086" s="6" t="s">
        <v>16</v>
      </c>
      <c r="B1086" s="7" t="str">
        <f>"23705"</f>
        <v>23705</v>
      </c>
      <c r="C1086" s="8">
        <v>76.9</v>
      </c>
    </row>
    <row r="1087" spans="1:3" ht="18" customHeight="1">
      <c r="A1087" s="6" t="s">
        <v>16</v>
      </c>
      <c r="B1087" s="7" t="str">
        <f>"23706"</f>
        <v>23706</v>
      </c>
      <c r="C1087" s="8">
        <v>36.8</v>
      </c>
    </row>
    <row r="1088" spans="1:3" ht="18" customHeight="1">
      <c r="A1088" s="6" t="s">
        <v>16</v>
      </c>
      <c r="B1088" s="7" t="str">
        <f>"23707"</f>
        <v>23707</v>
      </c>
      <c r="C1088" s="8" t="s">
        <v>4</v>
      </c>
    </row>
    <row r="1089" spans="1:3" ht="18" customHeight="1">
      <c r="A1089" s="6" t="s">
        <v>16</v>
      </c>
      <c r="B1089" s="7" t="str">
        <f>"23708"</f>
        <v>23708</v>
      </c>
      <c r="C1089" s="8">
        <v>85</v>
      </c>
    </row>
    <row r="1090" spans="1:3" ht="18" customHeight="1">
      <c r="A1090" s="6" t="s">
        <v>16</v>
      </c>
      <c r="B1090" s="7" t="str">
        <f>"23709"</f>
        <v>23709</v>
      </c>
      <c r="C1090" s="8">
        <v>81.9</v>
      </c>
    </row>
    <row r="1091" spans="1:3" ht="18" customHeight="1">
      <c r="A1091" s="6" t="s">
        <v>16</v>
      </c>
      <c r="B1091" s="7" t="str">
        <f>"23710"</f>
        <v>23710</v>
      </c>
      <c r="C1091" s="8">
        <v>80</v>
      </c>
    </row>
    <row r="1092" spans="1:3" ht="18" customHeight="1">
      <c r="A1092" s="6" t="s">
        <v>16</v>
      </c>
      <c r="B1092" s="7" t="str">
        <f>"23711"</f>
        <v>23711</v>
      </c>
      <c r="C1092" s="8">
        <v>70.5</v>
      </c>
    </row>
    <row r="1093" spans="1:3" ht="18" customHeight="1">
      <c r="A1093" s="6" t="s">
        <v>16</v>
      </c>
      <c r="B1093" s="7" t="str">
        <f>"23712"</f>
        <v>23712</v>
      </c>
      <c r="C1093" s="8" t="s">
        <v>4</v>
      </c>
    </row>
    <row r="1094" spans="1:3" ht="18" customHeight="1">
      <c r="A1094" s="6" t="s">
        <v>16</v>
      </c>
      <c r="B1094" s="7" t="str">
        <f>"23713"</f>
        <v>23713</v>
      </c>
      <c r="C1094" s="8" t="s">
        <v>4</v>
      </c>
    </row>
    <row r="1095" spans="1:3" ht="18" customHeight="1">
      <c r="A1095" s="6" t="s">
        <v>16</v>
      </c>
      <c r="B1095" s="7" t="str">
        <f>"23714"</f>
        <v>23714</v>
      </c>
      <c r="C1095" s="8">
        <v>80.3</v>
      </c>
    </row>
    <row r="1096" spans="1:3" ht="18" customHeight="1">
      <c r="A1096" s="6" t="s">
        <v>16</v>
      </c>
      <c r="B1096" s="7" t="str">
        <f>"23715"</f>
        <v>23715</v>
      </c>
      <c r="C1096" s="8">
        <v>67.9</v>
      </c>
    </row>
    <row r="1097" spans="1:3" ht="18" customHeight="1">
      <c r="A1097" s="6" t="s">
        <v>16</v>
      </c>
      <c r="B1097" s="7" t="str">
        <f>"23716"</f>
        <v>23716</v>
      </c>
      <c r="C1097" s="8">
        <v>82.6</v>
      </c>
    </row>
    <row r="1098" spans="1:3" ht="18" customHeight="1">
      <c r="A1098" s="6" t="s">
        <v>16</v>
      </c>
      <c r="B1098" s="7" t="str">
        <f>"23717"</f>
        <v>23717</v>
      </c>
      <c r="C1098" s="8" t="s">
        <v>4</v>
      </c>
    </row>
    <row r="1099" spans="1:3" ht="18" customHeight="1">
      <c r="A1099" s="6" t="s">
        <v>16</v>
      </c>
      <c r="B1099" s="7" t="str">
        <f>"23718"</f>
        <v>23718</v>
      </c>
      <c r="C1099" s="8">
        <v>79.4</v>
      </c>
    </row>
    <row r="1100" spans="1:3" ht="18" customHeight="1">
      <c r="A1100" s="6" t="s">
        <v>16</v>
      </c>
      <c r="B1100" s="7" t="str">
        <f>"23719"</f>
        <v>23719</v>
      </c>
      <c r="C1100" s="8">
        <v>84.6</v>
      </c>
    </row>
    <row r="1101" spans="1:3" ht="18" customHeight="1">
      <c r="A1101" s="6" t="s">
        <v>16</v>
      </c>
      <c r="B1101" s="7" t="str">
        <f>"23720"</f>
        <v>23720</v>
      </c>
      <c r="C1101" s="8">
        <v>56.2</v>
      </c>
    </row>
    <row r="1102" spans="1:3" ht="18" customHeight="1">
      <c r="A1102" s="6" t="s">
        <v>16</v>
      </c>
      <c r="B1102" s="7" t="str">
        <f>"23721"</f>
        <v>23721</v>
      </c>
      <c r="C1102" s="8" t="s">
        <v>4</v>
      </c>
    </row>
    <row r="1103" spans="1:3" ht="18" customHeight="1">
      <c r="A1103" s="6" t="s">
        <v>16</v>
      </c>
      <c r="B1103" s="7" t="str">
        <f>"23722"</f>
        <v>23722</v>
      </c>
      <c r="C1103" s="8">
        <v>55.5</v>
      </c>
    </row>
    <row r="1104" spans="1:3" ht="18" customHeight="1">
      <c r="A1104" s="6" t="s">
        <v>16</v>
      </c>
      <c r="B1104" s="7" t="str">
        <f>"23723"</f>
        <v>23723</v>
      </c>
      <c r="C1104" s="8" t="s">
        <v>4</v>
      </c>
    </row>
    <row r="1105" spans="1:3" ht="18" customHeight="1">
      <c r="A1105" s="6" t="s">
        <v>16</v>
      </c>
      <c r="B1105" s="7" t="str">
        <f>"23724"</f>
        <v>23724</v>
      </c>
      <c r="C1105" s="8" t="s">
        <v>4</v>
      </c>
    </row>
    <row r="1106" spans="1:3" ht="18" customHeight="1">
      <c r="A1106" s="6" t="s">
        <v>16</v>
      </c>
      <c r="B1106" s="7" t="str">
        <f>"23725"</f>
        <v>23725</v>
      </c>
      <c r="C1106" s="8">
        <v>60.5</v>
      </c>
    </row>
    <row r="1107" spans="1:3" ht="18" customHeight="1">
      <c r="A1107" s="6" t="s">
        <v>16</v>
      </c>
      <c r="B1107" s="7" t="str">
        <f>"23726"</f>
        <v>23726</v>
      </c>
      <c r="C1107" s="8" t="s">
        <v>4</v>
      </c>
    </row>
    <row r="1108" spans="1:3" ht="18" customHeight="1">
      <c r="A1108" s="6" t="s">
        <v>16</v>
      </c>
      <c r="B1108" s="7" t="str">
        <f>"23727"</f>
        <v>23727</v>
      </c>
      <c r="C1108" s="8" t="s">
        <v>4</v>
      </c>
    </row>
    <row r="1109" spans="1:3" ht="18" customHeight="1">
      <c r="A1109" s="6" t="s">
        <v>16</v>
      </c>
      <c r="B1109" s="7" t="str">
        <f>"23728"</f>
        <v>23728</v>
      </c>
      <c r="C1109" s="8">
        <v>89.1</v>
      </c>
    </row>
    <row r="1110" spans="1:3" ht="18" customHeight="1">
      <c r="A1110" s="6" t="s">
        <v>16</v>
      </c>
      <c r="B1110" s="7" t="str">
        <f>"23729"</f>
        <v>23729</v>
      </c>
      <c r="C1110" s="8">
        <v>86.1</v>
      </c>
    </row>
    <row r="1111" spans="1:3" ht="18" customHeight="1">
      <c r="A1111" s="6" t="s">
        <v>16</v>
      </c>
      <c r="B1111" s="7" t="str">
        <f>"23730"</f>
        <v>23730</v>
      </c>
      <c r="C1111" s="8" t="s">
        <v>4</v>
      </c>
    </row>
    <row r="1112" spans="1:3" ht="18" customHeight="1">
      <c r="A1112" s="6" t="s">
        <v>16</v>
      </c>
      <c r="B1112" s="7" t="str">
        <f>"23801"</f>
        <v>23801</v>
      </c>
      <c r="C1112" s="8" t="s">
        <v>4</v>
      </c>
    </row>
    <row r="1113" spans="1:3" ht="18" customHeight="1">
      <c r="A1113" s="6" t="s">
        <v>16</v>
      </c>
      <c r="B1113" s="7" t="str">
        <f>"23802"</f>
        <v>23802</v>
      </c>
      <c r="C1113" s="8">
        <v>70.3</v>
      </c>
    </row>
    <row r="1114" spans="1:3" ht="18" customHeight="1">
      <c r="A1114" s="6" t="s">
        <v>16</v>
      </c>
      <c r="B1114" s="7" t="str">
        <f>"23803"</f>
        <v>23803</v>
      </c>
      <c r="C1114" s="8">
        <v>62.8</v>
      </c>
    </row>
    <row r="1115" spans="1:3" ht="18" customHeight="1">
      <c r="A1115" s="6" t="s">
        <v>16</v>
      </c>
      <c r="B1115" s="7" t="str">
        <f>"23804"</f>
        <v>23804</v>
      </c>
      <c r="C1115" s="8" t="s">
        <v>4</v>
      </c>
    </row>
    <row r="1116" spans="1:3" ht="18" customHeight="1">
      <c r="A1116" s="6" t="s">
        <v>16</v>
      </c>
      <c r="B1116" s="7" t="str">
        <f>"23805"</f>
        <v>23805</v>
      </c>
      <c r="C1116" s="8">
        <v>81.6</v>
      </c>
    </row>
    <row r="1117" spans="1:3" ht="18" customHeight="1">
      <c r="A1117" s="6" t="s">
        <v>16</v>
      </c>
      <c r="B1117" s="7" t="str">
        <f>"23806"</f>
        <v>23806</v>
      </c>
      <c r="C1117" s="8">
        <v>79.2</v>
      </c>
    </row>
    <row r="1118" spans="1:3" ht="18" customHeight="1">
      <c r="A1118" s="6" t="s">
        <v>17</v>
      </c>
      <c r="B1118" s="7" t="str">
        <f>"23807"</f>
        <v>23807</v>
      </c>
      <c r="C1118" s="8">
        <v>78</v>
      </c>
    </row>
    <row r="1119" spans="1:3" ht="18" customHeight="1">
      <c r="A1119" s="6" t="s">
        <v>17</v>
      </c>
      <c r="B1119" s="7" t="str">
        <f>"23808"</f>
        <v>23808</v>
      </c>
      <c r="C1119" s="8">
        <v>70.9</v>
      </c>
    </row>
    <row r="1120" spans="1:3" ht="18" customHeight="1">
      <c r="A1120" s="6" t="s">
        <v>17</v>
      </c>
      <c r="B1120" s="7" t="str">
        <f>"23809"</f>
        <v>23809</v>
      </c>
      <c r="C1120" s="8">
        <v>79.5</v>
      </c>
    </row>
    <row r="1121" spans="1:3" ht="18" customHeight="1">
      <c r="A1121" s="6" t="s">
        <v>17</v>
      </c>
      <c r="B1121" s="7" t="str">
        <f>"23810"</f>
        <v>23810</v>
      </c>
      <c r="C1121" s="8">
        <v>77.7</v>
      </c>
    </row>
    <row r="1122" spans="1:3" ht="18" customHeight="1">
      <c r="A1122" s="6" t="s">
        <v>17</v>
      </c>
      <c r="B1122" s="7" t="str">
        <f>"23811"</f>
        <v>23811</v>
      </c>
      <c r="C1122" s="8">
        <v>80.7</v>
      </c>
    </row>
    <row r="1123" spans="1:3" ht="18" customHeight="1">
      <c r="A1123" s="6" t="s">
        <v>17</v>
      </c>
      <c r="B1123" s="7" t="str">
        <f>"23812"</f>
        <v>23812</v>
      </c>
      <c r="C1123" s="8" t="s">
        <v>4</v>
      </c>
    </row>
    <row r="1124" spans="1:3" ht="18" customHeight="1">
      <c r="A1124" s="6" t="s">
        <v>17</v>
      </c>
      <c r="B1124" s="7" t="str">
        <f>"23813"</f>
        <v>23813</v>
      </c>
      <c r="C1124" s="8" t="s">
        <v>4</v>
      </c>
    </row>
    <row r="1125" spans="1:3" ht="18" customHeight="1">
      <c r="A1125" s="6" t="s">
        <v>17</v>
      </c>
      <c r="B1125" s="7" t="str">
        <f>"23814"</f>
        <v>23814</v>
      </c>
      <c r="C1125" s="8">
        <v>84</v>
      </c>
    </row>
    <row r="1126" spans="1:3" ht="18" customHeight="1">
      <c r="A1126" s="6" t="s">
        <v>17</v>
      </c>
      <c r="B1126" s="7" t="str">
        <f>"23815"</f>
        <v>23815</v>
      </c>
      <c r="C1126" s="8" t="s">
        <v>4</v>
      </c>
    </row>
    <row r="1127" spans="1:3" ht="18" customHeight="1">
      <c r="A1127" s="6" t="s">
        <v>17</v>
      </c>
      <c r="B1127" s="7" t="str">
        <f>"23816"</f>
        <v>23816</v>
      </c>
      <c r="C1127" s="8" t="s">
        <v>4</v>
      </c>
    </row>
    <row r="1128" spans="1:3" ht="18" customHeight="1">
      <c r="A1128" s="6" t="s">
        <v>17</v>
      </c>
      <c r="B1128" s="7" t="str">
        <f>"23817"</f>
        <v>23817</v>
      </c>
      <c r="C1128" s="8">
        <v>81.4</v>
      </c>
    </row>
    <row r="1129" spans="1:3" ht="18" customHeight="1">
      <c r="A1129" s="6" t="s">
        <v>17</v>
      </c>
      <c r="B1129" s="7" t="str">
        <f>"23818"</f>
        <v>23818</v>
      </c>
      <c r="C1129" s="8">
        <v>71.8</v>
      </c>
    </row>
    <row r="1130" spans="1:3" ht="18" customHeight="1">
      <c r="A1130" s="6" t="s">
        <v>17</v>
      </c>
      <c r="B1130" s="7" t="str">
        <f>"23819"</f>
        <v>23819</v>
      </c>
      <c r="C1130" s="8">
        <v>80</v>
      </c>
    </row>
    <row r="1131" spans="1:3" ht="18" customHeight="1">
      <c r="A1131" s="6" t="s">
        <v>17</v>
      </c>
      <c r="B1131" s="7" t="str">
        <f>"23820"</f>
        <v>23820</v>
      </c>
      <c r="C1131" s="8">
        <v>81.4</v>
      </c>
    </row>
    <row r="1132" spans="1:3" ht="18" customHeight="1">
      <c r="A1132" s="6" t="s">
        <v>17</v>
      </c>
      <c r="B1132" s="7" t="str">
        <f>"23821"</f>
        <v>23821</v>
      </c>
      <c r="C1132" s="8" t="s">
        <v>4</v>
      </c>
    </row>
    <row r="1133" spans="1:3" ht="18" customHeight="1">
      <c r="A1133" s="6" t="s">
        <v>17</v>
      </c>
      <c r="B1133" s="7" t="str">
        <f>"23822"</f>
        <v>23822</v>
      </c>
      <c r="C1133" s="8">
        <v>72.6</v>
      </c>
    </row>
    <row r="1134" spans="1:3" ht="18" customHeight="1">
      <c r="A1134" s="6" t="s">
        <v>17</v>
      </c>
      <c r="B1134" s="7" t="str">
        <f>"23823"</f>
        <v>23823</v>
      </c>
      <c r="C1134" s="8" t="s">
        <v>4</v>
      </c>
    </row>
    <row r="1135" spans="1:3" ht="18" customHeight="1">
      <c r="A1135" s="6" t="s">
        <v>17</v>
      </c>
      <c r="B1135" s="7" t="str">
        <f>"23824"</f>
        <v>23824</v>
      </c>
      <c r="C1135" s="8" t="s">
        <v>4</v>
      </c>
    </row>
    <row r="1136" spans="1:3" ht="18" customHeight="1">
      <c r="A1136" s="6" t="s">
        <v>17</v>
      </c>
      <c r="B1136" s="7" t="str">
        <f>"23825"</f>
        <v>23825</v>
      </c>
      <c r="C1136" s="8" t="s">
        <v>4</v>
      </c>
    </row>
    <row r="1137" spans="1:3" ht="18" customHeight="1">
      <c r="A1137" s="6" t="s">
        <v>17</v>
      </c>
      <c r="B1137" s="7" t="str">
        <f>"23826"</f>
        <v>23826</v>
      </c>
      <c r="C1137" s="8" t="s">
        <v>4</v>
      </c>
    </row>
    <row r="1138" spans="1:3" ht="18" customHeight="1">
      <c r="A1138" s="6" t="s">
        <v>17</v>
      </c>
      <c r="B1138" s="7" t="str">
        <f>"23827"</f>
        <v>23827</v>
      </c>
      <c r="C1138" s="8">
        <v>89.5</v>
      </c>
    </row>
    <row r="1139" spans="1:3" ht="18" customHeight="1">
      <c r="A1139" s="6" t="s">
        <v>17</v>
      </c>
      <c r="B1139" s="7" t="str">
        <f>"23828"</f>
        <v>23828</v>
      </c>
      <c r="C1139" s="8">
        <v>63.4</v>
      </c>
    </row>
    <row r="1140" spans="1:3" ht="18" customHeight="1">
      <c r="A1140" s="6" t="s">
        <v>17</v>
      </c>
      <c r="B1140" s="7" t="str">
        <f>"23829"</f>
        <v>23829</v>
      </c>
      <c r="C1140" s="8">
        <v>60.5</v>
      </c>
    </row>
    <row r="1141" spans="1:3" ht="18" customHeight="1">
      <c r="A1141" s="6" t="s">
        <v>17</v>
      </c>
      <c r="B1141" s="7" t="str">
        <f>"23830"</f>
        <v>23830</v>
      </c>
      <c r="C1141" s="8">
        <v>80.8</v>
      </c>
    </row>
    <row r="1142" spans="1:3" ht="18" customHeight="1">
      <c r="A1142" s="6" t="s">
        <v>17</v>
      </c>
      <c r="B1142" s="7" t="str">
        <f>"23901"</f>
        <v>23901</v>
      </c>
      <c r="C1142" s="8">
        <v>74.1</v>
      </c>
    </row>
    <row r="1143" spans="1:3" ht="18" customHeight="1">
      <c r="A1143" s="6" t="s">
        <v>17</v>
      </c>
      <c r="B1143" s="7" t="str">
        <f>"23902"</f>
        <v>23902</v>
      </c>
      <c r="C1143" s="8">
        <v>63.2</v>
      </c>
    </row>
    <row r="1144" spans="1:3" ht="18" customHeight="1">
      <c r="A1144" s="6" t="s">
        <v>17</v>
      </c>
      <c r="B1144" s="7" t="str">
        <f>"23903"</f>
        <v>23903</v>
      </c>
      <c r="C1144" s="8">
        <v>53.9</v>
      </c>
    </row>
    <row r="1145" spans="1:3" ht="18" customHeight="1">
      <c r="A1145" s="6" t="s">
        <v>17</v>
      </c>
      <c r="B1145" s="7" t="str">
        <f>"23904"</f>
        <v>23904</v>
      </c>
      <c r="C1145" s="8">
        <v>83.8</v>
      </c>
    </row>
    <row r="1146" spans="1:3" ht="18" customHeight="1">
      <c r="A1146" s="6" t="s">
        <v>17</v>
      </c>
      <c r="B1146" s="7" t="str">
        <f>"23905"</f>
        <v>23905</v>
      </c>
      <c r="C1146" s="8">
        <v>81.3</v>
      </c>
    </row>
    <row r="1147" spans="1:3" ht="18" customHeight="1">
      <c r="A1147" s="6" t="s">
        <v>17</v>
      </c>
      <c r="B1147" s="7" t="str">
        <f>"23906"</f>
        <v>23906</v>
      </c>
      <c r="C1147" s="8">
        <v>67.2</v>
      </c>
    </row>
    <row r="1148" spans="1:3" ht="18" customHeight="1">
      <c r="A1148" s="6" t="s">
        <v>17</v>
      </c>
      <c r="B1148" s="7" t="str">
        <f>"23907"</f>
        <v>23907</v>
      </c>
      <c r="C1148" s="8">
        <v>86</v>
      </c>
    </row>
    <row r="1149" spans="1:3" ht="18" customHeight="1">
      <c r="A1149" s="6" t="s">
        <v>17</v>
      </c>
      <c r="B1149" s="7" t="str">
        <f>"23908"</f>
        <v>23908</v>
      </c>
      <c r="C1149" s="8">
        <v>81.1</v>
      </c>
    </row>
    <row r="1150" spans="1:3" ht="18" customHeight="1">
      <c r="A1150" s="6" t="s">
        <v>17</v>
      </c>
      <c r="B1150" s="7" t="str">
        <f>"23909"</f>
        <v>23909</v>
      </c>
      <c r="C1150" s="8" t="s">
        <v>4</v>
      </c>
    </row>
    <row r="1151" spans="1:3" ht="18" customHeight="1">
      <c r="A1151" s="6" t="s">
        <v>17</v>
      </c>
      <c r="B1151" s="7" t="str">
        <f>"23910"</f>
        <v>23910</v>
      </c>
      <c r="C1151" s="8">
        <v>77.7</v>
      </c>
    </row>
    <row r="1152" spans="1:3" ht="18" customHeight="1">
      <c r="A1152" s="6" t="s">
        <v>17</v>
      </c>
      <c r="B1152" s="7" t="str">
        <f>"23911"</f>
        <v>23911</v>
      </c>
      <c r="C1152" s="8" t="s">
        <v>4</v>
      </c>
    </row>
    <row r="1153" spans="1:3" ht="18" customHeight="1">
      <c r="A1153" s="6" t="s">
        <v>17</v>
      </c>
      <c r="B1153" s="7" t="str">
        <f>"23912"</f>
        <v>23912</v>
      </c>
      <c r="C1153" s="8">
        <v>81.6</v>
      </c>
    </row>
    <row r="1154" spans="1:3" ht="18" customHeight="1">
      <c r="A1154" s="6" t="s">
        <v>17</v>
      </c>
      <c r="B1154" s="7" t="str">
        <f>"23913"</f>
        <v>23913</v>
      </c>
      <c r="C1154" s="8">
        <v>83.5</v>
      </c>
    </row>
    <row r="1155" spans="1:3" ht="18" customHeight="1">
      <c r="A1155" s="6" t="s">
        <v>17</v>
      </c>
      <c r="B1155" s="7" t="str">
        <f>"23914"</f>
        <v>23914</v>
      </c>
      <c r="C1155" s="8">
        <v>76.9</v>
      </c>
    </row>
    <row r="1156" spans="1:3" ht="18" customHeight="1">
      <c r="A1156" s="6" t="s">
        <v>17</v>
      </c>
      <c r="B1156" s="7" t="str">
        <f>"23915"</f>
        <v>23915</v>
      </c>
      <c r="C1156" s="8" t="s">
        <v>4</v>
      </c>
    </row>
    <row r="1157" spans="1:3" ht="18" customHeight="1">
      <c r="A1157" s="6" t="s">
        <v>17</v>
      </c>
      <c r="B1157" s="7" t="str">
        <f>"23916"</f>
        <v>23916</v>
      </c>
      <c r="C1157" s="8">
        <v>74.4</v>
      </c>
    </row>
    <row r="1158" spans="1:3" ht="18" customHeight="1">
      <c r="A1158" s="6" t="s">
        <v>17</v>
      </c>
      <c r="B1158" s="7" t="str">
        <f>"23917"</f>
        <v>23917</v>
      </c>
      <c r="C1158" s="8">
        <v>64.6</v>
      </c>
    </row>
    <row r="1159" spans="1:3" ht="18" customHeight="1">
      <c r="A1159" s="6" t="s">
        <v>17</v>
      </c>
      <c r="B1159" s="7" t="str">
        <f>"23918"</f>
        <v>23918</v>
      </c>
      <c r="C1159" s="8">
        <v>72.1</v>
      </c>
    </row>
    <row r="1160" spans="1:3" ht="18" customHeight="1">
      <c r="A1160" s="6" t="s">
        <v>17</v>
      </c>
      <c r="B1160" s="7" t="str">
        <f>"23919"</f>
        <v>23919</v>
      </c>
      <c r="C1160" s="8">
        <v>70.8</v>
      </c>
    </row>
    <row r="1161" spans="1:3" ht="18" customHeight="1">
      <c r="A1161" s="6" t="s">
        <v>17</v>
      </c>
      <c r="B1161" s="7" t="str">
        <f>"23920"</f>
        <v>23920</v>
      </c>
      <c r="C1161" s="8">
        <v>71.5</v>
      </c>
    </row>
    <row r="1162" spans="1:3" ht="18" customHeight="1">
      <c r="A1162" s="6" t="s">
        <v>17</v>
      </c>
      <c r="B1162" s="7" t="str">
        <f>"23921"</f>
        <v>23921</v>
      </c>
      <c r="C1162" s="8" t="s">
        <v>4</v>
      </c>
    </row>
    <row r="1163" spans="1:3" ht="18" customHeight="1">
      <c r="A1163" s="6" t="s">
        <v>17</v>
      </c>
      <c r="B1163" s="7" t="str">
        <f>"23922"</f>
        <v>23922</v>
      </c>
      <c r="C1163" s="8">
        <v>73.7</v>
      </c>
    </row>
    <row r="1164" spans="1:3" ht="18" customHeight="1">
      <c r="A1164" s="6" t="s">
        <v>17</v>
      </c>
      <c r="B1164" s="7" t="str">
        <f>"23923"</f>
        <v>23923</v>
      </c>
      <c r="C1164" s="8">
        <v>61.3</v>
      </c>
    </row>
    <row r="1165" spans="1:3" ht="18" customHeight="1">
      <c r="A1165" s="6" t="s">
        <v>17</v>
      </c>
      <c r="B1165" s="7" t="str">
        <f>"23924"</f>
        <v>23924</v>
      </c>
      <c r="C1165" s="8">
        <v>63.8</v>
      </c>
    </row>
    <row r="1166" spans="1:3" ht="18" customHeight="1">
      <c r="A1166" s="6" t="s">
        <v>17</v>
      </c>
      <c r="B1166" s="7" t="str">
        <f>"23925"</f>
        <v>23925</v>
      </c>
      <c r="C1166" s="8">
        <v>67.4</v>
      </c>
    </row>
    <row r="1167" spans="1:3" ht="18" customHeight="1">
      <c r="A1167" s="6" t="s">
        <v>17</v>
      </c>
      <c r="B1167" s="7" t="str">
        <f>"23926"</f>
        <v>23926</v>
      </c>
      <c r="C1167" s="8" t="s">
        <v>4</v>
      </c>
    </row>
    <row r="1168" spans="1:3" ht="18" customHeight="1">
      <c r="A1168" s="6" t="s">
        <v>17</v>
      </c>
      <c r="B1168" s="7" t="str">
        <f>"23927"</f>
        <v>23927</v>
      </c>
      <c r="C1168" s="8">
        <v>76.7</v>
      </c>
    </row>
    <row r="1169" spans="1:3" ht="18" customHeight="1">
      <c r="A1169" s="6" t="s">
        <v>17</v>
      </c>
      <c r="B1169" s="7" t="str">
        <f>"23928"</f>
        <v>23928</v>
      </c>
      <c r="C1169" s="8" t="s">
        <v>4</v>
      </c>
    </row>
    <row r="1170" spans="1:3" ht="18" customHeight="1">
      <c r="A1170" s="6" t="s">
        <v>17</v>
      </c>
      <c r="B1170" s="7" t="str">
        <f>"23929"</f>
        <v>23929</v>
      </c>
      <c r="C1170" s="8">
        <v>76.8</v>
      </c>
    </row>
    <row r="1171" spans="1:3" ht="18" customHeight="1">
      <c r="A1171" s="6" t="s">
        <v>17</v>
      </c>
      <c r="B1171" s="7" t="str">
        <f>"23930"</f>
        <v>23930</v>
      </c>
      <c r="C1171" s="8">
        <v>72.8</v>
      </c>
    </row>
    <row r="1172" spans="1:3" ht="18" customHeight="1">
      <c r="A1172" s="6" t="s">
        <v>17</v>
      </c>
      <c r="B1172" s="7" t="str">
        <f>"24001"</f>
        <v>24001</v>
      </c>
      <c r="C1172" s="8">
        <v>65</v>
      </c>
    </row>
    <row r="1173" spans="1:3" ht="18" customHeight="1">
      <c r="A1173" s="6" t="s">
        <v>17</v>
      </c>
      <c r="B1173" s="7" t="str">
        <f>"24002"</f>
        <v>24002</v>
      </c>
      <c r="C1173" s="8">
        <v>85.2</v>
      </c>
    </row>
    <row r="1174" spans="1:3" ht="18" customHeight="1">
      <c r="A1174" s="6" t="s">
        <v>17</v>
      </c>
      <c r="B1174" s="7" t="str">
        <f>"24003"</f>
        <v>24003</v>
      </c>
      <c r="C1174" s="8">
        <v>77.8</v>
      </c>
    </row>
    <row r="1175" spans="1:3" ht="18" customHeight="1">
      <c r="A1175" s="6" t="s">
        <v>17</v>
      </c>
      <c r="B1175" s="7" t="str">
        <f>"24004"</f>
        <v>24004</v>
      </c>
      <c r="C1175" s="8">
        <v>75.3</v>
      </c>
    </row>
    <row r="1176" spans="1:3" ht="18" customHeight="1">
      <c r="A1176" s="6" t="s">
        <v>17</v>
      </c>
      <c r="B1176" s="7" t="str">
        <f>"24005"</f>
        <v>24005</v>
      </c>
      <c r="C1176" s="8">
        <v>69.7</v>
      </c>
    </row>
    <row r="1177" spans="1:3" ht="18" customHeight="1">
      <c r="A1177" s="6" t="s">
        <v>17</v>
      </c>
      <c r="B1177" s="7" t="str">
        <f>"24006"</f>
        <v>24006</v>
      </c>
      <c r="C1177" s="8">
        <v>82.7</v>
      </c>
    </row>
    <row r="1178" spans="1:3" ht="18" customHeight="1">
      <c r="A1178" s="6" t="s">
        <v>17</v>
      </c>
      <c r="B1178" s="7" t="str">
        <f>"24007"</f>
        <v>24007</v>
      </c>
      <c r="C1178" s="8">
        <v>56.6</v>
      </c>
    </row>
    <row r="1179" spans="1:3" ht="18" customHeight="1">
      <c r="A1179" s="6" t="s">
        <v>17</v>
      </c>
      <c r="B1179" s="7" t="str">
        <f>"24008"</f>
        <v>24008</v>
      </c>
      <c r="C1179" s="8" t="s">
        <v>4</v>
      </c>
    </row>
    <row r="1180" spans="1:3" ht="18" customHeight="1">
      <c r="A1180" s="6" t="s">
        <v>17</v>
      </c>
      <c r="B1180" s="7" t="str">
        <f>"24009"</f>
        <v>24009</v>
      </c>
      <c r="C1180" s="8">
        <v>70.7</v>
      </c>
    </row>
    <row r="1181" spans="1:3" ht="18" customHeight="1">
      <c r="A1181" s="6" t="s">
        <v>17</v>
      </c>
      <c r="B1181" s="7" t="str">
        <f>"24010"</f>
        <v>24010</v>
      </c>
      <c r="C1181" s="8">
        <v>59.8</v>
      </c>
    </row>
    <row r="1182" spans="1:3" ht="18" customHeight="1">
      <c r="A1182" s="6" t="s">
        <v>17</v>
      </c>
      <c r="B1182" s="7" t="str">
        <f>"24011"</f>
        <v>24011</v>
      </c>
      <c r="C1182" s="8">
        <v>78</v>
      </c>
    </row>
    <row r="1183" spans="1:3" ht="18" customHeight="1">
      <c r="A1183" s="6" t="s">
        <v>17</v>
      </c>
      <c r="B1183" s="7" t="str">
        <f>"24012"</f>
        <v>24012</v>
      </c>
      <c r="C1183" s="8">
        <v>69.6</v>
      </c>
    </row>
    <row r="1184" spans="1:3" ht="18" customHeight="1">
      <c r="A1184" s="6" t="s">
        <v>17</v>
      </c>
      <c r="B1184" s="7" t="str">
        <f>"24013"</f>
        <v>24013</v>
      </c>
      <c r="C1184" s="8" t="s">
        <v>4</v>
      </c>
    </row>
    <row r="1185" spans="1:3" ht="18" customHeight="1">
      <c r="A1185" s="6" t="s">
        <v>17</v>
      </c>
      <c r="B1185" s="7" t="str">
        <f>"24014"</f>
        <v>24014</v>
      </c>
      <c r="C1185" s="8" t="s">
        <v>4</v>
      </c>
    </row>
    <row r="1186" spans="1:3" ht="18" customHeight="1">
      <c r="A1186" s="6" t="s">
        <v>17</v>
      </c>
      <c r="B1186" s="7" t="str">
        <f>"24015"</f>
        <v>24015</v>
      </c>
      <c r="C1186" s="8">
        <v>75.3</v>
      </c>
    </row>
    <row r="1187" spans="1:3" ht="18" customHeight="1">
      <c r="A1187" s="6" t="s">
        <v>17</v>
      </c>
      <c r="B1187" s="7" t="str">
        <f>"24016"</f>
        <v>24016</v>
      </c>
      <c r="C1187" s="8">
        <v>58.4</v>
      </c>
    </row>
    <row r="1188" spans="1:3" ht="18" customHeight="1">
      <c r="A1188" s="6" t="s">
        <v>17</v>
      </c>
      <c r="B1188" s="7" t="str">
        <f>"24017"</f>
        <v>24017</v>
      </c>
      <c r="C1188" s="8">
        <v>53.3</v>
      </c>
    </row>
    <row r="1189" spans="1:3" ht="18" customHeight="1">
      <c r="A1189" s="6" t="s">
        <v>17</v>
      </c>
      <c r="B1189" s="7" t="str">
        <f>"24018"</f>
        <v>24018</v>
      </c>
      <c r="C1189" s="8">
        <v>67.9</v>
      </c>
    </row>
    <row r="1190" spans="1:3" ht="18" customHeight="1">
      <c r="A1190" s="6" t="s">
        <v>17</v>
      </c>
      <c r="B1190" s="7" t="str">
        <f>"24019"</f>
        <v>24019</v>
      </c>
      <c r="C1190" s="8">
        <v>65.6</v>
      </c>
    </row>
    <row r="1191" spans="1:3" ht="18" customHeight="1">
      <c r="A1191" s="6" t="s">
        <v>17</v>
      </c>
      <c r="B1191" s="7" t="str">
        <f>"24020"</f>
        <v>24020</v>
      </c>
      <c r="C1191" s="8">
        <v>85.7</v>
      </c>
    </row>
    <row r="1192" spans="1:3" ht="18" customHeight="1">
      <c r="A1192" s="6" t="s">
        <v>17</v>
      </c>
      <c r="B1192" s="7" t="str">
        <f>"24021"</f>
        <v>24021</v>
      </c>
      <c r="C1192" s="8" t="s">
        <v>4</v>
      </c>
    </row>
    <row r="1193" spans="1:3" ht="18" customHeight="1">
      <c r="A1193" s="6" t="s">
        <v>17</v>
      </c>
      <c r="B1193" s="7" t="str">
        <f>"24022"</f>
        <v>24022</v>
      </c>
      <c r="C1193" s="8">
        <v>88.8</v>
      </c>
    </row>
    <row r="1194" spans="1:3" ht="18" customHeight="1">
      <c r="A1194" s="6" t="s">
        <v>17</v>
      </c>
      <c r="B1194" s="7" t="str">
        <f>"24023"</f>
        <v>24023</v>
      </c>
      <c r="C1194" s="8" t="s">
        <v>4</v>
      </c>
    </row>
    <row r="1195" spans="1:3" ht="18" customHeight="1">
      <c r="A1195" s="6" t="s">
        <v>17</v>
      </c>
      <c r="B1195" s="7" t="str">
        <f>"24024"</f>
        <v>24024</v>
      </c>
      <c r="C1195" s="8" t="s">
        <v>4</v>
      </c>
    </row>
    <row r="1196" spans="1:3" ht="18" customHeight="1">
      <c r="A1196" s="6" t="s">
        <v>17</v>
      </c>
      <c r="B1196" s="7" t="str">
        <f>"24025"</f>
        <v>24025</v>
      </c>
      <c r="C1196" s="8">
        <v>74.2</v>
      </c>
    </row>
    <row r="1197" spans="1:3" ht="18" customHeight="1">
      <c r="A1197" s="6" t="s">
        <v>17</v>
      </c>
      <c r="B1197" s="7" t="str">
        <f>"24026"</f>
        <v>24026</v>
      </c>
      <c r="C1197" s="8" t="s">
        <v>4</v>
      </c>
    </row>
    <row r="1198" spans="1:3" ht="18" customHeight="1">
      <c r="A1198" s="6" t="s">
        <v>17</v>
      </c>
      <c r="B1198" s="7" t="str">
        <f>"24027"</f>
        <v>24027</v>
      </c>
      <c r="C1198" s="8">
        <v>64.9</v>
      </c>
    </row>
    <row r="1199" spans="1:3" ht="18" customHeight="1">
      <c r="A1199" s="6" t="s">
        <v>17</v>
      </c>
      <c r="B1199" s="7" t="str">
        <f>"24028"</f>
        <v>24028</v>
      </c>
      <c r="C1199" s="8">
        <v>53.7</v>
      </c>
    </row>
    <row r="1200" spans="1:3" ht="18" customHeight="1">
      <c r="A1200" s="6" t="s">
        <v>17</v>
      </c>
      <c r="B1200" s="7" t="str">
        <f>"24029"</f>
        <v>24029</v>
      </c>
      <c r="C1200" s="8">
        <v>73.2</v>
      </c>
    </row>
    <row r="1201" spans="1:3" ht="18" customHeight="1">
      <c r="A1201" s="6" t="s">
        <v>17</v>
      </c>
      <c r="B1201" s="7" t="str">
        <f>"24030"</f>
        <v>24030</v>
      </c>
      <c r="C1201" s="8">
        <v>76.3</v>
      </c>
    </row>
    <row r="1202" spans="1:3" ht="18" customHeight="1">
      <c r="A1202" s="6" t="s">
        <v>17</v>
      </c>
      <c r="B1202" s="7" t="str">
        <f>"24101"</f>
        <v>24101</v>
      </c>
      <c r="C1202" s="8">
        <v>69.7</v>
      </c>
    </row>
    <row r="1203" spans="1:3" ht="18" customHeight="1">
      <c r="A1203" s="6" t="s">
        <v>17</v>
      </c>
      <c r="B1203" s="7" t="str">
        <f>"24102"</f>
        <v>24102</v>
      </c>
      <c r="C1203" s="8" t="s">
        <v>4</v>
      </c>
    </row>
    <row r="1204" spans="1:3" ht="18" customHeight="1">
      <c r="A1204" s="6" t="s">
        <v>17</v>
      </c>
      <c r="B1204" s="7" t="str">
        <f>"24103"</f>
        <v>24103</v>
      </c>
      <c r="C1204" s="8">
        <v>68.5</v>
      </c>
    </row>
    <row r="1205" spans="1:3" ht="18" customHeight="1">
      <c r="A1205" s="6" t="s">
        <v>17</v>
      </c>
      <c r="B1205" s="7" t="str">
        <f>"24104"</f>
        <v>24104</v>
      </c>
      <c r="C1205" s="8">
        <v>83.6</v>
      </c>
    </row>
    <row r="1206" spans="1:3" ht="18" customHeight="1">
      <c r="A1206" s="6" t="s">
        <v>17</v>
      </c>
      <c r="B1206" s="7" t="str">
        <f>"24105"</f>
        <v>24105</v>
      </c>
      <c r="C1206" s="8">
        <v>78.3</v>
      </c>
    </row>
    <row r="1207" spans="1:3" ht="18" customHeight="1">
      <c r="A1207" s="6" t="s">
        <v>17</v>
      </c>
      <c r="B1207" s="7" t="str">
        <f>"24106"</f>
        <v>24106</v>
      </c>
      <c r="C1207" s="8" t="s">
        <v>4</v>
      </c>
    </row>
    <row r="1208" spans="1:3" ht="18" customHeight="1">
      <c r="A1208" s="6" t="s">
        <v>17</v>
      </c>
      <c r="B1208" s="7" t="str">
        <f>"24107"</f>
        <v>24107</v>
      </c>
      <c r="C1208" s="8">
        <v>71.6</v>
      </c>
    </row>
    <row r="1209" spans="1:3" ht="18" customHeight="1">
      <c r="A1209" s="6" t="s">
        <v>17</v>
      </c>
      <c r="B1209" s="7" t="str">
        <f>"24108"</f>
        <v>24108</v>
      </c>
      <c r="C1209" s="8" t="s">
        <v>4</v>
      </c>
    </row>
    <row r="1210" spans="1:3" ht="18" customHeight="1">
      <c r="A1210" s="6" t="s">
        <v>17</v>
      </c>
      <c r="B1210" s="7" t="str">
        <f>"24109"</f>
        <v>24109</v>
      </c>
      <c r="C1210" s="8" t="s">
        <v>4</v>
      </c>
    </row>
    <row r="1211" spans="1:3" ht="18" customHeight="1">
      <c r="A1211" s="6" t="s">
        <v>17</v>
      </c>
      <c r="B1211" s="7" t="str">
        <f>"24110"</f>
        <v>24110</v>
      </c>
      <c r="C1211" s="8">
        <v>74.2</v>
      </c>
    </row>
    <row r="1212" spans="1:3" ht="18" customHeight="1">
      <c r="A1212" s="6" t="s">
        <v>17</v>
      </c>
      <c r="B1212" s="7" t="str">
        <f>"24111"</f>
        <v>24111</v>
      </c>
      <c r="C1212" s="8" t="s">
        <v>4</v>
      </c>
    </row>
    <row r="1213" spans="1:3" ht="18" customHeight="1">
      <c r="A1213" s="6" t="s">
        <v>17</v>
      </c>
      <c r="B1213" s="7" t="str">
        <f>"24112"</f>
        <v>24112</v>
      </c>
      <c r="C1213" s="8">
        <v>65.4</v>
      </c>
    </row>
    <row r="1214" spans="1:3" ht="18" customHeight="1">
      <c r="A1214" s="6" t="s">
        <v>17</v>
      </c>
      <c r="B1214" s="7" t="str">
        <f>"24113"</f>
        <v>24113</v>
      </c>
      <c r="C1214" s="8">
        <v>63.3</v>
      </c>
    </row>
    <row r="1215" spans="1:3" ht="18" customHeight="1">
      <c r="A1215" s="6" t="s">
        <v>17</v>
      </c>
      <c r="B1215" s="7" t="str">
        <f>"24114"</f>
        <v>24114</v>
      </c>
      <c r="C1215" s="8">
        <v>57.1</v>
      </c>
    </row>
    <row r="1216" spans="1:3" ht="18" customHeight="1">
      <c r="A1216" s="6" t="s">
        <v>17</v>
      </c>
      <c r="B1216" s="7" t="str">
        <f>"24115"</f>
        <v>24115</v>
      </c>
      <c r="C1216" s="8">
        <v>83.5</v>
      </c>
    </row>
    <row r="1217" spans="1:3" ht="18" customHeight="1">
      <c r="A1217" s="6" t="s">
        <v>17</v>
      </c>
      <c r="B1217" s="7" t="str">
        <f>"24116"</f>
        <v>24116</v>
      </c>
      <c r="C1217" s="8">
        <v>71</v>
      </c>
    </row>
    <row r="1218" spans="1:3" ht="18" customHeight="1">
      <c r="A1218" s="6" t="s">
        <v>17</v>
      </c>
      <c r="B1218" s="7" t="str">
        <f>"24117"</f>
        <v>24117</v>
      </c>
      <c r="C1218" s="8">
        <v>66.2</v>
      </c>
    </row>
    <row r="1219" spans="1:3" ht="18" customHeight="1">
      <c r="A1219" s="6" t="s">
        <v>17</v>
      </c>
      <c r="B1219" s="7" t="str">
        <f>"24118"</f>
        <v>24118</v>
      </c>
      <c r="C1219" s="8">
        <v>75.9</v>
      </c>
    </row>
    <row r="1220" spans="1:3" ht="18" customHeight="1">
      <c r="A1220" s="6" t="s">
        <v>17</v>
      </c>
      <c r="B1220" s="7" t="str">
        <f>"24119"</f>
        <v>24119</v>
      </c>
      <c r="C1220" s="8" t="s">
        <v>4</v>
      </c>
    </row>
    <row r="1221" spans="1:3" ht="18" customHeight="1">
      <c r="A1221" s="6" t="s">
        <v>17</v>
      </c>
      <c r="B1221" s="7" t="str">
        <f>"24120"</f>
        <v>24120</v>
      </c>
      <c r="C1221" s="8" t="s">
        <v>4</v>
      </c>
    </row>
    <row r="1222" spans="1:3" ht="18" customHeight="1">
      <c r="A1222" s="6" t="s">
        <v>17</v>
      </c>
      <c r="B1222" s="7" t="str">
        <f>"24121"</f>
        <v>24121</v>
      </c>
      <c r="C1222" s="8" t="s">
        <v>4</v>
      </c>
    </row>
    <row r="1223" spans="1:3" ht="18" customHeight="1">
      <c r="A1223" s="6" t="s">
        <v>17</v>
      </c>
      <c r="B1223" s="7" t="str">
        <f>"24122"</f>
        <v>24122</v>
      </c>
      <c r="C1223" s="8">
        <v>74.7</v>
      </c>
    </row>
    <row r="1224" spans="1:3" ht="18" customHeight="1">
      <c r="A1224" s="6" t="s">
        <v>17</v>
      </c>
      <c r="B1224" s="7" t="str">
        <f>"24123"</f>
        <v>24123</v>
      </c>
      <c r="C1224" s="8">
        <v>71.4</v>
      </c>
    </row>
    <row r="1225" spans="1:3" ht="18" customHeight="1">
      <c r="A1225" s="6" t="s">
        <v>17</v>
      </c>
      <c r="B1225" s="7" t="str">
        <f>"24124"</f>
        <v>24124</v>
      </c>
      <c r="C1225" s="8">
        <v>51</v>
      </c>
    </row>
    <row r="1226" spans="1:3" ht="18" customHeight="1">
      <c r="A1226" s="6" t="s">
        <v>17</v>
      </c>
      <c r="B1226" s="7" t="str">
        <f>"24125"</f>
        <v>24125</v>
      </c>
      <c r="C1226" s="8" t="s">
        <v>4</v>
      </c>
    </row>
    <row r="1227" spans="1:3" ht="18" customHeight="1">
      <c r="A1227" s="6" t="s">
        <v>17</v>
      </c>
      <c r="B1227" s="7" t="str">
        <f>"24126"</f>
        <v>24126</v>
      </c>
      <c r="C1227" s="8">
        <v>55.7</v>
      </c>
    </row>
    <row r="1228" spans="1:3" ht="18" customHeight="1">
      <c r="A1228" s="6" t="s">
        <v>17</v>
      </c>
      <c r="B1228" s="7" t="str">
        <f>"24127"</f>
        <v>24127</v>
      </c>
      <c r="C1228" s="8" t="s">
        <v>4</v>
      </c>
    </row>
    <row r="1229" spans="1:3" ht="18" customHeight="1">
      <c r="A1229" s="6" t="s">
        <v>17</v>
      </c>
      <c r="B1229" s="7" t="str">
        <f>"24128"</f>
        <v>24128</v>
      </c>
      <c r="C1229" s="8">
        <v>65.7</v>
      </c>
    </row>
    <row r="1230" spans="1:3" ht="18" customHeight="1">
      <c r="A1230" s="6" t="s">
        <v>17</v>
      </c>
      <c r="B1230" s="7" t="str">
        <f>"24129"</f>
        <v>24129</v>
      </c>
      <c r="C1230" s="8">
        <v>71.6</v>
      </c>
    </row>
    <row r="1231" spans="1:3" ht="18" customHeight="1">
      <c r="A1231" s="6" t="s">
        <v>17</v>
      </c>
      <c r="B1231" s="7" t="str">
        <f>"24130"</f>
        <v>24130</v>
      </c>
      <c r="C1231" s="8">
        <v>78.7</v>
      </c>
    </row>
    <row r="1232" spans="1:3" ht="18" customHeight="1">
      <c r="A1232" s="6" t="s">
        <v>17</v>
      </c>
      <c r="B1232" s="7" t="str">
        <f>"24201"</f>
        <v>24201</v>
      </c>
      <c r="C1232" s="8" t="s">
        <v>4</v>
      </c>
    </row>
    <row r="1233" spans="1:3" ht="18" customHeight="1">
      <c r="A1233" s="6" t="s">
        <v>17</v>
      </c>
      <c r="B1233" s="7" t="str">
        <f>"24202"</f>
        <v>24202</v>
      </c>
      <c r="C1233" s="8">
        <v>66.8</v>
      </c>
    </row>
    <row r="1234" spans="1:3" ht="18" customHeight="1">
      <c r="A1234" s="6" t="s">
        <v>17</v>
      </c>
      <c r="B1234" s="7" t="str">
        <f>"24203"</f>
        <v>24203</v>
      </c>
      <c r="C1234" s="8" t="s">
        <v>4</v>
      </c>
    </row>
    <row r="1235" spans="1:3" ht="18" customHeight="1">
      <c r="A1235" s="6" t="s">
        <v>17</v>
      </c>
      <c r="B1235" s="7" t="str">
        <f>"24204"</f>
        <v>24204</v>
      </c>
      <c r="C1235" s="8">
        <v>70.4</v>
      </c>
    </row>
    <row r="1236" spans="1:3" ht="18" customHeight="1">
      <c r="A1236" s="6" t="s">
        <v>17</v>
      </c>
      <c r="B1236" s="7" t="str">
        <f>"24205"</f>
        <v>24205</v>
      </c>
      <c r="C1236" s="8" t="s">
        <v>4</v>
      </c>
    </row>
    <row r="1237" spans="1:3" ht="18" customHeight="1">
      <c r="A1237" s="6" t="s">
        <v>17</v>
      </c>
      <c r="B1237" s="7" t="str">
        <f>"24206"</f>
        <v>24206</v>
      </c>
      <c r="C1237" s="8" t="s">
        <v>4</v>
      </c>
    </row>
    <row r="1238" spans="1:3" ht="18" customHeight="1">
      <c r="A1238" s="6" t="s">
        <v>17</v>
      </c>
      <c r="B1238" s="7" t="str">
        <f>"24207"</f>
        <v>24207</v>
      </c>
      <c r="C1238" s="8">
        <v>85.8</v>
      </c>
    </row>
    <row r="1239" spans="1:3" ht="18" customHeight="1">
      <c r="A1239" s="6" t="s">
        <v>17</v>
      </c>
      <c r="B1239" s="7" t="str">
        <f>"24208"</f>
        <v>24208</v>
      </c>
      <c r="C1239" s="8">
        <v>76.3</v>
      </c>
    </row>
    <row r="1240" spans="1:3" ht="18" customHeight="1">
      <c r="A1240" s="6" t="s">
        <v>17</v>
      </c>
      <c r="B1240" s="7" t="str">
        <f>"24209"</f>
        <v>24209</v>
      </c>
      <c r="C1240" s="8">
        <v>77.6</v>
      </c>
    </row>
    <row r="1241" spans="1:3" ht="18" customHeight="1">
      <c r="A1241" s="6" t="s">
        <v>17</v>
      </c>
      <c r="B1241" s="7" t="str">
        <f>"24210"</f>
        <v>24210</v>
      </c>
      <c r="C1241" s="8">
        <v>66.9</v>
      </c>
    </row>
    <row r="1242" spans="1:3" ht="18" customHeight="1">
      <c r="A1242" s="6" t="s">
        <v>17</v>
      </c>
      <c r="B1242" s="7" t="str">
        <f>"24211"</f>
        <v>24211</v>
      </c>
      <c r="C1242" s="8">
        <v>86.1</v>
      </c>
    </row>
    <row r="1243" spans="1:3" ht="18" customHeight="1">
      <c r="A1243" s="6" t="s">
        <v>17</v>
      </c>
      <c r="B1243" s="7" t="str">
        <f>"24212"</f>
        <v>24212</v>
      </c>
      <c r="C1243" s="8" t="s">
        <v>4</v>
      </c>
    </row>
    <row r="1244" spans="1:3" ht="18" customHeight="1">
      <c r="A1244" s="6" t="s">
        <v>17</v>
      </c>
      <c r="B1244" s="7" t="str">
        <f>"24213"</f>
        <v>24213</v>
      </c>
      <c r="C1244" s="8">
        <v>62.8</v>
      </c>
    </row>
    <row r="1245" spans="1:3" ht="18" customHeight="1">
      <c r="A1245" s="6" t="s">
        <v>17</v>
      </c>
      <c r="B1245" s="7" t="str">
        <f>"24214"</f>
        <v>24214</v>
      </c>
      <c r="C1245" s="8" t="s">
        <v>4</v>
      </c>
    </row>
    <row r="1246" spans="1:3" ht="18" customHeight="1">
      <c r="A1246" s="6" t="s">
        <v>17</v>
      </c>
      <c r="B1246" s="7" t="str">
        <f>"24215"</f>
        <v>24215</v>
      </c>
      <c r="C1246" s="8" t="s">
        <v>4</v>
      </c>
    </row>
    <row r="1247" spans="1:3" ht="18" customHeight="1">
      <c r="A1247" s="6" t="s">
        <v>17</v>
      </c>
      <c r="B1247" s="7" t="str">
        <f>"24216"</f>
        <v>24216</v>
      </c>
      <c r="C1247" s="8">
        <v>52.4</v>
      </c>
    </row>
    <row r="1248" spans="1:3" ht="18" customHeight="1">
      <c r="A1248" s="6" t="s">
        <v>17</v>
      </c>
      <c r="B1248" s="7" t="str">
        <f>"24217"</f>
        <v>24217</v>
      </c>
      <c r="C1248" s="8">
        <v>69.7</v>
      </c>
    </row>
    <row r="1249" spans="1:3" ht="18" customHeight="1">
      <c r="A1249" s="6" t="s">
        <v>17</v>
      </c>
      <c r="B1249" s="7" t="str">
        <f>"24218"</f>
        <v>24218</v>
      </c>
      <c r="C1249" s="8">
        <v>71.4</v>
      </c>
    </row>
    <row r="1250" spans="1:3" ht="18" customHeight="1">
      <c r="A1250" s="6" t="s">
        <v>17</v>
      </c>
      <c r="B1250" s="7" t="str">
        <f>"24219"</f>
        <v>24219</v>
      </c>
      <c r="C1250" s="8">
        <v>75.2</v>
      </c>
    </row>
    <row r="1251" spans="1:3" ht="18" customHeight="1">
      <c r="A1251" s="6" t="s">
        <v>17</v>
      </c>
      <c r="B1251" s="7" t="str">
        <f>"24220"</f>
        <v>24220</v>
      </c>
      <c r="C1251" s="8" t="s">
        <v>4</v>
      </c>
    </row>
    <row r="1252" spans="1:3" ht="18" customHeight="1">
      <c r="A1252" s="6" t="s">
        <v>17</v>
      </c>
      <c r="B1252" s="7" t="str">
        <f>"24221"</f>
        <v>24221</v>
      </c>
      <c r="C1252" s="8">
        <v>83.3</v>
      </c>
    </row>
    <row r="1253" spans="1:3" ht="18" customHeight="1">
      <c r="A1253" s="6" t="s">
        <v>17</v>
      </c>
      <c r="B1253" s="7" t="str">
        <f>"24222"</f>
        <v>24222</v>
      </c>
      <c r="C1253" s="8">
        <v>60.2</v>
      </c>
    </row>
    <row r="1254" spans="1:3" ht="18" customHeight="1">
      <c r="A1254" s="6" t="s">
        <v>17</v>
      </c>
      <c r="B1254" s="7" t="str">
        <f>"24223"</f>
        <v>24223</v>
      </c>
      <c r="C1254" s="8">
        <v>51.2</v>
      </c>
    </row>
    <row r="1255" spans="1:3" ht="18" customHeight="1">
      <c r="A1255" s="6" t="s">
        <v>17</v>
      </c>
      <c r="B1255" s="7" t="str">
        <f>"24224"</f>
        <v>24224</v>
      </c>
      <c r="C1255" s="8" t="s">
        <v>4</v>
      </c>
    </row>
    <row r="1256" spans="1:3" ht="18" customHeight="1">
      <c r="A1256" s="6" t="s">
        <v>17</v>
      </c>
      <c r="B1256" s="7" t="str">
        <f>"24225"</f>
        <v>24225</v>
      </c>
      <c r="C1256" s="8">
        <v>68</v>
      </c>
    </row>
    <row r="1257" spans="1:3" ht="18" customHeight="1">
      <c r="A1257" s="6" t="s">
        <v>17</v>
      </c>
      <c r="B1257" s="7" t="str">
        <f>"24226"</f>
        <v>24226</v>
      </c>
      <c r="C1257" s="8">
        <v>82.6</v>
      </c>
    </row>
    <row r="1258" spans="1:3" ht="18" customHeight="1">
      <c r="A1258" s="6" t="s">
        <v>17</v>
      </c>
      <c r="B1258" s="7" t="str">
        <f>"24227"</f>
        <v>24227</v>
      </c>
      <c r="C1258" s="8">
        <v>59</v>
      </c>
    </row>
    <row r="1259" spans="1:3" ht="18" customHeight="1">
      <c r="A1259" s="6" t="s">
        <v>17</v>
      </c>
      <c r="B1259" s="7" t="str">
        <f>"24228"</f>
        <v>24228</v>
      </c>
      <c r="C1259" s="8" t="s">
        <v>4</v>
      </c>
    </row>
    <row r="1260" spans="1:3" ht="18" customHeight="1">
      <c r="A1260" s="6" t="s">
        <v>17</v>
      </c>
      <c r="B1260" s="7" t="str">
        <f>"24229"</f>
        <v>24229</v>
      </c>
      <c r="C1260" s="8" t="s">
        <v>4</v>
      </c>
    </row>
    <row r="1261" spans="1:3" ht="18" customHeight="1">
      <c r="A1261" s="6" t="s">
        <v>17</v>
      </c>
      <c r="B1261" s="7" t="str">
        <f>"24230"</f>
        <v>24230</v>
      </c>
      <c r="C1261" s="8">
        <v>78.1</v>
      </c>
    </row>
    <row r="1262" spans="1:3" ht="18" customHeight="1">
      <c r="A1262" s="6" t="s">
        <v>17</v>
      </c>
      <c r="B1262" s="7" t="str">
        <f>"24301"</f>
        <v>24301</v>
      </c>
      <c r="C1262" s="8" t="s">
        <v>4</v>
      </c>
    </row>
    <row r="1263" spans="1:3" ht="18" customHeight="1">
      <c r="A1263" s="6" t="s">
        <v>17</v>
      </c>
      <c r="B1263" s="7" t="str">
        <f>"24302"</f>
        <v>24302</v>
      </c>
      <c r="C1263" s="8">
        <v>54.3</v>
      </c>
    </row>
    <row r="1264" spans="1:3" ht="18" customHeight="1">
      <c r="A1264" s="6" t="s">
        <v>17</v>
      </c>
      <c r="B1264" s="7" t="str">
        <f>"24303"</f>
        <v>24303</v>
      </c>
      <c r="C1264" s="8" t="s">
        <v>4</v>
      </c>
    </row>
    <row r="1265" spans="1:3" ht="18" customHeight="1">
      <c r="A1265" s="6" t="s">
        <v>17</v>
      </c>
      <c r="B1265" s="7" t="str">
        <f>"24304"</f>
        <v>24304</v>
      </c>
      <c r="C1265" s="8">
        <v>57.1</v>
      </c>
    </row>
    <row r="1266" spans="1:3" ht="18" customHeight="1">
      <c r="A1266" s="6" t="s">
        <v>18</v>
      </c>
      <c r="B1266" s="7" t="str">
        <f>"24305"</f>
        <v>24305</v>
      </c>
      <c r="C1266" s="8">
        <v>90.9</v>
      </c>
    </row>
    <row r="1267" spans="1:3" ht="18" customHeight="1">
      <c r="A1267" s="6" t="s">
        <v>18</v>
      </c>
      <c r="B1267" s="7" t="str">
        <f>"24306"</f>
        <v>24306</v>
      </c>
      <c r="C1267" s="8" t="s">
        <v>4</v>
      </c>
    </row>
    <row r="1268" spans="1:3" ht="18" customHeight="1">
      <c r="A1268" s="6" t="s">
        <v>18</v>
      </c>
      <c r="B1268" s="7" t="str">
        <f>"24307"</f>
        <v>24307</v>
      </c>
      <c r="C1268" s="8">
        <v>85</v>
      </c>
    </row>
    <row r="1269" spans="1:3" ht="18" customHeight="1">
      <c r="A1269" s="6" t="s">
        <v>18</v>
      </c>
      <c r="B1269" s="7" t="str">
        <f>"24308"</f>
        <v>24308</v>
      </c>
      <c r="C1269" s="8">
        <v>68.4</v>
      </c>
    </row>
    <row r="1270" spans="1:3" ht="18" customHeight="1">
      <c r="A1270" s="6" t="s">
        <v>18</v>
      </c>
      <c r="B1270" s="7" t="str">
        <f>"24309"</f>
        <v>24309</v>
      </c>
      <c r="C1270" s="8" t="s">
        <v>4</v>
      </c>
    </row>
    <row r="1271" spans="1:3" ht="18" customHeight="1">
      <c r="A1271" s="6" t="s">
        <v>18</v>
      </c>
      <c r="B1271" s="7" t="str">
        <f>"24310"</f>
        <v>24310</v>
      </c>
      <c r="C1271" s="8">
        <v>68.4</v>
      </c>
    </row>
    <row r="1272" spans="1:3" ht="18" customHeight="1">
      <c r="A1272" s="6" t="s">
        <v>18</v>
      </c>
      <c r="B1272" s="7" t="str">
        <f>"24311"</f>
        <v>24311</v>
      </c>
      <c r="C1272" s="8">
        <v>73.3</v>
      </c>
    </row>
    <row r="1273" spans="1:3" ht="18" customHeight="1">
      <c r="A1273" s="6" t="s">
        <v>18</v>
      </c>
      <c r="B1273" s="7" t="str">
        <f>"24312"</f>
        <v>24312</v>
      </c>
      <c r="C1273" s="8" t="s">
        <v>4</v>
      </c>
    </row>
    <row r="1274" spans="1:3" ht="18" customHeight="1">
      <c r="A1274" s="6" t="s">
        <v>18</v>
      </c>
      <c r="B1274" s="7" t="str">
        <f>"24313"</f>
        <v>24313</v>
      </c>
      <c r="C1274" s="8">
        <v>75.9</v>
      </c>
    </row>
    <row r="1275" spans="1:3" ht="18" customHeight="1">
      <c r="A1275" s="6" t="s">
        <v>18</v>
      </c>
      <c r="B1275" s="7" t="str">
        <f>"24314"</f>
        <v>24314</v>
      </c>
      <c r="C1275" s="8" t="s">
        <v>4</v>
      </c>
    </row>
    <row r="1276" spans="1:3" ht="18" customHeight="1">
      <c r="A1276" s="6" t="s">
        <v>18</v>
      </c>
      <c r="B1276" s="7" t="str">
        <f>"24315"</f>
        <v>24315</v>
      </c>
      <c r="C1276" s="8">
        <v>71.2</v>
      </c>
    </row>
    <row r="1277" spans="1:3" ht="18" customHeight="1">
      <c r="A1277" s="6" t="s">
        <v>18</v>
      </c>
      <c r="B1277" s="7" t="str">
        <f>"24316"</f>
        <v>24316</v>
      </c>
      <c r="C1277" s="8" t="s">
        <v>4</v>
      </c>
    </row>
    <row r="1278" spans="1:3" ht="18" customHeight="1">
      <c r="A1278" s="6" t="s">
        <v>18</v>
      </c>
      <c r="B1278" s="7" t="str">
        <f>"24317"</f>
        <v>24317</v>
      </c>
      <c r="C1278" s="8">
        <v>64.8</v>
      </c>
    </row>
    <row r="1279" spans="1:3" ht="18" customHeight="1">
      <c r="A1279" s="6" t="s">
        <v>18</v>
      </c>
      <c r="B1279" s="7" t="str">
        <f>"24318"</f>
        <v>24318</v>
      </c>
      <c r="C1279" s="8">
        <v>71.1</v>
      </c>
    </row>
    <row r="1280" spans="1:3" ht="18" customHeight="1">
      <c r="A1280" s="6" t="s">
        <v>18</v>
      </c>
      <c r="B1280" s="7" t="str">
        <f>"24319"</f>
        <v>24319</v>
      </c>
      <c r="C1280" s="8">
        <v>72.9</v>
      </c>
    </row>
    <row r="1281" spans="1:3" ht="18" customHeight="1">
      <c r="A1281" s="6" t="s">
        <v>18</v>
      </c>
      <c r="B1281" s="7" t="str">
        <f>"24320"</f>
        <v>24320</v>
      </c>
      <c r="C1281" s="8" t="s">
        <v>4</v>
      </c>
    </row>
    <row r="1282" spans="1:3" ht="18" customHeight="1">
      <c r="A1282" s="6" t="s">
        <v>18</v>
      </c>
      <c r="B1282" s="7" t="str">
        <f>"24321"</f>
        <v>24321</v>
      </c>
      <c r="C1282" s="8">
        <v>79</v>
      </c>
    </row>
    <row r="1283" spans="1:3" ht="18" customHeight="1">
      <c r="A1283" s="6" t="s">
        <v>18</v>
      </c>
      <c r="B1283" s="7" t="str">
        <f>"24322"</f>
        <v>24322</v>
      </c>
      <c r="C1283" s="8">
        <v>74.8</v>
      </c>
    </row>
    <row r="1284" spans="1:3" ht="18" customHeight="1">
      <c r="A1284" s="6" t="s">
        <v>18</v>
      </c>
      <c r="B1284" s="7" t="str">
        <f>"24323"</f>
        <v>24323</v>
      </c>
      <c r="C1284" s="8">
        <v>85.7</v>
      </c>
    </row>
    <row r="1285" spans="1:3" ht="18" customHeight="1">
      <c r="A1285" s="6" t="s">
        <v>18</v>
      </c>
      <c r="B1285" s="7" t="str">
        <f>"24324"</f>
        <v>24324</v>
      </c>
      <c r="C1285" s="8">
        <v>68.7</v>
      </c>
    </row>
    <row r="1286" spans="1:3" ht="18" customHeight="1">
      <c r="A1286" s="6" t="s">
        <v>18</v>
      </c>
      <c r="B1286" s="7" t="str">
        <f>"24325"</f>
        <v>24325</v>
      </c>
      <c r="C1286" s="8">
        <v>83.3</v>
      </c>
    </row>
    <row r="1287" spans="1:3" ht="18" customHeight="1">
      <c r="A1287" s="6" t="s">
        <v>18</v>
      </c>
      <c r="B1287" s="7" t="str">
        <f>"24326"</f>
        <v>24326</v>
      </c>
      <c r="C1287" s="8">
        <v>83.8</v>
      </c>
    </row>
    <row r="1288" spans="1:3" ht="18" customHeight="1">
      <c r="A1288" s="6" t="s">
        <v>18</v>
      </c>
      <c r="B1288" s="7" t="str">
        <f>"24327"</f>
        <v>24327</v>
      </c>
      <c r="C1288" s="8">
        <v>88.7</v>
      </c>
    </row>
    <row r="1289" spans="1:3" ht="18" customHeight="1">
      <c r="A1289" s="6" t="s">
        <v>18</v>
      </c>
      <c r="B1289" s="7" t="str">
        <f>"24328"</f>
        <v>24328</v>
      </c>
      <c r="C1289" s="8">
        <v>86.3</v>
      </c>
    </row>
    <row r="1290" spans="1:3" ht="18" customHeight="1">
      <c r="A1290" s="6" t="s">
        <v>18</v>
      </c>
      <c r="B1290" s="7" t="str">
        <f>"24329"</f>
        <v>24329</v>
      </c>
      <c r="C1290" s="8">
        <v>78.6</v>
      </c>
    </row>
    <row r="1291" spans="1:3" ht="18" customHeight="1">
      <c r="A1291" s="6" t="s">
        <v>18</v>
      </c>
      <c r="B1291" s="7" t="str">
        <f>"24330"</f>
        <v>24330</v>
      </c>
      <c r="C1291" s="8">
        <v>64.2</v>
      </c>
    </row>
    <row r="1292" spans="1:3" ht="18" customHeight="1">
      <c r="A1292" s="6" t="s">
        <v>18</v>
      </c>
      <c r="B1292" s="7" t="str">
        <f>"24401"</f>
        <v>24401</v>
      </c>
      <c r="C1292" s="8" t="s">
        <v>4</v>
      </c>
    </row>
    <row r="1293" spans="1:3" ht="18" customHeight="1">
      <c r="A1293" s="6" t="s">
        <v>18</v>
      </c>
      <c r="B1293" s="7" t="str">
        <f>"24402"</f>
        <v>24402</v>
      </c>
      <c r="C1293" s="8">
        <v>66</v>
      </c>
    </row>
    <row r="1294" spans="1:3" ht="18" customHeight="1">
      <c r="A1294" s="6" t="s">
        <v>18</v>
      </c>
      <c r="B1294" s="7" t="str">
        <f>"24403"</f>
        <v>24403</v>
      </c>
      <c r="C1294" s="8">
        <v>80.9</v>
      </c>
    </row>
    <row r="1295" spans="1:3" ht="18" customHeight="1">
      <c r="A1295" s="6" t="s">
        <v>18</v>
      </c>
      <c r="B1295" s="7" t="str">
        <f>"24404"</f>
        <v>24404</v>
      </c>
      <c r="C1295" s="8">
        <v>69.8</v>
      </c>
    </row>
    <row r="1296" spans="1:3" ht="18" customHeight="1">
      <c r="A1296" s="6" t="s">
        <v>18</v>
      </c>
      <c r="B1296" s="7" t="str">
        <f>"24405"</f>
        <v>24405</v>
      </c>
      <c r="C1296" s="8">
        <v>83.7</v>
      </c>
    </row>
    <row r="1297" spans="1:3" ht="18" customHeight="1">
      <c r="A1297" s="6" t="s">
        <v>18</v>
      </c>
      <c r="B1297" s="7" t="str">
        <f>"24406"</f>
        <v>24406</v>
      </c>
      <c r="C1297" s="8">
        <v>86.5</v>
      </c>
    </row>
    <row r="1298" spans="1:3" ht="18" customHeight="1">
      <c r="A1298" s="6" t="s">
        <v>18</v>
      </c>
      <c r="B1298" s="7" t="str">
        <f>"24407"</f>
        <v>24407</v>
      </c>
      <c r="C1298" s="8">
        <v>76.9</v>
      </c>
    </row>
    <row r="1299" spans="1:3" ht="18" customHeight="1">
      <c r="A1299" s="6" t="s">
        <v>18</v>
      </c>
      <c r="B1299" s="7" t="str">
        <f>"24408"</f>
        <v>24408</v>
      </c>
      <c r="C1299" s="8">
        <v>59.5</v>
      </c>
    </row>
    <row r="1300" spans="1:3" ht="18" customHeight="1">
      <c r="A1300" s="6" t="s">
        <v>18</v>
      </c>
      <c r="B1300" s="7" t="str">
        <f>"24409"</f>
        <v>24409</v>
      </c>
      <c r="C1300" s="8">
        <v>64</v>
      </c>
    </row>
    <row r="1301" spans="1:3" ht="18" customHeight="1">
      <c r="A1301" s="6" t="s">
        <v>18</v>
      </c>
      <c r="B1301" s="7" t="str">
        <f>"24410"</f>
        <v>24410</v>
      </c>
      <c r="C1301" s="8" t="s">
        <v>4</v>
      </c>
    </row>
    <row r="1302" spans="1:3" ht="18" customHeight="1">
      <c r="A1302" s="6" t="s">
        <v>18</v>
      </c>
      <c r="B1302" s="7" t="str">
        <f>"24411"</f>
        <v>24411</v>
      </c>
      <c r="C1302" s="8">
        <v>73.6</v>
      </c>
    </row>
    <row r="1303" spans="1:3" ht="18" customHeight="1">
      <c r="A1303" s="6" t="s">
        <v>18</v>
      </c>
      <c r="B1303" s="7" t="str">
        <f>"24412"</f>
        <v>24412</v>
      </c>
      <c r="C1303" s="8">
        <v>89.7</v>
      </c>
    </row>
    <row r="1304" spans="1:3" ht="18" customHeight="1">
      <c r="A1304" s="6" t="s">
        <v>18</v>
      </c>
      <c r="B1304" s="7" t="str">
        <f>"24413"</f>
        <v>24413</v>
      </c>
      <c r="C1304" s="8">
        <v>90.4</v>
      </c>
    </row>
    <row r="1305" spans="1:3" ht="18" customHeight="1">
      <c r="A1305" s="6" t="s">
        <v>18</v>
      </c>
      <c r="B1305" s="7" t="str">
        <f>"24414"</f>
        <v>24414</v>
      </c>
      <c r="C1305" s="8">
        <v>71.2</v>
      </c>
    </row>
    <row r="1306" spans="1:3" ht="18" customHeight="1">
      <c r="A1306" s="6" t="s">
        <v>18</v>
      </c>
      <c r="B1306" s="7" t="str">
        <f>"24415"</f>
        <v>24415</v>
      </c>
      <c r="C1306" s="8">
        <v>86.9</v>
      </c>
    </row>
    <row r="1307" spans="1:3" ht="18" customHeight="1">
      <c r="A1307" s="6" t="s">
        <v>18</v>
      </c>
      <c r="B1307" s="7" t="str">
        <f>"24416"</f>
        <v>24416</v>
      </c>
      <c r="C1307" s="8">
        <v>67.4</v>
      </c>
    </row>
    <row r="1308" spans="1:3" ht="18" customHeight="1">
      <c r="A1308" s="6" t="s">
        <v>18</v>
      </c>
      <c r="B1308" s="7" t="str">
        <f>"24417"</f>
        <v>24417</v>
      </c>
      <c r="C1308" s="8">
        <v>84.9</v>
      </c>
    </row>
    <row r="1309" spans="1:3" ht="18" customHeight="1">
      <c r="A1309" s="6" t="s">
        <v>18</v>
      </c>
      <c r="B1309" s="7" t="str">
        <f>"24418"</f>
        <v>24418</v>
      </c>
      <c r="C1309" s="8" t="s">
        <v>4</v>
      </c>
    </row>
    <row r="1310" spans="1:3" ht="18" customHeight="1">
      <c r="A1310" s="6" t="s">
        <v>18</v>
      </c>
      <c r="B1310" s="7" t="str">
        <f>"24419"</f>
        <v>24419</v>
      </c>
      <c r="C1310" s="8">
        <v>85.3</v>
      </c>
    </row>
    <row r="1311" spans="1:3" ht="18" customHeight="1">
      <c r="A1311" s="6" t="s">
        <v>18</v>
      </c>
      <c r="B1311" s="7" t="str">
        <f>"24420"</f>
        <v>24420</v>
      </c>
      <c r="C1311" s="8">
        <v>88.6</v>
      </c>
    </row>
    <row r="1312" spans="1:3" ht="18" customHeight="1">
      <c r="A1312" s="6" t="s">
        <v>18</v>
      </c>
      <c r="B1312" s="7" t="str">
        <f>"24421"</f>
        <v>24421</v>
      </c>
      <c r="C1312" s="8">
        <v>78.8</v>
      </c>
    </row>
    <row r="1313" spans="1:3" ht="18" customHeight="1">
      <c r="A1313" s="6" t="s">
        <v>18</v>
      </c>
      <c r="B1313" s="7" t="str">
        <f>"24422"</f>
        <v>24422</v>
      </c>
      <c r="C1313" s="8">
        <v>64.2</v>
      </c>
    </row>
    <row r="1314" spans="1:3" ht="18" customHeight="1">
      <c r="A1314" s="6" t="s">
        <v>18</v>
      </c>
      <c r="B1314" s="7" t="str">
        <f>"24423"</f>
        <v>24423</v>
      </c>
      <c r="C1314" s="8" t="s">
        <v>4</v>
      </c>
    </row>
    <row r="1315" spans="1:3" ht="18" customHeight="1">
      <c r="A1315" s="6" t="s">
        <v>18</v>
      </c>
      <c r="B1315" s="7" t="str">
        <f>"24424"</f>
        <v>24424</v>
      </c>
      <c r="C1315" s="8">
        <v>77.4</v>
      </c>
    </row>
    <row r="1316" spans="1:3" ht="18" customHeight="1">
      <c r="A1316" s="6" t="s">
        <v>18</v>
      </c>
      <c r="B1316" s="7" t="str">
        <f>"24425"</f>
        <v>24425</v>
      </c>
      <c r="C1316" s="8">
        <v>78.4</v>
      </c>
    </row>
    <row r="1317" spans="1:3" ht="18" customHeight="1">
      <c r="A1317" s="6" t="s">
        <v>18</v>
      </c>
      <c r="B1317" s="7" t="str">
        <f>"24426"</f>
        <v>24426</v>
      </c>
      <c r="C1317" s="8">
        <v>72.3</v>
      </c>
    </row>
    <row r="1318" spans="1:3" ht="18" customHeight="1">
      <c r="A1318" s="6" t="s">
        <v>18</v>
      </c>
      <c r="B1318" s="7" t="str">
        <f>"24427"</f>
        <v>24427</v>
      </c>
      <c r="C1318" s="8">
        <v>76.8</v>
      </c>
    </row>
    <row r="1319" spans="1:3" ht="18" customHeight="1">
      <c r="A1319" s="6" t="s">
        <v>18</v>
      </c>
      <c r="B1319" s="7" t="str">
        <f>"24428"</f>
        <v>24428</v>
      </c>
      <c r="C1319" s="8">
        <v>88.5</v>
      </c>
    </row>
    <row r="1320" spans="1:3" ht="18" customHeight="1">
      <c r="A1320" s="6" t="s">
        <v>18</v>
      </c>
      <c r="B1320" s="7" t="str">
        <f>"24429"</f>
        <v>24429</v>
      </c>
      <c r="C1320" s="8">
        <v>64</v>
      </c>
    </row>
    <row r="1321" spans="1:3" ht="18" customHeight="1">
      <c r="A1321" s="6" t="s">
        <v>18</v>
      </c>
      <c r="B1321" s="7" t="str">
        <f>"24430"</f>
        <v>24430</v>
      </c>
      <c r="C1321" s="8">
        <v>58.7</v>
      </c>
    </row>
    <row r="1322" spans="1:3" ht="18" customHeight="1">
      <c r="A1322" s="6" t="s">
        <v>18</v>
      </c>
      <c r="B1322" s="7" t="str">
        <f>"24501"</f>
        <v>24501</v>
      </c>
      <c r="C1322" s="8">
        <v>85.5</v>
      </c>
    </row>
    <row r="1323" spans="1:3" ht="18" customHeight="1">
      <c r="A1323" s="6" t="s">
        <v>18</v>
      </c>
      <c r="B1323" s="7" t="str">
        <f>"24502"</f>
        <v>24502</v>
      </c>
      <c r="C1323" s="8">
        <v>74.1</v>
      </c>
    </row>
    <row r="1324" spans="1:3" ht="18" customHeight="1">
      <c r="A1324" s="6" t="s">
        <v>18</v>
      </c>
      <c r="B1324" s="7" t="str">
        <f>"24503"</f>
        <v>24503</v>
      </c>
      <c r="C1324" s="8" t="s">
        <v>4</v>
      </c>
    </row>
    <row r="1325" spans="1:3" ht="18" customHeight="1">
      <c r="A1325" s="6" t="s">
        <v>18</v>
      </c>
      <c r="B1325" s="7" t="str">
        <f>"24504"</f>
        <v>24504</v>
      </c>
      <c r="C1325" s="8">
        <v>80.7</v>
      </c>
    </row>
    <row r="1326" spans="1:3" ht="18" customHeight="1">
      <c r="A1326" s="6" t="s">
        <v>18</v>
      </c>
      <c r="B1326" s="7" t="str">
        <f>"24505"</f>
        <v>24505</v>
      </c>
      <c r="C1326" s="8">
        <v>74.3</v>
      </c>
    </row>
    <row r="1327" spans="1:3" ht="18" customHeight="1">
      <c r="A1327" s="6" t="s">
        <v>18</v>
      </c>
      <c r="B1327" s="7" t="str">
        <f>"24506"</f>
        <v>24506</v>
      </c>
      <c r="C1327" s="8">
        <v>80.7</v>
      </c>
    </row>
    <row r="1328" spans="1:3" ht="18" customHeight="1">
      <c r="A1328" s="6" t="s">
        <v>18</v>
      </c>
      <c r="B1328" s="7" t="str">
        <f>"24507"</f>
        <v>24507</v>
      </c>
      <c r="C1328" s="8" t="s">
        <v>4</v>
      </c>
    </row>
    <row r="1329" spans="1:3" ht="18" customHeight="1">
      <c r="A1329" s="6" t="s">
        <v>18</v>
      </c>
      <c r="B1329" s="7" t="str">
        <f>"24508"</f>
        <v>24508</v>
      </c>
      <c r="C1329" s="8">
        <v>76.9</v>
      </c>
    </row>
    <row r="1330" spans="1:3" ht="18" customHeight="1">
      <c r="A1330" s="6" t="s">
        <v>18</v>
      </c>
      <c r="B1330" s="7" t="str">
        <f>"24509"</f>
        <v>24509</v>
      </c>
      <c r="C1330" s="8" t="s">
        <v>4</v>
      </c>
    </row>
    <row r="1331" spans="1:3" ht="18" customHeight="1">
      <c r="A1331" s="6" t="s">
        <v>18</v>
      </c>
      <c r="B1331" s="7" t="str">
        <f>"24510"</f>
        <v>24510</v>
      </c>
      <c r="C1331" s="8">
        <v>70.7</v>
      </c>
    </row>
    <row r="1332" spans="1:3" ht="18" customHeight="1">
      <c r="A1332" s="6" t="s">
        <v>18</v>
      </c>
      <c r="B1332" s="7" t="str">
        <f>"24511"</f>
        <v>24511</v>
      </c>
      <c r="C1332" s="8" t="s">
        <v>4</v>
      </c>
    </row>
    <row r="1333" spans="1:3" ht="18" customHeight="1">
      <c r="A1333" s="6" t="s">
        <v>18</v>
      </c>
      <c r="B1333" s="7" t="str">
        <f>"24512"</f>
        <v>24512</v>
      </c>
      <c r="C1333" s="8">
        <v>70.4</v>
      </c>
    </row>
    <row r="1334" spans="1:3" ht="18" customHeight="1">
      <c r="A1334" s="6" t="s">
        <v>18</v>
      </c>
      <c r="B1334" s="7" t="str">
        <f>"24513"</f>
        <v>24513</v>
      </c>
      <c r="C1334" s="8">
        <v>64.9</v>
      </c>
    </row>
    <row r="1335" spans="1:3" ht="18" customHeight="1">
      <c r="A1335" s="6" t="s">
        <v>18</v>
      </c>
      <c r="B1335" s="7" t="str">
        <f>"24514"</f>
        <v>24514</v>
      </c>
      <c r="C1335" s="8">
        <v>83</v>
      </c>
    </row>
    <row r="1336" spans="1:3" ht="18" customHeight="1">
      <c r="A1336" s="6" t="s">
        <v>18</v>
      </c>
      <c r="B1336" s="7" t="str">
        <f>"24515"</f>
        <v>24515</v>
      </c>
      <c r="C1336" s="8">
        <v>73.6</v>
      </c>
    </row>
    <row r="1337" spans="1:3" ht="18" customHeight="1">
      <c r="A1337" s="6" t="s">
        <v>18</v>
      </c>
      <c r="B1337" s="7" t="str">
        <f>"24516"</f>
        <v>24516</v>
      </c>
      <c r="C1337" s="8">
        <v>74.9</v>
      </c>
    </row>
    <row r="1338" spans="1:3" ht="18" customHeight="1">
      <c r="A1338" s="6" t="s">
        <v>18</v>
      </c>
      <c r="B1338" s="7" t="str">
        <f>"24517"</f>
        <v>24517</v>
      </c>
      <c r="C1338" s="8">
        <v>63.6</v>
      </c>
    </row>
    <row r="1339" spans="1:3" ht="18" customHeight="1">
      <c r="A1339" s="6" t="s">
        <v>18</v>
      </c>
      <c r="B1339" s="7" t="str">
        <f>"24518"</f>
        <v>24518</v>
      </c>
      <c r="C1339" s="8">
        <v>84.9</v>
      </c>
    </row>
    <row r="1340" spans="1:3" ht="18" customHeight="1">
      <c r="A1340" s="6" t="s">
        <v>18</v>
      </c>
      <c r="B1340" s="7" t="str">
        <f>"24519"</f>
        <v>24519</v>
      </c>
      <c r="C1340" s="8">
        <v>69.9</v>
      </c>
    </row>
    <row r="1341" spans="1:3" ht="18" customHeight="1">
      <c r="A1341" s="6" t="s">
        <v>18</v>
      </c>
      <c r="B1341" s="7" t="str">
        <f>"24520"</f>
        <v>24520</v>
      </c>
      <c r="C1341" s="8" t="s">
        <v>4</v>
      </c>
    </row>
    <row r="1342" spans="1:3" ht="18" customHeight="1">
      <c r="A1342" s="6" t="s">
        <v>18</v>
      </c>
      <c r="B1342" s="7" t="str">
        <f>"24521"</f>
        <v>24521</v>
      </c>
      <c r="C1342" s="8" t="s">
        <v>4</v>
      </c>
    </row>
    <row r="1343" spans="1:3" ht="18" customHeight="1">
      <c r="A1343" s="6" t="s">
        <v>18</v>
      </c>
      <c r="B1343" s="7" t="str">
        <f>"24522"</f>
        <v>24522</v>
      </c>
      <c r="C1343" s="8">
        <v>72.5</v>
      </c>
    </row>
    <row r="1344" spans="1:3" ht="18" customHeight="1">
      <c r="A1344" s="6" t="s">
        <v>18</v>
      </c>
      <c r="B1344" s="7" t="str">
        <f>"24523"</f>
        <v>24523</v>
      </c>
      <c r="C1344" s="8">
        <v>84.1</v>
      </c>
    </row>
    <row r="1345" spans="1:3" ht="18" customHeight="1">
      <c r="A1345" s="6" t="s">
        <v>18</v>
      </c>
      <c r="B1345" s="7" t="str">
        <f>"24524"</f>
        <v>24524</v>
      </c>
      <c r="C1345" s="8">
        <v>84.8</v>
      </c>
    </row>
    <row r="1346" spans="1:3" ht="18" customHeight="1">
      <c r="A1346" s="6" t="s">
        <v>18</v>
      </c>
      <c r="B1346" s="7" t="str">
        <f>"24525"</f>
        <v>24525</v>
      </c>
      <c r="C1346" s="8" t="s">
        <v>4</v>
      </c>
    </row>
    <row r="1347" spans="1:3" ht="18" customHeight="1">
      <c r="A1347" s="6" t="s">
        <v>18</v>
      </c>
      <c r="B1347" s="7" t="str">
        <f>"24526"</f>
        <v>24526</v>
      </c>
      <c r="C1347" s="8" t="s">
        <v>4</v>
      </c>
    </row>
    <row r="1348" spans="1:3" ht="18" customHeight="1">
      <c r="A1348" s="6" t="s">
        <v>18</v>
      </c>
      <c r="B1348" s="7" t="str">
        <f>"24527"</f>
        <v>24527</v>
      </c>
      <c r="C1348" s="8">
        <v>81.3</v>
      </c>
    </row>
    <row r="1349" spans="1:3" ht="18" customHeight="1">
      <c r="A1349" s="6" t="s">
        <v>18</v>
      </c>
      <c r="B1349" s="7" t="str">
        <f>"24528"</f>
        <v>24528</v>
      </c>
      <c r="C1349" s="8">
        <v>69.3</v>
      </c>
    </row>
    <row r="1350" spans="1:3" ht="18" customHeight="1">
      <c r="A1350" s="6" t="s">
        <v>18</v>
      </c>
      <c r="B1350" s="7" t="str">
        <f>"24529"</f>
        <v>24529</v>
      </c>
      <c r="C1350" s="8">
        <v>66.4</v>
      </c>
    </row>
    <row r="1351" spans="1:3" ht="18" customHeight="1">
      <c r="A1351" s="6" t="s">
        <v>18</v>
      </c>
      <c r="B1351" s="7" t="str">
        <f>"24530"</f>
        <v>24530</v>
      </c>
      <c r="C1351" s="8" t="s">
        <v>4</v>
      </c>
    </row>
    <row r="1352" spans="1:3" ht="18" customHeight="1">
      <c r="A1352" s="6" t="s">
        <v>18</v>
      </c>
      <c r="B1352" s="7" t="str">
        <f>"24601"</f>
        <v>24601</v>
      </c>
      <c r="C1352" s="8" t="s">
        <v>4</v>
      </c>
    </row>
    <row r="1353" spans="1:3" ht="18" customHeight="1">
      <c r="A1353" s="6" t="s">
        <v>18</v>
      </c>
      <c r="B1353" s="7" t="str">
        <f>"24602"</f>
        <v>24602</v>
      </c>
      <c r="C1353" s="8">
        <v>58.3</v>
      </c>
    </row>
    <row r="1354" spans="1:3" ht="18" customHeight="1">
      <c r="A1354" s="6" t="s">
        <v>18</v>
      </c>
      <c r="B1354" s="7" t="str">
        <f>"24603"</f>
        <v>24603</v>
      </c>
      <c r="C1354" s="8" t="s">
        <v>4</v>
      </c>
    </row>
    <row r="1355" spans="1:3" ht="18" customHeight="1">
      <c r="A1355" s="6" t="s">
        <v>18</v>
      </c>
      <c r="B1355" s="7" t="str">
        <f>"24604"</f>
        <v>24604</v>
      </c>
      <c r="C1355" s="8">
        <v>87.7</v>
      </c>
    </row>
    <row r="1356" spans="1:3" ht="18" customHeight="1">
      <c r="A1356" s="6" t="s">
        <v>18</v>
      </c>
      <c r="B1356" s="7" t="str">
        <f>"24605"</f>
        <v>24605</v>
      </c>
      <c r="C1356" s="8">
        <v>51.4</v>
      </c>
    </row>
    <row r="1357" spans="1:3" ht="18" customHeight="1">
      <c r="A1357" s="6" t="s">
        <v>18</v>
      </c>
      <c r="B1357" s="7" t="str">
        <f>"24606"</f>
        <v>24606</v>
      </c>
      <c r="C1357" s="8" t="s">
        <v>4</v>
      </c>
    </row>
    <row r="1358" spans="1:3" ht="18" customHeight="1">
      <c r="A1358" s="6" t="s">
        <v>18</v>
      </c>
      <c r="B1358" s="7" t="str">
        <f>"24607"</f>
        <v>24607</v>
      </c>
      <c r="C1358" s="8">
        <v>59.1</v>
      </c>
    </row>
    <row r="1359" spans="1:3" ht="18" customHeight="1">
      <c r="A1359" s="6" t="s">
        <v>18</v>
      </c>
      <c r="B1359" s="7" t="str">
        <f>"24608"</f>
        <v>24608</v>
      </c>
      <c r="C1359" s="8">
        <v>80.5</v>
      </c>
    </row>
    <row r="1360" spans="1:3" ht="18" customHeight="1">
      <c r="A1360" s="6" t="s">
        <v>18</v>
      </c>
      <c r="B1360" s="7" t="str">
        <f>"24609"</f>
        <v>24609</v>
      </c>
      <c r="C1360" s="8" t="s">
        <v>4</v>
      </c>
    </row>
    <row r="1361" spans="1:3" ht="18" customHeight="1">
      <c r="A1361" s="6" t="s">
        <v>18</v>
      </c>
      <c r="B1361" s="7" t="str">
        <f>"24610"</f>
        <v>24610</v>
      </c>
      <c r="C1361" s="8">
        <v>88.1</v>
      </c>
    </row>
    <row r="1362" spans="1:3" ht="18" customHeight="1">
      <c r="A1362" s="6" t="s">
        <v>18</v>
      </c>
      <c r="B1362" s="7" t="str">
        <f>"24611"</f>
        <v>24611</v>
      </c>
      <c r="C1362" s="8">
        <v>72.1</v>
      </c>
    </row>
    <row r="1363" spans="1:3" ht="18" customHeight="1">
      <c r="A1363" s="6" t="s">
        <v>18</v>
      </c>
      <c r="B1363" s="7" t="str">
        <f>"24612"</f>
        <v>24612</v>
      </c>
      <c r="C1363" s="8">
        <v>87.8</v>
      </c>
    </row>
    <row r="1364" spans="1:3" ht="18" customHeight="1">
      <c r="A1364" s="6" t="s">
        <v>18</v>
      </c>
      <c r="B1364" s="7" t="str">
        <f>"24613"</f>
        <v>24613</v>
      </c>
      <c r="C1364" s="8">
        <v>84.2</v>
      </c>
    </row>
    <row r="1365" spans="1:3" ht="18" customHeight="1">
      <c r="A1365" s="6" t="s">
        <v>18</v>
      </c>
      <c r="B1365" s="7" t="str">
        <f>"24614"</f>
        <v>24614</v>
      </c>
      <c r="C1365" s="8" t="s">
        <v>4</v>
      </c>
    </row>
    <row r="1366" spans="1:3" ht="18" customHeight="1">
      <c r="A1366" s="6" t="s">
        <v>18</v>
      </c>
      <c r="B1366" s="7" t="str">
        <f>"24615"</f>
        <v>24615</v>
      </c>
      <c r="C1366" s="8">
        <v>68.2</v>
      </c>
    </row>
    <row r="1367" spans="1:3" ht="18" customHeight="1">
      <c r="A1367" s="6" t="s">
        <v>18</v>
      </c>
      <c r="B1367" s="7" t="str">
        <f>"24616"</f>
        <v>24616</v>
      </c>
      <c r="C1367" s="8">
        <v>77.3</v>
      </c>
    </row>
    <row r="1368" spans="1:3" ht="18" customHeight="1">
      <c r="A1368" s="6" t="s">
        <v>18</v>
      </c>
      <c r="B1368" s="7" t="str">
        <f>"24617"</f>
        <v>24617</v>
      </c>
      <c r="C1368" s="8">
        <v>89.6</v>
      </c>
    </row>
    <row r="1369" spans="1:3" ht="18" customHeight="1">
      <c r="A1369" s="6" t="s">
        <v>18</v>
      </c>
      <c r="B1369" s="7" t="str">
        <f>"24618"</f>
        <v>24618</v>
      </c>
      <c r="C1369" s="8">
        <v>85.3</v>
      </c>
    </row>
    <row r="1370" spans="1:3" ht="18" customHeight="1">
      <c r="A1370" s="6" t="s">
        <v>18</v>
      </c>
      <c r="B1370" s="7" t="str">
        <f>"24619"</f>
        <v>24619</v>
      </c>
      <c r="C1370" s="8">
        <v>58.3</v>
      </c>
    </row>
    <row r="1371" spans="1:3" ht="18" customHeight="1">
      <c r="A1371" s="6" t="s">
        <v>18</v>
      </c>
      <c r="B1371" s="7" t="str">
        <f>"24620"</f>
        <v>24620</v>
      </c>
      <c r="C1371" s="8" t="s">
        <v>4</v>
      </c>
    </row>
    <row r="1372" spans="1:3" ht="18" customHeight="1">
      <c r="A1372" s="6" t="s">
        <v>18</v>
      </c>
      <c r="B1372" s="7" t="str">
        <f>"24621"</f>
        <v>24621</v>
      </c>
      <c r="C1372" s="8">
        <v>51.5</v>
      </c>
    </row>
    <row r="1373" spans="1:3" ht="18" customHeight="1">
      <c r="A1373" s="6" t="s">
        <v>18</v>
      </c>
      <c r="B1373" s="7" t="str">
        <f>"24622"</f>
        <v>24622</v>
      </c>
      <c r="C1373" s="8">
        <v>82.4</v>
      </c>
    </row>
    <row r="1374" spans="1:3" ht="18" customHeight="1">
      <c r="A1374" s="6" t="s">
        <v>18</v>
      </c>
      <c r="B1374" s="7" t="str">
        <f>"24623"</f>
        <v>24623</v>
      </c>
      <c r="C1374" s="8">
        <v>87.7</v>
      </c>
    </row>
    <row r="1375" spans="1:3" ht="18" customHeight="1">
      <c r="A1375" s="6" t="s">
        <v>18</v>
      </c>
      <c r="B1375" s="7" t="str">
        <f>"24624"</f>
        <v>24624</v>
      </c>
      <c r="C1375" s="8">
        <v>72</v>
      </c>
    </row>
    <row r="1376" spans="1:3" ht="18" customHeight="1">
      <c r="A1376" s="6" t="s">
        <v>18</v>
      </c>
      <c r="B1376" s="7" t="str">
        <f>"24625"</f>
        <v>24625</v>
      </c>
      <c r="C1376" s="8">
        <v>74.2</v>
      </c>
    </row>
    <row r="1377" spans="1:3" ht="18" customHeight="1">
      <c r="A1377" s="6" t="s">
        <v>18</v>
      </c>
      <c r="B1377" s="7" t="str">
        <f>"24626"</f>
        <v>24626</v>
      </c>
      <c r="C1377" s="8">
        <v>81.7</v>
      </c>
    </row>
    <row r="1378" spans="1:3" ht="18" customHeight="1">
      <c r="A1378" s="6" t="s">
        <v>18</v>
      </c>
      <c r="B1378" s="7" t="str">
        <f>"24627"</f>
        <v>24627</v>
      </c>
      <c r="C1378" s="8">
        <v>76.2</v>
      </c>
    </row>
    <row r="1379" spans="1:3" ht="18" customHeight="1">
      <c r="A1379" s="6" t="s">
        <v>18</v>
      </c>
      <c r="B1379" s="7" t="str">
        <f>"24628"</f>
        <v>24628</v>
      </c>
      <c r="C1379" s="8">
        <v>76.1</v>
      </c>
    </row>
    <row r="1380" spans="1:3" ht="18" customHeight="1">
      <c r="A1380" s="6" t="s">
        <v>18</v>
      </c>
      <c r="B1380" s="7" t="str">
        <f>"24629"</f>
        <v>24629</v>
      </c>
      <c r="C1380" s="8">
        <v>81.6</v>
      </c>
    </row>
    <row r="1381" spans="1:3" ht="18" customHeight="1">
      <c r="A1381" s="6" t="s">
        <v>18</v>
      </c>
      <c r="B1381" s="7" t="str">
        <f>"24630"</f>
        <v>24630</v>
      </c>
      <c r="C1381" s="8">
        <v>85.9</v>
      </c>
    </row>
    <row r="1382" spans="1:3" ht="18" customHeight="1">
      <c r="A1382" s="6" t="s">
        <v>18</v>
      </c>
      <c r="B1382" s="7" t="str">
        <f>"24701"</f>
        <v>24701</v>
      </c>
      <c r="C1382" s="8">
        <v>87.2</v>
      </c>
    </row>
    <row r="1383" spans="1:3" ht="18" customHeight="1">
      <c r="A1383" s="6" t="s">
        <v>18</v>
      </c>
      <c r="B1383" s="7" t="str">
        <f>"24702"</f>
        <v>24702</v>
      </c>
      <c r="C1383" s="8" t="s">
        <v>4</v>
      </c>
    </row>
    <row r="1384" spans="1:3" ht="18" customHeight="1">
      <c r="A1384" s="6" t="s">
        <v>18</v>
      </c>
      <c r="B1384" s="7" t="str">
        <f>"24703"</f>
        <v>24703</v>
      </c>
      <c r="C1384" s="8">
        <v>74.9</v>
      </c>
    </row>
    <row r="1385" spans="1:3" ht="18" customHeight="1">
      <c r="A1385" s="6" t="s">
        <v>18</v>
      </c>
      <c r="B1385" s="7" t="str">
        <f>"24704"</f>
        <v>24704</v>
      </c>
      <c r="C1385" s="8" t="s">
        <v>4</v>
      </c>
    </row>
    <row r="1386" spans="1:3" ht="18" customHeight="1">
      <c r="A1386" s="6" t="s">
        <v>18</v>
      </c>
      <c r="B1386" s="7" t="str">
        <f>"24705"</f>
        <v>24705</v>
      </c>
      <c r="C1386" s="8" t="s">
        <v>4</v>
      </c>
    </row>
    <row r="1387" spans="1:3" ht="18" customHeight="1">
      <c r="A1387" s="6" t="s">
        <v>18</v>
      </c>
      <c r="B1387" s="7" t="str">
        <f>"24706"</f>
        <v>24706</v>
      </c>
      <c r="C1387" s="8">
        <v>71.4</v>
      </c>
    </row>
    <row r="1388" spans="1:3" ht="18" customHeight="1">
      <c r="A1388" s="6" t="s">
        <v>18</v>
      </c>
      <c r="B1388" s="7" t="str">
        <f>"24707"</f>
        <v>24707</v>
      </c>
      <c r="C1388" s="8">
        <v>82.2</v>
      </c>
    </row>
    <row r="1389" spans="1:3" ht="18" customHeight="1">
      <c r="A1389" s="6" t="s">
        <v>18</v>
      </c>
      <c r="B1389" s="7" t="str">
        <f>"24708"</f>
        <v>24708</v>
      </c>
      <c r="C1389" s="8">
        <v>83.2</v>
      </c>
    </row>
    <row r="1390" spans="1:3" ht="18" customHeight="1">
      <c r="A1390" s="6" t="s">
        <v>18</v>
      </c>
      <c r="B1390" s="7" t="str">
        <f>"24709"</f>
        <v>24709</v>
      </c>
      <c r="C1390" s="8" t="s">
        <v>4</v>
      </c>
    </row>
    <row r="1391" spans="1:3" ht="18" customHeight="1">
      <c r="A1391" s="6" t="s">
        <v>18</v>
      </c>
      <c r="B1391" s="7" t="str">
        <f>"24710"</f>
        <v>24710</v>
      </c>
      <c r="C1391" s="8">
        <v>66.6</v>
      </c>
    </row>
    <row r="1392" spans="1:3" ht="18" customHeight="1">
      <c r="A1392" s="6" t="s">
        <v>18</v>
      </c>
      <c r="B1392" s="7" t="str">
        <f>"24711"</f>
        <v>24711</v>
      </c>
      <c r="C1392" s="8">
        <v>84.5</v>
      </c>
    </row>
    <row r="1393" spans="1:3" ht="18" customHeight="1">
      <c r="A1393" s="6" t="s">
        <v>18</v>
      </c>
      <c r="B1393" s="7" t="str">
        <f>"24712"</f>
        <v>24712</v>
      </c>
      <c r="C1393" s="8" t="s">
        <v>4</v>
      </c>
    </row>
    <row r="1394" spans="1:3" ht="18" customHeight="1">
      <c r="A1394" s="6" t="s">
        <v>18</v>
      </c>
      <c r="B1394" s="7" t="str">
        <f>"24713"</f>
        <v>24713</v>
      </c>
      <c r="C1394" s="8" t="s">
        <v>4</v>
      </c>
    </row>
    <row r="1395" spans="1:3" ht="18" customHeight="1">
      <c r="A1395" s="6" t="s">
        <v>18</v>
      </c>
      <c r="B1395" s="7" t="str">
        <f>"24714"</f>
        <v>24714</v>
      </c>
      <c r="C1395" s="8">
        <v>59.7</v>
      </c>
    </row>
    <row r="1396" spans="1:3" ht="18" customHeight="1">
      <c r="A1396" s="6" t="s">
        <v>18</v>
      </c>
      <c r="B1396" s="7" t="str">
        <f>"24715"</f>
        <v>24715</v>
      </c>
      <c r="C1396" s="8" t="s">
        <v>4</v>
      </c>
    </row>
    <row r="1397" spans="1:3" ht="18" customHeight="1">
      <c r="A1397" s="6" t="s">
        <v>18</v>
      </c>
      <c r="B1397" s="7" t="str">
        <f>"24716"</f>
        <v>24716</v>
      </c>
      <c r="C1397" s="8">
        <v>86.2</v>
      </c>
    </row>
    <row r="1398" spans="1:3" ht="18" customHeight="1">
      <c r="A1398" s="6" t="s">
        <v>18</v>
      </c>
      <c r="B1398" s="7" t="str">
        <f>"24717"</f>
        <v>24717</v>
      </c>
      <c r="C1398" s="8">
        <v>79.9</v>
      </c>
    </row>
    <row r="1399" spans="1:3" ht="18" customHeight="1">
      <c r="A1399" s="6" t="s">
        <v>18</v>
      </c>
      <c r="B1399" s="7" t="str">
        <f>"24718"</f>
        <v>24718</v>
      </c>
      <c r="C1399" s="8">
        <v>57.9</v>
      </c>
    </row>
    <row r="1400" spans="1:3" ht="18" customHeight="1">
      <c r="A1400" s="6" t="s">
        <v>18</v>
      </c>
      <c r="B1400" s="7" t="str">
        <f>"24719"</f>
        <v>24719</v>
      </c>
      <c r="C1400" s="8" t="s">
        <v>4</v>
      </c>
    </row>
    <row r="1401" spans="1:3" ht="18" customHeight="1">
      <c r="A1401" s="6" t="s">
        <v>18</v>
      </c>
      <c r="B1401" s="7" t="str">
        <f>"24720"</f>
        <v>24720</v>
      </c>
      <c r="C1401" s="8">
        <v>79.2</v>
      </c>
    </row>
    <row r="1402" spans="1:3" ht="18" customHeight="1">
      <c r="A1402" s="6" t="s">
        <v>18</v>
      </c>
      <c r="B1402" s="7" t="str">
        <f>"24721"</f>
        <v>24721</v>
      </c>
      <c r="C1402" s="8">
        <v>65.4</v>
      </c>
    </row>
    <row r="1403" spans="1:3" ht="18" customHeight="1">
      <c r="A1403" s="6" t="s">
        <v>18</v>
      </c>
      <c r="B1403" s="7" t="str">
        <f>"24722"</f>
        <v>24722</v>
      </c>
      <c r="C1403" s="8">
        <v>73.4</v>
      </c>
    </row>
    <row r="1404" spans="1:3" ht="18" customHeight="1">
      <c r="A1404" s="6" t="s">
        <v>18</v>
      </c>
      <c r="B1404" s="7" t="str">
        <f>"24723"</f>
        <v>24723</v>
      </c>
      <c r="C1404" s="8" t="s">
        <v>4</v>
      </c>
    </row>
    <row r="1405" spans="1:3" ht="18" customHeight="1">
      <c r="A1405" s="6" t="s">
        <v>18</v>
      </c>
      <c r="B1405" s="7" t="str">
        <f>"24724"</f>
        <v>24724</v>
      </c>
      <c r="C1405" s="8" t="s">
        <v>4</v>
      </c>
    </row>
    <row r="1406" spans="1:3" ht="18" customHeight="1">
      <c r="A1406" s="6" t="s">
        <v>18</v>
      </c>
      <c r="B1406" s="7" t="str">
        <f>"24725"</f>
        <v>24725</v>
      </c>
      <c r="C1406" s="8">
        <v>55.8</v>
      </c>
    </row>
    <row r="1407" spans="1:3" ht="18" customHeight="1">
      <c r="A1407" s="6" t="s">
        <v>18</v>
      </c>
      <c r="B1407" s="7" t="str">
        <f>"24726"</f>
        <v>24726</v>
      </c>
      <c r="C1407" s="8" t="s">
        <v>4</v>
      </c>
    </row>
    <row r="1408" spans="1:3" ht="18" customHeight="1">
      <c r="A1408" s="6" t="s">
        <v>18</v>
      </c>
      <c r="B1408" s="7" t="str">
        <f>"24727"</f>
        <v>24727</v>
      </c>
      <c r="C1408" s="8">
        <v>76.5</v>
      </c>
    </row>
    <row r="1409" spans="1:3" ht="18" customHeight="1">
      <c r="A1409" s="6" t="s">
        <v>18</v>
      </c>
      <c r="B1409" s="7" t="str">
        <f>"24728"</f>
        <v>24728</v>
      </c>
      <c r="C1409" s="8" t="s">
        <v>4</v>
      </c>
    </row>
    <row r="1410" spans="1:3" ht="18" customHeight="1">
      <c r="A1410" s="6" t="s">
        <v>18</v>
      </c>
      <c r="B1410" s="7" t="str">
        <f>"24729"</f>
        <v>24729</v>
      </c>
      <c r="C1410" s="8" t="s">
        <v>4</v>
      </c>
    </row>
    <row r="1411" spans="1:3" ht="18" customHeight="1">
      <c r="A1411" s="6" t="s">
        <v>18</v>
      </c>
      <c r="B1411" s="7" t="str">
        <f>"24730"</f>
        <v>24730</v>
      </c>
      <c r="C1411" s="8" t="s">
        <v>4</v>
      </c>
    </row>
    <row r="1412" spans="1:3" ht="18" customHeight="1">
      <c r="A1412" s="6" t="s">
        <v>18</v>
      </c>
      <c r="B1412" s="7" t="str">
        <f>"24801"</f>
        <v>24801</v>
      </c>
      <c r="C1412" s="8">
        <v>67.4</v>
      </c>
    </row>
    <row r="1413" spans="1:3" ht="18" customHeight="1">
      <c r="A1413" s="6" t="s">
        <v>18</v>
      </c>
      <c r="B1413" s="7" t="str">
        <f>"24802"</f>
        <v>24802</v>
      </c>
      <c r="C1413" s="8">
        <v>74.4</v>
      </c>
    </row>
    <row r="1414" spans="1:3" ht="18" customHeight="1">
      <c r="A1414" s="6" t="s">
        <v>18</v>
      </c>
      <c r="B1414" s="7" t="str">
        <f>"24803"</f>
        <v>24803</v>
      </c>
      <c r="C1414" s="8" t="s">
        <v>4</v>
      </c>
    </row>
    <row r="1415" spans="1:3" ht="18" customHeight="1">
      <c r="A1415" s="6" t="s">
        <v>18</v>
      </c>
      <c r="B1415" s="7" t="str">
        <f>"24804"</f>
        <v>24804</v>
      </c>
      <c r="C1415" s="8">
        <v>78.6</v>
      </c>
    </row>
    <row r="1416" spans="1:3" ht="18" customHeight="1">
      <c r="A1416" s="6" t="s">
        <v>19</v>
      </c>
      <c r="B1416" s="7" t="str">
        <f>"24805"</f>
        <v>24805</v>
      </c>
      <c r="C1416" s="8" t="s">
        <v>4</v>
      </c>
    </row>
    <row r="1417" spans="1:3" ht="18" customHeight="1">
      <c r="A1417" s="6" t="s">
        <v>19</v>
      </c>
      <c r="B1417" s="7" t="str">
        <f>"24806"</f>
        <v>24806</v>
      </c>
      <c r="C1417" s="8">
        <v>85</v>
      </c>
    </row>
    <row r="1418" spans="1:3" ht="18" customHeight="1">
      <c r="A1418" s="6" t="s">
        <v>19</v>
      </c>
      <c r="B1418" s="7" t="str">
        <f>"24807"</f>
        <v>24807</v>
      </c>
      <c r="C1418" s="8" t="s">
        <v>4</v>
      </c>
    </row>
    <row r="1419" spans="1:3" ht="18" customHeight="1">
      <c r="A1419" s="6" t="s">
        <v>19</v>
      </c>
      <c r="B1419" s="7" t="str">
        <f>"24808"</f>
        <v>24808</v>
      </c>
      <c r="C1419" s="8">
        <v>54.4</v>
      </c>
    </row>
    <row r="1420" spans="1:3" ht="18" customHeight="1">
      <c r="A1420" s="6" t="s">
        <v>19</v>
      </c>
      <c r="B1420" s="7" t="str">
        <f>"24809"</f>
        <v>24809</v>
      </c>
      <c r="C1420" s="8">
        <v>73.7</v>
      </c>
    </row>
    <row r="1421" spans="1:3" ht="18" customHeight="1">
      <c r="A1421" s="6" t="s">
        <v>19</v>
      </c>
      <c r="B1421" s="7" t="str">
        <f>"24810"</f>
        <v>24810</v>
      </c>
      <c r="C1421" s="8">
        <v>72.6</v>
      </c>
    </row>
    <row r="1422" spans="1:3" ht="18" customHeight="1">
      <c r="A1422" s="6" t="s">
        <v>19</v>
      </c>
      <c r="B1422" s="7" t="str">
        <f>"24811"</f>
        <v>24811</v>
      </c>
      <c r="C1422" s="8" t="s">
        <v>4</v>
      </c>
    </row>
    <row r="1423" spans="1:3" ht="18" customHeight="1">
      <c r="A1423" s="6" t="s">
        <v>19</v>
      </c>
      <c r="B1423" s="7" t="str">
        <f>"24812"</f>
        <v>24812</v>
      </c>
      <c r="C1423" s="8">
        <v>74.4</v>
      </c>
    </row>
    <row r="1424" spans="1:3" ht="18" customHeight="1">
      <c r="A1424" s="6" t="s">
        <v>19</v>
      </c>
      <c r="B1424" s="7" t="str">
        <f>"24813"</f>
        <v>24813</v>
      </c>
      <c r="C1424" s="8">
        <v>83.6</v>
      </c>
    </row>
    <row r="1425" spans="1:3" ht="18" customHeight="1">
      <c r="A1425" s="6" t="s">
        <v>19</v>
      </c>
      <c r="B1425" s="7" t="str">
        <f>"24814"</f>
        <v>24814</v>
      </c>
      <c r="C1425" s="8">
        <v>78.3</v>
      </c>
    </row>
    <row r="1426" spans="1:3" ht="18" customHeight="1">
      <c r="A1426" s="6" t="s">
        <v>19</v>
      </c>
      <c r="B1426" s="7" t="str">
        <f>"24815"</f>
        <v>24815</v>
      </c>
      <c r="C1426" s="8" t="s">
        <v>4</v>
      </c>
    </row>
    <row r="1427" spans="1:3" ht="18" customHeight="1">
      <c r="A1427" s="6" t="s">
        <v>19</v>
      </c>
      <c r="B1427" s="7" t="str">
        <f>"24816"</f>
        <v>24816</v>
      </c>
      <c r="C1427" s="8">
        <v>75.8</v>
      </c>
    </row>
    <row r="1428" spans="1:3" ht="18" customHeight="1">
      <c r="A1428" s="6" t="s">
        <v>19</v>
      </c>
      <c r="B1428" s="7" t="str">
        <f>"24817"</f>
        <v>24817</v>
      </c>
      <c r="C1428" s="8">
        <v>57.4</v>
      </c>
    </row>
    <row r="1429" spans="1:3" ht="18" customHeight="1">
      <c r="A1429" s="6" t="s">
        <v>19</v>
      </c>
      <c r="B1429" s="7" t="str">
        <f>"24818"</f>
        <v>24818</v>
      </c>
      <c r="C1429" s="8">
        <v>78.5</v>
      </c>
    </row>
    <row r="1430" spans="1:3" ht="18" customHeight="1">
      <c r="A1430" s="6" t="s">
        <v>19</v>
      </c>
      <c r="B1430" s="7" t="str">
        <f>"24819"</f>
        <v>24819</v>
      </c>
      <c r="C1430" s="8" t="s">
        <v>4</v>
      </c>
    </row>
    <row r="1431" spans="1:3" ht="18" customHeight="1">
      <c r="A1431" s="6" t="s">
        <v>19</v>
      </c>
      <c r="B1431" s="7" t="str">
        <f>"24820"</f>
        <v>24820</v>
      </c>
      <c r="C1431" s="8">
        <v>68.3</v>
      </c>
    </row>
    <row r="1432" spans="1:3" ht="18" customHeight="1">
      <c r="A1432" s="6" t="s">
        <v>19</v>
      </c>
      <c r="B1432" s="7" t="str">
        <f>"24821"</f>
        <v>24821</v>
      </c>
      <c r="C1432" s="8">
        <v>77.1</v>
      </c>
    </row>
    <row r="1433" spans="1:3" ht="18" customHeight="1">
      <c r="A1433" s="6" t="s">
        <v>19</v>
      </c>
      <c r="B1433" s="7" t="str">
        <f>"24822"</f>
        <v>24822</v>
      </c>
      <c r="C1433" s="8">
        <v>85.3</v>
      </c>
    </row>
    <row r="1434" spans="1:3" ht="18" customHeight="1">
      <c r="A1434" s="6" t="s">
        <v>19</v>
      </c>
      <c r="B1434" s="7" t="str">
        <f>"24823"</f>
        <v>24823</v>
      </c>
      <c r="C1434" s="8" t="s">
        <v>4</v>
      </c>
    </row>
    <row r="1435" spans="1:3" ht="18" customHeight="1">
      <c r="A1435" s="6" t="s">
        <v>19</v>
      </c>
      <c r="B1435" s="7" t="str">
        <f>"24824"</f>
        <v>24824</v>
      </c>
      <c r="C1435" s="8" t="s">
        <v>4</v>
      </c>
    </row>
    <row r="1436" spans="1:3" ht="18" customHeight="1">
      <c r="A1436" s="6" t="s">
        <v>19</v>
      </c>
      <c r="B1436" s="7" t="str">
        <f>"24825"</f>
        <v>24825</v>
      </c>
      <c r="C1436" s="8">
        <v>86</v>
      </c>
    </row>
    <row r="1437" spans="1:3" ht="18" customHeight="1">
      <c r="A1437" s="6" t="s">
        <v>19</v>
      </c>
      <c r="B1437" s="7" t="str">
        <f>"24826"</f>
        <v>24826</v>
      </c>
      <c r="C1437" s="8">
        <v>76.9</v>
      </c>
    </row>
    <row r="1438" spans="1:3" ht="18" customHeight="1">
      <c r="A1438" s="6" t="s">
        <v>19</v>
      </c>
      <c r="B1438" s="7" t="str">
        <f>"24827"</f>
        <v>24827</v>
      </c>
      <c r="C1438" s="8">
        <v>67</v>
      </c>
    </row>
    <row r="1439" spans="1:3" ht="18" customHeight="1">
      <c r="A1439" s="6" t="s">
        <v>19</v>
      </c>
      <c r="B1439" s="7" t="str">
        <f>"24828"</f>
        <v>24828</v>
      </c>
      <c r="C1439" s="8" t="s">
        <v>4</v>
      </c>
    </row>
    <row r="1440" spans="1:3" ht="18" customHeight="1">
      <c r="A1440" s="6" t="s">
        <v>19</v>
      </c>
      <c r="B1440" s="7" t="str">
        <f>"24829"</f>
        <v>24829</v>
      </c>
      <c r="C1440" s="8" t="s">
        <v>4</v>
      </c>
    </row>
    <row r="1441" spans="1:3" ht="18" customHeight="1">
      <c r="A1441" s="6" t="s">
        <v>19</v>
      </c>
      <c r="B1441" s="7" t="str">
        <f>"24830"</f>
        <v>24830</v>
      </c>
      <c r="C1441" s="8">
        <v>72.4</v>
      </c>
    </row>
    <row r="1442" spans="1:3" ht="18" customHeight="1">
      <c r="A1442" s="6" t="s">
        <v>19</v>
      </c>
      <c r="B1442" s="7" t="str">
        <f>"24901"</f>
        <v>24901</v>
      </c>
      <c r="C1442" s="8">
        <v>73.2</v>
      </c>
    </row>
    <row r="1443" spans="1:3" ht="18" customHeight="1">
      <c r="A1443" s="6" t="s">
        <v>19</v>
      </c>
      <c r="B1443" s="7" t="str">
        <f>"24902"</f>
        <v>24902</v>
      </c>
      <c r="C1443" s="8" t="s">
        <v>4</v>
      </c>
    </row>
    <row r="1444" spans="1:3" ht="18" customHeight="1">
      <c r="A1444" s="6" t="s">
        <v>19</v>
      </c>
      <c r="B1444" s="7" t="str">
        <f>"24903"</f>
        <v>24903</v>
      </c>
      <c r="C1444" s="8">
        <v>69.9</v>
      </c>
    </row>
    <row r="1445" spans="1:3" ht="18" customHeight="1">
      <c r="A1445" s="6" t="s">
        <v>19</v>
      </c>
      <c r="B1445" s="7" t="str">
        <f>"24904"</f>
        <v>24904</v>
      </c>
      <c r="C1445" s="8">
        <v>77.6</v>
      </c>
    </row>
    <row r="1446" spans="1:3" ht="18" customHeight="1">
      <c r="A1446" s="6" t="s">
        <v>19</v>
      </c>
      <c r="B1446" s="7" t="str">
        <f>"24905"</f>
        <v>24905</v>
      </c>
      <c r="C1446" s="8">
        <v>59.1</v>
      </c>
    </row>
    <row r="1447" spans="1:3" ht="18" customHeight="1">
      <c r="A1447" s="6" t="s">
        <v>19</v>
      </c>
      <c r="B1447" s="7" t="str">
        <f>"24906"</f>
        <v>24906</v>
      </c>
      <c r="C1447" s="8" t="s">
        <v>4</v>
      </c>
    </row>
    <row r="1448" spans="1:3" ht="18" customHeight="1">
      <c r="A1448" s="6" t="s">
        <v>19</v>
      </c>
      <c r="B1448" s="7" t="str">
        <f>"24907"</f>
        <v>24907</v>
      </c>
      <c r="C1448" s="8">
        <v>77.7</v>
      </c>
    </row>
    <row r="1449" spans="1:3" ht="18" customHeight="1">
      <c r="A1449" s="6" t="s">
        <v>19</v>
      </c>
      <c r="B1449" s="7" t="str">
        <f>"24908"</f>
        <v>24908</v>
      </c>
      <c r="C1449" s="8">
        <v>74.2</v>
      </c>
    </row>
    <row r="1450" spans="1:3" ht="18" customHeight="1">
      <c r="A1450" s="6" t="s">
        <v>19</v>
      </c>
      <c r="B1450" s="7" t="str">
        <f>"24909"</f>
        <v>24909</v>
      </c>
      <c r="C1450" s="8">
        <v>65.4</v>
      </c>
    </row>
    <row r="1451" spans="1:3" ht="18" customHeight="1">
      <c r="A1451" s="6" t="s">
        <v>19</v>
      </c>
      <c r="B1451" s="7" t="str">
        <f>"24910"</f>
        <v>24910</v>
      </c>
      <c r="C1451" s="8" t="s">
        <v>4</v>
      </c>
    </row>
    <row r="1452" spans="1:3" ht="18" customHeight="1">
      <c r="A1452" s="6" t="s">
        <v>19</v>
      </c>
      <c r="B1452" s="7" t="str">
        <f>"24911"</f>
        <v>24911</v>
      </c>
      <c r="C1452" s="8" t="s">
        <v>4</v>
      </c>
    </row>
    <row r="1453" spans="1:3" ht="18" customHeight="1">
      <c r="A1453" s="6" t="s">
        <v>19</v>
      </c>
      <c r="B1453" s="7" t="str">
        <f>"24912"</f>
        <v>24912</v>
      </c>
      <c r="C1453" s="8">
        <v>75.6</v>
      </c>
    </row>
    <row r="1454" spans="1:3" ht="18" customHeight="1">
      <c r="A1454" s="6" t="s">
        <v>19</v>
      </c>
      <c r="B1454" s="7" t="str">
        <f>"24913"</f>
        <v>24913</v>
      </c>
      <c r="C1454" s="8">
        <v>72.7</v>
      </c>
    </row>
    <row r="1455" spans="1:3" ht="18" customHeight="1">
      <c r="A1455" s="6" t="s">
        <v>19</v>
      </c>
      <c r="B1455" s="7" t="str">
        <f>"24914"</f>
        <v>24914</v>
      </c>
      <c r="C1455" s="8">
        <v>63.6</v>
      </c>
    </row>
    <row r="1456" spans="1:3" ht="18" customHeight="1">
      <c r="A1456" s="6" t="s">
        <v>19</v>
      </c>
      <c r="B1456" s="7" t="str">
        <f>"24915"</f>
        <v>24915</v>
      </c>
      <c r="C1456" s="8">
        <v>81</v>
      </c>
    </row>
    <row r="1457" spans="1:3" ht="18" customHeight="1">
      <c r="A1457" s="6" t="s">
        <v>19</v>
      </c>
      <c r="B1457" s="7" t="str">
        <f>"24916"</f>
        <v>24916</v>
      </c>
      <c r="C1457" s="8">
        <v>75.9</v>
      </c>
    </row>
    <row r="1458" spans="1:3" ht="18" customHeight="1">
      <c r="A1458" s="6" t="s">
        <v>19</v>
      </c>
      <c r="B1458" s="7" t="str">
        <f>"24917"</f>
        <v>24917</v>
      </c>
      <c r="C1458" s="8">
        <v>59.3</v>
      </c>
    </row>
    <row r="1459" spans="1:3" ht="18" customHeight="1">
      <c r="A1459" s="6" t="s">
        <v>19</v>
      </c>
      <c r="B1459" s="7" t="str">
        <f>"24918"</f>
        <v>24918</v>
      </c>
      <c r="C1459" s="8">
        <v>72</v>
      </c>
    </row>
    <row r="1460" spans="1:3" ht="18" customHeight="1">
      <c r="A1460" s="6" t="s">
        <v>19</v>
      </c>
      <c r="B1460" s="7" t="str">
        <f>"24919"</f>
        <v>24919</v>
      </c>
      <c r="C1460" s="8">
        <v>70.5</v>
      </c>
    </row>
    <row r="1461" spans="1:3" ht="18" customHeight="1">
      <c r="A1461" s="6" t="s">
        <v>19</v>
      </c>
      <c r="B1461" s="7" t="str">
        <f>"24920"</f>
        <v>24920</v>
      </c>
      <c r="C1461" s="8">
        <v>71.1</v>
      </c>
    </row>
    <row r="1462" spans="1:3" ht="18" customHeight="1">
      <c r="A1462" s="6" t="s">
        <v>19</v>
      </c>
      <c r="B1462" s="7" t="str">
        <f>"24921"</f>
        <v>24921</v>
      </c>
      <c r="C1462" s="8" t="s">
        <v>4</v>
      </c>
    </row>
    <row r="1463" spans="1:3" ht="18" customHeight="1">
      <c r="A1463" s="6" t="s">
        <v>20</v>
      </c>
      <c r="B1463" s="7" t="str">
        <f>"24922"</f>
        <v>24922</v>
      </c>
      <c r="C1463" s="8">
        <v>77.6</v>
      </c>
    </row>
    <row r="1464" spans="1:3" ht="18" customHeight="1">
      <c r="A1464" s="6" t="s">
        <v>20</v>
      </c>
      <c r="B1464" s="7" t="str">
        <f>"24923"</f>
        <v>24923</v>
      </c>
      <c r="C1464" s="8">
        <v>85.1</v>
      </c>
    </row>
    <row r="1465" spans="1:3" ht="18" customHeight="1">
      <c r="A1465" s="6" t="s">
        <v>20</v>
      </c>
      <c r="B1465" s="7" t="str">
        <f>"24924"</f>
        <v>24924</v>
      </c>
      <c r="C1465" s="8">
        <v>85</v>
      </c>
    </row>
    <row r="1466" spans="1:3" ht="18" customHeight="1">
      <c r="A1466" s="6" t="s">
        <v>20</v>
      </c>
      <c r="B1466" s="7" t="str">
        <f>"24925"</f>
        <v>24925</v>
      </c>
      <c r="C1466" s="8">
        <v>82</v>
      </c>
    </row>
    <row r="1467" spans="1:3" ht="18" customHeight="1">
      <c r="A1467" s="6" t="s">
        <v>20</v>
      </c>
      <c r="B1467" s="7" t="str">
        <f>"24926"</f>
        <v>24926</v>
      </c>
      <c r="C1467" s="8">
        <v>81.1</v>
      </c>
    </row>
    <row r="1468" spans="1:3" ht="18" customHeight="1">
      <c r="A1468" s="6" t="s">
        <v>20</v>
      </c>
      <c r="B1468" s="7" t="str">
        <f>"24927"</f>
        <v>24927</v>
      </c>
      <c r="C1468" s="8">
        <v>83.7</v>
      </c>
    </row>
    <row r="1469" spans="1:3" ht="18" customHeight="1">
      <c r="A1469" s="6" t="s">
        <v>20</v>
      </c>
      <c r="B1469" s="7" t="str">
        <f>"24928"</f>
        <v>24928</v>
      </c>
      <c r="C1469" s="8" t="s">
        <v>4</v>
      </c>
    </row>
    <row r="1470" spans="1:3" ht="18" customHeight="1">
      <c r="A1470" s="6" t="s">
        <v>20</v>
      </c>
      <c r="B1470" s="7" t="str">
        <f>"24929"</f>
        <v>24929</v>
      </c>
      <c r="C1470" s="8">
        <v>86.8</v>
      </c>
    </row>
    <row r="1471" spans="1:3" ht="18" customHeight="1">
      <c r="A1471" s="6" t="s">
        <v>20</v>
      </c>
      <c r="B1471" s="7" t="str">
        <f>"24930"</f>
        <v>24930</v>
      </c>
      <c r="C1471" s="8">
        <v>76.1</v>
      </c>
    </row>
    <row r="1472" spans="1:3" ht="18" customHeight="1">
      <c r="A1472" s="6" t="s">
        <v>20</v>
      </c>
      <c r="B1472" s="7" t="str">
        <f>"25001"</f>
        <v>25001</v>
      </c>
      <c r="C1472" s="8">
        <v>68.3</v>
      </c>
    </row>
    <row r="1473" spans="1:3" ht="18" customHeight="1">
      <c r="A1473" s="6" t="s">
        <v>20</v>
      </c>
      <c r="B1473" s="7" t="str">
        <f>"25002"</f>
        <v>25002</v>
      </c>
      <c r="C1473" s="8">
        <v>64.4</v>
      </c>
    </row>
    <row r="1474" spans="1:3" ht="18" customHeight="1">
      <c r="A1474" s="6" t="s">
        <v>20</v>
      </c>
      <c r="B1474" s="7" t="str">
        <f>"25003"</f>
        <v>25003</v>
      </c>
      <c r="C1474" s="8">
        <v>63.2</v>
      </c>
    </row>
    <row r="1475" spans="1:3" ht="18" customHeight="1">
      <c r="A1475" s="6" t="s">
        <v>20</v>
      </c>
      <c r="B1475" s="7" t="str">
        <f>"25004"</f>
        <v>25004</v>
      </c>
      <c r="C1475" s="8">
        <v>68.9</v>
      </c>
    </row>
    <row r="1476" spans="1:3" ht="18" customHeight="1">
      <c r="A1476" s="6" t="s">
        <v>20</v>
      </c>
      <c r="B1476" s="7" t="str">
        <f>"25005"</f>
        <v>25005</v>
      </c>
      <c r="C1476" s="8">
        <v>68.6</v>
      </c>
    </row>
    <row r="1477" spans="1:3" ht="18" customHeight="1">
      <c r="A1477" s="6" t="s">
        <v>20</v>
      </c>
      <c r="B1477" s="7" t="str">
        <f>"25006"</f>
        <v>25006</v>
      </c>
      <c r="C1477" s="8">
        <v>87.4</v>
      </c>
    </row>
    <row r="1478" spans="1:3" ht="18" customHeight="1">
      <c r="A1478" s="6" t="s">
        <v>20</v>
      </c>
      <c r="B1478" s="7" t="str">
        <f>"25007"</f>
        <v>25007</v>
      </c>
      <c r="C1478" s="8">
        <v>74.2</v>
      </c>
    </row>
    <row r="1479" spans="1:3" ht="18" customHeight="1">
      <c r="A1479" s="6" t="s">
        <v>20</v>
      </c>
      <c r="B1479" s="7" t="str">
        <f>"25008"</f>
        <v>25008</v>
      </c>
      <c r="C1479" s="8">
        <v>67.1</v>
      </c>
    </row>
    <row r="1480" spans="1:3" ht="18" customHeight="1">
      <c r="A1480" s="6" t="s">
        <v>20</v>
      </c>
      <c r="B1480" s="7" t="str">
        <f>"25009"</f>
        <v>25009</v>
      </c>
      <c r="C1480" s="8" t="s">
        <v>4</v>
      </c>
    </row>
    <row r="1481" spans="1:3" ht="18" customHeight="1">
      <c r="A1481" s="6" t="s">
        <v>21</v>
      </c>
      <c r="B1481" s="7" t="str">
        <f>"25010"</f>
        <v>25010</v>
      </c>
      <c r="C1481" s="8">
        <v>78.5</v>
      </c>
    </row>
    <row r="1482" spans="1:3" ht="18" customHeight="1">
      <c r="A1482" s="6" t="s">
        <v>21</v>
      </c>
      <c r="B1482" s="7" t="str">
        <f>"25011"</f>
        <v>25011</v>
      </c>
      <c r="C1482" s="8">
        <v>85.4</v>
      </c>
    </row>
    <row r="1483" spans="1:3" ht="18" customHeight="1">
      <c r="A1483" s="6" t="s">
        <v>21</v>
      </c>
      <c r="B1483" s="7" t="str">
        <f>"25012"</f>
        <v>25012</v>
      </c>
      <c r="C1483" s="8" t="s">
        <v>4</v>
      </c>
    </row>
    <row r="1484" spans="1:3" ht="18" customHeight="1">
      <c r="A1484" s="6" t="s">
        <v>21</v>
      </c>
      <c r="B1484" s="7" t="str">
        <f>"25013"</f>
        <v>25013</v>
      </c>
      <c r="C1484" s="8">
        <v>72.1</v>
      </c>
    </row>
    <row r="1485" spans="1:3" ht="18" customHeight="1">
      <c r="A1485" s="6" t="s">
        <v>21</v>
      </c>
      <c r="B1485" s="7" t="str">
        <f>"25014"</f>
        <v>25014</v>
      </c>
      <c r="C1485" s="8" t="s">
        <v>4</v>
      </c>
    </row>
    <row r="1486" spans="1:3" ht="18" customHeight="1">
      <c r="A1486" s="6" t="s">
        <v>21</v>
      </c>
      <c r="B1486" s="7" t="str">
        <f>"25015"</f>
        <v>25015</v>
      </c>
      <c r="C1486" s="8">
        <v>78.4</v>
      </c>
    </row>
    <row r="1487" spans="1:3" ht="18" customHeight="1">
      <c r="A1487" s="6" t="s">
        <v>21</v>
      </c>
      <c r="B1487" s="7" t="str">
        <f>"25016"</f>
        <v>25016</v>
      </c>
      <c r="C1487" s="8">
        <v>78.3</v>
      </c>
    </row>
    <row r="1488" spans="1:3" ht="18" customHeight="1">
      <c r="A1488" s="6" t="s">
        <v>21</v>
      </c>
      <c r="B1488" s="7" t="str">
        <f>"25017"</f>
        <v>25017</v>
      </c>
      <c r="C1488" s="8" t="s">
        <v>4</v>
      </c>
    </row>
    <row r="1489" spans="1:3" ht="18" customHeight="1">
      <c r="A1489" s="6" t="s">
        <v>21</v>
      </c>
      <c r="B1489" s="7" t="str">
        <f>"25018"</f>
        <v>25018</v>
      </c>
      <c r="C1489" s="8">
        <v>80.1</v>
      </c>
    </row>
    <row r="1490" spans="1:3" ht="18" customHeight="1">
      <c r="A1490" s="6" t="s">
        <v>21</v>
      </c>
      <c r="B1490" s="7" t="str">
        <f>"25019"</f>
        <v>25019</v>
      </c>
      <c r="C1490" s="8" t="s">
        <v>4</v>
      </c>
    </row>
    <row r="1491" spans="1:3" ht="18" customHeight="1">
      <c r="A1491" s="6" t="s">
        <v>21</v>
      </c>
      <c r="B1491" s="7" t="str">
        <f>"25020"</f>
        <v>25020</v>
      </c>
      <c r="C1491" s="8">
        <v>80.5</v>
      </c>
    </row>
    <row r="1492" spans="1:3" ht="18" customHeight="1">
      <c r="A1492" s="6" t="s">
        <v>21</v>
      </c>
      <c r="B1492" s="7" t="str">
        <f>"25021"</f>
        <v>25021</v>
      </c>
      <c r="C1492" s="8">
        <v>75.7</v>
      </c>
    </row>
    <row r="1493" spans="1:3" ht="18" customHeight="1">
      <c r="A1493" s="6" t="s">
        <v>21</v>
      </c>
      <c r="B1493" s="7" t="str">
        <f>"25022"</f>
        <v>25022</v>
      </c>
      <c r="C1493" s="8">
        <v>60.6</v>
      </c>
    </row>
    <row r="1494" spans="1:3" ht="18" customHeight="1">
      <c r="A1494" s="6" t="s">
        <v>21</v>
      </c>
      <c r="B1494" s="7" t="str">
        <f>"25023"</f>
        <v>25023</v>
      </c>
      <c r="C1494" s="8" t="s">
        <v>4</v>
      </c>
    </row>
    <row r="1495" spans="1:3" ht="18" customHeight="1">
      <c r="A1495" s="6" t="s">
        <v>21</v>
      </c>
      <c r="B1495" s="7" t="str">
        <f>"25024"</f>
        <v>25024</v>
      </c>
      <c r="C1495" s="8">
        <v>75.6</v>
      </c>
    </row>
    <row r="1496" spans="1:3" ht="18" customHeight="1">
      <c r="A1496" s="6" t="s">
        <v>21</v>
      </c>
      <c r="B1496" s="7" t="str">
        <f>"25025"</f>
        <v>25025</v>
      </c>
      <c r="C1496" s="8" t="s">
        <v>4</v>
      </c>
    </row>
    <row r="1497" spans="1:3" ht="18" customHeight="1">
      <c r="A1497" s="6" t="s">
        <v>21</v>
      </c>
      <c r="B1497" s="7" t="str">
        <f>"25026"</f>
        <v>25026</v>
      </c>
      <c r="C1497" s="8" t="s">
        <v>4</v>
      </c>
    </row>
    <row r="1498" spans="1:3" ht="18" customHeight="1">
      <c r="A1498" s="6" t="s">
        <v>21</v>
      </c>
      <c r="B1498" s="7" t="str">
        <f>"25027"</f>
        <v>25027</v>
      </c>
      <c r="C1498" s="8">
        <v>70.4</v>
      </c>
    </row>
    <row r="1499" spans="1:3" ht="18" customHeight="1">
      <c r="A1499" s="6" t="s">
        <v>21</v>
      </c>
      <c r="B1499" s="7" t="str">
        <f>"25028"</f>
        <v>25028</v>
      </c>
      <c r="C1499" s="8">
        <v>76.2</v>
      </c>
    </row>
    <row r="1500" spans="1:3" ht="18" customHeight="1">
      <c r="A1500" s="6" t="s">
        <v>21</v>
      </c>
      <c r="B1500" s="7" t="str">
        <f>"25029"</f>
        <v>25029</v>
      </c>
      <c r="C1500" s="8" t="s">
        <v>4</v>
      </c>
    </row>
    <row r="1501" spans="1:3" ht="18" customHeight="1">
      <c r="A1501" s="6" t="s">
        <v>21</v>
      </c>
      <c r="B1501" s="7" t="str">
        <f>"25030"</f>
        <v>25030</v>
      </c>
      <c r="C1501" s="8" t="s">
        <v>4</v>
      </c>
    </row>
    <row r="1502" spans="1:3" ht="18" customHeight="1">
      <c r="A1502" s="6" t="s">
        <v>21</v>
      </c>
      <c r="B1502" s="7" t="str">
        <f>"25101"</f>
        <v>25101</v>
      </c>
      <c r="C1502" s="8">
        <v>72.8</v>
      </c>
    </row>
    <row r="1503" spans="1:3" ht="18" customHeight="1">
      <c r="A1503" s="6" t="s">
        <v>21</v>
      </c>
      <c r="B1503" s="7" t="str">
        <f>"25102"</f>
        <v>25102</v>
      </c>
      <c r="C1503" s="8" t="s">
        <v>4</v>
      </c>
    </row>
    <row r="1504" spans="1:3" ht="18" customHeight="1">
      <c r="A1504" s="6" t="s">
        <v>21</v>
      </c>
      <c r="B1504" s="7" t="str">
        <f>"25103"</f>
        <v>25103</v>
      </c>
      <c r="C1504" s="8" t="s">
        <v>4</v>
      </c>
    </row>
    <row r="1505" spans="1:3" ht="18" customHeight="1">
      <c r="A1505" s="6" t="s">
        <v>21</v>
      </c>
      <c r="B1505" s="7" t="str">
        <f>"25104"</f>
        <v>25104</v>
      </c>
      <c r="C1505" s="8" t="s">
        <v>4</v>
      </c>
    </row>
    <row r="1506" spans="1:3" ht="18" customHeight="1">
      <c r="A1506" s="6" t="s">
        <v>21</v>
      </c>
      <c r="B1506" s="7" t="str">
        <f>"25105"</f>
        <v>25105</v>
      </c>
      <c r="C1506" s="8">
        <v>74.1</v>
      </c>
    </row>
    <row r="1507" spans="1:3" ht="18" customHeight="1">
      <c r="A1507" s="6" t="s">
        <v>21</v>
      </c>
      <c r="B1507" s="7" t="str">
        <f>"25106"</f>
        <v>25106</v>
      </c>
      <c r="C1507" s="8">
        <v>71.4</v>
      </c>
    </row>
    <row r="1508" spans="1:3" ht="18" customHeight="1">
      <c r="A1508" s="6" t="s">
        <v>21</v>
      </c>
      <c r="B1508" s="7" t="str">
        <f>"25107"</f>
        <v>25107</v>
      </c>
      <c r="C1508" s="8" t="s">
        <v>4</v>
      </c>
    </row>
    <row r="1509" spans="1:3" ht="18" customHeight="1">
      <c r="A1509" s="6" t="s">
        <v>21</v>
      </c>
      <c r="B1509" s="7" t="str">
        <f>"25108"</f>
        <v>25108</v>
      </c>
      <c r="C1509" s="8" t="s">
        <v>4</v>
      </c>
    </row>
    <row r="1510" spans="1:3" ht="18" customHeight="1">
      <c r="A1510" s="6" t="s">
        <v>21</v>
      </c>
      <c r="B1510" s="7" t="str">
        <f>"25109"</f>
        <v>25109</v>
      </c>
      <c r="C1510" s="8">
        <v>71.8</v>
      </c>
    </row>
    <row r="1511" spans="1:3" ht="18" customHeight="1">
      <c r="A1511" s="6" t="s">
        <v>21</v>
      </c>
      <c r="B1511" s="7" t="str">
        <f>"25110"</f>
        <v>25110</v>
      </c>
      <c r="C1511" s="8">
        <v>79.9</v>
      </c>
    </row>
    <row r="1512" spans="1:3" ht="18" customHeight="1">
      <c r="A1512" s="6" t="s">
        <v>21</v>
      </c>
      <c r="B1512" s="7" t="str">
        <f>"25111"</f>
        <v>25111</v>
      </c>
      <c r="C1512" s="8" t="s">
        <v>4</v>
      </c>
    </row>
    <row r="1513" spans="1:3" ht="18" customHeight="1">
      <c r="A1513" s="6" t="s">
        <v>21</v>
      </c>
      <c r="B1513" s="7" t="str">
        <f>"25112"</f>
        <v>25112</v>
      </c>
      <c r="C1513" s="8">
        <v>77.1</v>
      </c>
    </row>
    <row r="1514" spans="1:3" ht="18" customHeight="1">
      <c r="A1514" s="6" t="s">
        <v>21</v>
      </c>
      <c r="B1514" s="7" t="str">
        <f>"25113"</f>
        <v>25113</v>
      </c>
      <c r="C1514" s="8">
        <v>76.9</v>
      </c>
    </row>
    <row r="1515" spans="1:3" ht="18" customHeight="1">
      <c r="A1515" s="6" t="s">
        <v>21</v>
      </c>
      <c r="B1515" s="7" t="str">
        <f>"25114"</f>
        <v>25114</v>
      </c>
      <c r="C1515" s="8">
        <v>77.6</v>
      </c>
    </row>
    <row r="1516" spans="1:3" ht="18" customHeight="1">
      <c r="A1516" s="6" t="s">
        <v>21</v>
      </c>
      <c r="B1516" s="7" t="str">
        <f>"25115"</f>
        <v>25115</v>
      </c>
      <c r="C1516" s="8">
        <v>77.1</v>
      </c>
    </row>
    <row r="1517" spans="1:3" ht="18" customHeight="1">
      <c r="A1517" s="6" t="s">
        <v>22</v>
      </c>
      <c r="B1517" s="7" t="str">
        <f>"25116"</f>
        <v>25116</v>
      </c>
      <c r="C1517" s="8" t="s">
        <v>4</v>
      </c>
    </row>
    <row r="1518" spans="1:3" ht="18" customHeight="1">
      <c r="A1518" s="6" t="s">
        <v>22</v>
      </c>
      <c r="B1518" s="7" t="str">
        <f>"25117"</f>
        <v>25117</v>
      </c>
      <c r="C1518" s="8">
        <v>72.6</v>
      </c>
    </row>
    <row r="1519" spans="1:3" ht="18" customHeight="1">
      <c r="A1519" s="6" t="s">
        <v>22</v>
      </c>
      <c r="B1519" s="7" t="str">
        <f>"25118"</f>
        <v>25118</v>
      </c>
      <c r="C1519" s="8">
        <v>80.5</v>
      </c>
    </row>
    <row r="1520" spans="1:3" ht="18" customHeight="1">
      <c r="A1520" s="6" t="s">
        <v>22</v>
      </c>
      <c r="B1520" s="7" t="str">
        <f>"25119"</f>
        <v>25119</v>
      </c>
      <c r="C1520" s="8">
        <v>76.9</v>
      </c>
    </row>
    <row r="1521" spans="1:3" ht="18" customHeight="1">
      <c r="A1521" s="6" t="s">
        <v>22</v>
      </c>
      <c r="B1521" s="7" t="str">
        <f>"25120"</f>
        <v>25120</v>
      </c>
      <c r="C1521" s="8">
        <v>71.1</v>
      </c>
    </row>
    <row r="1522" spans="1:3" ht="18" customHeight="1">
      <c r="A1522" s="6" t="s">
        <v>22</v>
      </c>
      <c r="B1522" s="7" t="str">
        <f>"25121"</f>
        <v>25121</v>
      </c>
      <c r="C1522" s="8" t="s">
        <v>4</v>
      </c>
    </row>
    <row r="1523" spans="1:3" ht="18" customHeight="1">
      <c r="A1523" s="6" t="s">
        <v>22</v>
      </c>
      <c r="B1523" s="7" t="str">
        <f>"25122"</f>
        <v>25122</v>
      </c>
      <c r="C1523" s="8" t="s">
        <v>4</v>
      </c>
    </row>
    <row r="1524" spans="1:3" ht="18" customHeight="1">
      <c r="A1524" s="6" t="s">
        <v>22</v>
      </c>
      <c r="B1524" s="7" t="str">
        <f>"25123"</f>
        <v>25123</v>
      </c>
      <c r="C1524" s="8">
        <v>85.4</v>
      </c>
    </row>
    <row r="1525" spans="1:3" ht="18" customHeight="1">
      <c r="A1525" s="6" t="s">
        <v>22</v>
      </c>
      <c r="B1525" s="7" t="str">
        <f>"25124"</f>
        <v>25124</v>
      </c>
      <c r="C1525" s="8">
        <v>80.2</v>
      </c>
    </row>
    <row r="1526" spans="1:3" ht="18" customHeight="1">
      <c r="A1526" s="6" t="s">
        <v>22</v>
      </c>
      <c r="B1526" s="7" t="str">
        <f>"25125"</f>
        <v>25125</v>
      </c>
      <c r="C1526" s="8">
        <v>88.6</v>
      </c>
    </row>
    <row r="1527" spans="1:3" ht="18" customHeight="1">
      <c r="A1527" s="6" t="s">
        <v>22</v>
      </c>
      <c r="B1527" s="7" t="str">
        <f>"25126"</f>
        <v>25126</v>
      </c>
      <c r="C1527" s="8">
        <v>75.9</v>
      </c>
    </row>
    <row r="1528" spans="1:3" ht="18" customHeight="1">
      <c r="A1528" s="6" t="s">
        <v>22</v>
      </c>
      <c r="B1528" s="7" t="str">
        <f>"25127"</f>
        <v>25127</v>
      </c>
      <c r="C1528" s="8">
        <v>90.9</v>
      </c>
    </row>
    <row r="1529" spans="1:3" ht="18" customHeight="1">
      <c r="A1529" s="6" t="s">
        <v>22</v>
      </c>
      <c r="B1529" s="7" t="str">
        <f>"25128"</f>
        <v>25128</v>
      </c>
      <c r="C1529" s="8">
        <v>62.4</v>
      </c>
    </row>
    <row r="1530" spans="1:3" ht="18" customHeight="1">
      <c r="A1530" s="6" t="s">
        <v>22</v>
      </c>
      <c r="B1530" s="7" t="str">
        <f>"25129"</f>
        <v>25129</v>
      </c>
      <c r="C1530" s="8">
        <v>70.9</v>
      </c>
    </row>
    <row r="1531" spans="1:3" ht="18" customHeight="1">
      <c r="A1531" s="6" t="s">
        <v>22</v>
      </c>
      <c r="B1531" s="7" t="str">
        <f>"25130"</f>
        <v>25130</v>
      </c>
      <c r="C1531" s="8" t="s">
        <v>4</v>
      </c>
    </row>
    <row r="1532" spans="1:3" ht="18" customHeight="1">
      <c r="A1532" s="6" t="s">
        <v>22</v>
      </c>
      <c r="B1532" s="7" t="str">
        <f>"25201"</f>
        <v>25201</v>
      </c>
      <c r="C1532" s="8" t="s">
        <v>4</v>
      </c>
    </row>
    <row r="1533" spans="1:3" ht="18" customHeight="1">
      <c r="A1533" s="6" t="s">
        <v>22</v>
      </c>
      <c r="B1533" s="7" t="str">
        <f>"25202"</f>
        <v>25202</v>
      </c>
      <c r="C1533" s="8" t="s">
        <v>4</v>
      </c>
    </row>
    <row r="1534" spans="1:3" ht="18" customHeight="1">
      <c r="A1534" s="6" t="s">
        <v>22</v>
      </c>
      <c r="B1534" s="7" t="str">
        <f>"25203"</f>
        <v>25203</v>
      </c>
      <c r="C1534" s="8" t="s">
        <v>4</v>
      </c>
    </row>
    <row r="1535" spans="1:3" ht="18" customHeight="1">
      <c r="A1535" s="6" t="s">
        <v>22</v>
      </c>
      <c r="B1535" s="7" t="str">
        <f>"25204"</f>
        <v>25204</v>
      </c>
      <c r="C1535" s="8" t="s">
        <v>4</v>
      </c>
    </row>
    <row r="1536" spans="1:3" ht="18" customHeight="1">
      <c r="A1536" s="6" t="s">
        <v>22</v>
      </c>
      <c r="B1536" s="7" t="str">
        <f>"25205"</f>
        <v>25205</v>
      </c>
      <c r="C1536" s="8">
        <v>81.1</v>
      </c>
    </row>
    <row r="1537" spans="1:3" ht="18" customHeight="1">
      <c r="A1537" s="6" t="s">
        <v>22</v>
      </c>
      <c r="B1537" s="7" t="str">
        <f>"25206"</f>
        <v>25206</v>
      </c>
      <c r="C1537" s="8" t="s">
        <v>4</v>
      </c>
    </row>
    <row r="1538" spans="1:3" ht="18" customHeight="1">
      <c r="A1538" s="6" t="s">
        <v>22</v>
      </c>
      <c r="B1538" s="7" t="str">
        <f>"25207"</f>
        <v>25207</v>
      </c>
      <c r="C1538" s="8">
        <v>82.1</v>
      </c>
    </row>
    <row r="1539" spans="1:3" ht="18" customHeight="1">
      <c r="A1539" s="6" t="s">
        <v>22</v>
      </c>
      <c r="B1539" s="7" t="str">
        <f>"25208"</f>
        <v>25208</v>
      </c>
      <c r="C1539" s="8">
        <v>82.6</v>
      </c>
    </row>
    <row r="1540" spans="1:3" ht="18" customHeight="1">
      <c r="A1540" s="6" t="s">
        <v>22</v>
      </c>
      <c r="B1540" s="7" t="str">
        <f>"25209"</f>
        <v>25209</v>
      </c>
      <c r="C1540" s="8">
        <v>77.8</v>
      </c>
    </row>
    <row r="1541" spans="1:3" ht="18" customHeight="1">
      <c r="A1541" s="6" t="s">
        <v>22</v>
      </c>
      <c r="B1541" s="7" t="str">
        <f>"25210"</f>
        <v>25210</v>
      </c>
      <c r="C1541" s="8">
        <v>80.7</v>
      </c>
    </row>
    <row r="1542" spans="1:3" ht="18" customHeight="1">
      <c r="A1542" s="6" t="s">
        <v>22</v>
      </c>
      <c r="B1542" s="7" t="str">
        <f>"25211"</f>
        <v>25211</v>
      </c>
      <c r="C1542" s="8">
        <v>71.2</v>
      </c>
    </row>
    <row r="1543" spans="1:3" ht="18" customHeight="1">
      <c r="A1543" s="6" t="s">
        <v>22</v>
      </c>
      <c r="B1543" s="7" t="str">
        <f>"25212"</f>
        <v>25212</v>
      </c>
      <c r="C1543" s="8">
        <v>84.4</v>
      </c>
    </row>
    <row r="1544" spans="1:3" ht="18" customHeight="1">
      <c r="A1544" s="6" t="s">
        <v>22</v>
      </c>
      <c r="B1544" s="7" t="str">
        <f>"25213"</f>
        <v>25213</v>
      </c>
      <c r="C1544" s="8">
        <v>82.6</v>
      </c>
    </row>
    <row r="1545" spans="1:3" ht="18" customHeight="1">
      <c r="A1545" s="6" t="s">
        <v>22</v>
      </c>
      <c r="B1545" s="7" t="str">
        <f>"25214"</f>
        <v>25214</v>
      </c>
      <c r="C1545" s="8" t="s">
        <v>4</v>
      </c>
    </row>
    <row r="1546" spans="1:3" ht="18" customHeight="1">
      <c r="A1546" s="6" t="s">
        <v>22</v>
      </c>
      <c r="B1546" s="7" t="str">
        <f>"25215"</f>
        <v>25215</v>
      </c>
      <c r="C1546" s="8">
        <v>76.9</v>
      </c>
    </row>
    <row r="1547" spans="1:3" ht="18" customHeight="1">
      <c r="A1547" s="6" t="s">
        <v>22</v>
      </c>
      <c r="B1547" s="7" t="str">
        <f>"25216"</f>
        <v>25216</v>
      </c>
      <c r="C1547" s="8">
        <v>68.8</v>
      </c>
    </row>
    <row r="1548" spans="1:3" ht="18" customHeight="1">
      <c r="A1548" s="6" t="s">
        <v>22</v>
      </c>
      <c r="B1548" s="7" t="str">
        <f>"25217"</f>
        <v>25217</v>
      </c>
      <c r="C1548" s="8" t="s">
        <v>4</v>
      </c>
    </row>
    <row r="1549" spans="1:3" ht="18" customHeight="1">
      <c r="A1549" s="6" t="s">
        <v>22</v>
      </c>
      <c r="B1549" s="7" t="str">
        <f>"25218"</f>
        <v>25218</v>
      </c>
      <c r="C1549" s="8" t="s">
        <v>4</v>
      </c>
    </row>
    <row r="1550" spans="1:3" ht="18" customHeight="1">
      <c r="A1550" s="6" t="s">
        <v>22</v>
      </c>
      <c r="B1550" s="7" t="str">
        <f>"25219"</f>
        <v>25219</v>
      </c>
      <c r="C1550" s="8">
        <v>80.8</v>
      </c>
    </row>
    <row r="1551" spans="1:3" ht="18" customHeight="1">
      <c r="A1551" s="6" t="s">
        <v>22</v>
      </c>
      <c r="B1551" s="7" t="str">
        <f>"25220"</f>
        <v>25220</v>
      </c>
      <c r="C1551" s="8">
        <v>82.1</v>
      </c>
    </row>
    <row r="1552" spans="1:3" ht="18" customHeight="1">
      <c r="A1552" s="6" t="s">
        <v>22</v>
      </c>
      <c r="B1552" s="7" t="str">
        <f>"25221"</f>
        <v>25221</v>
      </c>
      <c r="C1552" s="8">
        <v>75.8</v>
      </c>
    </row>
    <row r="1553" spans="1:3" ht="18" customHeight="1">
      <c r="A1553" s="6" t="s">
        <v>22</v>
      </c>
      <c r="B1553" s="7" t="str">
        <f>"25222"</f>
        <v>25222</v>
      </c>
      <c r="C1553" s="8" t="s">
        <v>4</v>
      </c>
    </row>
    <row r="1554" spans="1:3" ht="18" customHeight="1">
      <c r="A1554" s="6" t="s">
        <v>22</v>
      </c>
      <c r="B1554" s="7" t="str">
        <f>"25223"</f>
        <v>25223</v>
      </c>
      <c r="C1554" s="8">
        <v>72.3</v>
      </c>
    </row>
    <row r="1555" spans="1:3" ht="18" customHeight="1">
      <c r="A1555" s="6" t="s">
        <v>22</v>
      </c>
      <c r="B1555" s="7" t="str">
        <f>"25224"</f>
        <v>25224</v>
      </c>
      <c r="C1555" s="8">
        <v>79</v>
      </c>
    </row>
    <row r="1556" spans="1:3" ht="18" customHeight="1">
      <c r="A1556" s="6" t="s">
        <v>22</v>
      </c>
      <c r="B1556" s="7" t="str">
        <f>"25225"</f>
        <v>25225</v>
      </c>
      <c r="C1556" s="8">
        <v>50.7</v>
      </c>
    </row>
    <row r="1557" spans="1:3" ht="18" customHeight="1">
      <c r="A1557" s="6" t="s">
        <v>22</v>
      </c>
      <c r="B1557" s="7" t="str">
        <f>"25226"</f>
        <v>25226</v>
      </c>
      <c r="C1557" s="8" t="s">
        <v>4</v>
      </c>
    </row>
    <row r="1558" spans="1:3" ht="18" customHeight="1">
      <c r="A1558" s="6" t="s">
        <v>22</v>
      </c>
      <c r="B1558" s="7" t="str">
        <f>"25227"</f>
        <v>25227</v>
      </c>
      <c r="C1558" s="8">
        <v>81.5</v>
      </c>
    </row>
    <row r="1559" spans="1:3" ht="18" customHeight="1">
      <c r="A1559" s="6" t="s">
        <v>22</v>
      </c>
      <c r="B1559" s="7" t="str">
        <f>"25228"</f>
        <v>25228</v>
      </c>
      <c r="C1559" s="8">
        <v>82.9</v>
      </c>
    </row>
    <row r="1560" spans="1:3" ht="18" customHeight="1">
      <c r="A1560" s="6" t="s">
        <v>22</v>
      </c>
      <c r="B1560" s="7" t="str">
        <f>"25229"</f>
        <v>25229</v>
      </c>
      <c r="C1560" s="8">
        <v>84.8</v>
      </c>
    </row>
    <row r="1561" spans="1:3" ht="18" customHeight="1">
      <c r="A1561" s="6" t="s">
        <v>22</v>
      </c>
      <c r="B1561" s="7" t="str">
        <f>"25230"</f>
        <v>25230</v>
      </c>
      <c r="C1561" s="8">
        <v>70</v>
      </c>
    </row>
    <row r="1562" spans="1:3" ht="18" customHeight="1">
      <c r="A1562" s="6" t="s">
        <v>22</v>
      </c>
      <c r="B1562" s="7" t="str">
        <f>"25301"</f>
        <v>25301</v>
      </c>
      <c r="C1562" s="8">
        <v>85.4</v>
      </c>
    </row>
    <row r="1563" spans="1:3" ht="18" customHeight="1">
      <c r="A1563" s="6" t="s">
        <v>22</v>
      </c>
      <c r="B1563" s="7" t="str">
        <f>"25302"</f>
        <v>25302</v>
      </c>
      <c r="C1563" s="8" t="s">
        <v>4</v>
      </c>
    </row>
    <row r="1564" spans="1:3" ht="18" customHeight="1">
      <c r="A1564" s="6" t="s">
        <v>22</v>
      </c>
      <c r="B1564" s="7" t="str">
        <f>"25303"</f>
        <v>25303</v>
      </c>
      <c r="C1564" s="8">
        <v>82.7</v>
      </c>
    </row>
    <row r="1565" spans="1:3" ht="18" customHeight="1">
      <c r="A1565" s="6" t="s">
        <v>22</v>
      </c>
      <c r="B1565" s="7" t="str">
        <f>"25304"</f>
        <v>25304</v>
      </c>
      <c r="C1565" s="8" t="s">
        <v>4</v>
      </c>
    </row>
    <row r="1566" spans="1:3" ht="18" customHeight="1">
      <c r="A1566" s="6" t="s">
        <v>22</v>
      </c>
      <c r="B1566" s="7" t="str">
        <f>"25305"</f>
        <v>25305</v>
      </c>
      <c r="C1566" s="8">
        <v>78.7</v>
      </c>
    </row>
    <row r="1567" spans="1:3" ht="18" customHeight="1">
      <c r="A1567" s="6" t="s">
        <v>22</v>
      </c>
      <c r="B1567" s="7" t="str">
        <f>"25306"</f>
        <v>25306</v>
      </c>
      <c r="C1567" s="8">
        <v>85.3</v>
      </c>
    </row>
    <row r="1568" spans="1:3" ht="18" customHeight="1">
      <c r="A1568" s="6" t="s">
        <v>22</v>
      </c>
      <c r="B1568" s="7" t="str">
        <f>"25307"</f>
        <v>25307</v>
      </c>
      <c r="C1568" s="8">
        <v>87.4</v>
      </c>
    </row>
    <row r="1569" spans="1:3" ht="18" customHeight="1">
      <c r="A1569" s="6" t="s">
        <v>22</v>
      </c>
      <c r="B1569" s="7" t="str">
        <f>"25308"</f>
        <v>25308</v>
      </c>
      <c r="C1569" s="8" t="s">
        <v>4</v>
      </c>
    </row>
    <row r="1570" spans="1:3" ht="18" customHeight="1">
      <c r="A1570" s="6" t="s">
        <v>22</v>
      </c>
      <c r="B1570" s="7" t="str">
        <f>"25309"</f>
        <v>25309</v>
      </c>
      <c r="C1570" s="8" t="s">
        <v>4</v>
      </c>
    </row>
    <row r="1571" spans="1:3" ht="18" customHeight="1">
      <c r="A1571" s="6" t="s">
        <v>22</v>
      </c>
      <c r="B1571" s="7" t="str">
        <f>"25310"</f>
        <v>25310</v>
      </c>
      <c r="C1571" s="8">
        <v>81.1</v>
      </c>
    </row>
    <row r="1572" spans="1:3" ht="18" customHeight="1">
      <c r="A1572" s="6" t="s">
        <v>22</v>
      </c>
      <c r="B1572" s="7" t="str">
        <f>"25311"</f>
        <v>25311</v>
      </c>
      <c r="C1572" s="8" t="s">
        <v>4</v>
      </c>
    </row>
    <row r="1573" spans="1:3" ht="18" customHeight="1">
      <c r="A1573" s="6" t="s">
        <v>22</v>
      </c>
      <c r="B1573" s="7" t="str">
        <f>"25312"</f>
        <v>25312</v>
      </c>
      <c r="C1573" s="8">
        <v>63.3</v>
      </c>
    </row>
    <row r="1574" spans="1:3" ht="18" customHeight="1">
      <c r="A1574" s="6" t="s">
        <v>23</v>
      </c>
      <c r="B1574" s="7" t="str">
        <f>"25313"</f>
        <v>25313</v>
      </c>
      <c r="C1574" s="8">
        <v>83.2</v>
      </c>
    </row>
    <row r="1575" spans="1:3" ht="18" customHeight="1">
      <c r="A1575" s="6" t="s">
        <v>23</v>
      </c>
      <c r="B1575" s="7" t="str">
        <f>"25314"</f>
        <v>25314</v>
      </c>
      <c r="C1575" s="8">
        <v>65.3</v>
      </c>
    </row>
    <row r="1576" spans="1:3" ht="18" customHeight="1">
      <c r="A1576" s="6" t="s">
        <v>23</v>
      </c>
      <c r="B1576" s="7" t="str">
        <f>"25315"</f>
        <v>25315</v>
      </c>
      <c r="C1576" s="8">
        <v>69.2</v>
      </c>
    </row>
    <row r="1577" spans="1:3" ht="18" customHeight="1">
      <c r="A1577" s="6" t="s">
        <v>23</v>
      </c>
      <c r="B1577" s="7" t="str">
        <f>"25316"</f>
        <v>25316</v>
      </c>
      <c r="C1577" s="8">
        <v>79.9</v>
      </c>
    </row>
    <row r="1578" spans="1:3" ht="18" customHeight="1">
      <c r="A1578" s="6" t="s">
        <v>23</v>
      </c>
      <c r="B1578" s="7" t="str">
        <f>"25317"</f>
        <v>25317</v>
      </c>
      <c r="C1578" s="8">
        <v>77.2</v>
      </c>
    </row>
    <row r="1579" spans="1:3" ht="18" customHeight="1">
      <c r="A1579" s="6" t="s">
        <v>23</v>
      </c>
      <c r="B1579" s="7" t="str">
        <f>"25318"</f>
        <v>25318</v>
      </c>
      <c r="C1579" s="8">
        <v>76.6</v>
      </c>
    </row>
    <row r="1580" spans="1:3" ht="18" customHeight="1">
      <c r="A1580" s="6" t="s">
        <v>23</v>
      </c>
      <c r="B1580" s="7" t="str">
        <f>"25319"</f>
        <v>25319</v>
      </c>
      <c r="C1580" s="8">
        <v>89</v>
      </c>
    </row>
    <row r="1581" spans="1:3" ht="18" customHeight="1">
      <c r="A1581" s="6" t="s">
        <v>23</v>
      </c>
      <c r="B1581" s="7" t="str">
        <f>"25320"</f>
        <v>25320</v>
      </c>
      <c r="C1581" s="8" t="s">
        <v>4</v>
      </c>
    </row>
    <row r="1582" spans="1:3" ht="18" customHeight="1">
      <c r="A1582" s="6" t="s">
        <v>23</v>
      </c>
      <c r="B1582" s="7" t="str">
        <f>"25321"</f>
        <v>25321</v>
      </c>
      <c r="C1582" s="8">
        <v>76.5</v>
      </c>
    </row>
    <row r="1583" spans="1:3" ht="18" customHeight="1">
      <c r="A1583" s="6" t="s">
        <v>23</v>
      </c>
      <c r="B1583" s="7" t="str">
        <f>"25322"</f>
        <v>25322</v>
      </c>
      <c r="C1583" s="8" t="s">
        <v>4</v>
      </c>
    </row>
    <row r="1584" spans="1:3" ht="18" customHeight="1">
      <c r="A1584" s="6" t="s">
        <v>23</v>
      </c>
      <c r="B1584" s="7" t="str">
        <f>"25323"</f>
        <v>25323</v>
      </c>
      <c r="C1584" s="8" t="s">
        <v>4</v>
      </c>
    </row>
    <row r="1585" spans="1:3" ht="18" customHeight="1">
      <c r="A1585" s="6" t="s">
        <v>23</v>
      </c>
      <c r="B1585" s="7" t="str">
        <f>"25324"</f>
        <v>25324</v>
      </c>
      <c r="C1585" s="8">
        <v>83.7</v>
      </c>
    </row>
    <row r="1586" spans="1:3" ht="18" customHeight="1">
      <c r="A1586" s="6" t="s">
        <v>23</v>
      </c>
      <c r="B1586" s="7" t="str">
        <f>"25325"</f>
        <v>25325</v>
      </c>
      <c r="C1586" s="8" t="s">
        <v>4</v>
      </c>
    </row>
    <row r="1587" spans="1:3" ht="18" customHeight="1">
      <c r="A1587" s="6" t="s">
        <v>23</v>
      </c>
      <c r="B1587" s="7" t="str">
        <f>"25326"</f>
        <v>25326</v>
      </c>
      <c r="C1587" s="8">
        <v>82.2</v>
      </c>
    </row>
    <row r="1588" spans="1:3" ht="18" customHeight="1">
      <c r="A1588" s="6" t="s">
        <v>23</v>
      </c>
      <c r="B1588" s="7" t="str">
        <f>"25327"</f>
        <v>25327</v>
      </c>
      <c r="C1588" s="8" t="s">
        <v>4</v>
      </c>
    </row>
    <row r="1589" spans="1:3" ht="18" customHeight="1">
      <c r="A1589" s="6" t="s">
        <v>23</v>
      </c>
      <c r="B1589" s="7" t="str">
        <f>"25328"</f>
        <v>25328</v>
      </c>
      <c r="C1589" s="8">
        <v>87.8</v>
      </c>
    </row>
    <row r="1590" spans="1:3" ht="18" customHeight="1">
      <c r="A1590" s="6" t="s">
        <v>23</v>
      </c>
      <c r="B1590" s="7" t="str">
        <f>"25329"</f>
        <v>25329</v>
      </c>
      <c r="C1590" s="8" t="s">
        <v>4</v>
      </c>
    </row>
    <row r="1591" spans="1:3" ht="18" customHeight="1">
      <c r="A1591" s="6" t="s">
        <v>23</v>
      </c>
      <c r="B1591" s="7" t="str">
        <f>"25330"</f>
        <v>25330</v>
      </c>
      <c r="C1591" s="8">
        <v>84.1</v>
      </c>
    </row>
    <row r="1592" spans="1:3" ht="18" customHeight="1">
      <c r="A1592" s="6" t="s">
        <v>23</v>
      </c>
      <c r="B1592" s="7" t="str">
        <f>"25401"</f>
        <v>25401</v>
      </c>
      <c r="C1592" s="8" t="s">
        <v>4</v>
      </c>
    </row>
    <row r="1593" spans="1:3" ht="18" customHeight="1">
      <c r="A1593" s="6" t="s">
        <v>23</v>
      </c>
      <c r="B1593" s="7" t="str">
        <f>"25402"</f>
        <v>25402</v>
      </c>
      <c r="C1593" s="8">
        <v>85.4</v>
      </c>
    </row>
    <row r="1594" spans="1:3" ht="18" customHeight="1">
      <c r="A1594" s="6" t="s">
        <v>23</v>
      </c>
      <c r="B1594" s="7" t="str">
        <f>"25403"</f>
        <v>25403</v>
      </c>
      <c r="C1594" s="8">
        <v>85.6</v>
      </c>
    </row>
    <row r="1595" spans="1:3" ht="18" customHeight="1">
      <c r="A1595" s="6" t="s">
        <v>23</v>
      </c>
      <c r="B1595" s="7" t="str">
        <f>"25404"</f>
        <v>25404</v>
      </c>
      <c r="C1595" s="8">
        <v>86.6</v>
      </c>
    </row>
    <row r="1596" spans="1:3" ht="18" customHeight="1">
      <c r="A1596" s="6" t="s">
        <v>23</v>
      </c>
      <c r="B1596" s="7" t="str">
        <f>"25405"</f>
        <v>25405</v>
      </c>
      <c r="C1596" s="8">
        <v>89</v>
      </c>
    </row>
    <row r="1597" spans="1:3" ht="18" customHeight="1">
      <c r="A1597" s="6" t="s">
        <v>23</v>
      </c>
      <c r="B1597" s="7" t="str">
        <f>"25406"</f>
        <v>25406</v>
      </c>
      <c r="C1597" s="8">
        <v>74.5</v>
      </c>
    </row>
    <row r="1598" spans="1:3" ht="18" customHeight="1">
      <c r="A1598" s="6" t="s">
        <v>23</v>
      </c>
      <c r="B1598" s="7" t="str">
        <f>"25407"</f>
        <v>25407</v>
      </c>
      <c r="C1598" s="8">
        <v>81.6</v>
      </c>
    </row>
    <row r="1599" spans="1:3" ht="18" customHeight="1">
      <c r="A1599" s="6" t="s">
        <v>23</v>
      </c>
      <c r="B1599" s="7" t="str">
        <f>"25408"</f>
        <v>25408</v>
      </c>
      <c r="C1599" s="8">
        <v>86.6</v>
      </c>
    </row>
    <row r="1600" spans="1:3" ht="18" customHeight="1">
      <c r="A1600" s="6" t="s">
        <v>23</v>
      </c>
      <c r="B1600" s="7" t="str">
        <f>"25409"</f>
        <v>25409</v>
      </c>
      <c r="C1600" s="8">
        <v>78.1</v>
      </c>
    </row>
    <row r="1601" spans="1:3" ht="18" customHeight="1">
      <c r="A1601" s="6" t="s">
        <v>23</v>
      </c>
      <c r="B1601" s="7" t="str">
        <f>"25410"</f>
        <v>25410</v>
      </c>
      <c r="C1601" s="8" t="s">
        <v>4</v>
      </c>
    </row>
    <row r="1602" spans="1:3" ht="18" customHeight="1">
      <c r="A1602" s="6" t="s">
        <v>23</v>
      </c>
      <c r="B1602" s="7" t="str">
        <f>"25411"</f>
        <v>25411</v>
      </c>
      <c r="C1602" s="8">
        <v>83.6</v>
      </c>
    </row>
    <row r="1603" spans="1:3" ht="18" customHeight="1">
      <c r="A1603" s="6" t="s">
        <v>23</v>
      </c>
      <c r="B1603" s="7" t="str">
        <f>"25412"</f>
        <v>25412</v>
      </c>
      <c r="C1603" s="8">
        <v>65.8</v>
      </c>
    </row>
    <row r="1604" spans="1:3" ht="18" customHeight="1">
      <c r="A1604" s="6" t="s">
        <v>23</v>
      </c>
      <c r="B1604" s="7" t="str">
        <f>"25413"</f>
        <v>25413</v>
      </c>
      <c r="C1604" s="8">
        <v>84.1</v>
      </c>
    </row>
    <row r="1605" spans="1:3" ht="18" customHeight="1">
      <c r="A1605" s="6" t="s">
        <v>23</v>
      </c>
      <c r="B1605" s="7" t="str">
        <f>"25414"</f>
        <v>25414</v>
      </c>
      <c r="C1605" s="8">
        <v>78.1</v>
      </c>
    </row>
    <row r="1606" spans="1:3" ht="18" customHeight="1">
      <c r="A1606" s="6" t="s">
        <v>23</v>
      </c>
      <c r="B1606" s="7" t="str">
        <f>"25415"</f>
        <v>25415</v>
      </c>
      <c r="C1606" s="8">
        <v>87.1</v>
      </c>
    </row>
    <row r="1607" spans="1:3" ht="18" customHeight="1">
      <c r="A1607" s="6" t="s">
        <v>23</v>
      </c>
      <c r="B1607" s="7" t="str">
        <f>"25416"</f>
        <v>25416</v>
      </c>
      <c r="C1607" s="8">
        <v>86.1</v>
      </c>
    </row>
    <row r="1608" spans="1:3" ht="18" customHeight="1">
      <c r="A1608" s="6" t="s">
        <v>23</v>
      </c>
      <c r="B1608" s="7" t="str">
        <f>"25417"</f>
        <v>25417</v>
      </c>
      <c r="C1608" s="8">
        <v>71.3</v>
      </c>
    </row>
    <row r="1609" spans="1:3" ht="18" customHeight="1">
      <c r="A1609" s="6" t="s">
        <v>23</v>
      </c>
      <c r="B1609" s="7" t="str">
        <f>"25418"</f>
        <v>25418</v>
      </c>
      <c r="C1609" s="8">
        <v>69.6</v>
      </c>
    </row>
    <row r="1610" spans="1:3" ht="18" customHeight="1">
      <c r="A1610" s="6" t="s">
        <v>23</v>
      </c>
      <c r="B1610" s="7" t="str">
        <f>"25419"</f>
        <v>25419</v>
      </c>
      <c r="C1610" s="8">
        <v>69.6</v>
      </c>
    </row>
    <row r="1611" spans="1:3" ht="18" customHeight="1">
      <c r="A1611" s="6" t="s">
        <v>23</v>
      </c>
      <c r="B1611" s="7" t="str">
        <f>"25420"</f>
        <v>25420</v>
      </c>
      <c r="C1611" s="8">
        <v>80.1</v>
      </c>
    </row>
    <row r="1612" spans="1:3" ht="18" customHeight="1">
      <c r="A1612" s="6" t="s">
        <v>23</v>
      </c>
      <c r="B1612" s="7" t="str">
        <f>"25421"</f>
        <v>25421</v>
      </c>
      <c r="C1612" s="8">
        <v>82.3</v>
      </c>
    </row>
    <row r="1613" spans="1:3" ht="18" customHeight="1">
      <c r="A1613" s="6" t="s">
        <v>24</v>
      </c>
      <c r="B1613" s="7" t="str">
        <f>"25422"</f>
        <v>25422</v>
      </c>
      <c r="C1613" s="8">
        <v>75.3</v>
      </c>
    </row>
    <row r="1614" spans="1:3" ht="18" customHeight="1">
      <c r="A1614" s="6" t="s">
        <v>24</v>
      </c>
      <c r="B1614" s="7" t="str">
        <f>"25423"</f>
        <v>25423</v>
      </c>
      <c r="C1614" s="8">
        <v>76.4</v>
      </c>
    </row>
    <row r="1615" spans="1:3" ht="18" customHeight="1">
      <c r="A1615" s="6" t="s">
        <v>24</v>
      </c>
      <c r="B1615" s="7" t="str">
        <f>"25424"</f>
        <v>25424</v>
      </c>
      <c r="C1615" s="8">
        <v>77.6</v>
      </c>
    </row>
    <row r="1616" spans="1:3" ht="18" customHeight="1">
      <c r="A1616" s="6" t="s">
        <v>24</v>
      </c>
      <c r="B1616" s="7" t="str">
        <f>"25425"</f>
        <v>25425</v>
      </c>
      <c r="C1616" s="8">
        <v>69.7</v>
      </c>
    </row>
    <row r="1617" spans="1:3" ht="18" customHeight="1">
      <c r="A1617" s="6" t="s">
        <v>24</v>
      </c>
      <c r="B1617" s="7" t="str">
        <f>"25426"</f>
        <v>25426</v>
      </c>
      <c r="C1617" s="8">
        <v>78.8</v>
      </c>
    </row>
    <row r="1618" spans="1:3" ht="18" customHeight="1">
      <c r="A1618" s="6" t="s">
        <v>24</v>
      </c>
      <c r="B1618" s="7" t="str">
        <f>"25427"</f>
        <v>25427</v>
      </c>
      <c r="C1618" s="8" t="s">
        <v>4</v>
      </c>
    </row>
    <row r="1619" spans="1:3" ht="18" customHeight="1">
      <c r="A1619" s="6" t="s">
        <v>24</v>
      </c>
      <c r="B1619" s="7" t="str">
        <f>"25428"</f>
        <v>25428</v>
      </c>
      <c r="C1619" s="8">
        <v>75.8</v>
      </c>
    </row>
    <row r="1620" spans="1:3" ht="18" customHeight="1">
      <c r="A1620" s="6" t="s">
        <v>24</v>
      </c>
      <c r="B1620" s="7" t="str">
        <f>"25429"</f>
        <v>25429</v>
      </c>
      <c r="C1620" s="8">
        <v>83.7</v>
      </c>
    </row>
    <row r="1621" spans="1:3" ht="18" customHeight="1">
      <c r="A1621" s="6" t="s">
        <v>24</v>
      </c>
      <c r="B1621" s="7" t="str">
        <f>"25430"</f>
        <v>25430</v>
      </c>
      <c r="C1621" s="8">
        <v>88.2</v>
      </c>
    </row>
    <row r="1622" spans="1:3" ht="18" customHeight="1">
      <c r="A1622" s="6" t="s">
        <v>24</v>
      </c>
      <c r="B1622" s="7" t="str">
        <f>"25501"</f>
        <v>25501</v>
      </c>
      <c r="C1622" s="8">
        <v>56.3</v>
      </c>
    </row>
    <row r="1623" spans="1:3" ht="18" customHeight="1">
      <c r="A1623" s="6" t="s">
        <v>24</v>
      </c>
      <c r="B1623" s="7" t="str">
        <f>"25502"</f>
        <v>25502</v>
      </c>
      <c r="C1623" s="8">
        <v>83.5</v>
      </c>
    </row>
    <row r="1624" spans="1:3" ht="18" customHeight="1">
      <c r="A1624" s="6" t="s">
        <v>24</v>
      </c>
      <c r="B1624" s="7" t="str">
        <f>"25503"</f>
        <v>25503</v>
      </c>
      <c r="C1624" s="8">
        <v>71.1</v>
      </c>
    </row>
    <row r="1625" spans="1:3" ht="18" customHeight="1">
      <c r="A1625" s="6" t="s">
        <v>24</v>
      </c>
      <c r="B1625" s="7" t="str">
        <f>"25504"</f>
        <v>25504</v>
      </c>
      <c r="C1625" s="8" t="s">
        <v>4</v>
      </c>
    </row>
    <row r="1626" spans="1:3" ht="18" customHeight="1">
      <c r="A1626" s="6" t="s">
        <v>25</v>
      </c>
      <c r="B1626" s="7" t="str">
        <f>"25505"</f>
        <v>25505</v>
      </c>
      <c r="C1626" s="8">
        <v>80.4</v>
      </c>
    </row>
    <row r="1627" spans="1:3" ht="18" customHeight="1">
      <c r="A1627" s="6" t="s">
        <v>25</v>
      </c>
      <c r="B1627" s="7" t="str">
        <f>"25506"</f>
        <v>25506</v>
      </c>
      <c r="C1627" s="8">
        <v>76.6</v>
      </c>
    </row>
    <row r="1628" spans="1:3" ht="18" customHeight="1">
      <c r="A1628" s="6" t="s">
        <v>25</v>
      </c>
      <c r="B1628" s="7" t="str">
        <f>"25507"</f>
        <v>25507</v>
      </c>
      <c r="C1628" s="8" t="s">
        <v>4</v>
      </c>
    </row>
    <row r="1629" spans="1:3" ht="18" customHeight="1">
      <c r="A1629" s="6" t="s">
        <v>25</v>
      </c>
      <c r="B1629" s="7" t="str">
        <f>"25508"</f>
        <v>25508</v>
      </c>
      <c r="C1629" s="8" t="s">
        <v>4</v>
      </c>
    </row>
    <row r="1630" spans="1:3" ht="18" customHeight="1">
      <c r="A1630" s="6" t="s">
        <v>25</v>
      </c>
      <c r="B1630" s="7" t="str">
        <f>"25509"</f>
        <v>25509</v>
      </c>
      <c r="C1630" s="8" t="s">
        <v>4</v>
      </c>
    </row>
    <row r="1631" spans="1:3" ht="18" customHeight="1">
      <c r="A1631" s="6" t="s">
        <v>25</v>
      </c>
      <c r="B1631" s="7" t="str">
        <f>"25510"</f>
        <v>25510</v>
      </c>
      <c r="C1631" s="8">
        <v>80.8</v>
      </c>
    </row>
    <row r="1632" spans="1:3" ht="18" customHeight="1">
      <c r="A1632" s="6" t="s">
        <v>25</v>
      </c>
      <c r="B1632" s="7" t="str">
        <f>"25511"</f>
        <v>25511</v>
      </c>
      <c r="C1632" s="8" t="s">
        <v>4</v>
      </c>
    </row>
    <row r="1633" spans="1:3" ht="18" customHeight="1">
      <c r="A1633" s="6" t="s">
        <v>25</v>
      </c>
      <c r="B1633" s="7" t="str">
        <f>"25512"</f>
        <v>25512</v>
      </c>
      <c r="C1633" s="8" t="s">
        <v>4</v>
      </c>
    </row>
    <row r="1634" spans="1:3" ht="18" customHeight="1">
      <c r="A1634" s="6" t="s">
        <v>25</v>
      </c>
      <c r="B1634" s="7" t="str">
        <f>"25513"</f>
        <v>25513</v>
      </c>
      <c r="C1634" s="8">
        <v>79.1</v>
      </c>
    </row>
    <row r="1635" spans="1:3" ht="18" customHeight="1">
      <c r="A1635" s="6" t="s">
        <v>25</v>
      </c>
      <c r="B1635" s="7" t="str">
        <f>"25514"</f>
        <v>25514</v>
      </c>
      <c r="C1635" s="8" t="s">
        <v>4</v>
      </c>
    </row>
    <row r="1636" spans="1:3" ht="18" customHeight="1">
      <c r="A1636" s="6" t="s">
        <v>25</v>
      </c>
      <c r="B1636" s="7" t="str">
        <f>"25515"</f>
        <v>25515</v>
      </c>
      <c r="C1636" s="8">
        <v>79.6</v>
      </c>
    </row>
    <row r="1637" spans="1:3" ht="18" customHeight="1">
      <c r="A1637" s="6" t="s">
        <v>25</v>
      </c>
      <c r="B1637" s="7" t="str">
        <f>"25516"</f>
        <v>25516</v>
      </c>
      <c r="C1637" s="8">
        <v>82.7</v>
      </c>
    </row>
    <row r="1638" spans="1:3" ht="18" customHeight="1">
      <c r="A1638" s="6" t="s">
        <v>25</v>
      </c>
      <c r="B1638" s="7" t="str">
        <f>"25517"</f>
        <v>25517</v>
      </c>
      <c r="C1638" s="8" t="s">
        <v>4</v>
      </c>
    </row>
    <row r="1639" spans="1:3" ht="18" customHeight="1">
      <c r="A1639" s="6" t="s">
        <v>25</v>
      </c>
      <c r="B1639" s="7" t="str">
        <f>"25518"</f>
        <v>25518</v>
      </c>
      <c r="C1639" s="8" t="s">
        <v>4</v>
      </c>
    </row>
    <row r="1640" spans="1:3" ht="18" customHeight="1">
      <c r="A1640" s="6" t="s">
        <v>25</v>
      </c>
      <c r="B1640" s="7" t="str">
        <f>"25519"</f>
        <v>25519</v>
      </c>
      <c r="C1640" s="8">
        <v>69.4</v>
      </c>
    </row>
    <row r="1641" spans="1:3" ht="18" customHeight="1">
      <c r="A1641" s="6" t="s">
        <v>25</v>
      </c>
      <c r="B1641" s="7" t="str">
        <f>"25520"</f>
        <v>25520</v>
      </c>
      <c r="C1641" s="8">
        <v>79.8</v>
      </c>
    </row>
    <row r="1642" spans="1:3" ht="18" customHeight="1">
      <c r="A1642" s="6" t="s">
        <v>25</v>
      </c>
      <c r="B1642" s="7" t="str">
        <f>"25521"</f>
        <v>25521</v>
      </c>
      <c r="C1642" s="8" t="s">
        <v>4</v>
      </c>
    </row>
    <row r="1643" spans="1:3" ht="18" customHeight="1">
      <c r="A1643" s="6" t="s">
        <v>25</v>
      </c>
      <c r="B1643" s="7" t="str">
        <f>"25522"</f>
        <v>25522</v>
      </c>
      <c r="C1643" s="8" t="s">
        <v>4</v>
      </c>
    </row>
    <row r="1644" spans="1:3" ht="18" customHeight="1">
      <c r="A1644" s="6" t="s">
        <v>25</v>
      </c>
      <c r="B1644" s="7" t="str">
        <f>"25523"</f>
        <v>25523</v>
      </c>
      <c r="C1644" s="8">
        <v>62.5</v>
      </c>
    </row>
    <row r="1645" spans="1:3" ht="18" customHeight="1">
      <c r="A1645" s="6" t="s">
        <v>25</v>
      </c>
      <c r="B1645" s="7" t="str">
        <f>"25524"</f>
        <v>25524</v>
      </c>
      <c r="C1645" s="8">
        <v>78.1</v>
      </c>
    </row>
    <row r="1646" spans="1:3" ht="18" customHeight="1">
      <c r="A1646" s="6" t="s">
        <v>25</v>
      </c>
      <c r="B1646" s="7" t="str">
        <f>"25525"</f>
        <v>25525</v>
      </c>
      <c r="C1646" s="8" t="s">
        <v>4</v>
      </c>
    </row>
    <row r="1647" spans="1:3" ht="18" customHeight="1">
      <c r="A1647" s="6" t="s">
        <v>25</v>
      </c>
      <c r="B1647" s="7" t="str">
        <f>"25526"</f>
        <v>25526</v>
      </c>
      <c r="C1647" s="8" t="s">
        <v>4</v>
      </c>
    </row>
    <row r="1648" spans="1:3" ht="18" customHeight="1">
      <c r="A1648" s="6" t="s">
        <v>25</v>
      </c>
      <c r="B1648" s="7" t="str">
        <f>"25527"</f>
        <v>25527</v>
      </c>
      <c r="C1648" s="8">
        <v>66.7</v>
      </c>
    </row>
    <row r="1649" spans="1:3" ht="18" customHeight="1">
      <c r="A1649" s="6" t="s">
        <v>25</v>
      </c>
      <c r="B1649" s="7" t="str">
        <f>"25528"</f>
        <v>25528</v>
      </c>
      <c r="C1649" s="8">
        <v>76.2</v>
      </c>
    </row>
    <row r="1650" spans="1:3" ht="18" customHeight="1">
      <c r="A1650" s="6" t="s">
        <v>25</v>
      </c>
      <c r="B1650" s="7" t="str">
        <f>"25529"</f>
        <v>25529</v>
      </c>
      <c r="C1650" s="8">
        <v>62</v>
      </c>
    </row>
    <row r="1651" spans="1:3" ht="18" customHeight="1">
      <c r="A1651" s="6" t="s">
        <v>25</v>
      </c>
      <c r="B1651" s="7" t="str">
        <f>"25530"</f>
        <v>25530</v>
      </c>
      <c r="C1651" s="8">
        <v>81.5</v>
      </c>
    </row>
    <row r="1652" spans="1:3" ht="18" customHeight="1">
      <c r="A1652" s="6" t="s">
        <v>25</v>
      </c>
      <c r="B1652" s="7" t="str">
        <f>"25601"</f>
        <v>25601</v>
      </c>
      <c r="C1652" s="8" t="s">
        <v>4</v>
      </c>
    </row>
    <row r="1653" spans="1:3" ht="18" customHeight="1">
      <c r="A1653" s="6" t="s">
        <v>25</v>
      </c>
      <c r="B1653" s="7" t="str">
        <f>"25602"</f>
        <v>25602</v>
      </c>
      <c r="C1653" s="8" t="s">
        <v>4</v>
      </c>
    </row>
    <row r="1654" spans="1:3" ht="18" customHeight="1">
      <c r="A1654" s="6" t="s">
        <v>25</v>
      </c>
      <c r="B1654" s="7" t="str">
        <f>"25603"</f>
        <v>25603</v>
      </c>
      <c r="C1654" s="8" t="s">
        <v>4</v>
      </c>
    </row>
    <row r="1655" spans="1:3" ht="18" customHeight="1">
      <c r="A1655" s="6" t="s">
        <v>25</v>
      </c>
      <c r="B1655" s="7" t="str">
        <f>"25604"</f>
        <v>25604</v>
      </c>
      <c r="C1655" s="8">
        <v>86.5</v>
      </c>
    </row>
    <row r="1656" spans="1:3" ht="18" customHeight="1">
      <c r="A1656" s="6" t="s">
        <v>25</v>
      </c>
      <c r="B1656" s="7" t="str">
        <f>"25605"</f>
        <v>25605</v>
      </c>
      <c r="C1656" s="8" t="s">
        <v>4</v>
      </c>
    </row>
    <row r="1657" spans="1:3" ht="18" customHeight="1">
      <c r="A1657" s="6" t="s">
        <v>25</v>
      </c>
      <c r="B1657" s="7" t="str">
        <f>"25606"</f>
        <v>25606</v>
      </c>
      <c r="C1657" s="8" t="s">
        <v>4</v>
      </c>
    </row>
    <row r="1658" spans="1:3" ht="18" customHeight="1">
      <c r="A1658" s="6" t="s">
        <v>25</v>
      </c>
      <c r="B1658" s="7" t="str">
        <f>"25607"</f>
        <v>25607</v>
      </c>
      <c r="C1658" s="8" t="s">
        <v>4</v>
      </c>
    </row>
    <row r="1659" spans="1:3" ht="18" customHeight="1">
      <c r="A1659" s="6" t="s">
        <v>25</v>
      </c>
      <c r="B1659" s="7" t="str">
        <f>"25608"</f>
        <v>25608</v>
      </c>
      <c r="C1659" s="8">
        <v>81.2</v>
      </c>
    </row>
    <row r="1660" spans="1:3" ht="18" customHeight="1">
      <c r="A1660" s="6" t="s">
        <v>25</v>
      </c>
      <c r="B1660" s="7" t="str">
        <f>"25609"</f>
        <v>25609</v>
      </c>
      <c r="C1660" s="8" t="s">
        <v>4</v>
      </c>
    </row>
    <row r="1661" spans="1:3" ht="18" customHeight="1">
      <c r="A1661" s="6" t="s">
        <v>25</v>
      </c>
      <c r="B1661" s="7" t="str">
        <f>"25610"</f>
        <v>25610</v>
      </c>
      <c r="C1661" s="8">
        <v>79</v>
      </c>
    </row>
    <row r="1662" spans="1:3" ht="18" customHeight="1">
      <c r="A1662" s="6" t="s">
        <v>25</v>
      </c>
      <c r="B1662" s="7" t="str">
        <f>"25611"</f>
        <v>25611</v>
      </c>
      <c r="C1662" s="8">
        <v>73.7</v>
      </c>
    </row>
    <row r="1663" spans="1:3" ht="18" customHeight="1">
      <c r="A1663" s="6" t="s">
        <v>25</v>
      </c>
      <c r="B1663" s="7" t="str">
        <f>"25612"</f>
        <v>25612</v>
      </c>
      <c r="C1663" s="8">
        <v>80</v>
      </c>
    </row>
    <row r="1664" spans="1:3" ht="18" customHeight="1">
      <c r="A1664" s="6" t="s">
        <v>25</v>
      </c>
      <c r="B1664" s="7" t="str">
        <f>"25613"</f>
        <v>25613</v>
      </c>
      <c r="C1664" s="8" t="s">
        <v>4</v>
      </c>
    </row>
    <row r="1665" spans="1:3" ht="18" customHeight="1">
      <c r="A1665" s="6" t="s">
        <v>25</v>
      </c>
      <c r="B1665" s="7" t="str">
        <f>"25614"</f>
        <v>25614</v>
      </c>
      <c r="C1665" s="8" t="s">
        <v>4</v>
      </c>
    </row>
    <row r="1666" spans="1:3" ht="18" customHeight="1">
      <c r="A1666" s="6" t="s">
        <v>25</v>
      </c>
      <c r="B1666" s="7" t="str">
        <f>"25615"</f>
        <v>25615</v>
      </c>
      <c r="C1666" s="8">
        <v>84.3</v>
      </c>
    </row>
    <row r="1667" spans="1:3" ht="18" customHeight="1">
      <c r="A1667" s="6" t="s">
        <v>25</v>
      </c>
      <c r="B1667" s="7" t="str">
        <f>"25616"</f>
        <v>25616</v>
      </c>
      <c r="C1667" s="8">
        <v>76.7</v>
      </c>
    </row>
    <row r="1668" spans="1:3" ht="18" customHeight="1">
      <c r="A1668" s="6" t="s">
        <v>25</v>
      </c>
      <c r="B1668" s="7" t="str">
        <f>"25617"</f>
        <v>25617</v>
      </c>
      <c r="C1668" s="8">
        <v>73</v>
      </c>
    </row>
    <row r="1669" spans="1:3" ht="18" customHeight="1">
      <c r="A1669" s="6" t="s">
        <v>25</v>
      </c>
      <c r="B1669" s="7" t="str">
        <f>"25618"</f>
        <v>25618</v>
      </c>
      <c r="C1669" s="8" t="s">
        <v>4</v>
      </c>
    </row>
    <row r="1670" spans="1:3" ht="18" customHeight="1">
      <c r="A1670" s="6" t="s">
        <v>25</v>
      </c>
      <c r="B1670" s="7" t="str">
        <f>"25619"</f>
        <v>25619</v>
      </c>
      <c r="C1670" s="8" t="s">
        <v>4</v>
      </c>
    </row>
    <row r="1671" spans="1:3" ht="18" customHeight="1">
      <c r="A1671" s="6" t="s">
        <v>25</v>
      </c>
      <c r="B1671" s="7" t="str">
        <f>"25620"</f>
        <v>25620</v>
      </c>
      <c r="C1671" s="8" t="s">
        <v>4</v>
      </c>
    </row>
    <row r="1672" spans="1:3" ht="18" customHeight="1">
      <c r="A1672" s="6" t="s">
        <v>25</v>
      </c>
      <c r="B1672" s="7" t="str">
        <f>"25621"</f>
        <v>25621</v>
      </c>
      <c r="C1672" s="8">
        <v>76.2</v>
      </c>
    </row>
    <row r="1673" spans="1:3" ht="18" customHeight="1">
      <c r="A1673" s="6" t="s">
        <v>25</v>
      </c>
      <c r="B1673" s="7" t="str">
        <f>"25622"</f>
        <v>25622</v>
      </c>
      <c r="C1673" s="8">
        <v>70.3</v>
      </c>
    </row>
    <row r="1674" spans="1:3" ht="18" customHeight="1">
      <c r="A1674" s="6" t="s">
        <v>25</v>
      </c>
      <c r="B1674" s="7" t="str">
        <f>"25623"</f>
        <v>25623</v>
      </c>
      <c r="C1674" s="8">
        <v>72.7</v>
      </c>
    </row>
    <row r="1675" spans="1:3" ht="18" customHeight="1">
      <c r="A1675" s="6" t="s">
        <v>26</v>
      </c>
      <c r="B1675" s="7" t="str">
        <f>"25624"</f>
        <v>25624</v>
      </c>
      <c r="C1675" s="8">
        <v>74.9</v>
      </c>
    </row>
    <row r="1676" spans="1:3" ht="18" customHeight="1">
      <c r="A1676" s="6" t="s">
        <v>26</v>
      </c>
      <c r="B1676" s="7" t="str">
        <f>"25625"</f>
        <v>25625</v>
      </c>
      <c r="C1676" s="8">
        <v>82.5</v>
      </c>
    </row>
    <row r="1677" spans="1:3" ht="18" customHeight="1">
      <c r="A1677" s="6" t="s">
        <v>26</v>
      </c>
      <c r="B1677" s="7" t="str">
        <f>"25626"</f>
        <v>25626</v>
      </c>
      <c r="C1677" s="8" t="s">
        <v>4</v>
      </c>
    </row>
    <row r="1678" spans="1:3" ht="18" customHeight="1">
      <c r="A1678" s="6" t="s">
        <v>26</v>
      </c>
      <c r="B1678" s="7" t="str">
        <f>"25627"</f>
        <v>25627</v>
      </c>
      <c r="C1678" s="8">
        <v>76.3</v>
      </c>
    </row>
    <row r="1679" spans="1:3" ht="18" customHeight="1">
      <c r="A1679" s="6" t="s">
        <v>26</v>
      </c>
      <c r="B1679" s="7" t="str">
        <f>"25628"</f>
        <v>25628</v>
      </c>
      <c r="C1679" s="8">
        <v>88.4</v>
      </c>
    </row>
    <row r="1680" spans="1:3" ht="18" customHeight="1">
      <c r="A1680" s="6" t="s">
        <v>26</v>
      </c>
      <c r="B1680" s="7" t="str">
        <f>"25629"</f>
        <v>25629</v>
      </c>
      <c r="C1680" s="8" t="s">
        <v>4</v>
      </c>
    </row>
    <row r="1681" spans="1:3" ht="18" customHeight="1">
      <c r="A1681" s="6" t="s">
        <v>26</v>
      </c>
      <c r="B1681" s="7" t="str">
        <f>"25630"</f>
        <v>25630</v>
      </c>
      <c r="C1681" s="8" t="s">
        <v>4</v>
      </c>
    </row>
    <row r="1682" spans="1:3" ht="18" customHeight="1">
      <c r="A1682" s="6" t="s">
        <v>26</v>
      </c>
      <c r="B1682" s="7" t="str">
        <f>"25701"</f>
        <v>25701</v>
      </c>
      <c r="C1682" s="8">
        <v>79.7</v>
      </c>
    </row>
    <row r="1683" spans="1:3" ht="18" customHeight="1">
      <c r="A1683" s="6" t="s">
        <v>26</v>
      </c>
      <c r="B1683" s="7" t="str">
        <f>"25702"</f>
        <v>25702</v>
      </c>
      <c r="C1683" s="8" t="s">
        <v>4</v>
      </c>
    </row>
    <row r="1684" spans="1:3" ht="18" customHeight="1">
      <c r="A1684" s="6" t="s">
        <v>26</v>
      </c>
      <c r="B1684" s="7" t="str">
        <f>"25703"</f>
        <v>25703</v>
      </c>
      <c r="C1684" s="8">
        <v>90.5</v>
      </c>
    </row>
    <row r="1685" spans="1:3" ht="18" customHeight="1">
      <c r="A1685" s="6" t="s">
        <v>26</v>
      </c>
      <c r="B1685" s="7" t="str">
        <f>"25704"</f>
        <v>25704</v>
      </c>
      <c r="C1685" s="8" t="s">
        <v>4</v>
      </c>
    </row>
    <row r="1686" spans="1:3" ht="18" customHeight="1">
      <c r="A1686" s="6" t="s">
        <v>26</v>
      </c>
      <c r="B1686" s="7" t="str">
        <f>"25705"</f>
        <v>25705</v>
      </c>
      <c r="C1686" s="8">
        <v>59.8</v>
      </c>
    </row>
    <row r="1687" spans="1:3" ht="18" customHeight="1">
      <c r="A1687" s="6" t="s">
        <v>26</v>
      </c>
      <c r="B1687" s="7" t="str">
        <f>"25706"</f>
        <v>25706</v>
      </c>
      <c r="C1687" s="8" t="s">
        <v>4</v>
      </c>
    </row>
    <row r="1688" spans="1:3" ht="18" customHeight="1">
      <c r="A1688" s="6" t="s">
        <v>26</v>
      </c>
      <c r="B1688" s="7" t="str">
        <f>"25707"</f>
        <v>25707</v>
      </c>
      <c r="C1688" s="8">
        <v>78.6</v>
      </c>
    </row>
    <row r="1689" spans="1:3" ht="18" customHeight="1">
      <c r="A1689" s="6" t="s">
        <v>26</v>
      </c>
      <c r="B1689" s="7" t="str">
        <f>"25708"</f>
        <v>25708</v>
      </c>
      <c r="C1689" s="8" t="s">
        <v>4</v>
      </c>
    </row>
    <row r="1690" spans="1:3" ht="18" customHeight="1">
      <c r="A1690" s="6" t="s">
        <v>26</v>
      </c>
      <c r="B1690" s="7" t="str">
        <f>"25709"</f>
        <v>25709</v>
      </c>
      <c r="C1690" s="8">
        <v>73.5</v>
      </c>
    </row>
    <row r="1691" spans="1:3" ht="18" customHeight="1">
      <c r="A1691" s="6" t="s">
        <v>26</v>
      </c>
      <c r="B1691" s="7" t="str">
        <f>"25710"</f>
        <v>25710</v>
      </c>
      <c r="C1691" s="8" t="s">
        <v>4</v>
      </c>
    </row>
    <row r="1692" spans="1:3" ht="18" customHeight="1">
      <c r="A1692" s="6" t="s">
        <v>26</v>
      </c>
      <c r="B1692" s="7" t="str">
        <f>"25711"</f>
        <v>25711</v>
      </c>
      <c r="C1692" s="8">
        <v>81.5</v>
      </c>
    </row>
    <row r="1693" spans="1:3" ht="18" customHeight="1">
      <c r="A1693" s="6" t="s">
        <v>26</v>
      </c>
      <c r="B1693" s="7" t="str">
        <f>"25712"</f>
        <v>25712</v>
      </c>
      <c r="C1693" s="8" t="s">
        <v>4</v>
      </c>
    </row>
    <row r="1694" spans="1:3" ht="18" customHeight="1">
      <c r="A1694" s="6" t="s">
        <v>26</v>
      </c>
      <c r="B1694" s="7" t="str">
        <f>"25713"</f>
        <v>25713</v>
      </c>
      <c r="C1694" s="8">
        <v>86.4</v>
      </c>
    </row>
    <row r="1695" spans="1:3" ht="18" customHeight="1">
      <c r="A1695" s="6" t="s">
        <v>26</v>
      </c>
      <c r="B1695" s="7" t="str">
        <f>"25714"</f>
        <v>25714</v>
      </c>
      <c r="C1695" s="8">
        <v>78.9</v>
      </c>
    </row>
    <row r="1696" spans="1:3" ht="18" customHeight="1">
      <c r="A1696" s="6" t="s">
        <v>26</v>
      </c>
      <c r="B1696" s="7" t="str">
        <f>"25715"</f>
        <v>25715</v>
      </c>
      <c r="C1696" s="8" t="s">
        <v>4</v>
      </c>
    </row>
    <row r="1697" spans="1:3" ht="18" customHeight="1">
      <c r="A1697" s="6" t="s">
        <v>26</v>
      </c>
      <c r="B1697" s="7" t="str">
        <f>"25716"</f>
        <v>25716</v>
      </c>
      <c r="C1697" s="8" t="s">
        <v>4</v>
      </c>
    </row>
    <row r="1698" spans="1:3" ht="18" customHeight="1">
      <c r="A1698" s="6" t="s">
        <v>26</v>
      </c>
      <c r="B1698" s="7" t="str">
        <f>"25717"</f>
        <v>25717</v>
      </c>
      <c r="C1698" s="8">
        <v>80.1</v>
      </c>
    </row>
    <row r="1699" spans="1:3" ht="18" customHeight="1">
      <c r="A1699" s="6" t="s">
        <v>26</v>
      </c>
      <c r="B1699" s="7" t="str">
        <f>"25718"</f>
        <v>25718</v>
      </c>
      <c r="C1699" s="8" t="s">
        <v>4</v>
      </c>
    </row>
    <row r="1700" spans="1:3" ht="18" customHeight="1">
      <c r="A1700" s="6" t="s">
        <v>26</v>
      </c>
      <c r="B1700" s="7" t="str">
        <f>"25719"</f>
        <v>25719</v>
      </c>
      <c r="C1700" s="8">
        <v>69.3</v>
      </c>
    </row>
    <row r="1701" spans="1:3" ht="18" customHeight="1">
      <c r="A1701" s="6" t="s">
        <v>26</v>
      </c>
      <c r="B1701" s="7" t="str">
        <f>"25720"</f>
        <v>25720</v>
      </c>
      <c r="C1701" s="8">
        <v>85.5</v>
      </c>
    </row>
    <row r="1702" spans="1:3" ht="18" customHeight="1">
      <c r="A1702" s="6" t="s">
        <v>26</v>
      </c>
      <c r="B1702" s="7" t="str">
        <f>"25721"</f>
        <v>25721</v>
      </c>
      <c r="C1702" s="8" t="s">
        <v>4</v>
      </c>
    </row>
    <row r="1703" spans="1:3" ht="18" customHeight="1">
      <c r="A1703" s="6" t="s">
        <v>26</v>
      </c>
      <c r="B1703" s="7" t="str">
        <f>"25722"</f>
        <v>25722</v>
      </c>
      <c r="C1703" s="8" t="s">
        <v>4</v>
      </c>
    </row>
    <row r="1704" spans="1:3" ht="18" customHeight="1">
      <c r="A1704" s="6" t="s">
        <v>26</v>
      </c>
      <c r="B1704" s="7" t="str">
        <f>"25723"</f>
        <v>25723</v>
      </c>
      <c r="C1704" s="8" t="s">
        <v>4</v>
      </c>
    </row>
    <row r="1705" spans="1:3" ht="18" customHeight="1">
      <c r="A1705" s="6" t="s">
        <v>26</v>
      </c>
      <c r="B1705" s="7" t="str">
        <f>"25724"</f>
        <v>25724</v>
      </c>
      <c r="C1705" s="8" t="s">
        <v>4</v>
      </c>
    </row>
    <row r="1706" spans="1:3" ht="18" customHeight="1">
      <c r="A1706" s="6" t="s">
        <v>26</v>
      </c>
      <c r="B1706" s="7" t="str">
        <f>"25725"</f>
        <v>25725</v>
      </c>
      <c r="C1706" s="8">
        <v>81.8</v>
      </c>
    </row>
    <row r="1707" spans="1:3" ht="18" customHeight="1">
      <c r="A1707" s="6" t="s">
        <v>26</v>
      </c>
      <c r="B1707" s="7" t="str">
        <f>"25726"</f>
        <v>25726</v>
      </c>
      <c r="C1707" s="8">
        <v>74.4</v>
      </c>
    </row>
    <row r="1708" spans="1:3" ht="18" customHeight="1">
      <c r="A1708" s="6" t="s">
        <v>26</v>
      </c>
      <c r="B1708" s="7" t="str">
        <f>"25727"</f>
        <v>25727</v>
      </c>
      <c r="C1708" s="8">
        <v>76</v>
      </c>
    </row>
    <row r="1709" spans="1:3" ht="18" customHeight="1">
      <c r="A1709" s="6" t="s">
        <v>26</v>
      </c>
      <c r="B1709" s="7" t="str">
        <f>"25728"</f>
        <v>25728</v>
      </c>
      <c r="C1709" s="8" t="s">
        <v>4</v>
      </c>
    </row>
    <row r="1710" spans="1:3" ht="18" customHeight="1">
      <c r="A1710" s="6" t="s">
        <v>26</v>
      </c>
      <c r="B1710" s="7" t="str">
        <f>"25729"</f>
        <v>25729</v>
      </c>
      <c r="C1710" s="8" t="s">
        <v>4</v>
      </c>
    </row>
    <row r="1711" spans="1:3" ht="18" customHeight="1">
      <c r="A1711" s="6" t="s">
        <v>26</v>
      </c>
      <c r="B1711" s="7" t="str">
        <f>"25730"</f>
        <v>25730</v>
      </c>
      <c r="C1711" s="8">
        <v>79.8</v>
      </c>
    </row>
    <row r="1712" spans="1:3" ht="18" customHeight="1">
      <c r="A1712" s="6" t="s">
        <v>27</v>
      </c>
      <c r="B1712" s="7" t="str">
        <f>"25801"</f>
        <v>25801</v>
      </c>
      <c r="C1712" s="8">
        <v>82</v>
      </c>
    </row>
    <row r="1713" spans="1:3" ht="18" customHeight="1">
      <c r="A1713" s="6" t="s">
        <v>27</v>
      </c>
      <c r="B1713" s="7" t="str">
        <f>"25802"</f>
        <v>25802</v>
      </c>
      <c r="C1713" s="8">
        <v>86.1</v>
      </c>
    </row>
    <row r="1714" spans="1:3" ht="18" customHeight="1">
      <c r="A1714" s="6" t="s">
        <v>27</v>
      </c>
      <c r="B1714" s="7" t="str">
        <f>"25803"</f>
        <v>25803</v>
      </c>
      <c r="C1714" s="8" t="s">
        <v>4</v>
      </c>
    </row>
    <row r="1715" spans="1:3" ht="18" customHeight="1">
      <c r="A1715" s="6" t="s">
        <v>27</v>
      </c>
      <c r="B1715" s="7" t="str">
        <f>"25804"</f>
        <v>25804</v>
      </c>
      <c r="C1715" s="8">
        <v>55.4</v>
      </c>
    </row>
    <row r="1716" spans="1:3" ht="18" customHeight="1">
      <c r="A1716" s="6" t="s">
        <v>27</v>
      </c>
      <c r="B1716" s="7" t="str">
        <f>"25805"</f>
        <v>25805</v>
      </c>
      <c r="C1716" s="8" t="s">
        <v>4</v>
      </c>
    </row>
    <row r="1717" spans="1:3" ht="18" customHeight="1">
      <c r="A1717" s="6" t="s">
        <v>27</v>
      </c>
      <c r="B1717" s="7" t="str">
        <f>"25806"</f>
        <v>25806</v>
      </c>
      <c r="C1717" s="8">
        <v>84.9</v>
      </c>
    </row>
    <row r="1718" spans="1:3" ht="18" customHeight="1">
      <c r="A1718" s="6" t="s">
        <v>27</v>
      </c>
      <c r="B1718" s="7" t="str">
        <f>"25807"</f>
        <v>25807</v>
      </c>
      <c r="C1718" s="8">
        <v>68.5</v>
      </c>
    </row>
    <row r="1719" spans="1:3" ht="18" customHeight="1">
      <c r="A1719" s="6" t="s">
        <v>27</v>
      </c>
      <c r="B1719" s="7" t="str">
        <f>"25808"</f>
        <v>25808</v>
      </c>
      <c r="C1719" s="8">
        <v>76.2</v>
      </c>
    </row>
    <row r="1720" spans="1:3" ht="18" customHeight="1">
      <c r="A1720" s="6" t="s">
        <v>27</v>
      </c>
      <c r="B1720" s="7" t="str">
        <f>"25809"</f>
        <v>25809</v>
      </c>
      <c r="C1720" s="8" t="s">
        <v>4</v>
      </c>
    </row>
    <row r="1721" spans="1:3" ht="18" customHeight="1">
      <c r="A1721" s="6" t="s">
        <v>27</v>
      </c>
      <c r="B1721" s="7" t="str">
        <f>"25810"</f>
        <v>25810</v>
      </c>
      <c r="C1721" s="8" t="s">
        <v>4</v>
      </c>
    </row>
    <row r="1722" spans="1:3" ht="18" customHeight="1">
      <c r="A1722" s="6" t="s">
        <v>27</v>
      </c>
      <c r="B1722" s="7" t="str">
        <f>"25811"</f>
        <v>25811</v>
      </c>
      <c r="C1722" s="8">
        <v>77.5</v>
      </c>
    </row>
    <row r="1723" spans="1:3" ht="18" customHeight="1">
      <c r="A1723" s="6" t="s">
        <v>27</v>
      </c>
      <c r="B1723" s="7" t="str">
        <f>"25812"</f>
        <v>25812</v>
      </c>
      <c r="C1723" s="8">
        <v>87.8</v>
      </c>
    </row>
    <row r="1724" spans="1:3" ht="18" customHeight="1">
      <c r="A1724" s="6" t="s">
        <v>27</v>
      </c>
      <c r="B1724" s="7" t="str">
        <f>"25813"</f>
        <v>25813</v>
      </c>
      <c r="C1724" s="8" t="s">
        <v>4</v>
      </c>
    </row>
    <row r="1725" spans="1:3" ht="18" customHeight="1">
      <c r="A1725" s="6" t="s">
        <v>27</v>
      </c>
      <c r="B1725" s="7" t="str">
        <f>"25814"</f>
        <v>25814</v>
      </c>
      <c r="C1725" s="8">
        <v>84.5</v>
      </c>
    </row>
    <row r="1726" spans="1:3" ht="18" customHeight="1">
      <c r="A1726" s="6" t="s">
        <v>27</v>
      </c>
      <c r="B1726" s="7" t="str">
        <f>"25815"</f>
        <v>25815</v>
      </c>
      <c r="C1726" s="8">
        <v>78.1</v>
      </c>
    </row>
    <row r="1727" spans="1:3" ht="18" customHeight="1">
      <c r="A1727" s="6" t="s">
        <v>27</v>
      </c>
      <c r="B1727" s="7" t="str">
        <f>"25816"</f>
        <v>25816</v>
      </c>
      <c r="C1727" s="8" t="s">
        <v>4</v>
      </c>
    </row>
    <row r="1728" spans="1:3" ht="18" customHeight="1">
      <c r="A1728" s="6" t="s">
        <v>27</v>
      </c>
      <c r="B1728" s="7" t="str">
        <f>"25817"</f>
        <v>25817</v>
      </c>
      <c r="C1728" s="8">
        <v>84.2</v>
      </c>
    </row>
    <row r="1729" spans="1:3" ht="18" customHeight="1">
      <c r="A1729" s="6" t="s">
        <v>27</v>
      </c>
      <c r="B1729" s="7" t="str">
        <f>"25818"</f>
        <v>25818</v>
      </c>
      <c r="C1729" s="8">
        <v>88</v>
      </c>
    </row>
    <row r="1730" spans="1:3" ht="18" customHeight="1">
      <c r="A1730" s="6" t="s">
        <v>27</v>
      </c>
      <c r="B1730" s="7" t="str">
        <f>"25819"</f>
        <v>25819</v>
      </c>
      <c r="C1730" s="8">
        <v>81.9</v>
      </c>
    </row>
    <row r="1731" spans="1:3" ht="18" customHeight="1">
      <c r="A1731" s="6" t="s">
        <v>27</v>
      </c>
      <c r="B1731" s="7" t="str">
        <f>"25820"</f>
        <v>25820</v>
      </c>
      <c r="C1731" s="8">
        <v>87.3</v>
      </c>
    </row>
    <row r="1732" spans="1:3" ht="18" customHeight="1">
      <c r="A1732" s="6" t="s">
        <v>27</v>
      </c>
      <c r="B1732" s="7" t="str">
        <f>"25821"</f>
        <v>25821</v>
      </c>
      <c r="C1732" s="8" t="s">
        <v>4</v>
      </c>
    </row>
    <row r="1733" spans="1:3" ht="18" customHeight="1">
      <c r="A1733" s="6" t="s">
        <v>27</v>
      </c>
      <c r="B1733" s="7" t="str">
        <f>"25822"</f>
        <v>25822</v>
      </c>
      <c r="C1733" s="8" t="s">
        <v>4</v>
      </c>
    </row>
    <row r="1734" spans="1:3" ht="18" customHeight="1">
      <c r="A1734" s="6" t="s">
        <v>27</v>
      </c>
      <c r="B1734" s="7" t="str">
        <f>"25823"</f>
        <v>25823</v>
      </c>
      <c r="C1734" s="8">
        <v>60.7</v>
      </c>
    </row>
    <row r="1735" spans="1:3" ht="18" customHeight="1">
      <c r="A1735" s="6" t="s">
        <v>27</v>
      </c>
      <c r="B1735" s="7" t="str">
        <f>"25824"</f>
        <v>25824</v>
      </c>
      <c r="C1735" s="8">
        <v>81</v>
      </c>
    </row>
    <row r="1736" spans="1:3" ht="18" customHeight="1">
      <c r="A1736" s="6" t="s">
        <v>27</v>
      </c>
      <c r="B1736" s="7" t="str">
        <f>"25825"</f>
        <v>25825</v>
      </c>
      <c r="C1736" s="8" t="s">
        <v>4</v>
      </c>
    </row>
    <row r="1737" spans="1:3" ht="18" customHeight="1">
      <c r="A1737" s="6" t="s">
        <v>27</v>
      </c>
      <c r="B1737" s="7" t="str">
        <f>"25826"</f>
        <v>25826</v>
      </c>
      <c r="C1737" s="8">
        <v>86.2</v>
      </c>
    </row>
    <row r="1738" spans="1:3" ht="18" customHeight="1">
      <c r="A1738" s="6" t="s">
        <v>27</v>
      </c>
      <c r="B1738" s="7" t="str">
        <f>"25827"</f>
        <v>25827</v>
      </c>
      <c r="C1738" s="8">
        <v>87</v>
      </c>
    </row>
    <row r="1739" spans="1:3" ht="18" customHeight="1">
      <c r="A1739" s="6" t="s">
        <v>27</v>
      </c>
      <c r="B1739" s="7" t="str">
        <f>"25828"</f>
        <v>25828</v>
      </c>
      <c r="C1739" s="8">
        <v>74.7</v>
      </c>
    </row>
    <row r="1740" spans="1:3" ht="18" customHeight="1">
      <c r="A1740" s="6" t="s">
        <v>27</v>
      </c>
      <c r="B1740" s="7" t="str">
        <f>"25829"</f>
        <v>25829</v>
      </c>
      <c r="C1740" s="8">
        <v>84.4</v>
      </c>
    </row>
    <row r="1741" spans="1:3" ht="18" customHeight="1">
      <c r="A1741" s="6" t="s">
        <v>27</v>
      </c>
      <c r="B1741" s="7" t="str">
        <f>"25830"</f>
        <v>25830</v>
      </c>
      <c r="C1741" s="8">
        <v>76</v>
      </c>
    </row>
    <row r="1742" spans="1:3" ht="18" customHeight="1">
      <c r="A1742" s="6" t="s">
        <v>27</v>
      </c>
      <c r="B1742" s="7" t="str">
        <f>"25901"</f>
        <v>25901</v>
      </c>
      <c r="C1742" s="8" t="s">
        <v>4</v>
      </c>
    </row>
    <row r="1743" spans="1:3" ht="18" customHeight="1">
      <c r="A1743" s="6" t="s">
        <v>27</v>
      </c>
      <c r="B1743" s="7" t="str">
        <f>"25902"</f>
        <v>25902</v>
      </c>
      <c r="C1743" s="8">
        <v>80.9</v>
      </c>
    </row>
    <row r="1744" spans="1:3" ht="18" customHeight="1">
      <c r="A1744" s="6" t="s">
        <v>27</v>
      </c>
      <c r="B1744" s="7" t="str">
        <f>"25903"</f>
        <v>25903</v>
      </c>
      <c r="C1744" s="8">
        <v>82.2</v>
      </c>
    </row>
    <row r="1745" spans="1:3" ht="18" customHeight="1">
      <c r="A1745" s="6" t="s">
        <v>27</v>
      </c>
      <c r="B1745" s="7" t="str">
        <f>"25904"</f>
        <v>25904</v>
      </c>
      <c r="C1745" s="8" t="s">
        <v>4</v>
      </c>
    </row>
    <row r="1746" spans="1:3" ht="18" customHeight="1">
      <c r="A1746" s="6" t="s">
        <v>27</v>
      </c>
      <c r="B1746" s="7" t="str">
        <f>"25905"</f>
        <v>25905</v>
      </c>
      <c r="C1746" s="8">
        <v>74.1</v>
      </c>
    </row>
    <row r="1747" spans="1:3" ht="18" customHeight="1">
      <c r="A1747" s="6" t="s">
        <v>27</v>
      </c>
      <c r="B1747" s="7" t="str">
        <f>"25906"</f>
        <v>25906</v>
      </c>
      <c r="C1747" s="8">
        <v>70.8</v>
      </c>
    </row>
    <row r="1748" spans="1:3" ht="18" customHeight="1">
      <c r="A1748" s="6" t="s">
        <v>27</v>
      </c>
      <c r="B1748" s="7" t="str">
        <f>"25907"</f>
        <v>25907</v>
      </c>
      <c r="C1748" s="8">
        <v>82.9</v>
      </c>
    </row>
    <row r="1749" spans="1:3" ht="18" customHeight="1">
      <c r="A1749" s="6" t="s">
        <v>27</v>
      </c>
      <c r="B1749" s="7" t="str">
        <f>"25908"</f>
        <v>25908</v>
      </c>
      <c r="C1749" s="8" t="s">
        <v>4</v>
      </c>
    </row>
    <row r="1750" spans="1:3" ht="18" customHeight="1">
      <c r="A1750" s="6" t="s">
        <v>27</v>
      </c>
      <c r="B1750" s="7" t="str">
        <f>"25909"</f>
        <v>25909</v>
      </c>
      <c r="C1750" s="8">
        <v>82</v>
      </c>
    </row>
    <row r="1751" spans="1:3" ht="18" customHeight="1">
      <c r="A1751" s="6" t="s">
        <v>27</v>
      </c>
      <c r="B1751" s="7" t="str">
        <f>"25910"</f>
        <v>25910</v>
      </c>
      <c r="C1751" s="8" t="s">
        <v>4</v>
      </c>
    </row>
    <row r="1752" spans="1:3" ht="18" customHeight="1">
      <c r="A1752" s="6" t="s">
        <v>27</v>
      </c>
      <c r="B1752" s="7" t="str">
        <f>"25911"</f>
        <v>25911</v>
      </c>
      <c r="C1752" s="8">
        <v>73.2</v>
      </c>
    </row>
    <row r="1753" spans="1:3" ht="18" customHeight="1">
      <c r="A1753" s="6" t="s">
        <v>27</v>
      </c>
      <c r="B1753" s="7" t="str">
        <f>"25912"</f>
        <v>25912</v>
      </c>
      <c r="C1753" s="8" t="s">
        <v>4</v>
      </c>
    </row>
    <row r="1754" spans="1:3" ht="18" customHeight="1">
      <c r="A1754" s="6" t="s">
        <v>28</v>
      </c>
      <c r="B1754" s="7" t="str">
        <f>"25913"</f>
        <v>25913</v>
      </c>
      <c r="C1754" s="8" t="s">
        <v>4</v>
      </c>
    </row>
    <row r="1755" spans="1:3" ht="18" customHeight="1">
      <c r="A1755" s="6" t="s">
        <v>28</v>
      </c>
      <c r="B1755" s="7" t="str">
        <f>"25914"</f>
        <v>25914</v>
      </c>
      <c r="C1755" s="8">
        <v>73.7</v>
      </c>
    </row>
    <row r="1756" spans="1:3" ht="18" customHeight="1">
      <c r="A1756" s="6" t="s">
        <v>28</v>
      </c>
      <c r="B1756" s="7" t="str">
        <f>"25915"</f>
        <v>25915</v>
      </c>
      <c r="C1756" s="8" t="s">
        <v>4</v>
      </c>
    </row>
    <row r="1757" spans="1:3" ht="18" customHeight="1">
      <c r="A1757" s="6" t="s">
        <v>28</v>
      </c>
      <c r="B1757" s="7" t="str">
        <f>"25916"</f>
        <v>25916</v>
      </c>
      <c r="C1757" s="8" t="s">
        <v>4</v>
      </c>
    </row>
    <row r="1758" spans="1:3" ht="18" customHeight="1">
      <c r="A1758" s="6" t="s">
        <v>28</v>
      </c>
      <c r="B1758" s="7" t="str">
        <f>"25917"</f>
        <v>25917</v>
      </c>
      <c r="C1758" s="8">
        <v>66.1</v>
      </c>
    </row>
    <row r="1759" spans="1:3" ht="18" customHeight="1">
      <c r="A1759" s="6" t="s">
        <v>28</v>
      </c>
      <c r="B1759" s="7" t="str">
        <f>"25918"</f>
        <v>25918</v>
      </c>
      <c r="C1759" s="8">
        <v>81.3</v>
      </c>
    </row>
    <row r="1760" spans="1:3" ht="18" customHeight="1">
      <c r="A1760" s="6" t="s">
        <v>28</v>
      </c>
      <c r="B1760" s="7" t="str">
        <f>"25919"</f>
        <v>25919</v>
      </c>
      <c r="C1760" s="8">
        <v>84.7</v>
      </c>
    </row>
    <row r="1761" spans="1:3" ht="18" customHeight="1">
      <c r="A1761" s="6" t="s">
        <v>28</v>
      </c>
      <c r="B1761" s="7" t="str">
        <f>"25920"</f>
        <v>25920</v>
      </c>
      <c r="C1761" s="8" t="s">
        <v>4</v>
      </c>
    </row>
    <row r="1762" spans="1:3" ht="18" customHeight="1">
      <c r="A1762" s="6" t="s">
        <v>28</v>
      </c>
      <c r="B1762" s="7" t="str">
        <f>"25921"</f>
        <v>25921</v>
      </c>
      <c r="C1762" s="8">
        <v>80.3</v>
      </c>
    </row>
    <row r="1763" spans="1:3" ht="18" customHeight="1">
      <c r="A1763" s="6" t="s">
        <v>28</v>
      </c>
      <c r="B1763" s="7" t="str">
        <f>"25922"</f>
        <v>25922</v>
      </c>
      <c r="C1763" s="8" t="s">
        <v>4</v>
      </c>
    </row>
    <row r="1764" spans="1:3" ht="18" customHeight="1">
      <c r="A1764" s="6" t="s">
        <v>28</v>
      </c>
      <c r="B1764" s="7" t="str">
        <f>"25923"</f>
        <v>25923</v>
      </c>
      <c r="C1764" s="8">
        <v>83.4</v>
      </c>
    </row>
    <row r="1765" spans="1:3" ht="18" customHeight="1">
      <c r="A1765" s="6" t="s">
        <v>28</v>
      </c>
      <c r="B1765" s="7" t="str">
        <f>"25924"</f>
        <v>25924</v>
      </c>
      <c r="C1765" s="8" t="s">
        <v>4</v>
      </c>
    </row>
    <row r="1766" spans="1:3" ht="18" customHeight="1">
      <c r="A1766" s="6" t="s">
        <v>28</v>
      </c>
      <c r="B1766" s="7" t="str">
        <f>"25925"</f>
        <v>25925</v>
      </c>
      <c r="C1766" s="8">
        <v>64.4</v>
      </c>
    </row>
    <row r="1767" spans="1:3" ht="18" customHeight="1">
      <c r="A1767" s="6" t="s">
        <v>28</v>
      </c>
      <c r="B1767" s="7" t="str">
        <f>"25926"</f>
        <v>25926</v>
      </c>
      <c r="C1767" s="8" t="s">
        <v>4</v>
      </c>
    </row>
    <row r="1768" spans="1:3" ht="18" customHeight="1">
      <c r="A1768" s="6" t="s">
        <v>28</v>
      </c>
      <c r="B1768" s="7" t="str">
        <f>"25927"</f>
        <v>25927</v>
      </c>
      <c r="C1768" s="8">
        <v>65.9</v>
      </c>
    </row>
    <row r="1769" spans="1:3" ht="18" customHeight="1">
      <c r="A1769" s="6" t="s">
        <v>28</v>
      </c>
      <c r="B1769" s="7" t="str">
        <f>"25928"</f>
        <v>25928</v>
      </c>
      <c r="C1769" s="8" t="s">
        <v>4</v>
      </c>
    </row>
    <row r="1770" spans="1:3" ht="18" customHeight="1">
      <c r="A1770" s="6" t="s">
        <v>28</v>
      </c>
      <c r="B1770" s="7" t="str">
        <f>"25929"</f>
        <v>25929</v>
      </c>
      <c r="C1770" s="8">
        <v>82</v>
      </c>
    </row>
    <row r="1771" spans="1:3" ht="18" customHeight="1">
      <c r="A1771" s="6" t="s">
        <v>28</v>
      </c>
      <c r="B1771" s="7" t="str">
        <f>"25930"</f>
        <v>25930</v>
      </c>
      <c r="C1771" s="8">
        <v>77.4</v>
      </c>
    </row>
    <row r="1772" spans="1:3" ht="18" customHeight="1">
      <c r="A1772" s="6" t="s">
        <v>28</v>
      </c>
      <c r="B1772" s="7" t="str">
        <f>"26001"</f>
        <v>26001</v>
      </c>
      <c r="C1772" s="8">
        <v>87.8</v>
      </c>
    </row>
    <row r="1773" spans="1:3" ht="18" customHeight="1">
      <c r="A1773" s="6" t="s">
        <v>28</v>
      </c>
      <c r="B1773" s="7" t="str">
        <f>"26002"</f>
        <v>26002</v>
      </c>
      <c r="C1773" s="8">
        <v>77.3</v>
      </c>
    </row>
    <row r="1774" spans="1:3" ht="18" customHeight="1">
      <c r="A1774" s="6" t="s">
        <v>28</v>
      </c>
      <c r="B1774" s="7" t="str">
        <f>"26003"</f>
        <v>26003</v>
      </c>
      <c r="C1774" s="8">
        <v>85.3</v>
      </c>
    </row>
    <row r="1775" spans="1:3" ht="18" customHeight="1">
      <c r="A1775" s="6" t="s">
        <v>28</v>
      </c>
      <c r="B1775" s="7" t="str">
        <f>"26004"</f>
        <v>26004</v>
      </c>
      <c r="C1775" s="8">
        <v>83.5</v>
      </c>
    </row>
    <row r="1776" spans="1:3" ht="18" customHeight="1">
      <c r="A1776" s="6" t="s">
        <v>28</v>
      </c>
      <c r="B1776" s="7" t="str">
        <f>"26005"</f>
        <v>26005</v>
      </c>
      <c r="C1776" s="8" t="s">
        <v>4</v>
      </c>
    </row>
    <row r="1777" spans="1:3" ht="18" customHeight="1">
      <c r="A1777" s="6" t="s">
        <v>28</v>
      </c>
      <c r="B1777" s="7" t="str">
        <f>"26006"</f>
        <v>26006</v>
      </c>
      <c r="C1777" s="8">
        <v>62.1</v>
      </c>
    </row>
    <row r="1778" spans="1:3" ht="18" customHeight="1">
      <c r="A1778" s="6" t="s">
        <v>28</v>
      </c>
      <c r="B1778" s="7" t="str">
        <f>"26007"</f>
        <v>26007</v>
      </c>
      <c r="C1778" s="8" t="s">
        <v>4</v>
      </c>
    </row>
    <row r="1779" spans="1:3" ht="18" customHeight="1">
      <c r="A1779" s="6" t="s">
        <v>28</v>
      </c>
      <c r="B1779" s="7" t="str">
        <f>"26008"</f>
        <v>26008</v>
      </c>
      <c r="C1779" s="8">
        <v>85.4</v>
      </c>
    </row>
    <row r="1780" spans="1:3" ht="18" customHeight="1">
      <c r="A1780" s="6" t="s">
        <v>28</v>
      </c>
      <c r="B1780" s="7" t="str">
        <f>"26009"</f>
        <v>26009</v>
      </c>
      <c r="C1780" s="8">
        <v>85.6</v>
      </c>
    </row>
    <row r="1781" spans="1:3" ht="18" customHeight="1">
      <c r="A1781" s="6" t="s">
        <v>28</v>
      </c>
      <c r="B1781" s="7" t="str">
        <f>"26010"</f>
        <v>26010</v>
      </c>
      <c r="C1781" s="8">
        <v>78.7</v>
      </c>
    </row>
    <row r="1782" spans="1:3" ht="18" customHeight="1">
      <c r="A1782" s="6" t="s">
        <v>28</v>
      </c>
      <c r="B1782" s="7" t="str">
        <f>"26011"</f>
        <v>26011</v>
      </c>
      <c r="C1782" s="8">
        <v>80.7</v>
      </c>
    </row>
    <row r="1783" spans="1:3" ht="18" customHeight="1">
      <c r="A1783" s="6" t="s">
        <v>28</v>
      </c>
      <c r="B1783" s="7" t="str">
        <f>"26012"</f>
        <v>26012</v>
      </c>
      <c r="C1783" s="8">
        <v>65.5</v>
      </c>
    </row>
    <row r="1784" spans="1:3" ht="18" customHeight="1">
      <c r="A1784" s="6" t="s">
        <v>28</v>
      </c>
      <c r="B1784" s="7" t="str">
        <f>"26013"</f>
        <v>26013</v>
      </c>
      <c r="C1784" s="8" t="s">
        <v>4</v>
      </c>
    </row>
    <row r="1785" spans="1:3" ht="18" customHeight="1">
      <c r="A1785" s="6" t="s">
        <v>28</v>
      </c>
      <c r="B1785" s="7" t="str">
        <f>"26014"</f>
        <v>26014</v>
      </c>
      <c r="C1785" s="8">
        <v>85.1</v>
      </c>
    </row>
    <row r="1786" spans="1:3" ht="18" customHeight="1">
      <c r="A1786" s="6" t="s">
        <v>28</v>
      </c>
      <c r="B1786" s="7" t="str">
        <f>"26015"</f>
        <v>26015</v>
      </c>
      <c r="C1786" s="8">
        <v>53.6</v>
      </c>
    </row>
    <row r="1787" spans="1:3" ht="18" customHeight="1">
      <c r="A1787" s="6" t="s">
        <v>28</v>
      </c>
      <c r="B1787" s="7" t="str">
        <f>"26016"</f>
        <v>26016</v>
      </c>
      <c r="C1787" s="8">
        <v>83.9</v>
      </c>
    </row>
    <row r="1788" spans="1:3" ht="18" customHeight="1">
      <c r="A1788" s="6" t="s">
        <v>28</v>
      </c>
      <c r="B1788" s="7" t="str">
        <f>"26017"</f>
        <v>26017</v>
      </c>
      <c r="C1788" s="8">
        <v>66.8</v>
      </c>
    </row>
    <row r="1789" spans="1:3" ht="18" customHeight="1">
      <c r="A1789" s="6" t="s">
        <v>28</v>
      </c>
      <c r="B1789" s="7" t="str">
        <f>"26018"</f>
        <v>26018</v>
      </c>
      <c r="C1789" s="8">
        <v>76.6</v>
      </c>
    </row>
    <row r="1790" spans="1:3" ht="18" customHeight="1">
      <c r="A1790" s="6" t="s">
        <v>28</v>
      </c>
      <c r="B1790" s="7" t="str">
        <f>"26019"</f>
        <v>26019</v>
      </c>
      <c r="C1790" s="8">
        <v>83.2</v>
      </c>
    </row>
    <row r="1791" spans="1:3" ht="18" customHeight="1">
      <c r="A1791" s="6" t="s">
        <v>28</v>
      </c>
      <c r="B1791" s="7" t="str">
        <f>"26020"</f>
        <v>26020</v>
      </c>
      <c r="C1791" s="8">
        <v>74.8</v>
      </c>
    </row>
    <row r="1792" spans="1:3" ht="18" customHeight="1">
      <c r="A1792" s="6" t="s">
        <v>28</v>
      </c>
      <c r="B1792" s="7" t="str">
        <f>"26021"</f>
        <v>26021</v>
      </c>
      <c r="C1792" s="8">
        <v>82.8</v>
      </c>
    </row>
    <row r="1793" spans="1:3" ht="18" customHeight="1">
      <c r="A1793" s="6" t="s">
        <v>28</v>
      </c>
      <c r="B1793" s="7" t="str">
        <f>"26022"</f>
        <v>26022</v>
      </c>
      <c r="C1793" s="8">
        <v>80.7</v>
      </c>
    </row>
    <row r="1794" spans="1:3" ht="18" customHeight="1">
      <c r="A1794" s="6" t="s">
        <v>28</v>
      </c>
      <c r="B1794" s="7" t="str">
        <f>"26023"</f>
        <v>26023</v>
      </c>
      <c r="C1794" s="8">
        <v>66.6</v>
      </c>
    </row>
    <row r="1795" spans="1:3" ht="18" customHeight="1">
      <c r="A1795" s="6" t="s">
        <v>28</v>
      </c>
      <c r="B1795" s="7" t="str">
        <f>"26024"</f>
        <v>26024</v>
      </c>
      <c r="C1795" s="8">
        <v>78.3</v>
      </c>
    </row>
    <row r="1796" spans="1:3" ht="18" customHeight="1">
      <c r="A1796" s="6" t="s">
        <v>28</v>
      </c>
      <c r="B1796" s="7" t="str">
        <f>"26025"</f>
        <v>26025</v>
      </c>
      <c r="C1796" s="8">
        <v>83.1</v>
      </c>
    </row>
    <row r="1797" spans="1:3" ht="18" customHeight="1">
      <c r="A1797" s="6" t="s">
        <v>28</v>
      </c>
      <c r="B1797" s="7" t="str">
        <f>"26026"</f>
        <v>26026</v>
      </c>
      <c r="C1797" s="8" t="s">
        <v>4</v>
      </c>
    </row>
    <row r="1798" spans="1:3" ht="18" customHeight="1">
      <c r="A1798" s="6" t="s">
        <v>28</v>
      </c>
      <c r="B1798" s="7" t="str">
        <f>"26027"</f>
        <v>26027</v>
      </c>
      <c r="C1798" s="8" t="s">
        <v>4</v>
      </c>
    </row>
    <row r="1799" spans="1:3" ht="18" customHeight="1">
      <c r="A1799" s="6" t="s">
        <v>28</v>
      </c>
      <c r="B1799" s="7" t="str">
        <f>"26028"</f>
        <v>26028</v>
      </c>
      <c r="C1799" s="8" t="s">
        <v>4</v>
      </c>
    </row>
    <row r="1800" spans="1:3" ht="18" customHeight="1">
      <c r="A1800" s="6" t="s">
        <v>28</v>
      </c>
      <c r="B1800" s="7" t="str">
        <f>"26029"</f>
        <v>26029</v>
      </c>
      <c r="C1800" s="8" t="s">
        <v>4</v>
      </c>
    </row>
    <row r="1801" spans="1:3" ht="18" customHeight="1">
      <c r="A1801" s="6" t="s">
        <v>28</v>
      </c>
      <c r="B1801" s="7" t="str">
        <f>"26030"</f>
        <v>26030</v>
      </c>
      <c r="C1801" s="8">
        <v>78.1</v>
      </c>
    </row>
    <row r="1802" spans="1:3" ht="18" customHeight="1">
      <c r="A1802" s="6" t="s">
        <v>28</v>
      </c>
      <c r="B1802" s="7" t="str">
        <f>"26101"</f>
        <v>26101</v>
      </c>
      <c r="C1802" s="8">
        <v>87.1</v>
      </c>
    </row>
    <row r="1803" spans="1:3" ht="18" customHeight="1">
      <c r="A1803" s="6" t="s">
        <v>28</v>
      </c>
      <c r="B1803" s="7" t="str">
        <f>"26102"</f>
        <v>26102</v>
      </c>
      <c r="C1803" s="8">
        <v>84.5</v>
      </c>
    </row>
    <row r="1804" spans="1:3" ht="18" customHeight="1">
      <c r="A1804" s="6" t="s">
        <v>28</v>
      </c>
      <c r="B1804" s="7" t="str">
        <f>"26103"</f>
        <v>26103</v>
      </c>
      <c r="C1804" s="8">
        <v>79.9</v>
      </c>
    </row>
    <row r="1805" spans="1:3" ht="18" customHeight="1">
      <c r="A1805" s="6" t="s">
        <v>28</v>
      </c>
      <c r="B1805" s="7" t="str">
        <f>"26104"</f>
        <v>26104</v>
      </c>
      <c r="C1805" s="8" t="s">
        <v>4</v>
      </c>
    </row>
    <row r="1806" spans="1:3" ht="18" customHeight="1">
      <c r="A1806" s="6" t="s">
        <v>28</v>
      </c>
      <c r="B1806" s="7" t="str">
        <f>"26105"</f>
        <v>26105</v>
      </c>
      <c r="C1806" s="8">
        <v>70.1</v>
      </c>
    </row>
    <row r="1807" spans="1:3" ht="18" customHeight="1">
      <c r="A1807" s="6" t="s">
        <v>28</v>
      </c>
      <c r="B1807" s="7" t="str">
        <f>"26106"</f>
        <v>26106</v>
      </c>
      <c r="C1807" s="8">
        <v>82.1</v>
      </c>
    </row>
    <row r="1808" spans="1:3" ht="18" customHeight="1">
      <c r="A1808" s="6" t="s">
        <v>28</v>
      </c>
      <c r="B1808" s="7" t="str">
        <f>"26107"</f>
        <v>26107</v>
      </c>
      <c r="C1808" s="8">
        <v>76.4</v>
      </c>
    </row>
    <row r="1809" spans="1:3" ht="18" customHeight="1">
      <c r="A1809" s="6" t="s">
        <v>28</v>
      </c>
      <c r="B1809" s="7" t="str">
        <f>"26108"</f>
        <v>26108</v>
      </c>
      <c r="C1809" s="8" t="s">
        <v>4</v>
      </c>
    </row>
    <row r="1810" spans="1:3" ht="18" customHeight="1">
      <c r="A1810" s="6" t="s">
        <v>28</v>
      </c>
      <c r="B1810" s="7" t="str">
        <f>"26109"</f>
        <v>26109</v>
      </c>
      <c r="C1810" s="8" t="s">
        <v>4</v>
      </c>
    </row>
    <row r="1811" spans="1:3" ht="18" customHeight="1">
      <c r="A1811" s="6" t="s">
        <v>28</v>
      </c>
      <c r="B1811" s="7" t="str">
        <f>"26110"</f>
        <v>26110</v>
      </c>
      <c r="C1811" s="8">
        <v>86.4</v>
      </c>
    </row>
    <row r="1812" spans="1:3" ht="18" customHeight="1">
      <c r="A1812" s="6" t="s">
        <v>28</v>
      </c>
      <c r="B1812" s="7" t="str">
        <f>"26111"</f>
        <v>26111</v>
      </c>
      <c r="C1812" s="8">
        <v>72.6</v>
      </c>
    </row>
    <row r="1813" spans="1:3" ht="18" customHeight="1">
      <c r="A1813" s="6" t="s">
        <v>28</v>
      </c>
      <c r="B1813" s="7" t="str">
        <f>"26112"</f>
        <v>26112</v>
      </c>
      <c r="C1813" s="8">
        <v>79.9</v>
      </c>
    </row>
    <row r="1814" spans="1:3" ht="18" customHeight="1">
      <c r="A1814" s="6" t="s">
        <v>28</v>
      </c>
      <c r="B1814" s="7" t="str">
        <f>"26113"</f>
        <v>26113</v>
      </c>
      <c r="C1814" s="8">
        <v>75.5</v>
      </c>
    </row>
    <row r="1815" spans="1:3" ht="18" customHeight="1">
      <c r="A1815" s="6" t="s">
        <v>28</v>
      </c>
      <c r="B1815" s="7" t="str">
        <f>"26114"</f>
        <v>26114</v>
      </c>
      <c r="C1815" s="8">
        <v>75.3</v>
      </c>
    </row>
    <row r="1816" spans="1:3" ht="18" customHeight="1">
      <c r="A1816" s="6" t="s">
        <v>28</v>
      </c>
      <c r="B1816" s="7" t="str">
        <f>"26115"</f>
        <v>26115</v>
      </c>
      <c r="C1816" s="8">
        <v>76.4</v>
      </c>
    </row>
    <row r="1817" spans="1:3" ht="18" customHeight="1">
      <c r="A1817" s="6" t="s">
        <v>28</v>
      </c>
      <c r="B1817" s="7" t="str">
        <f>"26116"</f>
        <v>26116</v>
      </c>
      <c r="C1817" s="8" t="s">
        <v>4</v>
      </c>
    </row>
    <row r="1818" spans="1:3" ht="18" customHeight="1">
      <c r="A1818" s="6" t="s">
        <v>28</v>
      </c>
      <c r="B1818" s="7" t="str">
        <f>"26117"</f>
        <v>26117</v>
      </c>
      <c r="C1818" s="8" t="s">
        <v>4</v>
      </c>
    </row>
    <row r="1819" spans="1:3" ht="18" customHeight="1">
      <c r="A1819" s="6" t="s">
        <v>28</v>
      </c>
      <c r="B1819" s="7" t="str">
        <f>"26118"</f>
        <v>26118</v>
      </c>
      <c r="C1819" s="8" t="s">
        <v>4</v>
      </c>
    </row>
    <row r="1820" spans="1:3" ht="18" customHeight="1">
      <c r="A1820" s="6" t="s">
        <v>28</v>
      </c>
      <c r="B1820" s="7" t="str">
        <f>"26119"</f>
        <v>26119</v>
      </c>
      <c r="C1820" s="8">
        <v>78.3</v>
      </c>
    </row>
    <row r="1821" spans="1:3" ht="18" customHeight="1">
      <c r="A1821" s="6" t="s">
        <v>28</v>
      </c>
      <c r="B1821" s="7" t="str">
        <f>"26120"</f>
        <v>26120</v>
      </c>
      <c r="C1821" s="8">
        <v>74.2</v>
      </c>
    </row>
    <row r="1822" spans="1:3" ht="18" customHeight="1">
      <c r="A1822" s="6" t="s">
        <v>28</v>
      </c>
      <c r="B1822" s="7" t="str">
        <f>"26121"</f>
        <v>26121</v>
      </c>
      <c r="C1822" s="8">
        <v>81.5</v>
      </c>
    </row>
    <row r="1823" spans="1:3" ht="18" customHeight="1">
      <c r="A1823" s="6" t="s">
        <v>28</v>
      </c>
      <c r="B1823" s="7" t="str">
        <f>"26122"</f>
        <v>26122</v>
      </c>
      <c r="C1823" s="8">
        <v>64</v>
      </c>
    </row>
    <row r="1824" spans="1:3" ht="18" customHeight="1">
      <c r="A1824" s="6" t="s">
        <v>28</v>
      </c>
      <c r="B1824" s="7" t="str">
        <f>"26123"</f>
        <v>26123</v>
      </c>
      <c r="C1824" s="8" t="s">
        <v>4</v>
      </c>
    </row>
    <row r="1825" spans="1:3" ht="18" customHeight="1">
      <c r="A1825" s="6" t="s">
        <v>28</v>
      </c>
      <c r="B1825" s="7" t="str">
        <f>"26124"</f>
        <v>26124</v>
      </c>
      <c r="C1825" s="8">
        <v>72</v>
      </c>
    </row>
    <row r="1826" spans="1:3" ht="18" customHeight="1">
      <c r="A1826" s="6" t="s">
        <v>28</v>
      </c>
      <c r="B1826" s="7" t="str">
        <f>"26125"</f>
        <v>26125</v>
      </c>
      <c r="C1826" s="8" t="s">
        <v>4</v>
      </c>
    </row>
    <row r="1827" spans="1:3" ht="18" customHeight="1">
      <c r="A1827" s="6" t="s">
        <v>28</v>
      </c>
      <c r="B1827" s="7" t="str">
        <f>"26126"</f>
        <v>26126</v>
      </c>
      <c r="C1827" s="8" t="s">
        <v>4</v>
      </c>
    </row>
    <row r="1828" spans="1:3" ht="18" customHeight="1">
      <c r="A1828" s="6" t="s">
        <v>28</v>
      </c>
      <c r="B1828" s="7" t="str">
        <f>"26127"</f>
        <v>26127</v>
      </c>
      <c r="C1828" s="8">
        <v>88.6</v>
      </c>
    </row>
    <row r="1829" spans="1:3" ht="18" customHeight="1">
      <c r="A1829" s="6" t="s">
        <v>28</v>
      </c>
      <c r="B1829" s="7" t="str">
        <f>"26128"</f>
        <v>26128</v>
      </c>
      <c r="C1829" s="8" t="s">
        <v>4</v>
      </c>
    </row>
    <row r="1830" spans="1:3" ht="18" customHeight="1">
      <c r="A1830" s="6" t="s">
        <v>28</v>
      </c>
      <c r="B1830" s="7" t="str">
        <f>"26129"</f>
        <v>26129</v>
      </c>
      <c r="C1830" s="8" t="s">
        <v>4</v>
      </c>
    </row>
    <row r="1831" spans="1:3" ht="18" customHeight="1">
      <c r="A1831" s="6" t="s">
        <v>28</v>
      </c>
      <c r="B1831" s="7" t="str">
        <f>"26130"</f>
        <v>26130</v>
      </c>
      <c r="C1831" s="8" t="s">
        <v>4</v>
      </c>
    </row>
    <row r="1832" spans="1:3" ht="18" customHeight="1">
      <c r="A1832" s="6" t="s">
        <v>28</v>
      </c>
      <c r="B1832" s="7" t="str">
        <f>"26201"</f>
        <v>26201</v>
      </c>
      <c r="C1832" s="8">
        <v>76.4</v>
      </c>
    </row>
    <row r="1833" spans="1:3" ht="18" customHeight="1">
      <c r="A1833" s="6" t="s">
        <v>28</v>
      </c>
      <c r="B1833" s="7" t="str">
        <f>"26202"</f>
        <v>26202</v>
      </c>
      <c r="C1833" s="8" t="s">
        <v>4</v>
      </c>
    </row>
    <row r="1834" spans="1:3" ht="18" customHeight="1">
      <c r="A1834" s="6" t="s">
        <v>28</v>
      </c>
      <c r="B1834" s="7" t="str">
        <f>"26203"</f>
        <v>26203</v>
      </c>
      <c r="C1834" s="8">
        <v>75.5</v>
      </c>
    </row>
    <row r="1835" spans="1:3" ht="18" customHeight="1">
      <c r="A1835" s="6" t="s">
        <v>28</v>
      </c>
      <c r="B1835" s="7" t="str">
        <f>"26204"</f>
        <v>26204</v>
      </c>
      <c r="C1835" s="8" t="s">
        <v>4</v>
      </c>
    </row>
    <row r="1836" spans="1:3" ht="18" customHeight="1">
      <c r="A1836" s="6" t="s">
        <v>28</v>
      </c>
      <c r="B1836" s="7" t="str">
        <f>"26205"</f>
        <v>26205</v>
      </c>
      <c r="C1836" s="8">
        <v>75.3</v>
      </c>
    </row>
    <row r="1837" spans="1:3" ht="18" customHeight="1">
      <c r="A1837" s="6" t="s">
        <v>28</v>
      </c>
      <c r="B1837" s="7" t="str">
        <f>"26206"</f>
        <v>26206</v>
      </c>
      <c r="C1837" s="8">
        <v>81.2</v>
      </c>
    </row>
    <row r="1838" spans="1:3" ht="18" customHeight="1">
      <c r="A1838" s="6" t="s">
        <v>28</v>
      </c>
      <c r="B1838" s="7" t="str">
        <f>"26207"</f>
        <v>26207</v>
      </c>
      <c r="C1838" s="8" t="s">
        <v>4</v>
      </c>
    </row>
    <row r="1839" spans="1:3" ht="18" customHeight="1">
      <c r="A1839" s="6" t="s">
        <v>28</v>
      </c>
      <c r="B1839" s="7" t="str">
        <f>"26208"</f>
        <v>26208</v>
      </c>
      <c r="C1839" s="8" t="s">
        <v>4</v>
      </c>
    </row>
    <row r="1840" spans="1:3" ht="18" customHeight="1">
      <c r="A1840" s="6" t="s">
        <v>28</v>
      </c>
      <c r="B1840" s="7" t="str">
        <f>"26209"</f>
        <v>26209</v>
      </c>
      <c r="C1840" s="8">
        <v>76.7</v>
      </c>
    </row>
    <row r="1841" spans="1:3" ht="18" customHeight="1">
      <c r="A1841" s="6" t="s">
        <v>28</v>
      </c>
      <c r="B1841" s="7" t="str">
        <f>"26210"</f>
        <v>26210</v>
      </c>
      <c r="C1841" s="8">
        <v>79.8</v>
      </c>
    </row>
    <row r="1842" spans="1:3" ht="18" customHeight="1">
      <c r="A1842" s="6" t="s">
        <v>28</v>
      </c>
      <c r="B1842" s="7" t="str">
        <f>"26211"</f>
        <v>26211</v>
      </c>
      <c r="C1842" s="8" t="s">
        <v>4</v>
      </c>
    </row>
    <row r="1843" spans="1:3" ht="18" customHeight="1">
      <c r="A1843" s="6" t="s">
        <v>28</v>
      </c>
      <c r="B1843" s="7" t="str">
        <f>"26212"</f>
        <v>26212</v>
      </c>
      <c r="C1843" s="8" t="s">
        <v>4</v>
      </c>
    </row>
    <row r="1844" spans="1:3" ht="18" customHeight="1">
      <c r="A1844" s="6" t="s">
        <v>29</v>
      </c>
      <c r="B1844" s="7" t="str">
        <f>"26213"</f>
        <v>26213</v>
      </c>
      <c r="C1844" s="8" t="s">
        <v>4</v>
      </c>
    </row>
    <row r="1845" spans="1:3" ht="18" customHeight="1">
      <c r="A1845" s="6" t="s">
        <v>29</v>
      </c>
      <c r="B1845" s="7" t="str">
        <f>"26214"</f>
        <v>26214</v>
      </c>
      <c r="C1845" s="8">
        <v>78.6</v>
      </c>
    </row>
    <row r="1846" spans="1:3" ht="18" customHeight="1">
      <c r="A1846" s="6" t="s">
        <v>29</v>
      </c>
      <c r="B1846" s="7" t="str">
        <f>"26215"</f>
        <v>26215</v>
      </c>
      <c r="C1846" s="8">
        <v>77.3</v>
      </c>
    </row>
    <row r="1847" spans="1:3" ht="18" customHeight="1">
      <c r="A1847" s="6" t="s">
        <v>29</v>
      </c>
      <c r="B1847" s="7" t="str">
        <f>"26216"</f>
        <v>26216</v>
      </c>
      <c r="C1847" s="8">
        <v>72.6</v>
      </c>
    </row>
    <row r="1848" spans="1:3" ht="18" customHeight="1">
      <c r="A1848" s="6" t="s">
        <v>29</v>
      </c>
      <c r="B1848" s="7" t="str">
        <f>"26217"</f>
        <v>26217</v>
      </c>
      <c r="C1848" s="8">
        <v>75.3</v>
      </c>
    </row>
    <row r="1849" spans="1:3" ht="18" customHeight="1">
      <c r="A1849" s="6" t="s">
        <v>29</v>
      </c>
      <c r="B1849" s="7" t="str">
        <f>"26218"</f>
        <v>26218</v>
      </c>
      <c r="C1849" s="8">
        <v>81.1</v>
      </c>
    </row>
    <row r="1850" spans="1:3" ht="18" customHeight="1">
      <c r="A1850" s="6" t="s">
        <v>29</v>
      </c>
      <c r="B1850" s="7" t="str">
        <f>"26219"</f>
        <v>26219</v>
      </c>
      <c r="C1850" s="8">
        <v>80.3</v>
      </c>
    </row>
    <row r="1851" spans="1:3" ht="18" customHeight="1">
      <c r="A1851" s="6" t="s">
        <v>29</v>
      </c>
      <c r="B1851" s="7" t="str">
        <f>"26220"</f>
        <v>26220</v>
      </c>
      <c r="C1851" s="8">
        <v>77.7</v>
      </c>
    </row>
    <row r="1852" spans="1:3" ht="18" customHeight="1">
      <c r="A1852" s="6" t="s">
        <v>29</v>
      </c>
      <c r="B1852" s="7" t="str">
        <f>"26221"</f>
        <v>26221</v>
      </c>
      <c r="C1852" s="8" t="s">
        <v>4</v>
      </c>
    </row>
    <row r="1853" spans="1:3" ht="18" customHeight="1">
      <c r="A1853" s="6" t="s">
        <v>29</v>
      </c>
      <c r="B1853" s="7" t="str">
        <f>"26222"</f>
        <v>26222</v>
      </c>
      <c r="C1853" s="8" t="s">
        <v>4</v>
      </c>
    </row>
    <row r="1854" spans="1:3" ht="18" customHeight="1">
      <c r="A1854" s="6" t="s">
        <v>29</v>
      </c>
      <c r="B1854" s="7" t="str">
        <f>"26223"</f>
        <v>26223</v>
      </c>
      <c r="C1854" s="8">
        <v>70.2</v>
      </c>
    </row>
    <row r="1855" spans="1:3" ht="18" customHeight="1">
      <c r="A1855" s="6" t="s">
        <v>29</v>
      </c>
      <c r="B1855" s="7" t="str">
        <f>"26224"</f>
        <v>26224</v>
      </c>
      <c r="C1855" s="8">
        <v>82.4</v>
      </c>
    </row>
    <row r="1856" spans="1:3" ht="18" customHeight="1">
      <c r="A1856" s="6" t="s">
        <v>29</v>
      </c>
      <c r="B1856" s="7" t="str">
        <f>"26225"</f>
        <v>26225</v>
      </c>
      <c r="C1856" s="8">
        <v>69.3</v>
      </c>
    </row>
    <row r="1857" spans="1:3" ht="18" customHeight="1">
      <c r="A1857" s="6" t="s">
        <v>29</v>
      </c>
      <c r="B1857" s="7" t="str">
        <f>"26226"</f>
        <v>26226</v>
      </c>
      <c r="C1857" s="8">
        <v>87</v>
      </c>
    </row>
    <row r="1858" spans="1:3" ht="18" customHeight="1">
      <c r="A1858" s="6" t="s">
        <v>29</v>
      </c>
      <c r="B1858" s="7" t="str">
        <f>"26227"</f>
        <v>26227</v>
      </c>
      <c r="C1858" s="8">
        <v>71.8</v>
      </c>
    </row>
    <row r="1859" spans="1:3" ht="18" customHeight="1">
      <c r="A1859" s="6" t="s">
        <v>29</v>
      </c>
      <c r="B1859" s="7" t="str">
        <f>"26228"</f>
        <v>26228</v>
      </c>
      <c r="C1859" s="8">
        <v>86.5</v>
      </c>
    </row>
    <row r="1860" spans="1:3" ht="18" customHeight="1">
      <c r="A1860" s="6" t="s">
        <v>29</v>
      </c>
      <c r="B1860" s="7" t="str">
        <f>"26229"</f>
        <v>26229</v>
      </c>
      <c r="C1860" s="8" t="s">
        <v>4</v>
      </c>
    </row>
    <row r="1861" spans="1:3" ht="18" customHeight="1">
      <c r="A1861" s="6" t="s">
        <v>29</v>
      </c>
      <c r="B1861" s="7" t="str">
        <f>"26230"</f>
        <v>26230</v>
      </c>
      <c r="C1861" s="8" t="s">
        <v>4</v>
      </c>
    </row>
    <row r="1862" spans="1:3" ht="18" customHeight="1">
      <c r="A1862" s="6" t="s">
        <v>29</v>
      </c>
      <c r="B1862" s="7" t="str">
        <f>"26301"</f>
        <v>26301</v>
      </c>
      <c r="C1862" s="8">
        <v>61.3</v>
      </c>
    </row>
    <row r="1863" spans="1:3" ht="18" customHeight="1">
      <c r="A1863" s="6" t="s">
        <v>29</v>
      </c>
      <c r="B1863" s="7" t="str">
        <f>"26302"</f>
        <v>26302</v>
      </c>
      <c r="C1863" s="8">
        <v>75.3</v>
      </c>
    </row>
    <row r="1864" spans="1:3" ht="18" customHeight="1">
      <c r="A1864" s="6" t="s">
        <v>29</v>
      </c>
      <c r="B1864" s="7" t="str">
        <f>"26303"</f>
        <v>26303</v>
      </c>
      <c r="C1864" s="8" t="s">
        <v>4</v>
      </c>
    </row>
    <row r="1865" spans="1:3" ht="18" customHeight="1">
      <c r="A1865" s="6" t="s">
        <v>29</v>
      </c>
      <c r="B1865" s="7" t="str">
        <f>"26304"</f>
        <v>26304</v>
      </c>
      <c r="C1865" s="8">
        <v>76.1</v>
      </c>
    </row>
    <row r="1866" spans="1:3" ht="18" customHeight="1">
      <c r="A1866" s="6" t="s">
        <v>29</v>
      </c>
      <c r="B1866" s="7" t="str">
        <f>"26305"</f>
        <v>26305</v>
      </c>
      <c r="C1866" s="8">
        <v>79.8</v>
      </c>
    </row>
    <row r="1867" spans="1:3" ht="18" customHeight="1">
      <c r="A1867" s="6" t="s">
        <v>29</v>
      </c>
      <c r="B1867" s="7" t="str">
        <f>"26306"</f>
        <v>26306</v>
      </c>
      <c r="C1867" s="8" t="s">
        <v>4</v>
      </c>
    </row>
    <row r="1868" spans="1:3" ht="18" customHeight="1">
      <c r="A1868" s="6" t="s">
        <v>29</v>
      </c>
      <c r="B1868" s="7" t="str">
        <f>"26307"</f>
        <v>26307</v>
      </c>
      <c r="C1868" s="8" t="s">
        <v>4</v>
      </c>
    </row>
    <row r="1869" spans="1:3" ht="18" customHeight="1">
      <c r="A1869" s="6" t="s">
        <v>29</v>
      </c>
      <c r="B1869" s="7" t="str">
        <f>"26308"</f>
        <v>26308</v>
      </c>
      <c r="C1869" s="8">
        <v>84.5</v>
      </c>
    </row>
    <row r="1870" spans="1:3" ht="18" customHeight="1">
      <c r="A1870" s="6" t="s">
        <v>30</v>
      </c>
      <c r="B1870" s="7" t="str">
        <f>"26309"</f>
        <v>26309</v>
      </c>
      <c r="C1870" s="8" t="s">
        <v>4</v>
      </c>
    </row>
    <row r="1871" spans="1:3" ht="18" customHeight="1">
      <c r="A1871" s="6" t="s">
        <v>30</v>
      </c>
      <c r="B1871" s="7" t="str">
        <f>"26310"</f>
        <v>26310</v>
      </c>
      <c r="C1871" s="8">
        <v>74.2</v>
      </c>
    </row>
    <row r="1872" spans="1:3" ht="18" customHeight="1">
      <c r="A1872" s="6" t="s">
        <v>30</v>
      </c>
      <c r="B1872" s="7" t="str">
        <f>"26311"</f>
        <v>26311</v>
      </c>
      <c r="C1872" s="8">
        <v>76.8</v>
      </c>
    </row>
    <row r="1873" spans="1:3" ht="18" customHeight="1">
      <c r="A1873" s="6" t="s">
        <v>30</v>
      </c>
      <c r="B1873" s="7" t="str">
        <f>"26312"</f>
        <v>26312</v>
      </c>
      <c r="C1873" s="8" t="s">
        <v>4</v>
      </c>
    </row>
    <row r="1874" spans="1:3" ht="18" customHeight="1">
      <c r="A1874" s="6" t="s">
        <v>30</v>
      </c>
      <c r="B1874" s="7" t="str">
        <f>"26313"</f>
        <v>26313</v>
      </c>
      <c r="C1874" s="8">
        <v>81.7</v>
      </c>
    </row>
    <row r="1875" spans="1:3" ht="18" customHeight="1">
      <c r="A1875" s="6" t="s">
        <v>30</v>
      </c>
      <c r="B1875" s="7" t="str">
        <f>"26314"</f>
        <v>26314</v>
      </c>
      <c r="C1875" s="8" t="s">
        <v>4</v>
      </c>
    </row>
    <row r="1876" spans="1:3" ht="18" customHeight="1">
      <c r="A1876" s="6" t="s">
        <v>30</v>
      </c>
      <c r="B1876" s="7" t="str">
        <f>"26315"</f>
        <v>26315</v>
      </c>
      <c r="C1876" s="8" t="s">
        <v>4</v>
      </c>
    </row>
    <row r="1877" spans="1:3" ht="18" customHeight="1">
      <c r="A1877" s="6" t="s">
        <v>30</v>
      </c>
      <c r="B1877" s="7" t="str">
        <f>"26316"</f>
        <v>26316</v>
      </c>
      <c r="C1877" s="8">
        <v>80.8</v>
      </c>
    </row>
    <row r="1878" spans="1:3" ht="18" customHeight="1">
      <c r="A1878" s="6" t="s">
        <v>30</v>
      </c>
      <c r="B1878" s="7" t="str">
        <f>"26317"</f>
        <v>26317</v>
      </c>
      <c r="C1878" s="8">
        <v>88.2</v>
      </c>
    </row>
    <row r="1879" spans="1:3" ht="18" customHeight="1">
      <c r="A1879" s="6" t="s">
        <v>30</v>
      </c>
      <c r="B1879" s="7" t="str">
        <f>"26318"</f>
        <v>26318</v>
      </c>
      <c r="C1879" s="8" t="s">
        <v>4</v>
      </c>
    </row>
    <row r="1880" spans="1:3" ht="18" customHeight="1">
      <c r="A1880" s="6" t="s">
        <v>30</v>
      </c>
      <c r="B1880" s="7" t="str">
        <f>"26319"</f>
        <v>26319</v>
      </c>
      <c r="C1880" s="8" t="s">
        <v>4</v>
      </c>
    </row>
    <row r="1881" spans="1:3" ht="18" customHeight="1">
      <c r="A1881" s="6" t="s">
        <v>30</v>
      </c>
      <c r="B1881" s="7" t="str">
        <f>"26320"</f>
        <v>26320</v>
      </c>
      <c r="C1881" s="8">
        <v>77.9</v>
      </c>
    </row>
    <row r="1882" spans="1:3" ht="18" customHeight="1">
      <c r="A1882" s="6" t="s">
        <v>30</v>
      </c>
      <c r="B1882" s="7" t="str">
        <f>"26321"</f>
        <v>26321</v>
      </c>
      <c r="C1882" s="8">
        <v>87.2</v>
      </c>
    </row>
    <row r="1883" spans="1:3" ht="18" customHeight="1">
      <c r="A1883" s="6" t="s">
        <v>30</v>
      </c>
      <c r="B1883" s="7" t="str">
        <f>"26322"</f>
        <v>26322</v>
      </c>
      <c r="C1883" s="8" t="s">
        <v>4</v>
      </c>
    </row>
    <row r="1884" spans="1:3" ht="18" customHeight="1">
      <c r="A1884" s="6" t="s">
        <v>30</v>
      </c>
      <c r="B1884" s="7" t="str">
        <f>"26323"</f>
        <v>26323</v>
      </c>
      <c r="C1884" s="8" t="s">
        <v>4</v>
      </c>
    </row>
    <row r="1885" spans="1:3" ht="18" customHeight="1">
      <c r="A1885" s="6" t="s">
        <v>30</v>
      </c>
      <c r="B1885" s="7" t="str">
        <f>"26324"</f>
        <v>26324</v>
      </c>
      <c r="C1885" s="8">
        <v>87.1</v>
      </c>
    </row>
    <row r="1886" spans="1:3" ht="18" customHeight="1">
      <c r="A1886" s="6" t="s">
        <v>30</v>
      </c>
      <c r="B1886" s="7" t="str">
        <f>"26325"</f>
        <v>26325</v>
      </c>
      <c r="C1886" s="8">
        <v>88.2</v>
      </c>
    </row>
    <row r="1887" spans="1:3" ht="18" customHeight="1">
      <c r="A1887" s="6" t="s">
        <v>30</v>
      </c>
      <c r="B1887" s="7" t="str">
        <f>"26326"</f>
        <v>26326</v>
      </c>
      <c r="C1887" s="8" t="s">
        <v>4</v>
      </c>
    </row>
    <row r="1888" spans="1:3" ht="18" customHeight="1">
      <c r="A1888" s="6" t="s">
        <v>30</v>
      </c>
      <c r="B1888" s="7" t="str">
        <f>"26327"</f>
        <v>26327</v>
      </c>
      <c r="C1888" s="8">
        <v>85.7</v>
      </c>
    </row>
    <row r="1889" spans="1:3" ht="18" customHeight="1">
      <c r="A1889" s="6" t="s">
        <v>30</v>
      </c>
      <c r="B1889" s="7" t="str">
        <f>"26328"</f>
        <v>26328</v>
      </c>
      <c r="C1889" s="8">
        <v>66.4</v>
      </c>
    </row>
    <row r="1890" spans="1:3" ht="18" customHeight="1">
      <c r="A1890" s="6" t="s">
        <v>30</v>
      </c>
      <c r="B1890" s="7" t="str">
        <f>"26329"</f>
        <v>26329</v>
      </c>
      <c r="C1890" s="8">
        <v>78.2</v>
      </c>
    </row>
    <row r="1891" spans="1:3" ht="18" customHeight="1">
      <c r="A1891" s="6" t="s">
        <v>30</v>
      </c>
      <c r="B1891" s="7" t="str">
        <f>"26330"</f>
        <v>26330</v>
      </c>
      <c r="C1891" s="8">
        <v>85.4</v>
      </c>
    </row>
    <row r="1892" spans="1:3" ht="18" customHeight="1">
      <c r="A1892" s="6" t="s">
        <v>30</v>
      </c>
      <c r="B1892" s="7" t="str">
        <f>"26401"</f>
        <v>26401</v>
      </c>
      <c r="C1892" s="8">
        <v>81.9</v>
      </c>
    </row>
    <row r="1893" spans="1:3" ht="18" customHeight="1">
      <c r="A1893" s="6" t="s">
        <v>30</v>
      </c>
      <c r="B1893" s="7" t="str">
        <f>"26402"</f>
        <v>26402</v>
      </c>
      <c r="C1893" s="8" t="s">
        <v>4</v>
      </c>
    </row>
    <row r="1894" spans="1:3" ht="18" customHeight="1">
      <c r="A1894" s="6" t="s">
        <v>30</v>
      </c>
      <c r="B1894" s="7" t="str">
        <f>"26403"</f>
        <v>26403</v>
      </c>
      <c r="C1894" s="8">
        <v>64.1</v>
      </c>
    </row>
    <row r="1895" spans="1:3" ht="18" customHeight="1">
      <c r="A1895" s="6" t="s">
        <v>30</v>
      </c>
      <c r="B1895" s="7" t="str">
        <f>"26404"</f>
        <v>26404</v>
      </c>
      <c r="C1895" s="8" t="s">
        <v>4</v>
      </c>
    </row>
    <row r="1896" spans="1:3" ht="18" customHeight="1">
      <c r="A1896" s="6" t="s">
        <v>30</v>
      </c>
      <c r="B1896" s="7" t="str">
        <f>"26405"</f>
        <v>26405</v>
      </c>
      <c r="C1896" s="8">
        <v>68.8</v>
      </c>
    </row>
    <row r="1897" spans="1:3" ht="18" customHeight="1">
      <c r="A1897" s="6" t="s">
        <v>30</v>
      </c>
      <c r="B1897" s="7" t="str">
        <f>"26406"</f>
        <v>26406</v>
      </c>
      <c r="C1897" s="8">
        <v>85.9</v>
      </c>
    </row>
    <row r="1898" spans="1:3" ht="18" customHeight="1">
      <c r="A1898" s="6" t="s">
        <v>30</v>
      </c>
      <c r="B1898" s="7" t="str">
        <f>"26407"</f>
        <v>26407</v>
      </c>
      <c r="C1898" s="8">
        <v>86.3</v>
      </c>
    </row>
    <row r="1899" spans="1:3" ht="18" customHeight="1">
      <c r="A1899" s="6" t="s">
        <v>30</v>
      </c>
      <c r="B1899" s="7" t="str">
        <f>"26408"</f>
        <v>26408</v>
      </c>
      <c r="C1899" s="8">
        <v>89.1</v>
      </c>
    </row>
    <row r="1900" spans="1:3" ht="18" customHeight="1">
      <c r="A1900" s="6" t="s">
        <v>30</v>
      </c>
      <c r="B1900" s="7" t="str">
        <f>"26409"</f>
        <v>26409</v>
      </c>
      <c r="C1900" s="8">
        <v>84.5</v>
      </c>
    </row>
    <row r="1901" spans="1:3" ht="18" customHeight="1">
      <c r="A1901" s="6" t="s">
        <v>30</v>
      </c>
      <c r="B1901" s="7" t="str">
        <f>"26410"</f>
        <v>26410</v>
      </c>
      <c r="C1901" s="8">
        <v>83.4</v>
      </c>
    </row>
    <row r="1902" spans="1:3" ht="18" customHeight="1">
      <c r="A1902" s="6" t="s">
        <v>30</v>
      </c>
      <c r="B1902" s="7" t="str">
        <f>"26411"</f>
        <v>26411</v>
      </c>
      <c r="C1902" s="8">
        <v>85.8</v>
      </c>
    </row>
    <row r="1903" spans="1:3" ht="18" customHeight="1">
      <c r="A1903" s="6" t="s">
        <v>30</v>
      </c>
      <c r="B1903" s="7" t="str">
        <f>"26412"</f>
        <v>26412</v>
      </c>
      <c r="C1903" s="8" t="s">
        <v>4</v>
      </c>
    </row>
    <row r="1904" spans="1:3" ht="18" customHeight="1">
      <c r="A1904" s="6" t="s">
        <v>30</v>
      </c>
      <c r="B1904" s="7" t="str">
        <f>"26413"</f>
        <v>26413</v>
      </c>
      <c r="C1904" s="8">
        <v>83.2</v>
      </c>
    </row>
    <row r="1905" spans="1:3" ht="18" customHeight="1">
      <c r="A1905" s="6" t="s">
        <v>30</v>
      </c>
      <c r="B1905" s="7" t="str">
        <f>"26414"</f>
        <v>26414</v>
      </c>
      <c r="C1905" s="8">
        <v>65.7</v>
      </c>
    </row>
    <row r="1906" spans="1:3" ht="18" customHeight="1">
      <c r="A1906" s="6" t="s">
        <v>30</v>
      </c>
      <c r="B1906" s="7" t="str">
        <f>"26415"</f>
        <v>26415</v>
      </c>
      <c r="C1906" s="8">
        <v>77.3</v>
      </c>
    </row>
    <row r="1907" spans="1:3" ht="18" customHeight="1">
      <c r="A1907" s="6" t="s">
        <v>30</v>
      </c>
      <c r="B1907" s="7" t="str">
        <f>"26416"</f>
        <v>26416</v>
      </c>
      <c r="C1907" s="8">
        <v>89.6</v>
      </c>
    </row>
    <row r="1908" spans="1:3" ht="18" customHeight="1">
      <c r="A1908" s="6" t="s">
        <v>30</v>
      </c>
      <c r="B1908" s="7" t="str">
        <f>"26417"</f>
        <v>26417</v>
      </c>
      <c r="C1908" s="8" t="s">
        <v>4</v>
      </c>
    </row>
    <row r="1909" spans="1:3" ht="18" customHeight="1">
      <c r="A1909" s="6" t="s">
        <v>30</v>
      </c>
      <c r="B1909" s="7" t="str">
        <f>"26418"</f>
        <v>26418</v>
      </c>
      <c r="C1909" s="8">
        <v>86</v>
      </c>
    </row>
    <row r="1910" spans="1:3" ht="18" customHeight="1">
      <c r="A1910" s="6" t="s">
        <v>30</v>
      </c>
      <c r="B1910" s="7" t="str">
        <f>"26419"</f>
        <v>26419</v>
      </c>
      <c r="C1910" s="8" t="s">
        <v>4</v>
      </c>
    </row>
    <row r="1911" spans="1:3" ht="18" customHeight="1">
      <c r="A1911" s="6" t="s">
        <v>30</v>
      </c>
      <c r="B1911" s="7" t="str">
        <f>"26420"</f>
        <v>26420</v>
      </c>
      <c r="C1911" s="8">
        <v>71.6</v>
      </c>
    </row>
    <row r="1912" spans="1:3" ht="18" customHeight="1">
      <c r="A1912" s="6" t="s">
        <v>30</v>
      </c>
      <c r="B1912" s="7" t="str">
        <f>"26421"</f>
        <v>26421</v>
      </c>
      <c r="C1912" s="8">
        <v>82.3</v>
      </c>
    </row>
    <row r="1913" spans="1:3" ht="18" customHeight="1">
      <c r="A1913" s="6" t="s">
        <v>30</v>
      </c>
      <c r="B1913" s="7" t="str">
        <f>"26422"</f>
        <v>26422</v>
      </c>
      <c r="C1913" s="8" t="s">
        <v>4</v>
      </c>
    </row>
    <row r="1914" spans="1:3" ht="18" customHeight="1">
      <c r="A1914" s="6" t="s">
        <v>30</v>
      </c>
      <c r="B1914" s="7" t="str">
        <f>"26423"</f>
        <v>26423</v>
      </c>
      <c r="C1914" s="8">
        <v>72.3</v>
      </c>
    </row>
    <row r="1915" spans="1:3" ht="18" customHeight="1">
      <c r="A1915" s="6" t="s">
        <v>30</v>
      </c>
      <c r="B1915" s="7" t="str">
        <f>"26424"</f>
        <v>26424</v>
      </c>
      <c r="C1915" s="8">
        <v>92.2</v>
      </c>
    </row>
    <row r="1916" spans="1:3" ht="18" customHeight="1">
      <c r="A1916" s="6" t="s">
        <v>30</v>
      </c>
      <c r="B1916" s="7" t="str">
        <f>"26425"</f>
        <v>26425</v>
      </c>
      <c r="C1916" s="8">
        <v>81.1</v>
      </c>
    </row>
    <row r="1917" spans="1:3" ht="18" customHeight="1">
      <c r="A1917" s="6" t="s">
        <v>30</v>
      </c>
      <c r="B1917" s="7" t="str">
        <f>"26426"</f>
        <v>26426</v>
      </c>
      <c r="C1917" s="8">
        <v>87.6</v>
      </c>
    </row>
    <row r="1918" spans="1:3" ht="18" customHeight="1">
      <c r="A1918" s="6" t="s">
        <v>30</v>
      </c>
      <c r="B1918" s="7" t="str">
        <f>"26427"</f>
        <v>26427</v>
      </c>
      <c r="C1918" s="8">
        <v>87.7</v>
      </c>
    </row>
    <row r="1919" spans="1:3" ht="18" customHeight="1">
      <c r="A1919" s="6" t="s">
        <v>30</v>
      </c>
      <c r="B1919" s="7" t="str">
        <f>"26428"</f>
        <v>26428</v>
      </c>
      <c r="C1919" s="8">
        <v>70</v>
      </c>
    </row>
    <row r="1920" spans="1:3" ht="18" customHeight="1">
      <c r="A1920" s="6" t="s">
        <v>30</v>
      </c>
      <c r="B1920" s="7" t="str">
        <f>"26429"</f>
        <v>26429</v>
      </c>
      <c r="C1920" s="8">
        <v>81.2</v>
      </c>
    </row>
    <row r="1921" spans="1:3" ht="18" customHeight="1">
      <c r="A1921" s="6" t="s">
        <v>30</v>
      </c>
      <c r="B1921" s="7" t="str">
        <f>"26430"</f>
        <v>26430</v>
      </c>
      <c r="C1921" s="8">
        <v>72.4</v>
      </c>
    </row>
    <row r="1922" spans="1:3" ht="18" customHeight="1">
      <c r="A1922" s="6" t="s">
        <v>30</v>
      </c>
      <c r="B1922" s="7" t="str">
        <f>"26501"</f>
        <v>26501</v>
      </c>
      <c r="C1922" s="8" t="s">
        <v>4</v>
      </c>
    </row>
    <row r="1923" spans="1:3" ht="18" customHeight="1">
      <c r="A1923" s="6" t="s">
        <v>30</v>
      </c>
      <c r="B1923" s="7" t="str">
        <f>"26502"</f>
        <v>26502</v>
      </c>
      <c r="C1923" s="8">
        <v>56.5</v>
      </c>
    </row>
    <row r="1924" spans="1:3" ht="18" customHeight="1">
      <c r="A1924" s="6" t="s">
        <v>31</v>
      </c>
      <c r="B1924" s="7" t="str">
        <f>"26503"</f>
        <v>26503</v>
      </c>
      <c r="C1924" s="8">
        <v>56.3</v>
      </c>
    </row>
    <row r="1925" spans="1:3" ht="18" customHeight="1">
      <c r="A1925" s="6" t="s">
        <v>31</v>
      </c>
      <c r="B1925" s="7" t="str">
        <f>"26504"</f>
        <v>26504</v>
      </c>
      <c r="C1925" s="8" t="s">
        <v>4</v>
      </c>
    </row>
    <row r="1926" spans="1:3" ht="18" customHeight="1">
      <c r="A1926" s="6" t="s">
        <v>31</v>
      </c>
      <c r="B1926" s="7" t="str">
        <f>"26505"</f>
        <v>26505</v>
      </c>
      <c r="C1926" s="8">
        <v>81.1</v>
      </c>
    </row>
    <row r="1927" spans="1:3" ht="18" customHeight="1">
      <c r="A1927" s="6" t="s">
        <v>31</v>
      </c>
      <c r="B1927" s="7" t="str">
        <f>"26506"</f>
        <v>26506</v>
      </c>
      <c r="C1927" s="8" t="s">
        <v>4</v>
      </c>
    </row>
    <row r="1928" spans="1:3" ht="18" customHeight="1">
      <c r="A1928" s="6" t="s">
        <v>31</v>
      </c>
      <c r="B1928" s="7" t="str">
        <f>"26507"</f>
        <v>26507</v>
      </c>
      <c r="C1928" s="8">
        <v>65.5</v>
      </c>
    </row>
    <row r="1929" spans="1:3" ht="18" customHeight="1">
      <c r="A1929" s="6" t="s">
        <v>31</v>
      </c>
      <c r="B1929" s="7" t="str">
        <f>"26508"</f>
        <v>26508</v>
      </c>
      <c r="C1929" s="8">
        <v>54.3</v>
      </c>
    </row>
    <row r="1930" spans="1:3" ht="18" customHeight="1">
      <c r="A1930" s="6" t="s">
        <v>31</v>
      </c>
      <c r="B1930" s="7" t="str">
        <f>"26509"</f>
        <v>26509</v>
      </c>
      <c r="C1930" s="8" t="s">
        <v>4</v>
      </c>
    </row>
    <row r="1931" spans="1:3" ht="18" customHeight="1">
      <c r="A1931" s="6" t="s">
        <v>31</v>
      </c>
      <c r="B1931" s="7" t="str">
        <f>"26510"</f>
        <v>26510</v>
      </c>
      <c r="C1931" s="8" t="s">
        <v>4</v>
      </c>
    </row>
    <row r="1932" spans="1:3" ht="18" customHeight="1">
      <c r="A1932" s="6" t="s">
        <v>31</v>
      </c>
      <c r="B1932" s="7" t="str">
        <f>"26511"</f>
        <v>26511</v>
      </c>
      <c r="C1932" s="8">
        <v>72.8</v>
      </c>
    </row>
    <row r="1933" spans="1:3" ht="18" customHeight="1">
      <c r="A1933" s="6" t="s">
        <v>31</v>
      </c>
      <c r="B1933" s="7" t="str">
        <f>"26512"</f>
        <v>26512</v>
      </c>
      <c r="C1933" s="8">
        <v>72.6</v>
      </c>
    </row>
    <row r="1934" spans="1:3" ht="18" customHeight="1">
      <c r="A1934" s="6" t="s">
        <v>31</v>
      </c>
      <c r="B1934" s="7" t="str">
        <f>"26513"</f>
        <v>26513</v>
      </c>
      <c r="C1934" s="8">
        <v>57.4</v>
      </c>
    </row>
    <row r="1935" spans="1:3" ht="18" customHeight="1">
      <c r="A1935" s="6" t="s">
        <v>31</v>
      </c>
      <c r="B1935" s="7" t="str">
        <f>"26514"</f>
        <v>26514</v>
      </c>
      <c r="C1935" s="8">
        <v>60.2</v>
      </c>
    </row>
    <row r="1936" spans="1:3" ht="18" customHeight="1">
      <c r="A1936" s="6" t="s">
        <v>32</v>
      </c>
      <c r="B1936" s="7" t="str">
        <f>"26515"</f>
        <v>26515</v>
      </c>
      <c r="C1936" s="8">
        <v>86.5</v>
      </c>
    </row>
    <row r="1937" spans="1:3" ht="18" customHeight="1">
      <c r="A1937" s="6" t="s">
        <v>32</v>
      </c>
      <c r="B1937" s="7" t="str">
        <f>"26516"</f>
        <v>26516</v>
      </c>
      <c r="C1937" s="8">
        <v>84.3</v>
      </c>
    </row>
    <row r="1938" spans="1:3" ht="18" customHeight="1">
      <c r="A1938" s="6" t="s">
        <v>32</v>
      </c>
      <c r="B1938" s="7" t="str">
        <f>"26517"</f>
        <v>26517</v>
      </c>
      <c r="C1938" s="8">
        <v>80.2</v>
      </c>
    </row>
    <row r="1939" spans="1:3" ht="18" customHeight="1">
      <c r="A1939" s="6" t="s">
        <v>32</v>
      </c>
      <c r="B1939" s="7" t="str">
        <f>"26518"</f>
        <v>26518</v>
      </c>
      <c r="C1939" s="8" t="s">
        <v>4</v>
      </c>
    </row>
    <row r="1940" spans="1:3" ht="18" customHeight="1">
      <c r="A1940" s="6" t="s">
        <v>32</v>
      </c>
      <c r="B1940" s="7" t="str">
        <f>"26519"</f>
        <v>26519</v>
      </c>
      <c r="C1940" s="8">
        <v>83.1</v>
      </c>
    </row>
    <row r="1941" spans="1:3" ht="18" customHeight="1">
      <c r="A1941" s="6" t="s">
        <v>32</v>
      </c>
      <c r="B1941" s="7" t="str">
        <f>"26520"</f>
        <v>26520</v>
      </c>
      <c r="C1941" s="8">
        <v>76.7</v>
      </c>
    </row>
    <row r="1942" spans="1:3" ht="18" customHeight="1">
      <c r="A1942" s="6" t="s">
        <v>32</v>
      </c>
      <c r="B1942" s="7" t="str">
        <f>"26521"</f>
        <v>26521</v>
      </c>
      <c r="C1942" s="8">
        <v>76.8</v>
      </c>
    </row>
    <row r="1943" spans="1:3" ht="18" customHeight="1">
      <c r="A1943" s="6" t="s">
        <v>32</v>
      </c>
      <c r="B1943" s="7" t="str">
        <f>"26522"</f>
        <v>26522</v>
      </c>
      <c r="C1943" s="8">
        <v>73.4</v>
      </c>
    </row>
    <row r="1944" spans="1:3" ht="18" customHeight="1">
      <c r="A1944" s="6" t="s">
        <v>32</v>
      </c>
      <c r="B1944" s="7" t="str">
        <f>"26523"</f>
        <v>26523</v>
      </c>
      <c r="C1944" s="8" t="s">
        <v>4</v>
      </c>
    </row>
    <row r="1945" spans="1:3" ht="18" customHeight="1">
      <c r="A1945" s="6" t="s">
        <v>32</v>
      </c>
      <c r="B1945" s="7" t="str">
        <f>"26524"</f>
        <v>26524</v>
      </c>
      <c r="C1945" s="8">
        <v>59.4</v>
      </c>
    </row>
    <row r="1946" spans="1:3" ht="18" customHeight="1">
      <c r="A1946" s="6" t="s">
        <v>32</v>
      </c>
      <c r="B1946" s="7" t="str">
        <f>"26525"</f>
        <v>26525</v>
      </c>
      <c r="C1946" s="8" t="s">
        <v>4</v>
      </c>
    </row>
    <row r="1947" spans="1:3" ht="18" customHeight="1">
      <c r="A1947" s="6" t="s">
        <v>32</v>
      </c>
      <c r="B1947" s="7" t="str">
        <f>"26526"</f>
        <v>26526</v>
      </c>
      <c r="C1947" s="8">
        <v>63.9</v>
      </c>
    </row>
    <row r="1948" spans="1:3" ht="18" customHeight="1">
      <c r="A1948" s="6" t="s">
        <v>32</v>
      </c>
      <c r="B1948" s="7" t="str">
        <f>"26527"</f>
        <v>26527</v>
      </c>
      <c r="C1948" s="8">
        <v>61.1</v>
      </c>
    </row>
    <row r="1949" spans="1:3" ht="18" customHeight="1">
      <c r="A1949" s="6" t="s">
        <v>33</v>
      </c>
      <c r="B1949" s="7" t="str">
        <f>"26528"</f>
        <v>26528</v>
      </c>
      <c r="C1949" s="8">
        <v>91.5</v>
      </c>
    </row>
    <row r="1950" spans="1:3" ht="18" customHeight="1">
      <c r="A1950" s="6" t="s">
        <v>33</v>
      </c>
      <c r="B1950" s="7" t="str">
        <f>"26529"</f>
        <v>26529</v>
      </c>
      <c r="C1950" s="8">
        <v>81.7</v>
      </c>
    </row>
    <row r="1951" spans="1:3" ht="18" customHeight="1">
      <c r="A1951" s="6" t="s">
        <v>33</v>
      </c>
      <c r="B1951" s="7" t="str">
        <f>"26530"</f>
        <v>26530</v>
      </c>
      <c r="C1951" s="8">
        <v>82.1</v>
      </c>
    </row>
    <row r="1952" spans="1:3" ht="18" customHeight="1">
      <c r="A1952" s="6" t="s">
        <v>33</v>
      </c>
      <c r="B1952" s="7" t="str">
        <f>"26601"</f>
        <v>26601</v>
      </c>
      <c r="C1952" s="8">
        <v>85.1</v>
      </c>
    </row>
    <row r="1953" spans="1:3" ht="18" customHeight="1">
      <c r="A1953" s="6" t="s">
        <v>33</v>
      </c>
      <c r="B1953" s="7" t="str">
        <f>"26602"</f>
        <v>26602</v>
      </c>
      <c r="C1953" s="8">
        <v>71.3</v>
      </c>
    </row>
    <row r="1954" spans="1:3" ht="18" customHeight="1">
      <c r="A1954" s="6" t="s">
        <v>33</v>
      </c>
      <c r="B1954" s="7" t="str">
        <f>"26603"</f>
        <v>26603</v>
      </c>
      <c r="C1954" s="8">
        <v>51.2</v>
      </c>
    </row>
    <row r="1955" spans="1:3" ht="18" customHeight="1">
      <c r="A1955" s="6" t="s">
        <v>33</v>
      </c>
      <c r="B1955" s="7" t="str">
        <f>"26604"</f>
        <v>26604</v>
      </c>
      <c r="C1955" s="8">
        <v>85.3</v>
      </c>
    </row>
    <row r="1956" spans="1:3" ht="18" customHeight="1">
      <c r="A1956" s="6" t="s">
        <v>33</v>
      </c>
      <c r="B1956" s="7" t="str">
        <f>"26605"</f>
        <v>26605</v>
      </c>
      <c r="C1956" s="8" t="s">
        <v>4</v>
      </c>
    </row>
    <row r="1957" spans="1:3" ht="18" customHeight="1">
      <c r="A1957" s="6" t="s">
        <v>33</v>
      </c>
      <c r="B1957" s="7" t="str">
        <f>"26606"</f>
        <v>26606</v>
      </c>
      <c r="C1957" s="8" t="s">
        <v>4</v>
      </c>
    </row>
    <row r="1958" spans="1:3" ht="18" customHeight="1">
      <c r="A1958" s="6" t="s">
        <v>33</v>
      </c>
      <c r="B1958" s="7" t="str">
        <f>"26607"</f>
        <v>26607</v>
      </c>
      <c r="C1958" s="8">
        <v>82.5</v>
      </c>
    </row>
    <row r="1959" spans="1:3" ht="18" customHeight="1">
      <c r="A1959" s="6" t="s">
        <v>33</v>
      </c>
      <c r="B1959" s="7" t="str">
        <f>"26608"</f>
        <v>26608</v>
      </c>
      <c r="C1959" s="8">
        <v>83.2</v>
      </c>
    </row>
    <row r="1960" spans="1:3" ht="18" customHeight="1">
      <c r="A1960" s="6" t="s">
        <v>33</v>
      </c>
      <c r="B1960" s="7" t="str">
        <f>"26609"</f>
        <v>26609</v>
      </c>
      <c r="C1960" s="8">
        <v>76.6</v>
      </c>
    </row>
    <row r="1961" spans="1:3" ht="18" customHeight="1">
      <c r="A1961" s="6" t="s">
        <v>33</v>
      </c>
      <c r="B1961" s="7" t="str">
        <f>"26610"</f>
        <v>26610</v>
      </c>
      <c r="C1961" s="8">
        <v>77.8</v>
      </c>
    </row>
    <row r="1962" spans="1:3" ht="18" customHeight="1">
      <c r="A1962" s="6" t="s">
        <v>34</v>
      </c>
      <c r="B1962" s="7" t="str">
        <f>"26611"</f>
        <v>26611</v>
      </c>
      <c r="C1962" s="8">
        <v>61.3</v>
      </c>
    </row>
    <row r="1963" spans="1:3" ht="18" customHeight="1">
      <c r="A1963" s="6" t="s">
        <v>34</v>
      </c>
      <c r="B1963" s="7" t="str">
        <f>"26612"</f>
        <v>26612</v>
      </c>
      <c r="C1963" s="8" t="s">
        <v>4</v>
      </c>
    </row>
    <row r="1964" spans="1:3" ht="18" customHeight="1">
      <c r="A1964" s="6" t="s">
        <v>34</v>
      </c>
      <c r="B1964" s="7" t="str">
        <f>"26613"</f>
        <v>26613</v>
      </c>
      <c r="C1964" s="8" t="s">
        <v>4</v>
      </c>
    </row>
    <row r="1965" spans="1:3" ht="18" customHeight="1">
      <c r="A1965" s="6" t="s">
        <v>34</v>
      </c>
      <c r="B1965" s="7" t="str">
        <f>"26614"</f>
        <v>26614</v>
      </c>
      <c r="C1965" s="8">
        <v>52.5</v>
      </c>
    </row>
    <row r="1966" spans="1:3" ht="18" customHeight="1">
      <c r="A1966" s="6" t="s">
        <v>34</v>
      </c>
      <c r="B1966" s="7" t="str">
        <f>"26615"</f>
        <v>26615</v>
      </c>
      <c r="C1966" s="8">
        <v>59.5</v>
      </c>
    </row>
    <row r="1967" spans="1:3" ht="18" customHeight="1">
      <c r="A1967" s="6" t="s">
        <v>34</v>
      </c>
      <c r="B1967" s="7" t="str">
        <f>"26616"</f>
        <v>26616</v>
      </c>
      <c r="C1967" s="8">
        <v>75.4</v>
      </c>
    </row>
    <row r="1968" spans="1:3" ht="18" customHeight="1">
      <c r="A1968" s="6" t="s">
        <v>34</v>
      </c>
      <c r="B1968" s="7" t="str">
        <f>"26617"</f>
        <v>26617</v>
      </c>
      <c r="C1968" s="8" t="s">
        <v>4</v>
      </c>
    </row>
    <row r="1969" spans="1:3" ht="18" customHeight="1">
      <c r="A1969" s="6" t="s">
        <v>34</v>
      </c>
      <c r="B1969" s="7" t="str">
        <f>"26618"</f>
        <v>26618</v>
      </c>
      <c r="C1969" s="8">
        <v>51.3</v>
      </c>
    </row>
    <row r="1970" spans="1:3" ht="18" customHeight="1">
      <c r="A1970" s="6" t="s">
        <v>34</v>
      </c>
      <c r="B1970" s="7" t="str">
        <f>"26619"</f>
        <v>26619</v>
      </c>
      <c r="C1970" s="8">
        <v>44.5</v>
      </c>
    </row>
    <row r="1971" spans="1:3" ht="18" customHeight="1">
      <c r="A1971" s="6" t="s">
        <v>34</v>
      </c>
      <c r="B1971" s="7" t="str">
        <f>"26620"</f>
        <v>26620</v>
      </c>
      <c r="C1971" s="8">
        <v>49.2</v>
      </c>
    </row>
    <row r="1972" spans="1:3" ht="18" customHeight="1">
      <c r="A1972" s="6" t="s">
        <v>34</v>
      </c>
      <c r="B1972" s="7" t="str">
        <f>"26621"</f>
        <v>26621</v>
      </c>
      <c r="C1972" s="8">
        <v>61.5</v>
      </c>
    </row>
    <row r="1973" spans="1:3" ht="18" customHeight="1">
      <c r="A1973" s="6" t="s">
        <v>34</v>
      </c>
      <c r="B1973" s="7" t="str">
        <f>"26622"</f>
        <v>26622</v>
      </c>
      <c r="C1973" s="8">
        <v>71.6</v>
      </c>
    </row>
    <row r="1974" spans="1:3" ht="18" customHeight="1">
      <c r="A1974" s="6" t="s">
        <v>34</v>
      </c>
      <c r="B1974" s="7" t="str">
        <f>"26623"</f>
        <v>26623</v>
      </c>
      <c r="C1974" s="8">
        <v>65.6</v>
      </c>
    </row>
    <row r="1975" spans="1:3" ht="18" customHeight="1">
      <c r="A1975" s="6" t="s">
        <v>34</v>
      </c>
      <c r="B1975" s="7" t="str">
        <f>"26624"</f>
        <v>26624</v>
      </c>
      <c r="C1975" s="8" t="s">
        <v>4</v>
      </c>
    </row>
    <row r="1976" spans="1:3" ht="18" customHeight="1">
      <c r="A1976" s="6" t="s">
        <v>34</v>
      </c>
      <c r="B1976" s="7" t="str">
        <f>"26625"</f>
        <v>26625</v>
      </c>
      <c r="C1976" s="8">
        <v>82.3</v>
      </c>
    </row>
    <row r="1977" spans="1:3" ht="18" customHeight="1">
      <c r="A1977" s="6" t="s">
        <v>34</v>
      </c>
      <c r="B1977" s="7" t="str">
        <f>"26626"</f>
        <v>26626</v>
      </c>
      <c r="C1977" s="8">
        <v>76</v>
      </c>
    </row>
    <row r="1978" spans="1:3" ht="18" customHeight="1">
      <c r="A1978" s="6" t="s">
        <v>34</v>
      </c>
      <c r="B1978" s="7" t="str">
        <f>"26627"</f>
        <v>26627</v>
      </c>
      <c r="C1978" s="8">
        <v>59.4</v>
      </c>
    </row>
    <row r="1979" spans="1:3" ht="18" customHeight="1">
      <c r="A1979" s="6" t="s">
        <v>34</v>
      </c>
      <c r="B1979" s="7" t="str">
        <f>"26628"</f>
        <v>26628</v>
      </c>
      <c r="C1979" s="8" t="s">
        <v>4</v>
      </c>
    </row>
    <row r="1980" spans="1:3" ht="18" customHeight="1">
      <c r="A1980" s="6" t="s">
        <v>34</v>
      </c>
      <c r="B1980" s="7" t="str">
        <f>"26629"</f>
        <v>26629</v>
      </c>
      <c r="C1980" s="8" t="s">
        <v>4</v>
      </c>
    </row>
    <row r="1981" spans="1:3" ht="18" customHeight="1">
      <c r="A1981" s="6" t="s">
        <v>34</v>
      </c>
      <c r="B1981" s="7" t="str">
        <f>"26630"</f>
        <v>26630</v>
      </c>
      <c r="C1981" s="8">
        <v>52.8</v>
      </c>
    </row>
    <row r="1982" spans="1:3" ht="18" customHeight="1">
      <c r="A1982" s="6" t="s">
        <v>34</v>
      </c>
      <c r="B1982" s="7" t="str">
        <f>"26701"</f>
        <v>26701</v>
      </c>
      <c r="C1982" s="8" t="s">
        <v>4</v>
      </c>
    </row>
    <row r="1983" spans="1:3" ht="18" customHeight="1">
      <c r="A1983" s="6" t="s">
        <v>34</v>
      </c>
      <c r="B1983" s="7" t="str">
        <f>"26702"</f>
        <v>26702</v>
      </c>
      <c r="C1983" s="8" t="s">
        <v>4</v>
      </c>
    </row>
    <row r="1984" spans="1:3" ht="18" customHeight="1">
      <c r="A1984" s="6" t="s">
        <v>34</v>
      </c>
      <c r="B1984" s="7" t="str">
        <f>"26703"</f>
        <v>26703</v>
      </c>
      <c r="C1984" s="8">
        <v>72.5</v>
      </c>
    </row>
    <row r="1985" spans="1:3" ht="18" customHeight="1">
      <c r="A1985" s="6" t="s">
        <v>34</v>
      </c>
      <c r="B1985" s="7" t="str">
        <f>"26704"</f>
        <v>26704</v>
      </c>
      <c r="C1985" s="8" t="s">
        <v>4</v>
      </c>
    </row>
    <row r="1986" spans="1:3" ht="18" customHeight="1">
      <c r="A1986" s="6" t="s">
        <v>34</v>
      </c>
      <c r="B1986" s="7" t="str">
        <f>"26705"</f>
        <v>26705</v>
      </c>
      <c r="C1986" s="8" t="s">
        <v>4</v>
      </c>
    </row>
    <row r="1987" spans="1:3" ht="18" customHeight="1">
      <c r="A1987" s="6" t="s">
        <v>34</v>
      </c>
      <c r="B1987" s="7" t="str">
        <f>"26706"</f>
        <v>26706</v>
      </c>
      <c r="C1987" s="8">
        <v>60.9</v>
      </c>
    </row>
    <row r="1988" spans="1:3" ht="18" customHeight="1">
      <c r="A1988" s="6" t="s">
        <v>34</v>
      </c>
      <c r="B1988" s="7" t="str">
        <f>"26707"</f>
        <v>26707</v>
      </c>
      <c r="C1988" s="8" t="s">
        <v>4</v>
      </c>
    </row>
    <row r="1989" spans="1:3" ht="18" customHeight="1">
      <c r="A1989" s="6" t="s">
        <v>34</v>
      </c>
      <c r="B1989" s="7" t="str">
        <f>"26708"</f>
        <v>26708</v>
      </c>
      <c r="C1989" s="8" t="s">
        <v>4</v>
      </c>
    </row>
    <row r="1990" spans="1:3" ht="18" customHeight="1">
      <c r="A1990" s="6" t="s">
        <v>34</v>
      </c>
      <c r="B1990" s="7" t="str">
        <f>"26709"</f>
        <v>26709</v>
      </c>
      <c r="C1990" s="8">
        <v>67.6</v>
      </c>
    </row>
    <row r="1991" spans="1:3" ht="18" customHeight="1">
      <c r="A1991" s="6" t="s">
        <v>34</v>
      </c>
      <c r="B1991" s="7" t="str">
        <f>"26710"</f>
        <v>26710</v>
      </c>
      <c r="C1991" s="8" t="s">
        <v>4</v>
      </c>
    </row>
    <row r="1992" spans="1:3" ht="18" customHeight="1">
      <c r="A1992" s="6" t="s">
        <v>34</v>
      </c>
      <c r="B1992" s="7" t="str">
        <f>"26711"</f>
        <v>26711</v>
      </c>
      <c r="C1992" s="8" t="s">
        <v>4</v>
      </c>
    </row>
    <row r="1993" spans="1:3" ht="18" customHeight="1">
      <c r="A1993" s="6" t="s">
        <v>35</v>
      </c>
      <c r="B1993" s="7" t="str">
        <f>"26712"</f>
        <v>26712</v>
      </c>
      <c r="C1993" s="8">
        <v>55.4</v>
      </c>
    </row>
    <row r="1994" spans="1:3" ht="18" customHeight="1">
      <c r="A1994" s="6" t="s">
        <v>35</v>
      </c>
      <c r="B1994" s="7" t="str">
        <f>"26713"</f>
        <v>26713</v>
      </c>
      <c r="C1994" s="8">
        <v>74.7</v>
      </c>
    </row>
    <row r="1995" spans="1:3" ht="18" customHeight="1">
      <c r="A1995" s="6" t="s">
        <v>35</v>
      </c>
      <c r="B1995" s="7" t="str">
        <f>"26714"</f>
        <v>26714</v>
      </c>
      <c r="C1995" s="8">
        <v>78.6</v>
      </c>
    </row>
    <row r="1996" spans="1:3" ht="18" customHeight="1">
      <c r="A1996" s="6" t="s">
        <v>35</v>
      </c>
      <c r="B1996" s="7" t="str">
        <f>"26715"</f>
        <v>26715</v>
      </c>
      <c r="C1996" s="8">
        <v>83</v>
      </c>
    </row>
    <row r="1997" spans="1:3" ht="18" customHeight="1">
      <c r="A1997" s="6" t="s">
        <v>35</v>
      </c>
      <c r="B1997" s="7" t="str">
        <f>"26716"</f>
        <v>26716</v>
      </c>
      <c r="C1997" s="8">
        <v>76.3</v>
      </c>
    </row>
    <row r="1998" spans="1:3" ht="18" customHeight="1">
      <c r="A1998" s="6" t="s">
        <v>35</v>
      </c>
      <c r="B1998" s="7" t="str">
        <f>"26717"</f>
        <v>26717</v>
      </c>
      <c r="C1998" s="8">
        <v>65.1</v>
      </c>
    </row>
    <row r="1999" spans="1:3" ht="18" customHeight="1">
      <c r="A1999" s="6" t="s">
        <v>35</v>
      </c>
      <c r="B1999" s="7" t="str">
        <f>"26718"</f>
        <v>26718</v>
      </c>
      <c r="C1999" s="8">
        <v>70.8</v>
      </c>
    </row>
    <row r="2000" spans="1:3" ht="18" customHeight="1">
      <c r="A2000" s="6" t="s">
        <v>35</v>
      </c>
      <c r="B2000" s="7" t="str">
        <f>"26719"</f>
        <v>26719</v>
      </c>
      <c r="C2000" s="8">
        <v>68.6</v>
      </c>
    </row>
    <row r="2001" spans="1:3" ht="18" customHeight="1">
      <c r="A2001" s="6" t="s">
        <v>35</v>
      </c>
      <c r="B2001" s="7" t="str">
        <f>"26720"</f>
        <v>26720</v>
      </c>
      <c r="C2001" s="8" t="s">
        <v>4</v>
      </c>
    </row>
    <row r="2002" spans="1:3" ht="18" customHeight="1">
      <c r="A2002" s="6" t="s">
        <v>35</v>
      </c>
      <c r="B2002" s="7" t="str">
        <f>"26721"</f>
        <v>26721</v>
      </c>
      <c r="C2002" s="8">
        <v>70.6</v>
      </c>
    </row>
    <row r="2003" spans="1:3" ht="18" customHeight="1">
      <c r="A2003" s="6" t="s">
        <v>35</v>
      </c>
      <c r="B2003" s="7" t="str">
        <f>"26722"</f>
        <v>26722</v>
      </c>
      <c r="C2003" s="8" t="s">
        <v>4</v>
      </c>
    </row>
    <row r="2004" spans="1:3" ht="18" customHeight="1">
      <c r="A2004" s="6" t="s">
        <v>35</v>
      </c>
      <c r="B2004" s="7" t="str">
        <f>"26723"</f>
        <v>26723</v>
      </c>
      <c r="C2004" s="8">
        <v>44.2</v>
      </c>
    </row>
    <row r="2005" spans="1:3" ht="18" customHeight="1">
      <c r="A2005" s="6" t="s">
        <v>35</v>
      </c>
      <c r="B2005" s="7" t="str">
        <f>"26724"</f>
        <v>26724</v>
      </c>
      <c r="C2005" s="8" t="s">
        <v>4</v>
      </c>
    </row>
    <row r="2006" spans="1:3" ht="18" customHeight="1">
      <c r="A2006" s="6" t="s">
        <v>35</v>
      </c>
      <c r="B2006" s="7" t="str">
        <f>"26725"</f>
        <v>26725</v>
      </c>
      <c r="C2006" s="8">
        <v>69.4</v>
      </c>
    </row>
    <row r="2007" spans="1:3" ht="18" customHeight="1">
      <c r="A2007" s="6" t="s">
        <v>35</v>
      </c>
      <c r="B2007" s="7" t="str">
        <f>"26726"</f>
        <v>26726</v>
      </c>
      <c r="C2007" s="8">
        <v>68</v>
      </c>
    </row>
    <row r="2008" spans="1:3" ht="18" customHeight="1">
      <c r="A2008" s="6" t="s">
        <v>35</v>
      </c>
      <c r="B2008" s="7" t="str">
        <f>"26727"</f>
        <v>26727</v>
      </c>
      <c r="C2008" s="8">
        <v>51.8</v>
      </c>
    </row>
    <row r="2009" spans="1:3" ht="18" customHeight="1">
      <c r="A2009" s="6" t="s">
        <v>35</v>
      </c>
      <c r="B2009" s="7" t="str">
        <f>"26728"</f>
        <v>26728</v>
      </c>
      <c r="C2009" s="8">
        <v>67.4</v>
      </c>
    </row>
    <row r="2010" spans="1:3" ht="18" customHeight="1">
      <c r="A2010" s="6" t="s">
        <v>35</v>
      </c>
      <c r="B2010" s="7" t="str">
        <f>"26729"</f>
        <v>26729</v>
      </c>
      <c r="C2010" s="8" t="s">
        <v>4</v>
      </c>
    </row>
    <row r="2011" spans="1:3" ht="18" customHeight="1">
      <c r="A2011" s="6" t="s">
        <v>35</v>
      </c>
      <c r="B2011" s="7" t="str">
        <f>"26730"</f>
        <v>26730</v>
      </c>
      <c r="C2011" s="8" t="s">
        <v>4</v>
      </c>
    </row>
    <row r="2012" spans="1:3" ht="18" customHeight="1">
      <c r="A2012" s="6" t="s">
        <v>35</v>
      </c>
      <c r="B2012" s="7" t="str">
        <f>"26801"</f>
        <v>26801</v>
      </c>
      <c r="C2012" s="8">
        <v>75.6</v>
      </c>
    </row>
    <row r="2013" spans="1:3" ht="18" customHeight="1">
      <c r="A2013" s="6" t="s">
        <v>35</v>
      </c>
      <c r="B2013" s="7" t="str">
        <f>"26802"</f>
        <v>26802</v>
      </c>
      <c r="C2013" s="8" t="s">
        <v>4</v>
      </c>
    </row>
    <row r="2014" spans="1:3" ht="18" customHeight="1">
      <c r="A2014" s="6" t="s">
        <v>35</v>
      </c>
      <c r="B2014" s="7" t="str">
        <f>"26803"</f>
        <v>26803</v>
      </c>
      <c r="C2014" s="8">
        <v>79.5</v>
      </c>
    </row>
    <row r="2015" spans="1:3" ht="18" customHeight="1">
      <c r="A2015" s="6" t="s">
        <v>35</v>
      </c>
      <c r="B2015" s="7" t="str">
        <f>"26804"</f>
        <v>26804</v>
      </c>
      <c r="C2015" s="8" t="s">
        <v>4</v>
      </c>
    </row>
    <row r="2016" spans="1:3" ht="18" customHeight="1">
      <c r="A2016" s="6" t="s">
        <v>35</v>
      </c>
      <c r="B2016" s="7" t="str">
        <f>"26805"</f>
        <v>26805</v>
      </c>
      <c r="C2016" s="8" t="s">
        <v>4</v>
      </c>
    </row>
    <row r="2017" spans="1:3" ht="18" customHeight="1">
      <c r="A2017" s="6" t="s">
        <v>35</v>
      </c>
      <c r="B2017" s="7" t="str">
        <f>"26806"</f>
        <v>26806</v>
      </c>
      <c r="C2017" s="8" t="s">
        <v>4</v>
      </c>
    </row>
    <row r="2018" spans="1:3" ht="18" customHeight="1">
      <c r="A2018" s="6" t="s">
        <v>35</v>
      </c>
      <c r="B2018" s="7" t="str">
        <f>"26807"</f>
        <v>26807</v>
      </c>
      <c r="C2018" s="8" t="s">
        <v>4</v>
      </c>
    </row>
    <row r="2019" spans="1:3" ht="18" customHeight="1">
      <c r="A2019" s="6" t="s">
        <v>35</v>
      </c>
      <c r="B2019" s="7" t="str">
        <f>"26808"</f>
        <v>26808</v>
      </c>
      <c r="C2019" s="8">
        <v>80.6</v>
      </c>
    </row>
    <row r="2020" spans="1:3" ht="18" customHeight="1">
      <c r="A2020" s="6" t="s">
        <v>35</v>
      </c>
      <c r="B2020" s="7" t="str">
        <f>"26809"</f>
        <v>26809</v>
      </c>
      <c r="C2020" s="8">
        <v>67.5</v>
      </c>
    </row>
    <row r="2021" spans="1:3" ht="18" customHeight="1">
      <c r="A2021" s="6" t="s">
        <v>35</v>
      </c>
      <c r="B2021" s="7" t="str">
        <f>"26810"</f>
        <v>26810</v>
      </c>
      <c r="C2021" s="8">
        <v>80.4</v>
      </c>
    </row>
    <row r="2022" spans="1:3" ht="18" customHeight="1">
      <c r="A2022" s="6" t="s">
        <v>35</v>
      </c>
      <c r="B2022" s="7" t="str">
        <f>"26811"</f>
        <v>26811</v>
      </c>
      <c r="C2022" s="8">
        <v>61.8</v>
      </c>
    </row>
    <row r="2023" spans="1:3" ht="18" customHeight="1">
      <c r="A2023" s="6" t="s">
        <v>35</v>
      </c>
      <c r="B2023" s="7" t="str">
        <f>"26812"</f>
        <v>26812</v>
      </c>
      <c r="C2023" s="8" t="s">
        <v>4</v>
      </c>
    </row>
    <row r="2024" spans="1:3" ht="18" customHeight="1">
      <c r="A2024" s="6" t="s">
        <v>35</v>
      </c>
      <c r="B2024" s="7" t="str">
        <f>"26813"</f>
        <v>26813</v>
      </c>
      <c r="C2024" s="8">
        <v>72.4</v>
      </c>
    </row>
    <row r="2025" spans="1:3" ht="18" customHeight="1">
      <c r="A2025" s="6" t="s">
        <v>35</v>
      </c>
      <c r="B2025" s="7" t="str">
        <f>"26814"</f>
        <v>26814</v>
      </c>
      <c r="C2025" s="8" t="s">
        <v>4</v>
      </c>
    </row>
    <row r="2026" spans="1:3" ht="18" customHeight="1">
      <c r="A2026" s="6" t="s">
        <v>35</v>
      </c>
      <c r="B2026" s="7" t="str">
        <f>"26815"</f>
        <v>26815</v>
      </c>
      <c r="C2026" s="8" t="s">
        <v>4</v>
      </c>
    </row>
    <row r="2027" spans="1:3" ht="18" customHeight="1">
      <c r="A2027" s="6" t="s">
        <v>35</v>
      </c>
      <c r="B2027" s="7" t="str">
        <f>"26816"</f>
        <v>26816</v>
      </c>
      <c r="C2027" s="8">
        <v>56.9</v>
      </c>
    </row>
    <row r="2028" spans="1:3" ht="18" customHeight="1">
      <c r="A2028" s="6" t="s">
        <v>35</v>
      </c>
      <c r="B2028" s="7" t="str">
        <f>"26817"</f>
        <v>26817</v>
      </c>
      <c r="C2028" s="8">
        <v>54.9</v>
      </c>
    </row>
    <row r="2029" spans="1:3" ht="18" customHeight="1">
      <c r="A2029" s="6" t="s">
        <v>35</v>
      </c>
      <c r="B2029" s="7" t="str">
        <f>"26818"</f>
        <v>26818</v>
      </c>
      <c r="C2029" s="8">
        <v>58.9</v>
      </c>
    </row>
    <row r="2030" spans="1:3" ht="18" customHeight="1">
      <c r="A2030" s="6" t="s">
        <v>35</v>
      </c>
      <c r="B2030" s="7" t="str">
        <f>"26819"</f>
        <v>26819</v>
      </c>
      <c r="C2030" s="8">
        <v>65.5</v>
      </c>
    </row>
    <row r="2031" spans="1:3" ht="18" customHeight="1">
      <c r="A2031" s="6" t="s">
        <v>35</v>
      </c>
      <c r="B2031" s="7" t="str">
        <f>"26820"</f>
        <v>26820</v>
      </c>
      <c r="C2031" s="8" t="s">
        <v>4</v>
      </c>
    </row>
    <row r="2032" spans="1:3" ht="18" customHeight="1">
      <c r="A2032" s="6" t="s">
        <v>35</v>
      </c>
      <c r="B2032" s="7" t="str">
        <f>"26821"</f>
        <v>26821</v>
      </c>
      <c r="C2032" s="8" t="s">
        <v>4</v>
      </c>
    </row>
    <row r="2033" spans="1:3" ht="18" customHeight="1">
      <c r="A2033" s="6" t="s">
        <v>35</v>
      </c>
      <c r="B2033" s="7" t="str">
        <f>"26822"</f>
        <v>26822</v>
      </c>
      <c r="C2033" s="8">
        <v>65.8</v>
      </c>
    </row>
    <row r="2034" spans="1:3" ht="18" customHeight="1">
      <c r="A2034" s="6" t="s">
        <v>35</v>
      </c>
      <c r="B2034" s="7" t="str">
        <f>"26823"</f>
        <v>26823</v>
      </c>
      <c r="C2034" s="8" t="s">
        <v>4</v>
      </c>
    </row>
    <row r="2035" spans="1:3" ht="18" customHeight="1">
      <c r="A2035" s="6" t="s">
        <v>35</v>
      </c>
      <c r="B2035" s="7" t="str">
        <f>"26824"</f>
        <v>26824</v>
      </c>
      <c r="C2035" s="8">
        <v>58.7</v>
      </c>
    </row>
    <row r="2036" spans="1:3" ht="18" customHeight="1">
      <c r="A2036" s="6" t="s">
        <v>35</v>
      </c>
      <c r="B2036" s="7" t="str">
        <f>"26825"</f>
        <v>26825</v>
      </c>
      <c r="C2036" s="8">
        <v>70.2</v>
      </c>
    </row>
    <row r="2037" spans="1:3" ht="18" customHeight="1">
      <c r="A2037" s="6" t="s">
        <v>35</v>
      </c>
      <c r="B2037" s="7" t="str">
        <f>"26826"</f>
        <v>26826</v>
      </c>
      <c r="C2037" s="8">
        <v>41.5</v>
      </c>
    </row>
    <row r="2038" spans="1:3" ht="18" customHeight="1">
      <c r="A2038" s="6" t="s">
        <v>36</v>
      </c>
      <c r="B2038" s="7" t="str">
        <f>"26827"</f>
        <v>26827</v>
      </c>
      <c r="C2038" s="8" t="s">
        <v>4</v>
      </c>
    </row>
    <row r="2039" spans="1:3" ht="18" customHeight="1">
      <c r="A2039" s="6" t="s">
        <v>36</v>
      </c>
      <c r="B2039" s="7" t="str">
        <f>"26828"</f>
        <v>26828</v>
      </c>
      <c r="C2039" s="8">
        <v>64.8</v>
      </c>
    </row>
    <row r="2040" spans="1:3" ht="18" customHeight="1">
      <c r="A2040" s="6" t="s">
        <v>36</v>
      </c>
      <c r="B2040" s="7" t="str">
        <f>"26829"</f>
        <v>26829</v>
      </c>
      <c r="C2040" s="8" t="s">
        <v>4</v>
      </c>
    </row>
    <row r="2041" spans="1:3" ht="18" customHeight="1">
      <c r="A2041" s="6" t="s">
        <v>36</v>
      </c>
      <c r="B2041" s="7" t="str">
        <f>"26830"</f>
        <v>26830</v>
      </c>
      <c r="C2041" s="8" t="s">
        <v>4</v>
      </c>
    </row>
    <row r="2042" spans="1:3" ht="18" customHeight="1">
      <c r="A2042" s="6" t="s">
        <v>36</v>
      </c>
      <c r="B2042" s="7" t="str">
        <f>"26901"</f>
        <v>26901</v>
      </c>
      <c r="C2042" s="8" t="s">
        <v>4</v>
      </c>
    </row>
    <row r="2043" spans="1:3" ht="18" customHeight="1">
      <c r="A2043" s="6" t="s">
        <v>36</v>
      </c>
      <c r="B2043" s="7" t="str">
        <f>"26902"</f>
        <v>26902</v>
      </c>
      <c r="C2043" s="8">
        <v>86.1</v>
      </c>
    </row>
    <row r="2044" spans="1:3" ht="18" customHeight="1">
      <c r="A2044" s="6" t="s">
        <v>36</v>
      </c>
      <c r="B2044" s="7" t="str">
        <f>"26903"</f>
        <v>26903</v>
      </c>
      <c r="C2044" s="8" t="s">
        <v>4</v>
      </c>
    </row>
    <row r="2045" spans="1:3" ht="18" customHeight="1">
      <c r="A2045" s="6" t="s">
        <v>36</v>
      </c>
      <c r="B2045" s="7" t="str">
        <f>"26904"</f>
        <v>26904</v>
      </c>
      <c r="C2045" s="8">
        <v>75.4</v>
      </c>
    </row>
    <row r="2046" spans="1:3" ht="18" customHeight="1">
      <c r="A2046" s="6" t="s">
        <v>36</v>
      </c>
      <c r="B2046" s="7" t="str">
        <f>"26905"</f>
        <v>26905</v>
      </c>
      <c r="C2046" s="8">
        <v>65.6</v>
      </c>
    </row>
    <row r="2047" spans="1:3" ht="18" customHeight="1">
      <c r="A2047" s="6" t="s">
        <v>36</v>
      </c>
      <c r="B2047" s="7" t="str">
        <f>"26906"</f>
        <v>26906</v>
      </c>
      <c r="C2047" s="8">
        <v>71</v>
      </c>
    </row>
    <row r="2048" spans="1:3" ht="18" customHeight="1">
      <c r="A2048" s="6" t="s">
        <v>36</v>
      </c>
      <c r="B2048" s="7" t="str">
        <f>"26907"</f>
        <v>26907</v>
      </c>
      <c r="C2048" s="8">
        <v>62.4</v>
      </c>
    </row>
    <row r="2049" spans="1:3" ht="18" customHeight="1">
      <c r="A2049" s="6" t="s">
        <v>36</v>
      </c>
      <c r="B2049" s="7" t="str">
        <f>"26908"</f>
        <v>26908</v>
      </c>
      <c r="C2049" s="8">
        <v>87.2</v>
      </c>
    </row>
    <row r="2050" spans="1:3" ht="18" customHeight="1">
      <c r="A2050" s="6" t="s">
        <v>36</v>
      </c>
      <c r="B2050" s="7" t="str">
        <f>"26909"</f>
        <v>26909</v>
      </c>
      <c r="C2050" s="8" t="s">
        <v>4</v>
      </c>
    </row>
    <row r="2051" spans="1:3" ht="18" customHeight="1">
      <c r="A2051" s="6" t="s">
        <v>36</v>
      </c>
      <c r="B2051" s="7" t="str">
        <f>"26910"</f>
        <v>26910</v>
      </c>
      <c r="C2051" s="8" t="s">
        <v>4</v>
      </c>
    </row>
    <row r="2052" spans="1:3" ht="18" customHeight="1">
      <c r="A2052" s="6" t="s">
        <v>36</v>
      </c>
      <c r="B2052" s="7" t="str">
        <f>"26911"</f>
        <v>26911</v>
      </c>
      <c r="C2052" s="8">
        <v>79.6</v>
      </c>
    </row>
    <row r="2053" spans="1:3" ht="18" customHeight="1">
      <c r="A2053" s="6" t="s">
        <v>36</v>
      </c>
      <c r="B2053" s="7" t="str">
        <f>"26912"</f>
        <v>26912</v>
      </c>
      <c r="C2053" s="8">
        <v>70.3</v>
      </c>
    </row>
    <row r="2054" spans="1:3" ht="18" customHeight="1">
      <c r="A2054" s="6" t="s">
        <v>36</v>
      </c>
      <c r="B2054" s="7" t="str">
        <f>"26913"</f>
        <v>26913</v>
      </c>
      <c r="C2054" s="8">
        <v>60.2</v>
      </c>
    </row>
    <row r="2055" spans="1:3" ht="18" customHeight="1">
      <c r="A2055" s="6" t="s">
        <v>36</v>
      </c>
      <c r="B2055" s="7" t="str">
        <f>"26914"</f>
        <v>26914</v>
      </c>
      <c r="C2055" s="8" t="s">
        <v>4</v>
      </c>
    </row>
    <row r="2056" spans="1:3" ht="18" customHeight="1">
      <c r="A2056" s="6" t="s">
        <v>36</v>
      </c>
      <c r="B2056" s="7" t="str">
        <f>"26915"</f>
        <v>26915</v>
      </c>
      <c r="C2056" s="8" t="s">
        <v>4</v>
      </c>
    </row>
    <row r="2057" spans="1:3" ht="18" customHeight="1">
      <c r="A2057" s="6" t="s">
        <v>36</v>
      </c>
      <c r="B2057" s="7" t="str">
        <f>"26916"</f>
        <v>26916</v>
      </c>
      <c r="C2057" s="8" t="s">
        <v>4</v>
      </c>
    </row>
    <row r="2058" spans="1:3" ht="18" customHeight="1">
      <c r="A2058" s="6" t="s">
        <v>36</v>
      </c>
      <c r="B2058" s="7" t="str">
        <f>"26917"</f>
        <v>26917</v>
      </c>
      <c r="C2058" s="8">
        <v>83.5</v>
      </c>
    </row>
    <row r="2059" spans="1:3" ht="18" customHeight="1">
      <c r="A2059" s="6" t="s">
        <v>37</v>
      </c>
      <c r="B2059" s="7" t="str">
        <f>"26918"</f>
        <v>26918</v>
      </c>
      <c r="C2059" s="8" t="s">
        <v>4</v>
      </c>
    </row>
    <row r="2060" spans="1:3" ht="18" customHeight="1">
      <c r="A2060" s="6" t="s">
        <v>37</v>
      </c>
      <c r="B2060" s="7" t="str">
        <f>"26919"</f>
        <v>26919</v>
      </c>
      <c r="C2060" s="8">
        <v>85.3</v>
      </c>
    </row>
    <row r="2061" spans="1:3" ht="18" customHeight="1">
      <c r="A2061" s="6" t="s">
        <v>37</v>
      </c>
      <c r="B2061" s="7" t="str">
        <f>"26920"</f>
        <v>26920</v>
      </c>
      <c r="C2061" s="8">
        <v>79.8</v>
      </c>
    </row>
    <row r="2062" spans="1:3" ht="18" customHeight="1">
      <c r="A2062" s="6" t="s">
        <v>37</v>
      </c>
      <c r="B2062" s="7" t="str">
        <f>"26921"</f>
        <v>26921</v>
      </c>
      <c r="C2062" s="8" t="s">
        <v>4</v>
      </c>
    </row>
    <row r="2063" spans="1:3" ht="18" customHeight="1">
      <c r="A2063" s="6" t="s">
        <v>37</v>
      </c>
      <c r="B2063" s="7" t="str">
        <f>"26922"</f>
        <v>26922</v>
      </c>
      <c r="C2063" s="8">
        <v>69.7</v>
      </c>
    </row>
    <row r="2064" spans="1:3" ht="18" customHeight="1">
      <c r="A2064" s="6" t="s">
        <v>37</v>
      </c>
      <c r="B2064" s="7" t="str">
        <f>"26923"</f>
        <v>26923</v>
      </c>
      <c r="C2064" s="8">
        <v>70.1</v>
      </c>
    </row>
    <row r="2065" spans="1:3" ht="18" customHeight="1">
      <c r="A2065" s="6" t="s">
        <v>37</v>
      </c>
      <c r="B2065" s="7" t="str">
        <f>"26924"</f>
        <v>26924</v>
      </c>
      <c r="C2065" s="8" t="s">
        <v>4</v>
      </c>
    </row>
    <row r="2066" spans="1:3" ht="18" customHeight="1">
      <c r="A2066" s="6" t="s">
        <v>37</v>
      </c>
      <c r="B2066" s="7" t="str">
        <f>"26925"</f>
        <v>26925</v>
      </c>
      <c r="C2066" s="8">
        <v>83.1</v>
      </c>
    </row>
    <row r="2067" spans="1:3" ht="18" customHeight="1">
      <c r="A2067" s="6" t="s">
        <v>37</v>
      </c>
      <c r="B2067" s="7" t="str">
        <f>"26926"</f>
        <v>26926</v>
      </c>
      <c r="C2067" s="8" t="s">
        <v>4</v>
      </c>
    </row>
    <row r="2068" spans="1:3" ht="18" customHeight="1">
      <c r="A2068" s="6" t="s">
        <v>37</v>
      </c>
      <c r="B2068" s="7" t="str">
        <f>"26927"</f>
        <v>26927</v>
      </c>
      <c r="C2068" s="8" t="s">
        <v>4</v>
      </c>
    </row>
    <row r="2069" spans="1:3" ht="18" customHeight="1">
      <c r="A2069" s="6" t="s">
        <v>37</v>
      </c>
      <c r="B2069" s="7" t="str">
        <f>"26928"</f>
        <v>26928</v>
      </c>
      <c r="C2069" s="8">
        <v>81.5</v>
      </c>
    </row>
    <row r="2070" spans="1:3" ht="18" customHeight="1">
      <c r="A2070" s="6" t="s">
        <v>37</v>
      </c>
      <c r="B2070" s="7" t="str">
        <f>"26929"</f>
        <v>26929</v>
      </c>
      <c r="C2070" s="8">
        <v>61.1</v>
      </c>
    </row>
    <row r="2071" spans="1:3" ht="18" customHeight="1">
      <c r="A2071" s="6" t="s">
        <v>37</v>
      </c>
      <c r="B2071" s="7" t="str">
        <f>"26930"</f>
        <v>26930</v>
      </c>
      <c r="C2071" s="8">
        <v>80.7</v>
      </c>
    </row>
    <row r="2072" spans="1:3" ht="18" customHeight="1">
      <c r="A2072" s="6" t="s">
        <v>37</v>
      </c>
      <c r="B2072" s="7" t="str">
        <f>"27001"</f>
        <v>27001</v>
      </c>
      <c r="C2072" s="8" t="s">
        <v>4</v>
      </c>
    </row>
    <row r="2073" spans="1:3" ht="18" customHeight="1">
      <c r="A2073" s="6" t="s">
        <v>37</v>
      </c>
      <c r="B2073" s="7" t="str">
        <f>"27002"</f>
        <v>27002</v>
      </c>
      <c r="C2073" s="8" t="s">
        <v>4</v>
      </c>
    </row>
    <row r="2074" spans="1:3" ht="18" customHeight="1">
      <c r="A2074" s="6" t="s">
        <v>37</v>
      </c>
      <c r="B2074" s="7" t="str">
        <f>"27003"</f>
        <v>27003</v>
      </c>
      <c r="C2074" s="8">
        <v>79.2</v>
      </c>
    </row>
    <row r="2075" spans="1:3" ht="18" customHeight="1">
      <c r="A2075" s="6" t="s">
        <v>37</v>
      </c>
      <c r="B2075" s="7" t="str">
        <f>"27004"</f>
        <v>27004</v>
      </c>
      <c r="C2075" s="8" t="s">
        <v>4</v>
      </c>
    </row>
    <row r="2076" spans="1:3" ht="18" customHeight="1">
      <c r="A2076" s="6" t="s">
        <v>37</v>
      </c>
      <c r="B2076" s="7" t="str">
        <f>"27005"</f>
        <v>27005</v>
      </c>
      <c r="C2076" s="8">
        <v>82.9</v>
      </c>
    </row>
    <row r="2077" spans="1:3" ht="18" customHeight="1">
      <c r="A2077" s="6" t="s">
        <v>37</v>
      </c>
      <c r="B2077" s="7" t="str">
        <f>"27006"</f>
        <v>27006</v>
      </c>
      <c r="C2077" s="8">
        <v>69.1</v>
      </c>
    </row>
    <row r="2078" spans="1:3" ht="18" customHeight="1">
      <c r="A2078" s="6" t="s">
        <v>37</v>
      </c>
      <c r="B2078" s="7" t="str">
        <f>"27007"</f>
        <v>27007</v>
      </c>
      <c r="C2078" s="8">
        <v>59.5</v>
      </c>
    </row>
    <row r="2079" spans="1:3" ht="18" customHeight="1">
      <c r="A2079" s="6" t="s">
        <v>37</v>
      </c>
      <c r="B2079" s="7" t="str">
        <f>"27008"</f>
        <v>27008</v>
      </c>
      <c r="C2079" s="8" t="s">
        <v>4</v>
      </c>
    </row>
    <row r="2080" spans="1:3" ht="18" customHeight="1">
      <c r="A2080" s="6" t="s">
        <v>37</v>
      </c>
      <c r="B2080" s="7" t="str">
        <f>"27009"</f>
        <v>27009</v>
      </c>
      <c r="C2080" s="8">
        <v>75.6</v>
      </c>
    </row>
    <row r="2081" spans="1:3" ht="18" customHeight="1">
      <c r="A2081" s="6" t="s">
        <v>37</v>
      </c>
      <c r="B2081" s="7" t="str">
        <f>"27010"</f>
        <v>27010</v>
      </c>
      <c r="C2081" s="8">
        <v>79.8</v>
      </c>
    </row>
    <row r="2082" spans="1:3" ht="18" customHeight="1">
      <c r="A2082" s="6" t="s">
        <v>37</v>
      </c>
      <c r="B2082" s="7" t="str">
        <f>"27011"</f>
        <v>27011</v>
      </c>
      <c r="C2082" s="8">
        <v>72.2</v>
      </c>
    </row>
    <row r="2083" spans="1:3" ht="18" customHeight="1">
      <c r="A2083" s="6" t="s">
        <v>37</v>
      </c>
      <c r="B2083" s="7" t="str">
        <f>"27012"</f>
        <v>27012</v>
      </c>
      <c r="C2083" s="8">
        <v>76.2</v>
      </c>
    </row>
    <row r="2084" spans="1:3" ht="18" customHeight="1">
      <c r="A2084" s="6" t="s">
        <v>37</v>
      </c>
      <c r="B2084" s="7" t="str">
        <f>"27013"</f>
        <v>27013</v>
      </c>
      <c r="C2084" s="8" t="s">
        <v>4</v>
      </c>
    </row>
    <row r="2085" spans="1:3" ht="18" customHeight="1">
      <c r="A2085" s="6" t="s">
        <v>37</v>
      </c>
      <c r="B2085" s="7" t="str">
        <f>"27014"</f>
        <v>27014</v>
      </c>
      <c r="C2085" s="8">
        <v>45.4</v>
      </c>
    </row>
    <row r="2086" spans="1:3" ht="18" customHeight="1">
      <c r="A2086" s="6" t="s">
        <v>37</v>
      </c>
      <c r="B2086" s="7" t="str">
        <f>"27015"</f>
        <v>27015</v>
      </c>
      <c r="C2086" s="8">
        <v>78.2</v>
      </c>
    </row>
    <row r="2087" spans="1:3" ht="18" customHeight="1">
      <c r="A2087" s="6" t="s">
        <v>37</v>
      </c>
      <c r="B2087" s="7" t="str">
        <f>"27016"</f>
        <v>27016</v>
      </c>
      <c r="C2087" s="8">
        <v>77.8</v>
      </c>
    </row>
    <row r="2088" spans="1:3" ht="18" customHeight="1">
      <c r="A2088" s="6" t="s">
        <v>37</v>
      </c>
      <c r="B2088" s="7" t="str">
        <f>"27017"</f>
        <v>27017</v>
      </c>
      <c r="C2088" s="8">
        <v>77</v>
      </c>
    </row>
    <row r="2089" spans="1:3" ht="18" customHeight="1">
      <c r="A2089" s="6" t="s">
        <v>37</v>
      </c>
      <c r="B2089" s="7" t="str">
        <f>"27018"</f>
        <v>27018</v>
      </c>
      <c r="C2089" s="8">
        <v>77.1</v>
      </c>
    </row>
    <row r="2090" spans="1:3" ht="18" customHeight="1">
      <c r="A2090" s="6" t="s">
        <v>37</v>
      </c>
      <c r="B2090" s="7" t="str">
        <f>"27019"</f>
        <v>27019</v>
      </c>
      <c r="C2090" s="8" t="s">
        <v>4</v>
      </c>
    </row>
    <row r="2091" spans="1:3" ht="18" customHeight="1">
      <c r="A2091" s="6" t="s">
        <v>38</v>
      </c>
      <c r="B2091" s="7" t="str">
        <f>"27020"</f>
        <v>27020</v>
      </c>
      <c r="C2091" s="8">
        <v>79.6</v>
      </c>
    </row>
    <row r="2092" spans="1:3" ht="18" customHeight="1">
      <c r="A2092" s="6" t="s">
        <v>38</v>
      </c>
      <c r="B2092" s="7" t="str">
        <f>"27021"</f>
        <v>27021</v>
      </c>
      <c r="C2092" s="8" t="s">
        <v>4</v>
      </c>
    </row>
    <row r="2093" spans="1:3" ht="18" customHeight="1">
      <c r="A2093" s="6" t="s">
        <v>38</v>
      </c>
      <c r="B2093" s="7" t="str">
        <f>"27022"</f>
        <v>27022</v>
      </c>
      <c r="C2093" s="8">
        <v>85.4</v>
      </c>
    </row>
    <row r="2094" spans="1:3" ht="18" customHeight="1">
      <c r="A2094" s="6" t="s">
        <v>38</v>
      </c>
      <c r="B2094" s="7" t="str">
        <f>"27023"</f>
        <v>27023</v>
      </c>
      <c r="C2094" s="8">
        <v>80.5</v>
      </c>
    </row>
    <row r="2095" spans="1:3" ht="18" customHeight="1">
      <c r="A2095" s="6" t="s">
        <v>38</v>
      </c>
      <c r="B2095" s="7" t="str">
        <f>"27024"</f>
        <v>27024</v>
      </c>
      <c r="C2095" s="8">
        <v>81.2</v>
      </c>
    </row>
    <row r="2096" spans="1:3" ht="18" customHeight="1">
      <c r="A2096" s="6" t="s">
        <v>38</v>
      </c>
      <c r="B2096" s="7" t="str">
        <f>"27025"</f>
        <v>27025</v>
      </c>
      <c r="C2096" s="8" t="s">
        <v>4</v>
      </c>
    </row>
    <row r="2097" spans="1:3" ht="18" customHeight="1">
      <c r="A2097" s="6" t="s">
        <v>38</v>
      </c>
      <c r="B2097" s="7" t="str">
        <f>"27026"</f>
        <v>27026</v>
      </c>
      <c r="C2097" s="8">
        <v>69.7</v>
      </c>
    </row>
    <row r="2098" spans="1:3" ht="18" customHeight="1">
      <c r="A2098" s="6" t="s">
        <v>38</v>
      </c>
      <c r="B2098" s="7" t="str">
        <f>"27027"</f>
        <v>27027</v>
      </c>
      <c r="C2098" s="8" t="s">
        <v>4</v>
      </c>
    </row>
    <row r="2099" spans="1:3" ht="18" customHeight="1">
      <c r="A2099" s="6" t="s">
        <v>38</v>
      </c>
      <c r="B2099" s="7" t="str">
        <f>"27028"</f>
        <v>27028</v>
      </c>
      <c r="C2099" s="8" t="s">
        <v>4</v>
      </c>
    </row>
    <row r="2100" spans="1:3" ht="18" customHeight="1">
      <c r="A2100" s="6" t="s">
        <v>38</v>
      </c>
      <c r="B2100" s="7" t="str">
        <f>"27029"</f>
        <v>27029</v>
      </c>
      <c r="C2100" s="8">
        <v>73.4</v>
      </c>
    </row>
    <row r="2101" spans="1:3" ht="18" customHeight="1">
      <c r="A2101" s="6" t="s">
        <v>38</v>
      </c>
      <c r="B2101" s="7" t="str">
        <f>"27030"</f>
        <v>27030</v>
      </c>
      <c r="C2101" s="8">
        <v>76</v>
      </c>
    </row>
    <row r="2102" spans="1:3" ht="18" customHeight="1">
      <c r="A2102" s="6" t="s">
        <v>38</v>
      </c>
      <c r="B2102" s="7" t="str">
        <f>"27101"</f>
        <v>27101</v>
      </c>
      <c r="C2102" s="8">
        <v>82.5</v>
      </c>
    </row>
    <row r="2103" spans="1:3" ht="18" customHeight="1">
      <c r="A2103" s="6" t="s">
        <v>38</v>
      </c>
      <c r="B2103" s="7" t="str">
        <f>"27102"</f>
        <v>27102</v>
      </c>
      <c r="C2103" s="8">
        <v>66.6</v>
      </c>
    </row>
    <row r="2104" spans="1:3" ht="18" customHeight="1">
      <c r="A2104" s="6" t="s">
        <v>38</v>
      </c>
      <c r="B2104" s="7" t="str">
        <f>"27103"</f>
        <v>27103</v>
      </c>
      <c r="C2104" s="8">
        <v>89.2</v>
      </c>
    </row>
    <row r="2105" spans="1:3" ht="18" customHeight="1">
      <c r="A2105" s="6" t="s">
        <v>38</v>
      </c>
      <c r="B2105" s="7" t="str">
        <f>"27104"</f>
        <v>27104</v>
      </c>
      <c r="C2105" s="8" t="s">
        <v>4</v>
      </c>
    </row>
    <row r="2106" spans="1:3" ht="18" customHeight="1">
      <c r="A2106" s="6" t="s">
        <v>38</v>
      </c>
      <c r="B2106" s="7" t="str">
        <f>"27105"</f>
        <v>27105</v>
      </c>
      <c r="C2106" s="8">
        <v>73.6</v>
      </c>
    </row>
    <row r="2107" spans="1:3" ht="18" customHeight="1">
      <c r="A2107" s="6" t="s">
        <v>38</v>
      </c>
      <c r="B2107" s="7" t="str">
        <f>"27106"</f>
        <v>27106</v>
      </c>
      <c r="C2107" s="8">
        <v>80.3</v>
      </c>
    </row>
    <row r="2108" spans="1:3" ht="18" customHeight="1">
      <c r="A2108" s="6" t="s">
        <v>38</v>
      </c>
      <c r="B2108" s="7" t="str">
        <f>"27107"</f>
        <v>27107</v>
      </c>
      <c r="C2108" s="8" t="s">
        <v>4</v>
      </c>
    </row>
    <row r="2109" spans="1:3" ht="18" customHeight="1">
      <c r="A2109" s="6" t="s">
        <v>38</v>
      </c>
      <c r="B2109" s="7" t="str">
        <f>"27108"</f>
        <v>27108</v>
      </c>
      <c r="C2109" s="8">
        <v>77.5</v>
      </c>
    </row>
    <row r="2110" spans="1:3" ht="18" customHeight="1">
      <c r="A2110" s="6" t="s">
        <v>38</v>
      </c>
      <c r="B2110" s="7" t="str">
        <f>"27109"</f>
        <v>27109</v>
      </c>
      <c r="C2110" s="8">
        <v>79.1</v>
      </c>
    </row>
    <row r="2111" spans="1:3" ht="18" customHeight="1">
      <c r="A2111" s="6" t="s">
        <v>38</v>
      </c>
      <c r="B2111" s="7" t="str">
        <f>"27110"</f>
        <v>27110</v>
      </c>
      <c r="C2111" s="8" t="s">
        <v>4</v>
      </c>
    </row>
    <row r="2112" spans="1:3" ht="18" customHeight="1">
      <c r="A2112" s="6" t="s">
        <v>38</v>
      </c>
      <c r="B2112" s="7" t="str">
        <f>"27111"</f>
        <v>27111</v>
      </c>
      <c r="C2112" s="8">
        <v>76.6</v>
      </c>
    </row>
    <row r="2113" spans="1:3" ht="18" customHeight="1">
      <c r="A2113" s="6" t="s">
        <v>38</v>
      </c>
      <c r="B2113" s="7" t="str">
        <f>"27112"</f>
        <v>27112</v>
      </c>
      <c r="C2113" s="8">
        <v>78.3</v>
      </c>
    </row>
    <row r="2114" spans="1:3" ht="18" customHeight="1">
      <c r="A2114" s="6" t="s">
        <v>38</v>
      </c>
      <c r="B2114" s="7" t="str">
        <f>"27113"</f>
        <v>27113</v>
      </c>
      <c r="C2114" s="8">
        <v>70.1</v>
      </c>
    </row>
    <row r="2115" spans="1:3" ht="18" customHeight="1">
      <c r="A2115" s="6" t="s">
        <v>38</v>
      </c>
      <c r="B2115" s="7" t="str">
        <f>"27114"</f>
        <v>27114</v>
      </c>
      <c r="C2115" s="8" t="s">
        <v>4</v>
      </c>
    </row>
    <row r="2116" spans="1:3" ht="18" customHeight="1">
      <c r="A2116" s="6" t="s">
        <v>38</v>
      </c>
      <c r="B2116" s="7" t="str">
        <f>"27115"</f>
        <v>27115</v>
      </c>
      <c r="C2116" s="8">
        <v>76.1</v>
      </c>
    </row>
    <row r="2117" spans="1:3" ht="18" customHeight="1">
      <c r="A2117" s="6" t="s">
        <v>38</v>
      </c>
      <c r="B2117" s="7" t="str">
        <f>"27116"</f>
        <v>27116</v>
      </c>
      <c r="C2117" s="8" t="s">
        <v>4</v>
      </c>
    </row>
    <row r="2118" spans="1:3" ht="18" customHeight="1">
      <c r="A2118" s="6" t="s">
        <v>38</v>
      </c>
      <c r="B2118" s="7" t="str">
        <f>"27117"</f>
        <v>27117</v>
      </c>
      <c r="C2118" s="8" t="s">
        <v>4</v>
      </c>
    </row>
    <row r="2119" spans="1:3" ht="18" customHeight="1">
      <c r="A2119" s="6" t="s">
        <v>38</v>
      </c>
      <c r="B2119" s="7" t="str">
        <f>"27118"</f>
        <v>27118</v>
      </c>
      <c r="C2119" s="8" t="s">
        <v>4</v>
      </c>
    </row>
    <row r="2120" spans="1:3" ht="18" customHeight="1">
      <c r="A2120" s="6" t="s">
        <v>38</v>
      </c>
      <c r="B2120" s="7" t="str">
        <f>"27119"</f>
        <v>27119</v>
      </c>
      <c r="C2120" s="8">
        <v>70</v>
      </c>
    </row>
    <row r="2121" spans="1:3" ht="18" customHeight="1">
      <c r="A2121" s="6" t="s">
        <v>38</v>
      </c>
      <c r="B2121" s="7" t="str">
        <f>"27120"</f>
        <v>27120</v>
      </c>
      <c r="C2121" s="8" t="s">
        <v>4</v>
      </c>
    </row>
    <row r="2122" spans="1:3" ht="18" customHeight="1">
      <c r="A2122" s="6" t="s">
        <v>38</v>
      </c>
      <c r="B2122" s="7" t="str">
        <f>"27121"</f>
        <v>27121</v>
      </c>
      <c r="C2122" s="8">
        <v>76.2</v>
      </c>
    </row>
    <row r="2123" spans="1:3" ht="18" customHeight="1">
      <c r="A2123" s="6" t="s">
        <v>38</v>
      </c>
      <c r="B2123" s="7" t="str">
        <f>"27122"</f>
        <v>27122</v>
      </c>
      <c r="C2123" s="8" t="s">
        <v>4</v>
      </c>
    </row>
    <row r="2124" spans="1:3" ht="18" customHeight="1">
      <c r="A2124" s="6" t="s">
        <v>38</v>
      </c>
      <c r="B2124" s="7" t="str">
        <f>"27123"</f>
        <v>27123</v>
      </c>
      <c r="C2124" s="8" t="s">
        <v>4</v>
      </c>
    </row>
    <row r="2125" spans="1:3" ht="18" customHeight="1">
      <c r="A2125" s="6" t="s">
        <v>38</v>
      </c>
      <c r="B2125" s="7" t="str">
        <f>"27124"</f>
        <v>27124</v>
      </c>
      <c r="C2125" s="8">
        <v>71.6</v>
      </c>
    </row>
    <row r="2126" spans="1:3" ht="18" customHeight="1">
      <c r="A2126" s="6" t="s">
        <v>38</v>
      </c>
      <c r="B2126" s="7" t="str">
        <f>"27125"</f>
        <v>27125</v>
      </c>
      <c r="C2126" s="8">
        <v>84.5</v>
      </c>
    </row>
    <row r="2127" spans="1:3" ht="18" customHeight="1">
      <c r="A2127" s="6" t="s">
        <v>38</v>
      </c>
      <c r="B2127" s="7" t="str">
        <f>"27126"</f>
        <v>27126</v>
      </c>
      <c r="C2127" s="8">
        <v>78.9</v>
      </c>
    </row>
    <row r="2128" spans="1:3" ht="18" customHeight="1">
      <c r="A2128" s="6" t="s">
        <v>38</v>
      </c>
      <c r="B2128" s="7" t="str">
        <f>"27127"</f>
        <v>27127</v>
      </c>
      <c r="C2128" s="8">
        <v>76.6</v>
      </c>
    </row>
    <row r="2129" spans="1:3" ht="18" customHeight="1">
      <c r="A2129" s="6" t="s">
        <v>38</v>
      </c>
      <c r="B2129" s="7" t="str">
        <f>"27128"</f>
        <v>27128</v>
      </c>
      <c r="C2129" s="8">
        <v>79.1</v>
      </c>
    </row>
    <row r="2130" spans="1:3" ht="18" customHeight="1">
      <c r="A2130" s="6" t="s">
        <v>38</v>
      </c>
      <c r="B2130" s="7" t="str">
        <f>"27129"</f>
        <v>27129</v>
      </c>
      <c r="C2130" s="8">
        <v>87.8</v>
      </c>
    </row>
    <row r="2131" spans="1:3" ht="18" customHeight="1">
      <c r="A2131" s="6" t="s">
        <v>38</v>
      </c>
      <c r="B2131" s="7" t="str">
        <f>"27130"</f>
        <v>27130</v>
      </c>
      <c r="C2131" s="8">
        <v>86.8</v>
      </c>
    </row>
    <row r="2132" spans="1:3" ht="18" customHeight="1">
      <c r="A2132" s="6" t="s">
        <v>38</v>
      </c>
      <c r="B2132" s="7" t="str">
        <f>"27201"</f>
        <v>27201</v>
      </c>
      <c r="C2132" s="8">
        <v>68.7</v>
      </c>
    </row>
    <row r="2133" spans="1:3" ht="18" customHeight="1">
      <c r="A2133" s="6" t="s">
        <v>38</v>
      </c>
      <c r="B2133" s="7" t="str">
        <f>"27202"</f>
        <v>27202</v>
      </c>
      <c r="C2133" s="8">
        <v>72.8</v>
      </c>
    </row>
    <row r="2134" spans="1:3" ht="18" customHeight="1">
      <c r="A2134" s="6" t="s">
        <v>38</v>
      </c>
      <c r="B2134" s="7" t="str">
        <f>"27203"</f>
        <v>27203</v>
      </c>
      <c r="C2134" s="8">
        <v>68.2</v>
      </c>
    </row>
    <row r="2135" spans="1:3" ht="18" customHeight="1">
      <c r="A2135" s="6" t="s">
        <v>38</v>
      </c>
      <c r="B2135" s="7" t="str">
        <f>"27204"</f>
        <v>27204</v>
      </c>
      <c r="C2135" s="8">
        <v>71.6</v>
      </c>
    </row>
    <row r="2136" spans="1:3" ht="18" customHeight="1">
      <c r="A2136" s="6" t="s">
        <v>38</v>
      </c>
      <c r="B2136" s="7" t="str">
        <f>"27205"</f>
        <v>27205</v>
      </c>
      <c r="C2136" s="8" t="s">
        <v>4</v>
      </c>
    </row>
    <row r="2137" spans="1:3" ht="18" customHeight="1">
      <c r="A2137" s="6" t="s">
        <v>38</v>
      </c>
      <c r="B2137" s="7" t="str">
        <f>"27206"</f>
        <v>27206</v>
      </c>
      <c r="C2137" s="8">
        <v>80</v>
      </c>
    </row>
    <row r="2138" spans="1:3" ht="18" customHeight="1">
      <c r="A2138" s="6" t="s">
        <v>38</v>
      </c>
      <c r="B2138" s="7" t="str">
        <f>"27207"</f>
        <v>27207</v>
      </c>
      <c r="C2138" s="8" t="s">
        <v>4</v>
      </c>
    </row>
    <row r="2139" spans="1:3" ht="18" customHeight="1">
      <c r="A2139" s="6" t="s">
        <v>38</v>
      </c>
      <c r="B2139" s="7" t="str">
        <f>"27208"</f>
        <v>27208</v>
      </c>
      <c r="C2139" s="8" t="s">
        <v>4</v>
      </c>
    </row>
    <row r="2140" spans="1:3" ht="18" customHeight="1">
      <c r="A2140" s="6" t="s">
        <v>38</v>
      </c>
      <c r="B2140" s="7" t="str">
        <f>"27209"</f>
        <v>27209</v>
      </c>
      <c r="C2140" s="8">
        <v>74.3</v>
      </c>
    </row>
    <row r="2141" spans="1:3" ht="18" customHeight="1">
      <c r="A2141" s="6" t="s">
        <v>38</v>
      </c>
      <c r="B2141" s="7" t="str">
        <f>"27210"</f>
        <v>27210</v>
      </c>
      <c r="C2141" s="8" t="s">
        <v>4</v>
      </c>
    </row>
    <row r="2142" spans="1:3" ht="18" customHeight="1">
      <c r="A2142" s="6" t="s">
        <v>38</v>
      </c>
      <c r="B2142" s="7" t="str">
        <f>"27211"</f>
        <v>27211</v>
      </c>
      <c r="C2142" s="8" t="s">
        <v>4</v>
      </c>
    </row>
    <row r="2143" spans="1:3" ht="18" customHeight="1">
      <c r="A2143" s="6" t="s">
        <v>38</v>
      </c>
      <c r="B2143" s="7" t="str">
        <f>"27212"</f>
        <v>27212</v>
      </c>
      <c r="C2143" s="8">
        <v>80.9</v>
      </c>
    </row>
    <row r="2144" spans="1:3" ht="18" customHeight="1">
      <c r="A2144" s="6" t="s">
        <v>38</v>
      </c>
      <c r="B2144" s="7" t="str">
        <f>"27213"</f>
        <v>27213</v>
      </c>
      <c r="C2144" s="8">
        <v>73.7</v>
      </c>
    </row>
    <row r="2145" spans="1:3" ht="18" customHeight="1">
      <c r="A2145" s="6" t="s">
        <v>38</v>
      </c>
      <c r="B2145" s="7" t="str">
        <f>"27214"</f>
        <v>27214</v>
      </c>
      <c r="C2145" s="8">
        <v>81.7</v>
      </c>
    </row>
    <row r="2146" spans="1:3" ht="18" customHeight="1">
      <c r="A2146" s="6" t="s">
        <v>38</v>
      </c>
      <c r="B2146" s="7" t="str">
        <f>"27215"</f>
        <v>27215</v>
      </c>
      <c r="C2146" s="8">
        <v>85.2</v>
      </c>
    </row>
    <row r="2147" spans="1:3" ht="18" customHeight="1">
      <c r="A2147" s="6" t="s">
        <v>38</v>
      </c>
      <c r="B2147" s="7" t="str">
        <f>"27216"</f>
        <v>27216</v>
      </c>
      <c r="C2147" s="8">
        <v>72.6</v>
      </c>
    </row>
    <row r="2148" spans="1:3" ht="18" customHeight="1">
      <c r="A2148" s="6" t="s">
        <v>38</v>
      </c>
      <c r="B2148" s="7" t="str">
        <f>"27217"</f>
        <v>27217</v>
      </c>
      <c r="C2148" s="8">
        <v>81.6</v>
      </c>
    </row>
    <row r="2149" spans="1:3" ht="18" customHeight="1">
      <c r="A2149" s="6" t="s">
        <v>38</v>
      </c>
      <c r="B2149" s="7" t="str">
        <f>"27218"</f>
        <v>27218</v>
      </c>
      <c r="C2149" s="8" t="s">
        <v>4</v>
      </c>
    </row>
    <row r="2150" spans="1:3" ht="18" customHeight="1">
      <c r="A2150" s="6" t="s">
        <v>38</v>
      </c>
      <c r="B2150" s="7" t="str">
        <f>"27219"</f>
        <v>27219</v>
      </c>
      <c r="C2150" s="8">
        <v>72.2</v>
      </c>
    </row>
    <row r="2151" spans="1:3" ht="18" customHeight="1">
      <c r="A2151" s="6" t="s">
        <v>38</v>
      </c>
      <c r="B2151" s="7" t="str">
        <f>"27220"</f>
        <v>27220</v>
      </c>
      <c r="C2151" s="8">
        <v>78.6</v>
      </c>
    </row>
    <row r="2152" spans="1:3" ht="18" customHeight="1">
      <c r="A2152" s="6" t="s">
        <v>38</v>
      </c>
      <c r="B2152" s="7" t="str">
        <f>"27221"</f>
        <v>27221</v>
      </c>
      <c r="C2152" s="8" t="s">
        <v>4</v>
      </c>
    </row>
    <row r="2153" spans="1:3" ht="18" customHeight="1">
      <c r="A2153" s="6" t="s">
        <v>38</v>
      </c>
      <c r="B2153" s="7" t="str">
        <f>"27222"</f>
        <v>27222</v>
      </c>
      <c r="C2153" s="8">
        <v>79</v>
      </c>
    </row>
    <row r="2154" spans="1:3" ht="18" customHeight="1">
      <c r="A2154" s="6" t="s">
        <v>38</v>
      </c>
      <c r="B2154" s="7" t="str">
        <f>"27223"</f>
        <v>27223</v>
      </c>
      <c r="C2154" s="8" t="s">
        <v>4</v>
      </c>
    </row>
    <row r="2155" spans="1:3" ht="18" customHeight="1">
      <c r="A2155" s="6" t="s">
        <v>38</v>
      </c>
      <c r="B2155" s="7" t="str">
        <f>"27224"</f>
        <v>27224</v>
      </c>
      <c r="C2155" s="8" t="s">
        <v>4</v>
      </c>
    </row>
    <row r="2156" spans="1:3" ht="18" customHeight="1">
      <c r="A2156" s="6" t="s">
        <v>38</v>
      </c>
      <c r="B2156" s="7" t="str">
        <f>"27225"</f>
        <v>27225</v>
      </c>
      <c r="C2156" s="8">
        <v>62</v>
      </c>
    </row>
    <row r="2157" spans="1:3" ht="18" customHeight="1">
      <c r="A2157" s="6" t="s">
        <v>38</v>
      </c>
      <c r="B2157" s="7" t="str">
        <f>"27226"</f>
        <v>27226</v>
      </c>
      <c r="C2157" s="8">
        <v>75.1</v>
      </c>
    </row>
    <row r="2158" spans="1:3" ht="18" customHeight="1">
      <c r="A2158" s="6" t="s">
        <v>38</v>
      </c>
      <c r="B2158" s="7" t="str">
        <f>"27227"</f>
        <v>27227</v>
      </c>
      <c r="C2158" s="8">
        <v>82.1</v>
      </c>
    </row>
    <row r="2159" spans="1:3" ht="18" customHeight="1">
      <c r="A2159" s="6" t="s">
        <v>38</v>
      </c>
      <c r="B2159" s="7" t="str">
        <f>"27228"</f>
        <v>27228</v>
      </c>
      <c r="C2159" s="8" t="s">
        <v>4</v>
      </c>
    </row>
    <row r="2160" spans="1:3" ht="18" customHeight="1">
      <c r="A2160" s="6" t="s">
        <v>38</v>
      </c>
      <c r="B2160" s="7" t="str">
        <f>"27229"</f>
        <v>27229</v>
      </c>
      <c r="C2160" s="8">
        <v>80.8</v>
      </c>
    </row>
    <row r="2161" spans="1:3" ht="18" customHeight="1">
      <c r="A2161" s="6" t="s">
        <v>39</v>
      </c>
      <c r="B2161" s="7" t="str">
        <f>"27230"</f>
        <v>27230</v>
      </c>
      <c r="C2161" s="8">
        <v>76.7</v>
      </c>
    </row>
    <row r="2162" spans="1:3" ht="18" customHeight="1">
      <c r="A2162" s="6" t="s">
        <v>39</v>
      </c>
      <c r="B2162" s="7" t="str">
        <f>"27301"</f>
        <v>27301</v>
      </c>
      <c r="C2162" s="8">
        <v>82.1</v>
      </c>
    </row>
    <row r="2163" spans="1:3" ht="18" customHeight="1">
      <c r="A2163" s="6" t="s">
        <v>39</v>
      </c>
      <c r="B2163" s="7" t="str">
        <f>"27302"</f>
        <v>27302</v>
      </c>
      <c r="C2163" s="8" t="s">
        <v>4</v>
      </c>
    </row>
    <row r="2164" spans="1:3" ht="18" customHeight="1">
      <c r="A2164" s="6" t="s">
        <v>39</v>
      </c>
      <c r="B2164" s="7" t="str">
        <f>"27303"</f>
        <v>27303</v>
      </c>
      <c r="C2164" s="8" t="s">
        <v>4</v>
      </c>
    </row>
    <row r="2165" spans="1:3" ht="18" customHeight="1">
      <c r="A2165" s="6" t="s">
        <v>39</v>
      </c>
      <c r="B2165" s="7" t="str">
        <f>"27304"</f>
        <v>27304</v>
      </c>
      <c r="C2165" s="8">
        <v>68.2</v>
      </c>
    </row>
    <row r="2166" spans="1:3" ht="18" customHeight="1">
      <c r="A2166" s="6" t="s">
        <v>39</v>
      </c>
      <c r="B2166" s="7" t="str">
        <f>"27305"</f>
        <v>27305</v>
      </c>
      <c r="C2166" s="8">
        <v>73.7</v>
      </c>
    </row>
    <row r="2167" spans="1:3" ht="18" customHeight="1">
      <c r="A2167" s="6" t="s">
        <v>39</v>
      </c>
      <c r="B2167" s="7" t="str">
        <f>"27306"</f>
        <v>27306</v>
      </c>
      <c r="C2167" s="8">
        <v>82.3</v>
      </c>
    </row>
    <row r="2168" spans="1:3" ht="18" customHeight="1">
      <c r="A2168" s="6" t="s">
        <v>39</v>
      </c>
      <c r="B2168" s="7" t="str">
        <f>"27307"</f>
        <v>27307</v>
      </c>
      <c r="C2168" s="8" t="s">
        <v>4</v>
      </c>
    </row>
    <row r="2169" spans="1:3" ht="18" customHeight="1">
      <c r="A2169" s="6" t="s">
        <v>39</v>
      </c>
      <c r="B2169" s="7" t="str">
        <f>"27308"</f>
        <v>27308</v>
      </c>
      <c r="C2169" s="8">
        <v>73.1</v>
      </c>
    </row>
    <row r="2170" spans="1:3" ht="18" customHeight="1">
      <c r="A2170" s="6" t="s">
        <v>39</v>
      </c>
      <c r="B2170" s="7" t="str">
        <f>"27309"</f>
        <v>27309</v>
      </c>
      <c r="C2170" s="8">
        <v>63.6</v>
      </c>
    </row>
    <row r="2171" spans="1:3" ht="18" customHeight="1">
      <c r="A2171" s="6" t="s">
        <v>39</v>
      </c>
      <c r="B2171" s="7" t="str">
        <f>"27310"</f>
        <v>27310</v>
      </c>
      <c r="C2171" s="8" t="s">
        <v>4</v>
      </c>
    </row>
    <row r="2172" spans="1:3" ht="18" customHeight="1">
      <c r="A2172" s="6" t="s">
        <v>39</v>
      </c>
      <c r="B2172" s="7" t="str">
        <f>"27311"</f>
        <v>27311</v>
      </c>
      <c r="C2172" s="8">
        <v>74.3</v>
      </c>
    </row>
    <row r="2173" spans="1:3" ht="18" customHeight="1">
      <c r="A2173" s="6" t="s">
        <v>39</v>
      </c>
      <c r="B2173" s="7" t="str">
        <f>"27312"</f>
        <v>27312</v>
      </c>
      <c r="C2173" s="8">
        <v>82.2</v>
      </c>
    </row>
    <row r="2174" spans="1:3" ht="18" customHeight="1">
      <c r="A2174" s="6" t="s">
        <v>39</v>
      </c>
      <c r="B2174" s="7" t="str">
        <f>"27313"</f>
        <v>27313</v>
      </c>
      <c r="C2174" s="8" t="s">
        <v>4</v>
      </c>
    </row>
    <row r="2175" spans="1:3" ht="18" customHeight="1">
      <c r="A2175" s="6" t="s">
        <v>39</v>
      </c>
      <c r="B2175" s="7" t="str">
        <f>"27314"</f>
        <v>27314</v>
      </c>
      <c r="C2175" s="8">
        <v>83.1</v>
      </c>
    </row>
    <row r="2176" spans="1:3" ht="18" customHeight="1">
      <c r="A2176" s="6" t="s">
        <v>39</v>
      </c>
      <c r="B2176" s="7" t="str">
        <f>"27315"</f>
        <v>27315</v>
      </c>
      <c r="C2176" s="8">
        <v>72.8</v>
      </c>
    </row>
    <row r="2177" spans="1:3" ht="18" customHeight="1">
      <c r="A2177" s="6" t="s">
        <v>39</v>
      </c>
      <c r="B2177" s="7" t="str">
        <f>"27316"</f>
        <v>27316</v>
      </c>
      <c r="C2177" s="8">
        <v>91.5</v>
      </c>
    </row>
    <row r="2178" spans="1:3" ht="18" customHeight="1">
      <c r="A2178" s="6" t="s">
        <v>39</v>
      </c>
      <c r="B2178" s="7" t="str">
        <f>"27317"</f>
        <v>27317</v>
      </c>
      <c r="C2178" s="8">
        <v>85.1</v>
      </c>
    </row>
    <row r="2179" spans="1:3" ht="18" customHeight="1">
      <c r="A2179" s="6" t="s">
        <v>39</v>
      </c>
      <c r="B2179" s="7" t="str">
        <f>"27318"</f>
        <v>27318</v>
      </c>
      <c r="C2179" s="8" t="s">
        <v>4</v>
      </c>
    </row>
    <row r="2180" spans="1:3" ht="18" customHeight="1">
      <c r="A2180" s="6" t="s">
        <v>39</v>
      </c>
      <c r="B2180" s="7" t="str">
        <f>"27319"</f>
        <v>27319</v>
      </c>
      <c r="C2180" s="8" t="s">
        <v>4</v>
      </c>
    </row>
    <row r="2181" spans="1:3" ht="18" customHeight="1">
      <c r="A2181" s="6" t="s">
        <v>39</v>
      </c>
      <c r="B2181" s="7" t="str">
        <f>"27320"</f>
        <v>27320</v>
      </c>
      <c r="C2181" s="8" t="s">
        <v>4</v>
      </c>
    </row>
    <row r="2182" spans="1:3" ht="18" customHeight="1">
      <c r="A2182" s="6" t="s">
        <v>39</v>
      </c>
      <c r="B2182" s="7" t="str">
        <f>"27321"</f>
        <v>27321</v>
      </c>
      <c r="C2182" s="8">
        <v>81.5</v>
      </c>
    </row>
    <row r="2183" spans="1:3" ht="18" customHeight="1">
      <c r="A2183" s="6" t="s">
        <v>39</v>
      </c>
      <c r="B2183" s="7" t="str">
        <f>"27322"</f>
        <v>27322</v>
      </c>
      <c r="C2183" s="8" t="s">
        <v>4</v>
      </c>
    </row>
    <row r="2184" spans="1:3" ht="18" customHeight="1">
      <c r="A2184" s="6" t="s">
        <v>39</v>
      </c>
      <c r="B2184" s="7" t="str">
        <f>"27323"</f>
        <v>27323</v>
      </c>
      <c r="C2184" s="8">
        <v>89.9</v>
      </c>
    </row>
    <row r="2185" spans="1:3" ht="18" customHeight="1">
      <c r="A2185" s="6" t="s">
        <v>39</v>
      </c>
      <c r="B2185" s="7" t="str">
        <f>"27324"</f>
        <v>27324</v>
      </c>
      <c r="C2185" s="8">
        <v>82.7</v>
      </c>
    </row>
    <row r="2186" spans="1:3" ht="18" customHeight="1">
      <c r="A2186" s="6" t="s">
        <v>39</v>
      </c>
      <c r="B2186" s="7" t="str">
        <f>"27325"</f>
        <v>27325</v>
      </c>
      <c r="C2186" s="8">
        <v>81.1</v>
      </c>
    </row>
    <row r="2187" spans="1:3" ht="18" customHeight="1">
      <c r="A2187" s="6" t="s">
        <v>39</v>
      </c>
      <c r="B2187" s="7" t="str">
        <f>"27326"</f>
        <v>27326</v>
      </c>
      <c r="C2187" s="8">
        <v>81.7</v>
      </c>
    </row>
    <row r="2188" spans="1:3" ht="18" customHeight="1">
      <c r="A2188" s="6" t="s">
        <v>39</v>
      </c>
      <c r="B2188" s="7" t="str">
        <f>"27327"</f>
        <v>27327</v>
      </c>
      <c r="C2188" s="8" t="s">
        <v>4</v>
      </c>
    </row>
    <row r="2189" spans="1:3" ht="18" customHeight="1">
      <c r="A2189" s="6" t="s">
        <v>39</v>
      </c>
      <c r="B2189" s="7" t="str">
        <f>"27328"</f>
        <v>27328</v>
      </c>
      <c r="C2189" s="8" t="s">
        <v>4</v>
      </c>
    </row>
    <row r="2190" spans="1:3" ht="18" customHeight="1">
      <c r="A2190" s="6" t="s">
        <v>39</v>
      </c>
      <c r="B2190" s="7" t="str">
        <f>"27329"</f>
        <v>27329</v>
      </c>
      <c r="C2190" s="8">
        <v>82.3</v>
      </c>
    </row>
    <row r="2191" spans="1:3" ht="18" customHeight="1">
      <c r="A2191" s="6" t="s">
        <v>39</v>
      </c>
      <c r="B2191" s="7" t="str">
        <f>"27330"</f>
        <v>27330</v>
      </c>
      <c r="C2191" s="8" t="s">
        <v>4</v>
      </c>
    </row>
    <row r="2192" spans="1:3" ht="18" customHeight="1">
      <c r="A2192" s="6" t="s">
        <v>39</v>
      </c>
      <c r="B2192" s="7" t="str">
        <f>"27401"</f>
        <v>27401</v>
      </c>
      <c r="C2192" s="8" t="s">
        <v>4</v>
      </c>
    </row>
    <row r="2193" spans="1:3" ht="18" customHeight="1">
      <c r="A2193" s="6" t="s">
        <v>39</v>
      </c>
      <c r="B2193" s="7" t="str">
        <f>"27402"</f>
        <v>27402</v>
      </c>
      <c r="C2193" s="8" t="s">
        <v>4</v>
      </c>
    </row>
    <row r="2194" spans="1:3" ht="18" customHeight="1">
      <c r="A2194" s="6" t="s">
        <v>39</v>
      </c>
      <c r="B2194" s="7" t="str">
        <f>"27403"</f>
        <v>27403</v>
      </c>
      <c r="C2194" s="8" t="s">
        <v>4</v>
      </c>
    </row>
    <row r="2195" spans="1:3" ht="18" customHeight="1">
      <c r="A2195" s="6" t="s">
        <v>39</v>
      </c>
      <c r="B2195" s="7" t="str">
        <f>"27404"</f>
        <v>27404</v>
      </c>
      <c r="C2195" s="8" t="s">
        <v>4</v>
      </c>
    </row>
    <row r="2196" spans="1:3" ht="18" customHeight="1">
      <c r="A2196" s="6" t="s">
        <v>39</v>
      </c>
      <c r="B2196" s="7" t="str">
        <f>"27405"</f>
        <v>27405</v>
      </c>
      <c r="C2196" s="8">
        <v>69.1</v>
      </c>
    </row>
    <row r="2197" spans="1:3" ht="18" customHeight="1">
      <c r="A2197" s="6" t="s">
        <v>39</v>
      </c>
      <c r="B2197" s="7" t="str">
        <f>"27406"</f>
        <v>27406</v>
      </c>
      <c r="C2197" s="8" t="s">
        <v>4</v>
      </c>
    </row>
    <row r="2198" spans="1:3" ht="18" customHeight="1">
      <c r="A2198" s="6" t="s">
        <v>40</v>
      </c>
      <c r="B2198" s="7" t="str">
        <f>"27407"</f>
        <v>27407</v>
      </c>
      <c r="C2198" s="8">
        <v>68.6</v>
      </c>
    </row>
    <row r="2199" spans="1:3" ht="18" customHeight="1">
      <c r="A2199" s="6" t="s">
        <v>40</v>
      </c>
      <c r="B2199" s="7" t="str">
        <f>"27408"</f>
        <v>27408</v>
      </c>
      <c r="C2199" s="8">
        <v>70.8</v>
      </c>
    </row>
    <row r="2200" spans="1:3" ht="18" customHeight="1">
      <c r="A2200" s="6" t="s">
        <v>40</v>
      </c>
      <c r="B2200" s="7" t="str">
        <f>"27409"</f>
        <v>27409</v>
      </c>
      <c r="C2200" s="8">
        <v>78</v>
      </c>
    </row>
    <row r="2201" spans="1:3" ht="18" customHeight="1">
      <c r="A2201" s="6" t="s">
        <v>40</v>
      </c>
      <c r="B2201" s="7" t="str">
        <f>"27410"</f>
        <v>27410</v>
      </c>
      <c r="C2201" s="8">
        <v>77.3</v>
      </c>
    </row>
    <row r="2202" spans="1:3" ht="18" customHeight="1">
      <c r="A2202" s="6" t="s">
        <v>40</v>
      </c>
      <c r="B2202" s="7" t="str">
        <f>"27411"</f>
        <v>27411</v>
      </c>
      <c r="C2202" s="8">
        <v>79.1</v>
      </c>
    </row>
    <row r="2203" spans="1:3" ht="18" customHeight="1">
      <c r="A2203" s="6" t="s">
        <v>40</v>
      </c>
      <c r="B2203" s="7" t="str">
        <f>"27412"</f>
        <v>27412</v>
      </c>
      <c r="C2203" s="8">
        <v>81.3</v>
      </c>
    </row>
    <row r="2204" spans="1:3" ht="18" customHeight="1">
      <c r="A2204" s="6" t="s">
        <v>40</v>
      </c>
      <c r="B2204" s="7" t="str">
        <f>"27413"</f>
        <v>27413</v>
      </c>
      <c r="C2204" s="8" t="s">
        <v>4</v>
      </c>
    </row>
    <row r="2205" spans="1:3" ht="18" customHeight="1">
      <c r="A2205" s="6" t="s">
        <v>40</v>
      </c>
      <c r="B2205" s="7" t="str">
        <f>"27414"</f>
        <v>27414</v>
      </c>
      <c r="C2205" s="8">
        <v>83.4</v>
      </c>
    </row>
    <row r="2206" spans="1:3" ht="18" customHeight="1">
      <c r="A2206" s="6" t="s">
        <v>40</v>
      </c>
      <c r="B2206" s="7" t="str">
        <f>"27415"</f>
        <v>27415</v>
      </c>
      <c r="C2206" s="8">
        <v>83.1</v>
      </c>
    </row>
    <row r="2207" spans="1:3" ht="18" customHeight="1">
      <c r="A2207" s="6" t="s">
        <v>40</v>
      </c>
      <c r="B2207" s="7" t="str">
        <f>"27416"</f>
        <v>27416</v>
      </c>
      <c r="C2207" s="8">
        <v>79</v>
      </c>
    </row>
    <row r="2208" spans="1:3" ht="18" customHeight="1">
      <c r="A2208" s="6" t="s">
        <v>40</v>
      </c>
      <c r="B2208" s="7" t="str">
        <f>"27417"</f>
        <v>27417</v>
      </c>
      <c r="C2208" s="8">
        <v>85.1</v>
      </c>
    </row>
    <row r="2209" spans="1:3" ht="18" customHeight="1">
      <c r="A2209" s="6" t="s">
        <v>40</v>
      </c>
      <c r="B2209" s="7" t="str">
        <f>"27418"</f>
        <v>27418</v>
      </c>
      <c r="C2209" s="8">
        <v>75.8</v>
      </c>
    </row>
    <row r="2210" spans="1:3" ht="18" customHeight="1">
      <c r="A2210" s="6" t="s">
        <v>40</v>
      </c>
      <c r="B2210" s="7" t="str">
        <f>"27419"</f>
        <v>27419</v>
      </c>
      <c r="C2210" s="8">
        <v>74.7</v>
      </c>
    </row>
    <row r="2211" spans="1:3" ht="18" customHeight="1">
      <c r="A2211" s="6" t="s">
        <v>40</v>
      </c>
      <c r="B2211" s="7" t="str">
        <f>"27420"</f>
        <v>27420</v>
      </c>
      <c r="C2211" s="8" t="s">
        <v>4</v>
      </c>
    </row>
    <row r="2212" spans="1:3" ht="18" customHeight="1">
      <c r="A2212" s="6" t="s">
        <v>40</v>
      </c>
      <c r="B2212" s="7" t="str">
        <f>"27421"</f>
        <v>27421</v>
      </c>
      <c r="C2212" s="8">
        <v>68.7</v>
      </c>
    </row>
    <row r="2213" spans="1:3" ht="18" customHeight="1">
      <c r="A2213" s="6" t="s">
        <v>40</v>
      </c>
      <c r="B2213" s="7" t="str">
        <f>"27422"</f>
        <v>27422</v>
      </c>
      <c r="C2213" s="8" t="s">
        <v>4</v>
      </c>
    </row>
    <row r="2214" spans="1:3" ht="18" customHeight="1">
      <c r="A2214" s="6" t="s">
        <v>40</v>
      </c>
      <c r="B2214" s="7" t="str">
        <f>"27423"</f>
        <v>27423</v>
      </c>
      <c r="C2214" s="8">
        <v>78.3</v>
      </c>
    </row>
    <row r="2215" spans="1:3" ht="18" customHeight="1">
      <c r="A2215" s="6" t="s">
        <v>40</v>
      </c>
      <c r="B2215" s="7" t="str">
        <f>"27424"</f>
        <v>27424</v>
      </c>
      <c r="C2215" s="8">
        <v>81.9</v>
      </c>
    </row>
    <row r="2216" spans="1:3" ht="18" customHeight="1">
      <c r="A2216" s="6" t="s">
        <v>40</v>
      </c>
      <c r="B2216" s="7" t="str">
        <f>"27425"</f>
        <v>27425</v>
      </c>
      <c r="C2216" s="8">
        <v>81.8</v>
      </c>
    </row>
    <row r="2217" spans="1:3" ht="18" customHeight="1">
      <c r="A2217" s="6" t="s">
        <v>40</v>
      </c>
      <c r="B2217" s="7" t="str">
        <f>"27426"</f>
        <v>27426</v>
      </c>
      <c r="C2217" s="8">
        <v>91.3</v>
      </c>
    </row>
    <row r="2218" spans="1:3" ht="18" customHeight="1">
      <c r="A2218" s="6" t="s">
        <v>40</v>
      </c>
      <c r="B2218" s="7" t="str">
        <f>"27427"</f>
        <v>27427</v>
      </c>
      <c r="C2218" s="8">
        <v>77.3</v>
      </c>
    </row>
    <row r="2219" spans="1:3" ht="18" customHeight="1">
      <c r="A2219" s="6" t="s">
        <v>40</v>
      </c>
      <c r="B2219" s="7" t="str">
        <f>"27428"</f>
        <v>27428</v>
      </c>
      <c r="C2219" s="8">
        <v>62.5</v>
      </c>
    </row>
    <row r="2220" spans="1:3" ht="18" customHeight="1">
      <c r="A2220" s="6" t="s">
        <v>40</v>
      </c>
      <c r="B2220" s="7" t="str">
        <f>"27429"</f>
        <v>27429</v>
      </c>
      <c r="C2220" s="8" t="s">
        <v>4</v>
      </c>
    </row>
    <row r="2221" spans="1:3" ht="18" customHeight="1">
      <c r="A2221" s="6" t="s">
        <v>40</v>
      </c>
      <c r="B2221" s="7" t="str">
        <f>"27430"</f>
        <v>27430</v>
      </c>
      <c r="C2221" s="8" t="s">
        <v>4</v>
      </c>
    </row>
    <row r="2222" spans="1:3" ht="18" customHeight="1">
      <c r="A2222" s="6" t="s">
        <v>40</v>
      </c>
      <c r="B2222" s="7" t="str">
        <f>"27501"</f>
        <v>27501</v>
      </c>
      <c r="C2222" s="8">
        <v>90.9</v>
      </c>
    </row>
    <row r="2223" spans="1:3" ht="18" customHeight="1">
      <c r="A2223" s="6" t="s">
        <v>40</v>
      </c>
      <c r="B2223" s="7" t="str">
        <f>"27502"</f>
        <v>27502</v>
      </c>
      <c r="C2223" s="8">
        <v>61.5</v>
      </c>
    </row>
    <row r="2224" spans="1:3" ht="18" customHeight="1">
      <c r="A2224" s="6" t="s">
        <v>40</v>
      </c>
      <c r="B2224" s="7" t="str">
        <f>"27503"</f>
        <v>27503</v>
      </c>
      <c r="C2224" s="8" t="s">
        <v>4</v>
      </c>
    </row>
    <row r="2225" spans="1:3" ht="18" customHeight="1">
      <c r="A2225" s="6" t="s">
        <v>40</v>
      </c>
      <c r="B2225" s="7" t="str">
        <f>"27504"</f>
        <v>27504</v>
      </c>
      <c r="C2225" s="8">
        <v>84</v>
      </c>
    </row>
    <row r="2226" spans="1:3" ht="18" customHeight="1">
      <c r="A2226" s="6" t="s">
        <v>40</v>
      </c>
      <c r="B2226" s="7" t="str">
        <f>"27505"</f>
        <v>27505</v>
      </c>
      <c r="C2226" s="8" t="s">
        <v>4</v>
      </c>
    </row>
    <row r="2227" spans="1:3" ht="18" customHeight="1">
      <c r="A2227" s="6" t="s">
        <v>40</v>
      </c>
      <c r="B2227" s="7" t="str">
        <f>"27506"</f>
        <v>27506</v>
      </c>
      <c r="C2227" s="8" t="s">
        <v>4</v>
      </c>
    </row>
    <row r="2228" spans="1:3" ht="18" customHeight="1">
      <c r="A2228" s="6" t="s">
        <v>40</v>
      </c>
      <c r="B2228" s="7" t="str">
        <f>"27507"</f>
        <v>27507</v>
      </c>
      <c r="C2228" s="8" t="s">
        <v>4</v>
      </c>
    </row>
    <row r="2229" spans="1:3" ht="18" customHeight="1">
      <c r="A2229" s="6" t="s">
        <v>40</v>
      </c>
      <c r="B2229" s="7" t="str">
        <f>"27508"</f>
        <v>27508</v>
      </c>
      <c r="C2229" s="8">
        <v>84.2</v>
      </c>
    </row>
    <row r="2230" spans="1:3" ht="18" customHeight="1">
      <c r="A2230" s="6" t="s">
        <v>40</v>
      </c>
      <c r="B2230" s="7" t="str">
        <f>"27509"</f>
        <v>27509</v>
      </c>
      <c r="C2230" s="8">
        <v>86.7</v>
      </c>
    </row>
    <row r="2231" spans="1:3" ht="18" customHeight="1">
      <c r="A2231" s="6" t="s">
        <v>40</v>
      </c>
      <c r="B2231" s="7" t="str">
        <f>"27510"</f>
        <v>27510</v>
      </c>
      <c r="C2231" s="8">
        <v>86.7</v>
      </c>
    </row>
    <row r="2232" spans="1:3" ht="18" customHeight="1">
      <c r="A2232" s="6" t="s">
        <v>40</v>
      </c>
      <c r="B2232" s="7" t="str">
        <f>"27511"</f>
        <v>27511</v>
      </c>
      <c r="C2232" s="8">
        <v>68.8</v>
      </c>
    </row>
    <row r="2233" spans="1:3" ht="18" customHeight="1">
      <c r="A2233" s="6" t="s">
        <v>40</v>
      </c>
      <c r="B2233" s="7" t="str">
        <f>"27512"</f>
        <v>27512</v>
      </c>
      <c r="C2233" s="8">
        <v>79.1</v>
      </c>
    </row>
    <row r="2234" spans="1:3" ht="18" customHeight="1">
      <c r="A2234" s="6" t="s">
        <v>40</v>
      </c>
      <c r="B2234" s="7" t="str">
        <f>"27513"</f>
        <v>27513</v>
      </c>
      <c r="C2234" s="8">
        <v>69.5</v>
      </c>
    </row>
    <row r="2235" spans="1:3" ht="18" customHeight="1">
      <c r="A2235" s="6" t="s">
        <v>40</v>
      </c>
      <c r="B2235" s="7" t="str">
        <f>"27514"</f>
        <v>27514</v>
      </c>
      <c r="C2235" s="8" t="s">
        <v>4</v>
      </c>
    </row>
    <row r="2236" spans="1:3" ht="18" customHeight="1">
      <c r="A2236" s="6" t="s">
        <v>40</v>
      </c>
      <c r="B2236" s="7" t="str">
        <f>"27515"</f>
        <v>27515</v>
      </c>
      <c r="C2236" s="8">
        <v>73.6</v>
      </c>
    </row>
    <row r="2237" spans="1:3" ht="18" customHeight="1">
      <c r="A2237" s="6" t="s">
        <v>40</v>
      </c>
      <c r="B2237" s="7" t="str">
        <f>"27516"</f>
        <v>27516</v>
      </c>
      <c r="C2237" s="8" t="s">
        <v>4</v>
      </c>
    </row>
  </sheetData>
  <sheetProtection/>
  <printOptions/>
  <pageMargins left="0.8661417322834646" right="0.7480314960629921" top="0.7086614173228347" bottom="0.7086614173228347" header="0.3937007874015748" footer="0.393700787401574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WPS_196170277</cp:lastModifiedBy>
  <cp:lastPrinted>2021-10-16T16:09:33Z</cp:lastPrinted>
  <dcterms:created xsi:type="dcterms:W3CDTF">2021-10-11T03:27:19Z</dcterms:created>
  <dcterms:modified xsi:type="dcterms:W3CDTF">2021-10-18T07:25:36Z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