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人员名单" sheetId="1" r:id="rId1"/>
    <sheet name="Sheet2" sheetId="2" r:id="rId2"/>
    <sheet name="Sheet3" sheetId="3" r:id="rId3"/>
  </sheets>
  <definedNames>
    <definedName name="_xlnm._FilterDatabase" localSheetId="0" hidden="1">'递补人员名单'!$A$2:$H$152</definedName>
  </definedNames>
  <calcPr fullCalcOnLoad="1"/>
</workbook>
</file>

<file path=xl/sharedStrings.xml><?xml version="1.0" encoding="utf-8"?>
<sst xmlns="http://schemas.openxmlformats.org/spreadsheetml/2006/main" count="309" uniqueCount="178">
  <si>
    <t>阜阳市颍东区2021年公开招聘幼儿教师递补资格复审人员名单</t>
  </si>
  <si>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</si>
  <si>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</si>
  <si>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</si>
  <si>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</si>
  <si>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</si>
  <si>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</si>
  <si>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</si>
  <si>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</si>
  <si>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2021001</t>
  </si>
  <si>
    <t>李双睛</t>
  </si>
  <si>
    <t>吴一平</t>
  </si>
  <si>
    <t>巩梦晴</t>
  </si>
  <si>
    <t>2021002</t>
  </si>
  <si>
    <t>沈金金</t>
  </si>
  <si>
    <t>侯田田</t>
  </si>
  <si>
    <t>刘小莹</t>
  </si>
  <si>
    <t>张梦雅</t>
  </si>
  <si>
    <t>牛方方</t>
  </si>
  <si>
    <t>冷丝雨</t>
  </si>
  <si>
    <t>丁青青</t>
  </si>
  <si>
    <t>张瀚水</t>
  </si>
  <si>
    <t>储倩倩</t>
  </si>
  <si>
    <t>刘玉</t>
  </si>
  <si>
    <t>袁贝贝</t>
  </si>
  <si>
    <t>张艳</t>
  </si>
  <si>
    <t>2021003</t>
  </si>
  <si>
    <t>王梦慧</t>
  </si>
  <si>
    <t>潘格格</t>
  </si>
  <si>
    <t>张晓玉</t>
  </si>
  <si>
    <t>王静静</t>
  </si>
  <si>
    <t>张文静</t>
  </si>
  <si>
    <t>代瑞瑞</t>
  </si>
  <si>
    <t>陶胜男</t>
  </si>
  <si>
    <t>2021004</t>
  </si>
  <si>
    <t>张娜娜</t>
  </si>
  <si>
    <t>郝南南</t>
  </si>
  <si>
    <t>姚晓宇</t>
  </si>
  <si>
    <t>骆海云</t>
  </si>
  <si>
    <t>张利娟</t>
  </si>
  <si>
    <t>钱丽嫚</t>
  </si>
  <si>
    <t>张晶晶</t>
  </si>
  <si>
    <t>刘玉凤</t>
  </si>
  <si>
    <t>张梦雪</t>
  </si>
  <si>
    <t>2021005</t>
  </si>
  <si>
    <t>韩敏</t>
  </si>
  <si>
    <t>李晓冉</t>
  </si>
  <si>
    <t>王玉茂</t>
  </si>
  <si>
    <t>余琼</t>
  </si>
  <si>
    <t>王雪芹</t>
  </si>
  <si>
    <t>马雪静</t>
  </si>
  <si>
    <t>2021006</t>
  </si>
  <si>
    <t>丁蕊蕊</t>
  </si>
  <si>
    <t>时蕊</t>
  </si>
  <si>
    <t>张万杰</t>
  </si>
  <si>
    <t>龚梦婷</t>
  </si>
  <si>
    <t>王曼丽</t>
  </si>
  <si>
    <t>段小晴</t>
  </si>
  <si>
    <t>2021007</t>
  </si>
  <si>
    <t>李晓凤</t>
  </si>
  <si>
    <t>陈梦梦</t>
  </si>
  <si>
    <t>张焕文</t>
  </si>
  <si>
    <t>周鑫雨</t>
  </si>
  <si>
    <t>陈晓洁</t>
  </si>
  <si>
    <t>吴方梅</t>
  </si>
  <si>
    <t>李梦缘</t>
  </si>
  <si>
    <t>代静如</t>
  </si>
  <si>
    <t>纪雪晴</t>
  </si>
  <si>
    <t>2021008</t>
  </si>
  <si>
    <t>徐淼</t>
  </si>
  <si>
    <t>李瑞雪</t>
  </si>
  <si>
    <t>吴骄骄</t>
  </si>
  <si>
    <t>吴家静</t>
  </si>
  <si>
    <t>王紫嫣</t>
  </si>
  <si>
    <t>巩新兰</t>
  </si>
  <si>
    <t>王丹丹</t>
  </si>
  <si>
    <t>兰胜男</t>
  </si>
  <si>
    <t>韦双环</t>
  </si>
  <si>
    <t>亓文婷</t>
  </si>
  <si>
    <t>徐丽</t>
  </si>
  <si>
    <t>刘丽</t>
  </si>
  <si>
    <t>韩晓嫚</t>
  </si>
  <si>
    <t>2021010</t>
  </si>
  <si>
    <t>张荣荣</t>
  </si>
  <si>
    <t>杨玉</t>
  </si>
  <si>
    <t>赵梦琪</t>
  </si>
  <si>
    <t>云心茹</t>
  </si>
  <si>
    <t>王利</t>
  </si>
  <si>
    <t>张雅</t>
  </si>
  <si>
    <t>金巧玉</t>
  </si>
  <si>
    <t>陈璐</t>
  </si>
  <si>
    <t>李雪</t>
  </si>
  <si>
    <t>侯馨蕊</t>
  </si>
  <si>
    <t>2021011</t>
  </si>
  <si>
    <t>芮娜</t>
  </si>
  <si>
    <t>王忍霞</t>
  </si>
  <si>
    <t>张晴晴</t>
  </si>
  <si>
    <t>霍新英</t>
  </si>
  <si>
    <t>高凯玲</t>
  </si>
  <si>
    <t>王紫雪</t>
  </si>
  <si>
    <t>李静文</t>
  </si>
  <si>
    <t>胡敏杰</t>
  </si>
  <si>
    <t>汪君淼</t>
  </si>
  <si>
    <t>张雪艳</t>
  </si>
  <si>
    <t>赵蕊蕊</t>
  </si>
  <si>
    <t>2021012</t>
  </si>
  <si>
    <t>陈佳奇</t>
  </si>
  <si>
    <t>陈蓓蓓</t>
  </si>
  <si>
    <t>张娟</t>
  </si>
  <si>
    <t>杨一凡</t>
  </si>
  <si>
    <t>唐倩楠</t>
  </si>
  <si>
    <t>郭云云</t>
  </si>
  <si>
    <t>徐诗颖</t>
  </si>
  <si>
    <t>刘羽</t>
  </si>
  <si>
    <t>刘小兰</t>
  </si>
  <si>
    <t>丁雨欣</t>
  </si>
  <si>
    <t>解苛苛</t>
  </si>
  <si>
    <t>2021013</t>
  </si>
  <si>
    <t>王娟</t>
  </si>
  <si>
    <t>孙韩玉</t>
  </si>
  <si>
    <t>彭启迪</t>
  </si>
  <si>
    <t>王梦遥</t>
  </si>
  <si>
    <t>周如雪</t>
  </si>
  <si>
    <t>王燕</t>
  </si>
  <si>
    <t>范梦情</t>
  </si>
  <si>
    <t>2021014</t>
  </si>
  <si>
    <t>赵伟</t>
  </si>
  <si>
    <t>葛曼曼</t>
  </si>
  <si>
    <t>赵凌晨</t>
  </si>
  <si>
    <t>韩露</t>
  </si>
  <si>
    <t>许林星</t>
  </si>
  <si>
    <t>陈晓宁</t>
  </si>
  <si>
    <t>徐冉</t>
  </si>
  <si>
    <t>刘宁</t>
  </si>
  <si>
    <t>2021015</t>
  </si>
  <si>
    <t>李晨歌</t>
  </si>
  <si>
    <t>张梅</t>
  </si>
  <si>
    <t>戎晶晶</t>
  </si>
  <si>
    <t>王雅君</t>
  </si>
  <si>
    <t>于艳艳</t>
  </si>
  <si>
    <t>时嫚俐</t>
  </si>
  <si>
    <t>许孟雷</t>
  </si>
  <si>
    <t>赵琰娜</t>
  </si>
  <si>
    <t>王孟君</t>
  </si>
  <si>
    <t>2021016</t>
  </si>
  <si>
    <t>袁玉如</t>
  </si>
  <si>
    <t>王宇朦</t>
  </si>
  <si>
    <t>史文静</t>
  </si>
  <si>
    <t>田婉婷</t>
  </si>
  <si>
    <t>史晴晴</t>
  </si>
  <si>
    <t>曹紫薇</t>
  </si>
  <si>
    <t>韩粉粉</t>
  </si>
  <si>
    <t>2021017</t>
  </si>
  <si>
    <t>陈浔</t>
  </si>
  <si>
    <t>李雅霜</t>
  </si>
  <si>
    <t>孙龙妍</t>
  </si>
  <si>
    <t>邓宁</t>
  </si>
  <si>
    <t>黄雪</t>
  </si>
  <si>
    <t>郭立梅</t>
  </si>
  <si>
    <t>王心玉</t>
  </si>
  <si>
    <t>桑芳芳</t>
  </si>
  <si>
    <t>2021018</t>
  </si>
  <si>
    <t>李丹丹</t>
  </si>
  <si>
    <t>王雪晴</t>
  </si>
  <si>
    <t>孙学艳</t>
  </si>
  <si>
    <t>郭新</t>
  </si>
  <si>
    <t>马兰</t>
  </si>
  <si>
    <t>杜梦男</t>
  </si>
  <si>
    <t>夏圣楠</t>
  </si>
  <si>
    <t>2021019</t>
  </si>
  <si>
    <t>李彦臻</t>
  </si>
  <si>
    <t>李晴晴</t>
  </si>
  <si>
    <t>江悦</t>
  </si>
  <si>
    <t>2021020</t>
  </si>
  <si>
    <t>刘志芳</t>
  </si>
  <si>
    <t>2021024</t>
  </si>
  <si>
    <t>杨静</t>
  </si>
  <si>
    <t>朱彩玲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</si>
</sst>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64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9" xfId="63" applyNumberForma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4" max="4" width="13.375" style="0" customWidth="1"/>
    <col min="6" max="6" width="12.00390625" style="0" customWidth="1"/>
    <col min="7" max="7" width="11.25390625" style="0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2" customFormat="1" ht="14.25">
      <c r="A3" s="8" t="s">
        <v>9</v>
      </c>
      <c r="B3" s="8" t="str">
        <f>"01"</f>
        <v>01</v>
      </c>
      <c r="C3" s="8" t="str">
        <f>"21"</f>
        <v>21</v>
      </c>
      <c r="D3" s="8" t="str">
        <f>"20210010121"</f>
        <v>20210010121</v>
      </c>
      <c r="E3" s="8" t="s">
        <v>10</v>
      </c>
      <c r="F3" s="8">
        <v>52</v>
      </c>
      <c r="G3" s="8">
        <v>48</v>
      </c>
      <c r="H3" s="9">
        <f aca="true" t="shared" si="0" ref="H3:H66">F3*0.7+G3*0.3</f>
        <v>50.8</v>
      </c>
    </row>
    <row r="4" spans="1:8" s="2" customFormat="1" ht="14.25">
      <c r="A4" s="8" t="s">
        <v>9</v>
      </c>
      <c r="B4" s="8" t="str">
        <f>"01"</f>
        <v>01</v>
      </c>
      <c r="C4" s="8" t="str">
        <f>"23"</f>
        <v>23</v>
      </c>
      <c r="D4" s="8" t="str">
        <f>"20210010123"</f>
        <v>20210010123</v>
      </c>
      <c r="E4" s="8" t="s">
        <v>11</v>
      </c>
      <c r="F4" s="8">
        <v>50</v>
      </c>
      <c r="G4" s="8">
        <v>51</v>
      </c>
      <c r="H4" s="9">
        <f t="shared" si="0"/>
        <v>50.3</v>
      </c>
    </row>
    <row r="5" spans="1:8" s="2" customFormat="1" ht="14.25">
      <c r="A5" s="8" t="s">
        <v>9</v>
      </c>
      <c r="B5" s="8" t="str">
        <f>"02"</f>
        <v>02</v>
      </c>
      <c r="C5" s="8" t="str">
        <f>"02"</f>
        <v>02</v>
      </c>
      <c r="D5" s="8" t="str">
        <f>"20210010202"</f>
        <v>20210010202</v>
      </c>
      <c r="E5" s="8" t="s">
        <v>12</v>
      </c>
      <c r="F5" s="8">
        <v>47</v>
      </c>
      <c r="G5" s="8">
        <v>58</v>
      </c>
      <c r="H5" s="9">
        <f t="shared" si="0"/>
        <v>50.3</v>
      </c>
    </row>
    <row r="6" spans="1:8" s="2" customFormat="1" ht="14.25">
      <c r="A6" s="8" t="s">
        <v>13</v>
      </c>
      <c r="B6" s="8" t="str">
        <f aca="true" t="shared" si="1" ref="B6:B9">"03"</f>
        <v>03</v>
      </c>
      <c r="C6" s="8" t="str">
        <f>"30"</f>
        <v>30</v>
      </c>
      <c r="D6" s="8" t="str">
        <f>"20210020330"</f>
        <v>20210020330</v>
      </c>
      <c r="E6" s="8" t="s">
        <v>14</v>
      </c>
      <c r="F6" s="8">
        <v>58</v>
      </c>
      <c r="G6" s="8">
        <v>81</v>
      </c>
      <c r="H6" s="9">
        <f t="shared" si="0"/>
        <v>64.89999999999999</v>
      </c>
    </row>
    <row r="7" spans="1:8" s="2" customFormat="1" ht="14.25">
      <c r="A7" s="8" t="s">
        <v>13</v>
      </c>
      <c r="B7" s="8" t="str">
        <f t="shared" si="1"/>
        <v>03</v>
      </c>
      <c r="C7" s="8" t="str">
        <f>"08"</f>
        <v>08</v>
      </c>
      <c r="D7" s="8" t="str">
        <f>"20210020308"</f>
        <v>20210020308</v>
      </c>
      <c r="E7" s="8" t="s">
        <v>15</v>
      </c>
      <c r="F7" s="8">
        <v>60</v>
      </c>
      <c r="G7" s="8">
        <v>76</v>
      </c>
      <c r="H7" s="9">
        <f t="shared" si="0"/>
        <v>64.8</v>
      </c>
    </row>
    <row r="8" spans="1:8" s="2" customFormat="1" ht="14.25">
      <c r="A8" s="8" t="s">
        <v>13</v>
      </c>
      <c r="B8" s="8" t="str">
        <f>"04"</f>
        <v>04</v>
      </c>
      <c r="C8" s="8" t="str">
        <f>"13"</f>
        <v>13</v>
      </c>
      <c r="D8" s="8" t="str">
        <f>"20210020413"</f>
        <v>20210020413</v>
      </c>
      <c r="E8" s="8" t="s">
        <v>16</v>
      </c>
      <c r="F8" s="8">
        <v>63</v>
      </c>
      <c r="G8" s="8">
        <v>69</v>
      </c>
      <c r="H8" s="9">
        <f t="shared" si="0"/>
        <v>64.8</v>
      </c>
    </row>
    <row r="9" spans="1:8" s="2" customFormat="1" ht="14.25">
      <c r="A9" s="8" t="s">
        <v>13</v>
      </c>
      <c r="B9" s="8" t="str">
        <f t="shared" si="1"/>
        <v>03</v>
      </c>
      <c r="C9" s="8" t="str">
        <f>"11"</f>
        <v>11</v>
      </c>
      <c r="D9" s="8" t="str">
        <f>"20210020311"</f>
        <v>20210020311</v>
      </c>
      <c r="E9" s="8" t="s">
        <v>17</v>
      </c>
      <c r="F9" s="8">
        <v>65</v>
      </c>
      <c r="G9" s="8">
        <v>62</v>
      </c>
      <c r="H9" s="9">
        <f t="shared" si="0"/>
        <v>64.1</v>
      </c>
    </row>
    <row r="10" spans="1:8" s="2" customFormat="1" ht="14.25">
      <c r="A10" s="8" t="s">
        <v>13</v>
      </c>
      <c r="B10" s="8" t="str">
        <f aca="true" t="shared" si="2" ref="B10:B13">"05"</f>
        <v>05</v>
      </c>
      <c r="C10" s="8" t="str">
        <f>"05"</f>
        <v>05</v>
      </c>
      <c r="D10" s="8" t="str">
        <f>"20210020505"</f>
        <v>20210020505</v>
      </c>
      <c r="E10" s="8" t="s">
        <v>18</v>
      </c>
      <c r="F10" s="8">
        <v>60</v>
      </c>
      <c r="G10" s="8">
        <v>73</v>
      </c>
      <c r="H10" s="9">
        <f t="shared" si="0"/>
        <v>63.9</v>
      </c>
    </row>
    <row r="11" spans="1:8" s="2" customFormat="1" ht="14.25">
      <c r="A11" s="8" t="s">
        <v>13</v>
      </c>
      <c r="B11" s="8" t="str">
        <f t="shared" si="2"/>
        <v>05</v>
      </c>
      <c r="C11" s="8" t="str">
        <f>"09"</f>
        <v>09</v>
      </c>
      <c r="D11" s="8" t="str">
        <f>"20210020509"</f>
        <v>20210020509</v>
      </c>
      <c r="E11" s="8" t="s">
        <v>19</v>
      </c>
      <c r="F11" s="8">
        <v>62.5</v>
      </c>
      <c r="G11" s="8">
        <v>67</v>
      </c>
      <c r="H11" s="9">
        <f t="shared" si="0"/>
        <v>63.849999999999994</v>
      </c>
    </row>
    <row r="12" spans="1:8" s="2" customFormat="1" ht="14.25">
      <c r="A12" s="8" t="s">
        <v>13</v>
      </c>
      <c r="B12" s="8" t="str">
        <f>"04"</f>
        <v>04</v>
      </c>
      <c r="C12" s="8" t="str">
        <f>"03"</f>
        <v>03</v>
      </c>
      <c r="D12" s="8" t="str">
        <f>"20210020403"</f>
        <v>20210020403</v>
      </c>
      <c r="E12" s="8" t="s">
        <v>20</v>
      </c>
      <c r="F12" s="8">
        <v>63</v>
      </c>
      <c r="G12" s="8">
        <v>63</v>
      </c>
      <c r="H12" s="9">
        <f t="shared" si="0"/>
        <v>62.99999999999999</v>
      </c>
    </row>
    <row r="13" spans="1:8" s="2" customFormat="1" ht="14.25">
      <c r="A13" s="8" t="s">
        <v>13</v>
      </c>
      <c r="B13" s="8" t="str">
        <f t="shared" si="2"/>
        <v>05</v>
      </c>
      <c r="C13" s="8" t="str">
        <f>"01"</f>
        <v>01</v>
      </c>
      <c r="D13" s="8" t="str">
        <f>"20210020501"</f>
        <v>20210020501</v>
      </c>
      <c r="E13" s="8" t="s">
        <v>21</v>
      </c>
      <c r="F13" s="8">
        <v>63</v>
      </c>
      <c r="G13" s="8">
        <v>63</v>
      </c>
      <c r="H13" s="9">
        <f t="shared" si="0"/>
        <v>62.99999999999999</v>
      </c>
    </row>
    <row r="14" spans="1:8" s="2" customFormat="1" ht="14.25">
      <c r="A14" s="8" t="s">
        <v>13</v>
      </c>
      <c r="B14" s="8" t="str">
        <f>"04"</f>
        <v>04</v>
      </c>
      <c r="C14" s="8" t="str">
        <f>"14"</f>
        <v>14</v>
      </c>
      <c r="D14" s="8" t="str">
        <f>"20210020414"</f>
        <v>20210020414</v>
      </c>
      <c r="E14" s="8" t="s">
        <v>22</v>
      </c>
      <c r="F14" s="8">
        <v>54</v>
      </c>
      <c r="G14" s="8">
        <v>75</v>
      </c>
      <c r="H14" s="9">
        <f t="shared" si="0"/>
        <v>60.3</v>
      </c>
    </row>
    <row r="15" spans="1:8" s="2" customFormat="1" ht="14.25">
      <c r="A15" s="8" t="s">
        <v>13</v>
      </c>
      <c r="B15" s="8" t="str">
        <f>"03"</f>
        <v>03</v>
      </c>
      <c r="C15" s="8" t="str">
        <f>"27"</f>
        <v>27</v>
      </c>
      <c r="D15" s="8" t="str">
        <f>"20210020327"</f>
        <v>20210020327</v>
      </c>
      <c r="E15" s="8" t="s">
        <v>23</v>
      </c>
      <c r="F15" s="8">
        <v>59</v>
      </c>
      <c r="G15" s="8">
        <v>62</v>
      </c>
      <c r="H15" s="9">
        <f t="shared" si="0"/>
        <v>59.89999999999999</v>
      </c>
    </row>
    <row r="16" spans="1:8" s="2" customFormat="1" ht="14.25">
      <c r="A16" s="8" t="s">
        <v>13</v>
      </c>
      <c r="B16" s="8" t="str">
        <f aca="true" t="shared" si="3" ref="B16:B21">"05"</f>
        <v>05</v>
      </c>
      <c r="C16" s="8" t="str">
        <f>"03"</f>
        <v>03</v>
      </c>
      <c r="D16" s="8" t="str">
        <f>"20210020503"</f>
        <v>20210020503</v>
      </c>
      <c r="E16" s="8" t="s">
        <v>24</v>
      </c>
      <c r="F16" s="8">
        <v>56.5</v>
      </c>
      <c r="G16" s="8">
        <v>67</v>
      </c>
      <c r="H16" s="9">
        <f t="shared" si="0"/>
        <v>59.64999999999999</v>
      </c>
    </row>
    <row r="17" spans="1:8" s="2" customFormat="1" ht="14.25">
      <c r="A17" s="8" t="s">
        <v>13</v>
      </c>
      <c r="B17" s="8" t="str">
        <f t="shared" si="3"/>
        <v>05</v>
      </c>
      <c r="C17" s="8" t="str">
        <f>"14"</f>
        <v>14</v>
      </c>
      <c r="D17" s="8" t="str">
        <f>"20210020514"</f>
        <v>20210020514</v>
      </c>
      <c r="E17" s="8" t="s">
        <v>25</v>
      </c>
      <c r="F17" s="8">
        <v>55</v>
      </c>
      <c r="G17" s="8">
        <v>69</v>
      </c>
      <c r="H17" s="9">
        <f t="shared" si="0"/>
        <v>59.2</v>
      </c>
    </row>
    <row r="18" spans="1:8" s="2" customFormat="1" ht="14.25">
      <c r="A18" s="8" t="s">
        <v>26</v>
      </c>
      <c r="B18" s="8" t="str">
        <f aca="true" t="shared" si="4" ref="B18:B23">"07"</f>
        <v>07</v>
      </c>
      <c r="C18" s="8" t="str">
        <f>"13"</f>
        <v>13</v>
      </c>
      <c r="D18" s="8" t="str">
        <f>"20210030713"</f>
        <v>20210030713</v>
      </c>
      <c r="E18" s="8" t="s">
        <v>27</v>
      </c>
      <c r="F18" s="8">
        <v>55</v>
      </c>
      <c r="G18" s="8">
        <v>78</v>
      </c>
      <c r="H18" s="9">
        <f t="shared" si="0"/>
        <v>61.9</v>
      </c>
    </row>
    <row r="19" spans="1:8" s="2" customFormat="1" ht="14.25">
      <c r="A19" s="8" t="s">
        <v>26</v>
      </c>
      <c r="B19" s="8" t="str">
        <f aca="true" t="shared" si="5" ref="B19:B24">"06"</f>
        <v>06</v>
      </c>
      <c r="C19" s="8" t="str">
        <f>"02"</f>
        <v>02</v>
      </c>
      <c r="D19" s="8" t="str">
        <f>"20210030602"</f>
        <v>20210030602</v>
      </c>
      <c r="E19" s="8" t="s">
        <v>28</v>
      </c>
      <c r="F19" s="8">
        <v>53</v>
      </c>
      <c r="G19" s="8">
        <v>82</v>
      </c>
      <c r="H19" s="9">
        <f t="shared" si="0"/>
        <v>61.69999999999999</v>
      </c>
    </row>
    <row r="20" spans="1:8" s="2" customFormat="1" ht="14.25">
      <c r="A20" s="8" t="s">
        <v>26</v>
      </c>
      <c r="B20" s="8" t="str">
        <f t="shared" si="4"/>
        <v>07</v>
      </c>
      <c r="C20" s="8" t="str">
        <f>"18"</f>
        <v>18</v>
      </c>
      <c r="D20" s="8" t="str">
        <f>"20210030718"</f>
        <v>20210030718</v>
      </c>
      <c r="E20" s="8" t="s">
        <v>29</v>
      </c>
      <c r="F20" s="8">
        <v>53</v>
      </c>
      <c r="G20" s="8">
        <v>81</v>
      </c>
      <c r="H20" s="9">
        <f t="shared" si="0"/>
        <v>61.39999999999999</v>
      </c>
    </row>
    <row r="21" spans="1:8" s="2" customFormat="1" ht="14.25">
      <c r="A21" s="8" t="s">
        <v>26</v>
      </c>
      <c r="B21" s="8" t="str">
        <f t="shared" si="3"/>
        <v>05</v>
      </c>
      <c r="C21" s="8" t="str">
        <f>"27"</f>
        <v>27</v>
      </c>
      <c r="D21" s="8" t="str">
        <f>"20210030527"</f>
        <v>20210030527</v>
      </c>
      <c r="E21" s="8" t="s">
        <v>30</v>
      </c>
      <c r="F21" s="8">
        <v>56</v>
      </c>
      <c r="G21" s="8">
        <v>73</v>
      </c>
      <c r="H21" s="9">
        <f t="shared" si="0"/>
        <v>61.099999999999994</v>
      </c>
    </row>
    <row r="22" spans="1:8" s="2" customFormat="1" ht="14.25">
      <c r="A22" s="8" t="s">
        <v>26</v>
      </c>
      <c r="B22" s="8" t="str">
        <f t="shared" si="5"/>
        <v>06</v>
      </c>
      <c r="C22" s="8" t="str">
        <f>"27"</f>
        <v>27</v>
      </c>
      <c r="D22" s="8" t="str">
        <f>"20210030627"</f>
        <v>20210030627</v>
      </c>
      <c r="E22" s="8" t="s">
        <v>31</v>
      </c>
      <c r="F22" s="8">
        <v>60</v>
      </c>
      <c r="G22" s="8">
        <v>62</v>
      </c>
      <c r="H22" s="9">
        <f t="shared" si="0"/>
        <v>60.599999999999994</v>
      </c>
    </row>
    <row r="23" spans="1:8" s="2" customFormat="1" ht="14.25">
      <c r="A23" s="8" t="s">
        <v>26</v>
      </c>
      <c r="B23" s="8" t="str">
        <f t="shared" si="4"/>
        <v>07</v>
      </c>
      <c r="C23" s="8" t="str">
        <f>"12"</f>
        <v>12</v>
      </c>
      <c r="D23" s="8" t="str">
        <f>"20210030712"</f>
        <v>20210030712</v>
      </c>
      <c r="E23" s="8" t="s">
        <v>32</v>
      </c>
      <c r="F23" s="8">
        <v>56</v>
      </c>
      <c r="G23" s="8">
        <v>70</v>
      </c>
      <c r="H23" s="9">
        <f t="shared" si="0"/>
        <v>60.199999999999996</v>
      </c>
    </row>
    <row r="24" spans="1:8" s="2" customFormat="1" ht="14.25">
      <c r="A24" s="8" t="s">
        <v>26</v>
      </c>
      <c r="B24" s="8" t="str">
        <f t="shared" si="5"/>
        <v>06</v>
      </c>
      <c r="C24" s="8" t="str">
        <f>"19"</f>
        <v>19</v>
      </c>
      <c r="D24" s="8" t="str">
        <f>"20210030619"</f>
        <v>20210030619</v>
      </c>
      <c r="E24" s="8" t="s">
        <v>33</v>
      </c>
      <c r="F24" s="8">
        <v>53.5</v>
      </c>
      <c r="G24" s="8">
        <v>72</v>
      </c>
      <c r="H24" s="9">
        <f t="shared" si="0"/>
        <v>59.05</v>
      </c>
    </row>
    <row r="25" spans="1:8" s="2" customFormat="1" ht="15" customHeight="1">
      <c r="A25" s="8" t="s">
        <v>34</v>
      </c>
      <c r="B25" s="8" t="str">
        <f aca="true" t="shared" si="6" ref="B25:B30">"08"</f>
        <v>08</v>
      </c>
      <c r="C25" s="8" t="str">
        <f>"30"</f>
        <v>30</v>
      </c>
      <c r="D25" s="8" t="str">
        <f>"20210040830"</f>
        <v>20210040830</v>
      </c>
      <c r="E25" s="8" t="s">
        <v>35</v>
      </c>
      <c r="F25" s="8">
        <v>56</v>
      </c>
      <c r="G25" s="8">
        <v>70</v>
      </c>
      <c r="H25" s="9">
        <f t="shared" si="0"/>
        <v>60.199999999999996</v>
      </c>
    </row>
    <row r="26" spans="1:8" s="2" customFormat="1" ht="14.25">
      <c r="A26" s="8" t="s">
        <v>34</v>
      </c>
      <c r="B26" s="8" t="str">
        <f t="shared" si="6"/>
        <v>08</v>
      </c>
      <c r="C26" s="8" t="str">
        <f>"21"</f>
        <v>21</v>
      </c>
      <c r="D26" s="8" t="str">
        <f>"20210040821"</f>
        <v>20210040821</v>
      </c>
      <c r="E26" s="8" t="s">
        <v>36</v>
      </c>
      <c r="F26" s="8">
        <v>53</v>
      </c>
      <c r="G26" s="8">
        <v>76</v>
      </c>
      <c r="H26" s="9">
        <f t="shared" si="0"/>
        <v>59.89999999999999</v>
      </c>
    </row>
    <row r="27" spans="1:8" s="2" customFormat="1" ht="14.25">
      <c r="A27" s="8" t="s">
        <v>34</v>
      </c>
      <c r="B27" s="8" t="str">
        <f>"10"</f>
        <v>10</v>
      </c>
      <c r="C27" s="8" t="str">
        <f>"06"</f>
        <v>06</v>
      </c>
      <c r="D27" s="8" t="str">
        <f>"20210041006"</f>
        <v>20210041006</v>
      </c>
      <c r="E27" s="8" t="s">
        <v>37</v>
      </c>
      <c r="F27" s="8">
        <v>59</v>
      </c>
      <c r="G27" s="8">
        <v>62</v>
      </c>
      <c r="H27" s="9">
        <f t="shared" si="0"/>
        <v>59.89999999999999</v>
      </c>
    </row>
    <row r="28" spans="1:8" s="2" customFormat="1" ht="14.25">
      <c r="A28" s="8" t="s">
        <v>34</v>
      </c>
      <c r="B28" s="8" t="str">
        <f aca="true" t="shared" si="7" ref="B28:B32">"09"</f>
        <v>09</v>
      </c>
      <c r="C28" s="8" t="str">
        <f>"30"</f>
        <v>30</v>
      </c>
      <c r="D28" s="8" t="str">
        <f>"20210040930"</f>
        <v>20210040930</v>
      </c>
      <c r="E28" s="8" t="s">
        <v>38</v>
      </c>
      <c r="F28" s="8">
        <v>58</v>
      </c>
      <c r="G28" s="8">
        <v>62</v>
      </c>
      <c r="H28" s="9">
        <f t="shared" si="0"/>
        <v>59.19999999999999</v>
      </c>
    </row>
    <row r="29" spans="1:8" s="2" customFormat="1" ht="14.25">
      <c r="A29" s="8" t="s">
        <v>34</v>
      </c>
      <c r="B29" s="8" t="str">
        <f t="shared" si="6"/>
        <v>08</v>
      </c>
      <c r="C29" s="8" t="str">
        <f>"03"</f>
        <v>03</v>
      </c>
      <c r="D29" s="8" t="str">
        <f>"20210040803"</f>
        <v>20210040803</v>
      </c>
      <c r="E29" s="8" t="s">
        <v>39</v>
      </c>
      <c r="F29" s="8">
        <v>58.5</v>
      </c>
      <c r="G29" s="8">
        <v>58</v>
      </c>
      <c r="H29" s="9">
        <f t="shared" si="0"/>
        <v>58.349999999999994</v>
      </c>
    </row>
    <row r="30" spans="1:8" s="2" customFormat="1" ht="14.25">
      <c r="A30" s="8" t="s">
        <v>34</v>
      </c>
      <c r="B30" s="8" t="str">
        <f t="shared" si="6"/>
        <v>08</v>
      </c>
      <c r="C30" s="8" t="str">
        <f>"18"</f>
        <v>18</v>
      </c>
      <c r="D30" s="8" t="str">
        <f>"20210040818"</f>
        <v>20210040818</v>
      </c>
      <c r="E30" s="8" t="s">
        <v>40</v>
      </c>
      <c r="F30" s="8">
        <v>52</v>
      </c>
      <c r="G30" s="8">
        <v>73</v>
      </c>
      <c r="H30" s="9">
        <f t="shared" si="0"/>
        <v>58.3</v>
      </c>
    </row>
    <row r="31" spans="1:8" s="2" customFormat="1" ht="14.25">
      <c r="A31" s="8" t="s">
        <v>34</v>
      </c>
      <c r="B31" s="8" t="str">
        <f t="shared" si="7"/>
        <v>09</v>
      </c>
      <c r="C31" s="8" t="str">
        <f>"06"</f>
        <v>06</v>
      </c>
      <c r="D31" s="8" t="str">
        <f>"20210040906"</f>
        <v>20210040906</v>
      </c>
      <c r="E31" s="8" t="s">
        <v>41</v>
      </c>
      <c r="F31" s="8">
        <v>56</v>
      </c>
      <c r="G31" s="8">
        <v>60</v>
      </c>
      <c r="H31" s="9">
        <f t="shared" si="0"/>
        <v>57.199999999999996</v>
      </c>
    </row>
    <row r="32" spans="1:8" s="2" customFormat="1" ht="14.25">
      <c r="A32" s="8" t="s">
        <v>34</v>
      </c>
      <c r="B32" s="8" t="str">
        <f t="shared" si="7"/>
        <v>09</v>
      </c>
      <c r="C32" s="8" t="str">
        <f>"12"</f>
        <v>12</v>
      </c>
      <c r="D32" s="8" t="str">
        <f>"20210040912"</f>
        <v>20210040912</v>
      </c>
      <c r="E32" s="8" t="s">
        <v>42</v>
      </c>
      <c r="F32" s="8">
        <v>57.5</v>
      </c>
      <c r="G32" s="8">
        <v>56</v>
      </c>
      <c r="H32" s="9">
        <f t="shared" si="0"/>
        <v>57.05</v>
      </c>
    </row>
    <row r="33" spans="1:8" s="2" customFormat="1" ht="14.25">
      <c r="A33" s="8" t="s">
        <v>34</v>
      </c>
      <c r="B33" s="8" t="str">
        <f>"08"</f>
        <v>08</v>
      </c>
      <c r="C33" s="8" t="str">
        <f>"26"</f>
        <v>26</v>
      </c>
      <c r="D33" s="8" t="str">
        <f>"20210040826"</f>
        <v>20210040826</v>
      </c>
      <c r="E33" s="8" t="s">
        <v>43</v>
      </c>
      <c r="F33" s="8">
        <v>53</v>
      </c>
      <c r="G33" s="8">
        <v>61</v>
      </c>
      <c r="H33" s="9">
        <f t="shared" si="0"/>
        <v>55.39999999999999</v>
      </c>
    </row>
    <row r="34" spans="1:8" s="2" customFormat="1" ht="14.25">
      <c r="A34" s="8" t="s">
        <v>44</v>
      </c>
      <c r="B34" s="8" t="str">
        <f>"11"</f>
        <v>11</v>
      </c>
      <c r="C34" s="8" t="str">
        <f>"06"</f>
        <v>06</v>
      </c>
      <c r="D34" s="8" t="str">
        <f>"20210051106"</f>
        <v>20210051106</v>
      </c>
      <c r="E34" s="8" t="s">
        <v>45</v>
      </c>
      <c r="F34" s="8">
        <v>61</v>
      </c>
      <c r="G34" s="8">
        <v>67</v>
      </c>
      <c r="H34" s="9">
        <f t="shared" si="0"/>
        <v>62.8</v>
      </c>
    </row>
    <row r="35" spans="1:8" s="2" customFormat="1" ht="14.25">
      <c r="A35" s="8" t="s">
        <v>44</v>
      </c>
      <c r="B35" s="8" t="str">
        <f>"11"</f>
        <v>11</v>
      </c>
      <c r="C35" s="8" t="str">
        <f>"30"</f>
        <v>30</v>
      </c>
      <c r="D35" s="8" t="str">
        <f>"20210051130"</f>
        <v>20210051130</v>
      </c>
      <c r="E35" s="8" t="s">
        <v>46</v>
      </c>
      <c r="F35" s="8">
        <v>60</v>
      </c>
      <c r="G35" s="8">
        <v>68</v>
      </c>
      <c r="H35" s="9">
        <f t="shared" si="0"/>
        <v>62.4</v>
      </c>
    </row>
    <row r="36" spans="1:8" s="2" customFormat="1" ht="14.25">
      <c r="A36" s="8" t="s">
        <v>44</v>
      </c>
      <c r="B36" s="8" t="str">
        <f aca="true" t="shared" si="8" ref="B36:B38">"10"</f>
        <v>10</v>
      </c>
      <c r="C36" s="8" t="str">
        <f>"14"</f>
        <v>14</v>
      </c>
      <c r="D36" s="8" t="str">
        <f>"20210051014"</f>
        <v>20210051014</v>
      </c>
      <c r="E36" s="8" t="s">
        <v>47</v>
      </c>
      <c r="F36" s="8">
        <v>63</v>
      </c>
      <c r="G36" s="8">
        <v>60</v>
      </c>
      <c r="H36" s="9">
        <f t="shared" si="0"/>
        <v>62.099999999999994</v>
      </c>
    </row>
    <row r="37" spans="1:8" s="2" customFormat="1" ht="14.25">
      <c r="A37" s="8" t="s">
        <v>44</v>
      </c>
      <c r="B37" s="8" t="str">
        <f t="shared" si="8"/>
        <v>10</v>
      </c>
      <c r="C37" s="8" t="str">
        <f>"29"</f>
        <v>29</v>
      </c>
      <c r="D37" s="8" t="str">
        <f>"20210051029"</f>
        <v>20210051029</v>
      </c>
      <c r="E37" s="8" t="s">
        <v>48</v>
      </c>
      <c r="F37" s="8">
        <v>55</v>
      </c>
      <c r="G37" s="8">
        <v>77</v>
      </c>
      <c r="H37" s="9">
        <f t="shared" si="0"/>
        <v>61.599999999999994</v>
      </c>
    </row>
    <row r="38" spans="1:8" s="2" customFormat="1" ht="14.25">
      <c r="A38" s="8" t="s">
        <v>44</v>
      </c>
      <c r="B38" s="8" t="str">
        <f t="shared" si="8"/>
        <v>10</v>
      </c>
      <c r="C38" s="8" t="str">
        <f>"09"</f>
        <v>09</v>
      </c>
      <c r="D38" s="8" t="str">
        <f>"20210051009"</f>
        <v>20210051009</v>
      </c>
      <c r="E38" s="8" t="s">
        <v>49</v>
      </c>
      <c r="F38" s="8">
        <v>58</v>
      </c>
      <c r="G38" s="8">
        <v>67</v>
      </c>
      <c r="H38" s="9">
        <f t="shared" si="0"/>
        <v>60.69999999999999</v>
      </c>
    </row>
    <row r="39" spans="1:8" s="2" customFormat="1" ht="14.25">
      <c r="A39" s="8" t="s">
        <v>44</v>
      </c>
      <c r="B39" s="8" t="str">
        <f>"12"</f>
        <v>12</v>
      </c>
      <c r="C39" s="8" t="str">
        <f>"19"</f>
        <v>19</v>
      </c>
      <c r="D39" s="8" t="str">
        <f>"20210051219"</f>
        <v>20210051219</v>
      </c>
      <c r="E39" s="8" t="s">
        <v>50</v>
      </c>
      <c r="F39" s="8">
        <v>60.5</v>
      </c>
      <c r="G39" s="8">
        <v>57</v>
      </c>
      <c r="H39" s="9">
        <f t="shared" si="0"/>
        <v>59.44999999999999</v>
      </c>
    </row>
    <row r="40" spans="1:8" s="2" customFormat="1" ht="14.25">
      <c r="A40" s="8" t="s">
        <v>51</v>
      </c>
      <c r="B40" s="8" t="str">
        <f aca="true" t="shared" si="9" ref="B40:B44">"14"</f>
        <v>14</v>
      </c>
      <c r="C40" s="8" t="str">
        <f>"04"</f>
        <v>04</v>
      </c>
      <c r="D40" s="8" t="str">
        <f>"20210061404"</f>
        <v>20210061404</v>
      </c>
      <c r="E40" s="8" t="s">
        <v>52</v>
      </c>
      <c r="F40" s="8">
        <v>59</v>
      </c>
      <c r="G40" s="8">
        <v>81</v>
      </c>
      <c r="H40" s="9">
        <f t="shared" si="0"/>
        <v>65.6</v>
      </c>
    </row>
    <row r="41" spans="1:8" s="2" customFormat="1" ht="14.25">
      <c r="A41" s="8" t="s">
        <v>51</v>
      </c>
      <c r="B41" s="8" t="str">
        <f t="shared" si="9"/>
        <v>14</v>
      </c>
      <c r="C41" s="8" t="str">
        <f>"05"</f>
        <v>05</v>
      </c>
      <c r="D41" s="8" t="str">
        <f>"20210061405"</f>
        <v>20210061405</v>
      </c>
      <c r="E41" s="8" t="s">
        <v>53</v>
      </c>
      <c r="F41" s="8">
        <v>59</v>
      </c>
      <c r="G41" s="8">
        <v>81</v>
      </c>
      <c r="H41" s="9">
        <f t="shared" si="0"/>
        <v>65.6</v>
      </c>
    </row>
    <row r="42" spans="1:8" s="2" customFormat="1" ht="14.25">
      <c r="A42" s="8" t="s">
        <v>51</v>
      </c>
      <c r="B42" s="8" t="str">
        <f>"12"</f>
        <v>12</v>
      </c>
      <c r="C42" s="8" t="str">
        <f>"22"</f>
        <v>22</v>
      </c>
      <c r="D42" s="8" t="str">
        <f>"20210061222"</f>
        <v>20210061222</v>
      </c>
      <c r="E42" s="8" t="s">
        <v>54</v>
      </c>
      <c r="F42" s="8">
        <v>67</v>
      </c>
      <c r="G42" s="8">
        <v>62</v>
      </c>
      <c r="H42" s="9">
        <f t="shared" si="0"/>
        <v>65.5</v>
      </c>
    </row>
    <row r="43" spans="1:8" s="2" customFormat="1" ht="14.25">
      <c r="A43" s="8" t="s">
        <v>51</v>
      </c>
      <c r="B43" s="8" t="str">
        <f t="shared" si="9"/>
        <v>14</v>
      </c>
      <c r="C43" s="8" t="str">
        <f>"23"</f>
        <v>23</v>
      </c>
      <c r="D43" s="8" t="str">
        <f>"20210061423"</f>
        <v>20210061423</v>
      </c>
      <c r="E43" s="8" t="s">
        <v>55</v>
      </c>
      <c r="F43" s="8">
        <v>68.5</v>
      </c>
      <c r="G43" s="8">
        <v>57</v>
      </c>
      <c r="H43" s="9">
        <f t="shared" si="0"/>
        <v>65.05</v>
      </c>
    </row>
    <row r="44" spans="1:8" s="2" customFormat="1" ht="14.25">
      <c r="A44" s="8" t="s">
        <v>51</v>
      </c>
      <c r="B44" s="8" t="str">
        <f t="shared" si="9"/>
        <v>14</v>
      </c>
      <c r="C44" s="8" t="str">
        <f>"27"</f>
        <v>27</v>
      </c>
      <c r="D44" s="8" t="str">
        <f>"20210061427"</f>
        <v>20210061427</v>
      </c>
      <c r="E44" s="8" t="s">
        <v>56</v>
      </c>
      <c r="F44" s="8">
        <v>68.5</v>
      </c>
      <c r="G44" s="8">
        <v>57</v>
      </c>
      <c r="H44" s="9">
        <f t="shared" si="0"/>
        <v>65.05</v>
      </c>
    </row>
    <row r="45" spans="1:8" s="2" customFormat="1" ht="14.25">
      <c r="A45" s="8" t="s">
        <v>51</v>
      </c>
      <c r="B45" s="8" t="str">
        <f>"13"</f>
        <v>13</v>
      </c>
      <c r="C45" s="8" t="str">
        <f>"07"</f>
        <v>07</v>
      </c>
      <c r="D45" s="8" t="str">
        <f>"20210061307"</f>
        <v>20210061307</v>
      </c>
      <c r="E45" s="8" t="s">
        <v>57</v>
      </c>
      <c r="F45" s="8">
        <v>66</v>
      </c>
      <c r="G45" s="8">
        <v>62</v>
      </c>
      <c r="H45" s="9">
        <f t="shared" si="0"/>
        <v>64.8</v>
      </c>
    </row>
    <row r="46" spans="1:8" s="2" customFormat="1" ht="14.25">
      <c r="A46" s="8" t="s">
        <v>58</v>
      </c>
      <c r="B46" s="8" t="str">
        <f>"15"</f>
        <v>15</v>
      </c>
      <c r="C46" s="8" t="str">
        <f>"14"</f>
        <v>14</v>
      </c>
      <c r="D46" s="8" t="str">
        <f>"20210071514"</f>
        <v>20210071514</v>
      </c>
      <c r="E46" s="8" t="s">
        <v>59</v>
      </c>
      <c r="F46" s="8">
        <v>63</v>
      </c>
      <c r="G46" s="8">
        <v>74</v>
      </c>
      <c r="H46" s="9">
        <f t="shared" si="0"/>
        <v>66.3</v>
      </c>
    </row>
    <row r="47" spans="1:8" s="2" customFormat="1" ht="14.25">
      <c r="A47" s="8" t="s">
        <v>58</v>
      </c>
      <c r="B47" s="8" t="str">
        <f aca="true" t="shared" si="10" ref="B47:B50">"16"</f>
        <v>16</v>
      </c>
      <c r="C47" s="8" t="str">
        <f>"23"</f>
        <v>23</v>
      </c>
      <c r="D47" s="8" t="str">
        <f>"20210071623"</f>
        <v>20210071623</v>
      </c>
      <c r="E47" s="8" t="s">
        <v>60</v>
      </c>
      <c r="F47" s="8">
        <v>63</v>
      </c>
      <c r="G47" s="8">
        <v>73</v>
      </c>
      <c r="H47" s="9">
        <f t="shared" si="0"/>
        <v>66</v>
      </c>
    </row>
    <row r="48" spans="1:8" s="2" customFormat="1" ht="14.25">
      <c r="A48" s="8" t="s">
        <v>58</v>
      </c>
      <c r="B48" s="8" t="str">
        <f t="shared" si="10"/>
        <v>16</v>
      </c>
      <c r="C48" s="8" t="str">
        <f>"27"</f>
        <v>27</v>
      </c>
      <c r="D48" s="8" t="str">
        <f>"20210071627"</f>
        <v>20210071627</v>
      </c>
      <c r="E48" s="8" t="s">
        <v>61</v>
      </c>
      <c r="F48" s="8">
        <v>65</v>
      </c>
      <c r="G48" s="8">
        <v>66</v>
      </c>
      <c r="H48" s="9">
        <f t="shared" si="0"/>
        <v>65.3</v>
      </c>
    </row>
    <row r="49" spans="1:8" s="2" customFormat="1" ht="14.25">
      <c r="A49" s="8" t="s">
        <v>58</v>
      </c>
      <c r="B49" s="8" t="str">
        <f t="shared" si="10"/>
        <v>16</v>
      </c>
      <c r="C49" s="8" t="str">
        <f>"04"</f>
        <v>04</v>
      </c>
      <c r="D49" s="8" t="str">
        <f>"20210071604"</f>
        <v>20210071604</v>
      </c>
      <c r="E49" s="8" t="s">
        <v>62</v>
      </c>
      <c r="F49" s="8">
        <v>62.5</v>
      </c>
      <c r="G49" s="8">
        <v>68</v>
      </c>
      <c r="H49" s="9">
        <f t="shared" si="0"/>
        <v>64.15</v>
      </c>
    </row>
    <row r="50" spans="1:8" s="2" customFormat="1" ht="14.25">
      <c r="A50" s="8" t="s">
        <v>58</v>
      </c>
      <c r="B50" s="8" t="str">
        <f t="shared" si="10"/>
        <v>16</v>
      </c>
      <c r="C50" s="8" t="str">
        <f>"29"</f>
        <v>29</v>
      </c>
      <c r="D50" s="8" t="str">
        <f>"20210071629"</f>
        <v>20210071629</v>
      </c>
      <c r="E50" s="8" t="s">
        <v>63</v>
      </c>
      <c r="F50" s="8">
        <v>58.5</v>
      </c>
      <c r="G50" s="8">
        <v>75</v>
      </c>
      <c r="H50" s="9">
        <f t="shared" si="0"/>
        <v>63.449999999999996</v>
      </c>
    </row>
    <row r="51" spans="1:8" s="2" customFormat="1" ht="14.25">
      <c r="A51" s="8" t="s">
        <v>58</v>
      </c>
      <c r="B51" s="8" t="str">
        <f>"15"</f>
        <v>15</v>
      </c>
      <c r="C51" s="8" t="str">
        <f>"05"</f>
        <v>05</v>
      </c>
      <c r="D51" s="8" t="str">
        <f>"20210071505"</f>
        <v>20210071505</v>
      </c>
      <c r="E51" s="8" t="s">
        <v>64</v>
      </c>
      <c r="F51" s="8">
        <v>57</v>
      </c>
      <c r="G51" s="8">
        <v>78</v>
      </c>
      <c r="H51" s="9">
        <f t="shared" si="0"/>
        <v>63.3</v>
      </c>
    </row>
    <row r="52" spans="1:8" s="2" customFormat="1" ht="14.25">
      <c r="A52" s="8" t="s">
        <v>58</v>
      </c>
      <c r="B52" s="8" t="str">
        <f>"16"</f>
        <v>16</v>
      </c>
      <c r="C52" s="8" t="str">
        <f>"17"</f>
        <v>17</v>
      </c>
      <c r="D52" s="8" t="str">
        <f>"20210071617"</f>
        <v>20210071617</v>
      </c>
      <c r="E52" s="8" t="s">
        <v>65</v>
      </c>
      <c r="F52" s="8">
        <v>51.5</v>
      </c>
      <c r="G52" s="8">
        <v>89</v>
      </c>
      <c r="H52" s="9">
        <f t="shared" si="0"/>
        <v>62.75</v>
      </c>
    </row>
    <row r="53" spans="1:8" s="2" customFormat="1" ht="14.25">
      <c r="A53" s="8" t="s">
        <v>58</v>
      </c>
      <c r="B53" s="8" t="str">
        <f>"16"</f>
        <v>16</v>
      </c>
      <c r="C53" s="8" t="str">
        <f>"22"</f>
        <v>22</v>
      </c>
      <c r="D53" s="8" t="str">
        <f>"20210071622"</f>
        <v>20210071622</v>
      </c>
      <c r="E53" s="8" t="s">
        <v>66</v>
      </c>
      <c r="F53" s="8">
        <v>60</v>
      </c>
      <c r="G53" s="8">
        <v>67</v>
      </c>
      <c r="H53" s="9">
        <f t="shared" si="0"/>
        <v>62.099999999999994</v>
      </c>
    </row>
    <row r="54" spans="1:8" s="2" customFormat="1" ht="14.25">
      <c r="A54" s="8" t="s">
        <v>58</v>
      </c>
      <c r="B54" s="8" t="str">
        <f>"15"</f>
        <v>15</v>
      </c>
      <c r="C54" s="8" t="str">
        <f>"18"</f>
        <v>18</v>
      </c>
      <c r="D54" s="8" t="str">
        <f>"20210071518"</f>
        <v>20210071518</v>
      </c>
      <c r="E54" s="8" t="s">
        <v>67</v>
      </c>
      <c r="F54" s="8">
        <v>64</v>
      </c>
      <c r="G54" s="8">
        <v>51</v>
      </c>
      <c r="H54" s="9">
        <f t="shared" si="0"/>
        <v>60.099999999999994</v>
      </c>
    </row>
    <row r="55" spans="1:8" s="2" customFormat="1" ht="14.25">
      <c r="A55" s="8" t="s">
        <v>68</v>
      </c>
      <c r="B55" s="8" t="str">
        <f>"19"</f>
        <v>19</v>
      </c>
      <c r="C55" s="8" t="str">
        <f>"20"</f>
        <v>20</v>
      </c>
      <c r="D55" s="8" t="str">
        <f>"20210081920"</f>
        <v>20210081920</v>
      </c>
      <c r="E55" s="8" t="s">
        <v>69</v>
      </c>
      <c r="F55" s="8">
        <v>58</v>
      </c>
      <c r="G55" s="8">
        <v>68</v>
      </c>
      <c r="H55" s="9">
        <f t="shared" si="0"/>
        <v>60.99999999999999</v>
      </c>
    </row>
    <row r="56" spans="1:8" s="2" customFormat="1" ht="14.25">
      <c r="A56" s="8" t="s">
        <v>68</v>
      </c>
      <c r="B56" s="8" t="str">
        <f>"17"</f>
        <v>17</v>
      </c>
      <c r="C56" s="8" t="str">
        <f>"16"</f>
        <v>16</v>
      </c>
      <c r="D56" s="8" t="str">
        <f>"20210081716"</f>
        <v>20210081716</v>
      </c>
      <c r="E56" s="8" t="s">
        <v>70</v>
      </c>
      <c r="F56" s="8">
        <v>51</v>
      </c>
      <c r="G56" s="8">
        <v>83</v>
      </c>
      <c r="H56" s="9">
        <f t="shared" si="0"/>
        <v>60.599999999999994</v>
      </c>
    </row>
    <row r="57" spans="1:8" s="2" customFormat="1" ht="14.25">
      <c r="A57" s="8" t="s">
        <v>68</v>
      </c>
      <c r="B57" s="8" t="str">
        <f>"17"</f>
        <v>17</v>
      </c>
      <c r="C57" s="8" t="str">
        <f>"17"</f>
        <v>17</v>
      </c>
      <c r="D57" s="8" t="str">
        <f>"20210081717"</f>
        <v>20210081717</v>
      </c>
      <c r="E57" s="8" t="s">
        <v>71</v>
      </c>
      <c r="F57" s="8">
        <v>57.5</v>
      </c>
      <c r="G57" s="8">
        <v>67</v>
      </c>
      <c r="H57" s="9">
        <f t="shared" si="0"/>
        <v>60.349999999999994</v>
      </c>
    </row>
    <row r="58" spans="1:8" s="2" customFormat="1" ht="14.25">
      <c r="A58" s="8" t="s">
        <v>68</v>
      </c>
      <c r="B58" s="8" t="str">
        <f>"18"</f>
        <v>18</v>
      </c>
      <c r="C58" s="8" t="str">
        <f>"06"</f>
        <v>06</v>
      </c>
      <c r="D58" s="8" t="str">
        <f>"20210081806"</f>
        <v>20210081806</v>
      </c>
      <c r="E58" s="8" t="s">
        <v>72</v>
      </c>
      <c r="F58" s="8">
        <v>59</v>
      </c>
      <c r="G58" s="8">
        <v>63</v>
      </c>
      <c r="H58" s="9">
        <f t="shared" si="0"/>
        <v>60.199999999999996</v>
      </c>
    </row>
    <row r="59" spans="1:8" s="2" customFormat="1" ht="14.25">
      <c r="A59" s="8" t="s">
        <v>68</v>
      </c>
      <c r="B59" s="8" t="str">
        <f aca="true" t="shared" si="11" ref="B59:B62">"19"</f>
        <v>19</v>
      </c>
      <c r="C59" s="8" t="str">
        <f>"13"</f>
        <v>13</v>
      </c>
      <c r="D59" s="8" t="str">
        <f>"20210081913"</f>
        <v>20210081913</v>
      </c>
      <c r="E59" s="8" t="s">
        <v>73</v>
      </c>
      <c r="F59" s="8">
        <v>56</v>
      </c>
      <c r="G59" s="8">
        <v>70</v>
      </c>
      <c r="H59" s="9">
        <f t="shared" si="0"/>
        <v>60.199999999999996</v>
      </c>
    </row>
    <row r="60" spans="1:8" s="2" customFormat="1" ht="14.25">
      <c r="A60" s="8" t="s">
        <v>68</v>
      </c>
      <c r="B60" s="8" t="str">
        <f aca="true" t="shared" si="12" ref="B60:B66">"18"</f>
        <v>18</v>
      </c>
      <c r="C60" s="8" t="str">
        <f>"10"</f>
        <v>10</v>
      </c>
      <c r="D60" s="8" t="str">
        <f>"20210081810"</f>
        <v>20210081810</v>
      </c>
      <c r="E60" s="8" t="s">
        <v>74</v>
      </c>
      <c r="F60" s="8">
        <v>57</v>
      </c>
      <c r="G60" s="8">
        <v>66</v>
      </c>
      <c r="H60" s="9">
        <f t="shared" si="0"/>
        <v>59.7</v>
      </c>
    </row>
    <row r="61" spans="1:8" s="2" customFormat="1" ht="14.25">
      <c r="A61" s="8" t="s">
        <v>68</v>
      </c>
      <c r="B61" s="8" t="str">
        <f t="shared" si="11"/>
        <v>19</v>
      </c>
      <c r="C61" s="8" t="str">
        <f>"04"</f>
        <v>04</v>
      </c>
      <c r="D61" s="8" t="str">
        <f>"20210081904"</f>
        <v>20210081904</v>
      </c>
      <c r="E61" s="8" t="s">
        <v>75</v>
      </c>
      <c r="F61" s="8">
        <v>58</v>
      </c>
      <c r="G61" s="8">
        <v>61</v>
      </c>
      <c r="H61" s="9">
        <f t="shared" si="0"/>
        <v>58.89999999999999</v>
      </c>
    </row>
    <row r="62" spans="1:8" s="2" customFormat="1" ht="14.25">
      <c r="A62" s="8" t="s">
        <v>68</v>
      </c>
      <c r="B62" s="8" t="str">
        <f t="shared" si="11"/>
        <v>19</v>
      </c>
      <c r="C62" s="8" t="str">
        <f>"07"</f>
        <v>07</v>
      </c>
      <c r="D62" s="8" t="str">
        <f>"20210081907"</f>
        <v>20210081907</v>
      </c>
      <c r="E62" s="8" t="s">
        <v>76</v>
      </c>
      <c r="F62" s="8">
        <v>57</v>
      </c>
      <c r="G62" s="8">
        <v>61</v>
      </c>
      <c r="H62" s="9">
        <f t="shared" si="0"/>
        <v>58.2</v>
      </c>
    </row>
    <row r="63" spans="1:8" s="2" customFormat="1" ht="14.25">
      <c r="A63" s="8" t="s">
        <v>68</v>
      </c>
      <c r="B63" s="8" t="str">
        <f>"17"</f>
        <v>17</v>
      </c>
      <c r="C63" s="8" t="str">
        <f>"26"</f>
        <v>26</v>
      </c>
      <c r="D63" s="8" t="str">
        <f>"20210081726"</f>
        <v>20210081726</v>
      </c>
      <c r="E63" s="8" t="s">
        <v>77</v>
      </c>
      <c r="F63" s="8">
        <v>54</v>
      </c>
      <c r="G63" s="8">
        <v>67</v>
      </c>
      <c r="H63" s="9">
        <f t="shared" si="0"/>
        <v>57.89999999999999</v>
      </c>
    </row>
    <row r="64" spans="1:8" s="2" customFormat="1" ht="14.25">
      <c r="A64" s="8" t="s">
        <v>68</v>
      </c>
      <c r="B64" s="8" t="str">
        <f t="shared" si="12"/>
        <v>18</v>
      </c>
      <c r="C64" s="8" t="str">
        <f>"21"</f>
        <v>21</v>
      </c>
      <c r="D64" s="8" t="str">
        <f>"20210081821"</f>
        <v>20210081821</v>
      </c>
      <c r="E64" s="8" t="s">
        <v>78</v>
      </c>
      <c r="F64" s="8">
        <v>55</v>
      </c>
      <c r="G64" s="8">
        <v>64</v>
      </c>
      <c r="H64" s="9">
        <f t="shared" si="0"/>
        <v>57.7</v>
      </c>
    </row>
    <row r="65" spans="1:8" s="2" customFormat="1" ht="14.25">
      <c r="A65" s="8" t="s">
        <v>68</v>
      </c>
      <c r="B65" s="8" t="str">
        <f t="shared" si="12"/>
        <v>18</v>
      </c>
      <c r="C65" s="8" t="str">
        <f>"01"</f>
        <v>01</v>
      </c>
      <c r="D65" s="8" t="str">
        <f>"20210081801"</f>
        <v>20210081801</v>
      </c>
      <c r="E65" s="8" t="s">
        <v>79</v>
      </c>
      <c r="F65" s="8">
        <v>53</v>
      </c>
      <c r="G65" s="8">
        <v>66</v>
      </c>
      <c r="H65" s="9">
        <f t="shared" si="0"/>
        <v>56.89999999999999</v>
      </c>
    </row>
    <row r="66" spans="1:8" s="2" customFormat="1" ht="14.25">
      <c r="A66" s="8" t="s">
        <v>68</v>
      </c>
      <c r="B66" s="8" t="str">
        <f t="shared" si="12"/>
        <v>18</v>
      </c>
      <c r="C66" s="8" t="str">
        <f>"29"</f>
        <v>29</v>
      </c>
      <c r="D66" s="8" t="str">
        <f>"20210081829"</f>
        <v>20210081829</v>
      </c>
      <c r="E66" s="8" t="s">
        <v>80</v>
      </c>
      <c r="F66" s="8">
        <v>58</v>
      </c>
      <c r="G66" s="8">
        <v>51</v>
      </c>
      <c r="H66" s="9">
        <f t="shared" si="0"/>
        <v>55.89999999999999</v>
      </c>
    </row>
    <row r="67" spans="1:8" s="2" customFormat="1" ht="14.25">
      <c r="A67" s="8" t="s">
        <v>68</v>
      </c>
      <c r="B67" s="8" t="str">
        <f>"17"</f>
        <v>17</v>
      </c>
      <c r="C67" s="8" t="str">
        <f>"14"</f>
        <v>14</v>
      </c>
      <c r="D67" s="8" t="str">
        <f>"20210081714"</f>
        <v>20210081714</v>
      </c>
      <c r="E67" s="8" t="s">
        <v>81</v>
      </c>
      <c r="F67" s="8">
        <v>51</v>
      </c>
      <c r="G67" s="8">
        <v>67</v>
      </c>
      <c r="H67" s="9">
        <f aca="true" t="shared" si="13" ref="H67:H130">F67*0.7+G67*0.3</f>
        <v>55.8</v>
      </c>
    </row>
    <row r="68" spans="1:8" s="2" customFormat="1" ht="14.25">
      <c r="A68" s="8" t="s">
        <v>82</v>
      </c>
      <c r="B68" s="8" t="str">
        <f aca="true" t="shared" si="14" ref="B68:B76">"22"</f>
        <v>22</v>
      </c>
      <c r="C68" s="8" t="str">
        <f>"15"</f>
        <v>15</v>
      </c>
      <c r="D68" s="8" t="str">
        <f>"20210102215"</f>
        <v>20210102215</v>
      </c>
      <c r="E68" s="8" t="s">
        <v>83</v>
      </c>
      <c r="F68" s="8">
        <v>56</v>
      </c>
      <c r="G68" s="8">
        <v>77</v>
      </c>
      <c r="H68" s="9">
        <f t="shared" si="13"/>
        <v>62.3</v>
      </c>
    </row>
    <row r="69" spans="1:8" s="2" customFormat="1" ht="14.25">
      <c r="A69" s="8" t="s">
        <v>82</v>
      </c>
      <c r="B69" s="8" t="str">
        <f>"21"</f>
        <v>21</v>
      </c>
      <c r="C69" s="8" t="str">
        <f>"22"</f>
        <v>22</v>
      </c>
      <c r="D69" s="8" t="str">
        <f>"20210102122"</f>
        <v>20210102122</v>
      </c>
      <c r="E69" s="8" t="s">
        <v>84</v>
      </c>
      <c r="F69" s="8">
        <v>55</v>
      </c>
      <c r="G69" s="8">
        <v>79</v>
      </c>
      <c r="H69" s="9">
        <f t="shared" si="13"/>
        <v>62.2</v>
      </c>
    </row>
    <row r="70" spans="1:8" s="2" customFormat="1" ht="14.25">
      <c r="A70" s="8" t="s">
        <v>82</v>
      </c>
      <c r="B70" s="8" t="str">
        <f>"21"</f>
        <v>21</v>
      </c>
      <c r="C70" s="8" t="str">
        <f>"28"</f>
        <v>28</v>
      </c>
      <c r="D70" s="8" t="str">
        <f>"20210102128"</f>
        <v>20210102128</v>
      </c>
      <c r="E70" s="8" t="s">
        <v>85</v>
      </c>
      <c r="F70" s="8">
        <v>52</v>
      </c>
      <c r="G70" s="8">
        <v>86</v>
      </c>
      <c r="H70" s="9">
        <f t="shared" si="13"/>
        <v>62.2</v>
      </c>
    </row>
    <row r="71" spans="1:8" s="2" customFormat="1" ht="14.25">
      <c r="A71" s="8" t="s">
        <v>82</v>
      </c>
      <c r="B71" s="8" t="str">
        <f t="shared" si="14"/>
        <v>22</v>
      </c>
      <c r="C71" s="8" t="str">
        <f>"29"</f>
        <v>29</v>
      </c>
      <c r="D71" s="8" t="str">
        <f>"20210102229"</f>
        <v>20210102229</v>
      </c>
      <c r="E71" s="8" t="s">
        <v>86</v>
      </c>
      <c r="F71" s="8">
        <v>58</v>
      </c>
      <c r="G71" s="8">
        <v>72</v>
      </c>
      <c r="H71" s="9">
        <f t="shared" si="13"/>
        <v>62.19999999999999</v>
      </c>
    </row>
    <row r="72" spans="1:8" s="2" customFormat="1" ht="14.25">
      <c r="A72" s="8" t="s">
        <v>82</v>
      </c>
      <c r="B72" s="8" t="str">
        <f>"23"</f>
        <v>23</v>
      </c>
      <c r="C72" s="8" t="str">
        <f>"24"</f>
        <v>24</v>
      </c>
      <c r="D72" s="8" t="str">
        <f>"20210102324"</f>
        <v>20210102324</v>
      </c>
      <c r="E72" s="8" t="s">
        <v>87</v>
      </c>
      <c r="F72" s="8">
        <v>57.5</v>
      </c>
      <c r="G72" s="8">
        <v>72</v>
      </c>
      <c r="H72" s="9">
        <f t="shared" si="13"/>
        <v>61.849999999999994</v>
      </c>
    </row>
    <row r="73" spans="1:8" s="2" customFormat="1" ht="14.25">
      <c r="A73" s="8" t="s">
        <v>82</v>
      </c>
      <c r="B73" s="8" t="str">
        <f t="shared" si="14"/>
        <v>22</v>
      </c>
      <c r="C73" s="8" t="str">
        <f>"16"</f>
        <v>16</v>
      </c>
      <c r="D73" s="8" t="str">
        <f>"20210102216"</f>
        <v>20210102216</v>
      </c>
      <c r="E73" s="8" t="s">
        <v>88</v>
      </c>
      <c r="F73" s="8">
        <v>60.5</v>
      </c>
      <c r="G73" s="8">
        <v>63</v>
      </c>
      <c r="H73" s="9">
        <f t="shared" si="13"/>
        <v>61.24999999999999</v>
      </c>
    </row>
    <row r="74" spans="1:8" s="2" customFormat="1" ht="14.25">
      <c r="A74" s="8" t="s">
        <v>82</v>
      </c>
      <c r="B74" s="8" t="str">
        <f t="shared" si="14"/>
        <v>22</v>
      </c>
      <c r="C74" s="8" t="str">
        <f>"25"</f>
        <v>25</v>
      </c>
      <c r="D74" s="8" t="str">
        <f>"20210102225"</f>
        <v>20210102225</v>
      </c>
      <c r="E74" s="8" t="s">
        <v>89</v>
      </c>
      <c r="F74" s="8">
        <v>59</v>
      </c>
      <c r="G74" s="8">
        <v>64</v>
      </c>
      <c r="H74" s="9">
        <f t="shared" si="13"/>
        <v>60.5</v>
      </c>
    </row>
    <row r="75" spans="1:8" s="2" customFormat="1" ht="14.25">
      <c r="A75" s="8" t="s">
        <v>82</v>
      </c>
      <c r="B75" s="8" t="str">
        <f t="shared" si="14"/>
        <v>22</v>
      </c>
      <c r="C75" s="8" t="str">
        <f>"27"</f>
        <v>27</v>
      </c>
      <c r="D75" s="8" t="str">
        <f>"20210102227"</f>
        <v>20210102227</v>
      </c>
      <c r="E75" s="8" t="s">
        <v>90</v>
      </c>
      <c r="F75" s="8">
        <v>55.5</v>
      </c>
      <c r="G75" s="8">
        <v>71</v>
      </c>
      <c r="H75" s="9">
        <f t="shared" si="13"/>
        <v>60.14999999999999</v>
      </c>
    </row>
    <row r="76" spans="1:8" s="2" customFormat="1" ht="14.25">
      <c r="A76" s="8" t="s">
        <v>82</v>
      </c>
      <c r="B76" s="8" t="str">
        <f t="shared" si="14"/>
        <v>22</v>
      </c>
      <c r="C76" s="8" t="str">
        <f>"07"</f>
        <v>07</v>
      </c>
      <c r="D76" s="8" t="str">
        <f>"20210102207"</f>
        <v>20210102207</v>
      </c>
      <c r="E76" s="8" t="s">
        <v>91</v>
      </c>
      <c r="F76" s="8">
        <v>57</v>
      </c>
      <c r="G76" s="8">
        <v>66</v>
      </c>
      <c r="H76" s="9">
        <f t="shared" si="13"/>
        <v>59.7</v>
      </c>
    </row>
    <row r="77" spans="1:8" s="2" customFormat="1" ht="14.25">
      <c r="A77" s="8" t="s">
        <v>82</v>
      </c>
      <c r="B77" s="8" t="str">
        <f>"23"</f>
        <v>23</v>
      </c>
      <c r="C77" s="8" t="str">
        <f>"01"</f>
        <v>01</v>
      </c>
      <c r="D77" s="8" t="str">
        <f>"20210102301"</f>
        <v>20210102301</v>
      </c>
      <c r="E77" s="8" t="s">
        <v>92</v>
      </c>
      <c r="F77" s="8">
        <v>56</v>
      </c>
      <c r="G77" s="8">
        <v>67</v>
      </c>
      <c r="H77" s="9">
        <f t="shared" si="13"/>
        <v>59.3</v>
      </c>
    </row>
    <row r="78" spans="1:8" s="2" customFormat="1" ht="14.25">
      <c r="A78" s="8" t="s">
        <v>93</v>
      </c>
      <c r="B78" s="8" t="str">
        <f aca="true" t="shared" si="15" ref="B78:B81">"25"</f>
        <v>25</v>
      </c>
      <c r="C78" s="8" t="str">
        <f>"04"</f>
        <v>04</v>
      </c>
      <c r="D78" s="8" t="str">
        <f>"20210112504"</f>
        <v>20210112504</v>
      </c>
      <c r="E78" s="8" t="s">
        <v>94</v>
      </c>
      <c r="F78" s="8">
        <v>57</v>
      </c>
      <c r="G78" s="8">
        <v>83</v>
      </c>
      <c r="H78" s="9">
        <f t="shared" si="13"/>
        <v>64.8</v>
      </c>
    </row>
    <row r="79" spans="1:8" s="2" customFormat="1" ht="14.25">
      <c r="A79" s="8" t="s">
        <v>93</v>
      </c>
      <c r="B79" s="8" t="str">
        <f>"26"</f>
        <v>26</v>
      </c>
      <c r="C79" s="8" t="str">
        <f>"01"</f>
        <v>01</v>
      </c>
      <c r="D79" s="8" t="str">
        <f>"20210112601"</f>
        <v>20210112601</v>
      </c>
      <c r="E79" s="8" t="s">
        <v>95</v>
      </c>
      <c r="F79" s="8">
        <v>59</v>
      </c>
      <c r="G79" s="8">
        <v>73</v>
      </c>
      <c r="H79" s="9">
        <f t="shared" si="13"/>
        <v>63.199999999999996</v>
      </c>
    </row>
    <row r="80" spans="1:8" s="2" customFormat="1" ht="14.25">
      <c r="A80" s="8" t="s">
        <v>93</v>
      </c>
      <c r="B80" s="8" t="str">
        <f t="shared" si="15"/>
        <v>25</v>
      </c>
      <c r="C80" s="8" t="str">
        <f>"16"</f>
        <v>16</v>
      </c>
      <c r="D80" s="8" t="str">
        <f>"20210112516"</f>
        <v>20210112516</v>
      </c>
      <c r="E80" s="8" t="s">
        <v>96</v>
      </c>
      <c r="F80" s="8">
        <v>60</v>
      </c>
      <c r="G80" s="8">
        <v>70</v>
      </c>
      <c r="H80" s="9">
        <f t="shared" si="13"/>
        <v>63</v>
      </c>
    </row>
    <row r="81" spans="1:8" s="2" customFormat="1" ht="14.25">
      <c r="A81" s="8" t="s">
        <v>93</v>
      </c>
      <c r="B81" s="8" t="str">
        <f t="shared" si="15"/>
        <v>25</v>
      </c>
      <c r="C81" s="8" t="str">
        <f>"20"</f>
        <v>20</v>
      </c>
      <c r="D81" s="8" t="str">
        <f>"20210112520"</f>
        <v>20210112520</v>
      </c>
      <c r="E81" s="8" t="s">
        <v>97</v>
      </c>
      <c r="F81" s="8">
        <v>53</v>
      </c>
      <c r="G81" s="8">
        <v>85</v>
      </c>
      <c r="H81" s="9">
        <f t="shared" si="13"/>
        <v>62.599999999999994</v>
      </c>
    </row>
    <row r="82" spans="1:8" s="2" customFormat="1" ht="14.25">
      <c r="A82" s="8" t="s">
        <v>93</v>
      </c>
      <c r="B82" s="8" t="str">
        <f aca="true" t="shared" si="16" ref="B82:B84">"24"</f>
        <v>24</v>
      </c>
      <c r="C82" s="8" t="str">
        <f>"07"</f>
        <v>07</v>
      </c>
      <c r="D82" s="8" t="str">
        <f>"20210112407"</f>
        <v>20210112407</v>
      </c>
      <c r="E82" s="8" t="s">
        <v>98</v>
      </c>
      <c r="F82" s="8">
        <v>61.5</v>
      </c>
      <c r="G82" s="8">
        <v>64</v>
      </c>
      <c r="H82" s="9">
        <f t="shared" si="13"/>
        <v>62.25</v>
      </c>
    </row>
    <row r="83" spans="1:8" s="2" customFormat="1" ht="14.25">
      <c r="A83" s="8" t="s">
        <v>93</v>
      </c>
      <c r="B83" s="8" t="str">
        <f t="shared" si="16"/>
        <v>24</v>
      </c>
      <c r="C83" s="8" t="str">
        <f>"08"</f>
        <v>08</v>
      </c>
      <c r="D83" s="8" t="str">
        <f>"20210112408"</f>
        <v>20210112408</v>
      </c>
      <c r="E83" s="8" t="s">
        <v>99</v>
      </c>
      <c r="F83" s="8">
        <v>57</v>
      </c>
      <c r="G83" s="8">
        <v>74</v>
      </c>
      <c r="H83" s="9">
        <f t="shared" si="13"/>
        <v>62.099999999999994</v>
      </c>
    </row>
    <row r="84" spans="1:8" s="2" customFormat="1" ht="14.25">
      <c r="A84" s="8" t="s">
        <v>93</v>
      </c>
      <c r="B84" s="8" t="str">
        <f t="shared" si="16"/>
        <v>24</v>
      </c>
      <c r="C84" s="8" t="str">
        <f>"30"</f>
        <v>30</v>
      </c>
      <c r="D84" s="8" t="str">
        <f>"20210112430"</f>
        <v>20210112430</v>
      </c>
      <c r="E84" s="8" t="s">
        <v>100</v>
      </c>
      <c r="F84" s="8">
        <v>55</v>
      </c>
      <c r="G84" s="8">
        <v>74</v>
      </c>
      <c r="H84" s="9">
        <f t="shared" si="13"/>
        <v>60.7</v>
      </c>
    </row>
    <row r="85" spans="1:8" s="2" customFormat="1" ht="14.25">
      <c r="A85" s="8" t="s">
        <v>93</v>
      </c>
      <c r="B85" s="8" t="str">
        <f aca="true" t="shared" si="17" ref="B85:B88">"25"</f>
        <v>25</v>
      </c>
      <c r="C85" s="8" t="str">
        <f>"23"</f>
        <v>23</v>
      </c>
      <c r="D85" s="8" t="str">
        <f>"20210112523"</f>
        <v>20210112523</v>
      </c>
      <c r="E85" s="8" t="s">
        <v>101</v>
      </c>
      <c r="F85" s="8">
        <v>58</v>
      </c>
      <c r="G85" s="8">
        <v>67</v>
      </c>
      <c r="H85" s="9">
        <f t="shared" si="13"/>
        <v>60.69999999999999</v>
      </c>
    </row>
    <row r="86" spans="1:8" s="2" customFormat="1" ht="14.25">
      <c r="A86" s="8" t="s">
        <v>93</v>
      </c>
      <c r="B86" s="8" t="str">
        <f>"24"</f>
        <v>24</v>
      </c>
      <c r="C86" s="8" t="str">
        <f>"16"</f>
        <v>16</v>
      </c>
      <c r="D86" s="8" t="str">
        <f>"20210112416"</f>
        <v>20210112416</v>
      </c>
      <c r="E86" s="8" t="s">
        <v>102</v>
      </c>
      <c r="F86" s="8">
        <v>62.5</v>
      </c>
      <c r="G86" s="8">
        <v>56</v>
      </c>
      <c r="H86" s="9">
        <f t="shared" si="13"/>
        <v>60.55</v>
      </c>
    </row>
    <row r="87" spans="1:8" s="2" customFormat="1" ht="14.25">
      <c r="A87" s="8" t="s">
        <v>93</v>
      </c>
      <c r="B87" s="8" t="str">
        <f t="shared" si="17"/>
        <v>25</v>
      </c>
      <c r="C87" s="8" t="str">
        <f>"25"</f>
        <v>25</v>
      </c>
      <c r="D87" s="8" t="str">
        <f>"20210112525"</f>
        <v>20210112525</v>
      </c>
      <c r="E87" s="8" t="s">
        <v>103</v>
      </c>
      <c r="F87" s="8">
        <v>62.5</v>
      </c>
      <c r="G87" s="8">
        <v>56</v>
      </c>
      <c r="H87" s="9">
        <f t="shared" si="13"/>
        <v>60.55</v>
      </c>
    </row>
    <row r="88" spans="1:8" s="2" customFormat="1" ht="14.25">
      <c r="A88" s="8" t="s">
        <v>93</v>
      </c>
      <c r="B88" s="8" t="str">
        <f t="shared" si="17"/>
        <v>25</v>
      </c>
      <c r="C88" s="8" t="str">
        <f>"14"</f>
        <v>14</v>
      </c>
      <c r="D88" s="8" t="str">
        <f>"20210112514"</f>
        <v>20210112514</v>
      </c>
      <c r="E88" s="8" t="s">
        <v>104</v>
      </c>
      <c r="F88" s="8">
        <v>59.5</v>
      </c>
      <c r="G88" s="8">
        <v>61</v>
      </c>
      <c r="H88" s="9">
        <f t="shared" si="13"/>
        <v>59.95</v>
      </c>
    </row>
    <row r="89" spans="1:8" s="2" customFormat="1" ht="14.25">
      <c r="A89" s="8" t="s">
        <v>105</v>
      </c>
      <c r="B89" s="8" t="str">
        <f aca="true" t="shared" si="18" ref="B89:B92">"27"</f>
        <v>27</v>
      </c>
      <c r="C89" s="8" t="str">
        <f>"14"</f>
        <v>14</v>
      </c>
      <c r="D89" s="8" t="str">
        <f>"20210122714"</f>
        <v>20210122714</v>
      </c>
      <c r="E89" s="8" t="s">
        <v>106</v>
      </c>
      <c r="F89" s="8">
        <v>49.5</v>
      </c>
      <c r="G89" s="8">
        <v>66</v>
      </c>
      <c r="H89" s="9">
        <f t="shared" si="13"/>
        <v>54.45</v>
      </c>
    </row>
    <row r="90" spans="1:8" s="2" customFormat="1" ht="14.25">
      <c r="A90" s="8" t="s">
        <v>105</v>
      </c>
      <c r="B90" s="8" t="str">
        <f t="shared" si="18"/>
        <v>27</v>
      </c>
      <c r="C90" s="8" t="str">
        <f>"23"</f>
        <v>23</v>
      </c>
      <c r="D90" s="8" t="str">
        <f>"20210122723"</f>
        <v>20210122723</v>
      </c>
      <c r="E90" s="8" t="s">
        <v>107</v>
      </c>
      <c r="F90" s="8">
        <v>55</v>
      </c>
      <c r="G90" s="8">
        <v>52</v>
      </c>
      <c r="H90" s="9">
        <f t="shared" si="13"/>
        <v>54.1</v>
      </c>
    </row>
    <row r="91" spans="1:8" s="2" customFormat="1" ht="14.25">
      <c r="A91" s="8" t="s">
        <v>105</v>
      </c>
      <c r="B91" s="8" t="str">
        <f aca="true" t="shared" si="19" ref="B91:B94">"26"</f>
        <v>26</v>
      </c>
      <c r="C91" s="8" t="str">
        <f>"30"</f>
        <v>30</v>
      </c>
      <c r="D91" s="8" t="str">
        <f>"20210122630"</f>
        <v>20210122630</v>
      </c>
      <c r="E91" s="8" t="s">
        <v>108</v>
      </c>
      <c r="F91" s="8">
        <v>47.5</v>
      </c>
      <c r="G91" s="8">
        <v>67</v>
      </c>
      <c r="H91" s="9">
        <f t="shared" si="13"/>
        <v>53.349999999999994</v>
      </c>
    </row>
    <row r="92" spans="1:8" s="2" customFormat="1" ht="14.25">
      <c r="A92" s="8" t="s">
        <v>105</v>
      </c>
      <c r="B92" s="8" t="str">
        <f t="shared" si="18"/>
        <v>27</v>
      </c>
      <c r="C92" s="8" t="str">
        <f>"19"</f>
        <v>19</v>
      </c>
      <c r="D92" s="8" t="str">
        <f>"20210122719"</f>
        <v>20210122719</v>
      </c>
      <c r="E92" s="8" t="s">
        <v>109</v>
      </c>
      <c r="F92" s="8">
        <v>55</v>
      </c>
      <c r="G92" s="8">
        <v>49</v>
      </c>
      <c r="H92" s="9">
        <f t="shared" si="13"/>
        <v>53.2</v>
      </c>
    </row>
    <row r="93" spans="1:8" s="2" customFormat="1" ht="14.25">
      <c r="A93" s="8" t="s">
        <v>105</v>
      </c>
      <c r="B93" s="8" t="str">
        <f t="shared" si="19"/>
        <v>26</v>
      </c>
      <c r="C93" s="8" t="str">
        <f>"23"</f>
        <v>23</v>
      </c>
      <c r="D93" s="8" t="str">
        <f>"20210122623"</f>
        <v>20210122623</v>
      </c>
      <c r="E93" s="8" t="s">
        <v>110</v>
      </c>
      <c r="F93" s="8">
        <v>47</v>
      </c>
      <c r="G93" s="8">
        <v>67</v>
      </c>
      <c r="H93" s="9">
        <f t="shared" si="13"/>
        <v>53</v>
      </c>
    </row>
    <row r="94" spans="1:8" s="2" customFormat="1" ht="14.25">
      <c r="A94" s="8" t="s">
        <v>105</v>
      </c>
      <c r="B94" s="8" t="str">
        <f t="shared" si="19"/>
        <v>26</v>
      </c>
      <c r="C94" s="8" t="str">
        <f>"21"</f>
        <v>21</v>
      </c>
      <c r="D94" s="8" t="str">
        <f>"20210122621"</f>
        <v>20210122621</v>
      </c>
      <c r="E94" s="8" t="s">
        <v>111</v>
      </c>
      <c r="F94" s="8">
        <v>46</v>
      </c>
      <c r="G94" s="8">
        <v>68</v>
      </c>
      <c r="H94" s="9">
        <f t="shared" si="13"/>
        <v>52.599999999999994</v>
      </c>
    </row>
    <row r="95" spans="1:8" s="2" customFormat="1" ht="14.25">
      <c r="A95" s="8" t="s">
        <v>105</v>
      </c>
      <c r="B95" s="8" t="str">
        <f>"27"</f>
        <v>27</v>
      </c>
      <c r="C95" s="8" t="str">
        <f>"20"</f>
        <v>20</v>
      </c>
      <c r="D95" s="8" t="str">
        <f>"20210122720"</f>
        <v>20210122720</v>
      </c>
      <c r="E95" s="8" t="s">
        <v>112</v>
      </c>
      <c r="F95" s="8">
        <v>57.5</v>
      </c>
      <c r="G95" s="8">
        <v>41</v>
      </c>
      <c r="H95" s="9">
        <f t="shared" si="13"/>
        <v>52.55</v>
      </c>
    </row>
    <row r="96" spans="1:8" s="2" customFormat="1" ht="14.25">
      <c r="A96" s="8" t="s">
        <v>105</v>
      </c>
      <c r="B96" s="8" t="str">
        <f aca="true" t="shared" si="20" ref="B96:B101">"28"</f>
        <v>28</v>
      </c>
      <c r="C96" s="8" t="str">
        <f>"05"</f>
        <v>05</v>
      </c>
      <c r="D96" s="8" t="str">
        <f>"20210122805"</f>
        <v>20210122805</v>
      </c>
      <c r="E96" s="8" t="s">
        <v>113</v>
      </c>
      <c r="F96" s="8">
        <v>53.5</v>
      </c>
      <c r="G96" s="8">
        <v>50</v>
      </c>
      <c r="H96" s="9">
        <f t="shared" si="13"/>
        <v>52.449999999999996</v>
      </c>
    </row>
    <row r="97" spans="1:8" s="2" customFormat="1" ht="14.25">
      <c r="A97" s="8" t="s">
        <v>105</v>
      </c>
      <c r="B97" s="8" t="str">
        <f>"26"</f>
        <v>26</v>
      </c>
      <c r="C97" s="8" t="str">
        <f>"24"</f>
        <v>24</v>
      </c>
      <c r="D97" s="8" t="str">
        <f>"20210122624"</f>
        <v>20210122624</v>
      </c>
      <c r="E97" s="8" t="s">
        <v>114</v>
      </c>
      <c r="F97" s="8">
        <v>50.5</v>
      </c>
      <c r="G97" s="8">
        <v>55</v>
      </c>
      <c r="H97" s="9">
        <f t="shared" si="13"/>
        <v>51.849999999999994</v>
      </c>
    </row>
    <row r="98" spans="1:8" s="2" customFormat="1" ht="14.25">
      <c r="A98" s="8" t="s">
        <v>105</v>
      </c>
      <c r="B98" s="8" t="str">
        <f>"26"</f>
        <v>26</v>
      </c>
      <c r="C98" s="8" t="str">
        <f>"18"</f>
        <v>18</v>
      </c>
      <c r="D98" s="8" t="str">
        <f>"20210122618"</f>
        <v>20210122618</v>
      </c>
      <c r="E98" s="8" t="s">
        <v>115</v>
      </c>
      <c r="F98" s="8">
        <v>52</v>
      </c>
      <c r="G98" s="8">
        <v>50</v>
      </c>
      <c r="H98" s="9">
        <f t="shared" si="13"/>
        <v>51.4</v>
      </c>
    </row>
    <row r="99" spans="1:8" s="2" customFormat="1" ht="14.25">
      <c r="A99" s="8" t="s">
        <v>105</v>
      </c>
      <c r="B99" s="8" t="str">
        <f>"27"</f>
        <v>27</v>
      </c>
      <c r="C99" s="8" t="str">
        <f>"28"</f>
        <v>28</v>
      </c>
      <c r="D99" s="8" t="str">
        <f>"20210122728"</f>
        <v>20210122728</v>
      </c>
      <c r="E99" s="8" t="s">
        <v>116</v>
      </c>
      <c r="F99" s="8">
        <v>57</v>
      </c>
      <c r="G99" s="8">
        <v>38</v>
      </c>
      <c r="H99" s="9">
        <f t="shared" si="13"/>
        <v>51.3</v>
      </c>
    </row>
    <row r="100" spans="1:8" s="2" customFormat="1" ht="14.25">
      <c r="A100" s="8" t="s">
        <v>117</v>
      </c>
      <c r="B100" s="8" t="str">
        <f t="shared" si="20"/>
        <v>28</v>
      </c>
      <c r="C100" s="8" t="str">
        <f>"23"</f>
        <v>23</v>
      </c>
      <c r="D100" s="8" t="str">
        <f>"20210132823"</f>
        <v>20210132823</v>
      </c>
      <c r="E100" s="8" t="s">
        <v>118</v>
      </c>
      <c r="F100" s="8">
        <v>68.5</v>
      </c>
      <c r="G100" s="8">
        <v>49</v>
      </c>
      <c r="H100" s="9">
        <f t="shared" si="13"/>
        <v>62.64999999999999</v>
      </c>
    </row>
    <row r="101" spans="1:8" s="2" customFormat="1" ht="14.25">
      <c r="A101" s="8" t="s">
        <v>117</v>
      </c>
      <c r="B101" s="8" t="str">
        <f t="shared" si="20"/>
        <v>28</v>
      </c>
      <c r="C101" s="8" t="str">
        <f>"24"</f>
        <v>24</v>
      </c>
      <c r="D101" s="8" t="str">
        <f>"20210132824"</f>
        <v>20210132824</v>
      </c>
      <c r="E101" s="8" t="s">
        <v>119</v>
      </c>
      <c r="F101" s="8">
        <v>57.5</v>
      </c>
      <c r="G101" s="8">
        <v>74</v>
      </c>
      <c r="H101" s="9">
        <f t="shared" si="13"/>
        <v>62.45</v>
      </c>
    </row>
    <row r="102" spans="1:8" s="2" customFormat="1" ht="14.25">
      <c r="A102" s="8" t="s">
        <v>117</v>
      </c>
      <c r="B102" s="8" t="str">
        <f>"30"</f>
        <v>30</v>
      </c>
      <c r="C102" s="8" t="str">
        <f>"09"</f>
        <v>09</v>
      </c>
      <c r="D102" s="8" t="str">
        <f>"20210133009"</f>
        <v>20210133009</v>
      </c>
      <c r="E102" s="8" t="s">
        <v>120</v>
      </c>
      <c r="F102" s="8">
        <v>61</v>
      </c>
      <c r="G102" s="8">
        <v>65</v>
      </c>
      <c r="H102" s="9">
        <f t="shared" si="13"/>
        <v>62.199999999999996</v>
      </c>
    </row>
    <row r="103" spans="1:8" s="2" customFormat="1" ht="14.25">
      <c r="A103" s="8" t="s">
        <v>117</v>
      </c>
      <c r="B103" s="8" t="str">
        <f>"28"</f>
        <v>28</v>
      </c>
      <c r="C103" s="8" t="str">
        <f>"25"</f>
        <v>25</v>
      </c>
      <c r="D103" s="8" t="str">
        <f>"20210132825"</f>
        <v>20210132825</v>
      </c>
      <c r="E103" s="8" t="s">
        <v>121</v>
      </c>
      <c r="F103" s="8">
        <v>55</v>
      </c>
      <c r="G103" s="8">
        <v>77</v>
      </c>
      <c r="H103" s="9">
        <f t="shared" si="13"/>
        <v>61.599999999999994</v>
      </c>
    </row>
    <row r="104" spans="1:8" s="2" customFormat="1" ht="14.25">
      <c r="A104" s="8" t="s">
        <v>117</v>
      </c>
      <c r="B104" s="8" t="str">
        <f>"29"</f>
        <v>29</v>
      </c>
      <c r="C104" s="8" t="str">
        <f>"23"</f>
        <v>23</v>
      </c>
      <c r="D104" s="8" t="str">
        <f>"20210132923"</f>
        <v>20210132923</v>
      </c>
      <c r="E104" s="8" t="s">
        <v>122</v>
      </c>
      <c r="F104" s="8">
        <v>60</v>
      </c>
      <c r="G104" s="8">
        <v>65</v>
      </c>
      <c r="H104" s="9">
        <f t="shared" si="13"/>
        <v>61.5</v>
      </c>
    </row>
    <row r="105" spans="1:8" s="2" customFormat="1" ht="14.25">
      <c r="A105" s="8" t="s">
        <v>117</v>
      </c>
      <c r="B105" s="8" t="str">
        <f>"29"</f>
        <v>29</v>
      </c>
      <c r="C105" s="8" t="str">
        <f>"18"</f>
        <v>18</v>
      </c>
      <c r="D105" s="8" t="str">
        <f>"20210132918"</f>
        <v>20210132918</v>
      </c>
      <c r="E105" s="8" t="s">
        <v>123</v>
      </c>
      <c r="F105" s="8">
        <v>60</v>
      </c>
      <c r="G105" s="8">
        <v>64</v>
      </c>
      <c r="H105" s="9">
        <f t="shared" si="13"/>
        <v>61.2</v>
      </c>
    </row>
    <row r="106" spans="1:8" s="2" customFormat="1" ht="14.25">
      <c r="A106" s="8" t="s">
        <v>117</v>
      </c>
      <c r="B106" s="8" t="str">
        <f>"28"</f>
        <v>28</v>
      </c>
      <c r="C106" s="8" t="str">
        <f>"14"</f>
        <v>14</v>
      </c>
      <c r="D106" s="8" t="str">
        <f>"20210132814"</f>
        <v>20210132814</v>
      </c>
      <c r="E106" s="8" t="s">
        <v>124</v>
      </c>
      <c r="F106" s="8">
        <v>53.5</v>
      </c>
      <c r="G106" s="8">
        <v>79</v>
      </c>
      <c r="H106" s="9">
        <f t="shared" si="13"/>
        <v>61.14999999999999</v>
      </c>
    </row>
    <row r="107" spans="1:8" s="2" customFormat="1" ht="14.25">
      <c r="A107" s="8" t="s">
        <v>125</v>
      </c>
      <c r="B107" s="8" t="str">
        <f>"30"</f>
        <v>30</v>
      </c>
      <c r="C107" s="8" t="str">
        <f>"27"</f>
        <v>27</v>
      </c>
      <c r="D107" s="8" t="str">
        <f>"20210143027"</f>
        <v>20210143027</v>
      </c>
      <c r="E107" s="8" t="s">
        <v>126</v>
      </c>
      <c r="F107" s="8">
        <v>59.5</v>
      </c>
      <c r="G107" s="8">
        <v>54</v>
      </c>
      <c r="H107" s="9">
        <f t="shared" si="13"/>
        <v>57.849999999999994</v>
      </c>
    </row>
    <row r="108" spans="1:8" s="2" customFormat="1" ht="14.25">
      <c r="A108" s="8" t="s">
        <v>125</v>
      </c>
      <c r="B108" s="8" t="str">
        <f>"32"</f>
        <v>32</v>
      </c>
      <c r="C108" s="8" t="str">
        <f>"19"</f>
        <v>19</v>
      </c>
      <c r="D108" s="8" t="str">
        <f>"20210143219"</f>
        <v>20210143219</v>
      </c>
      <c r="E108" s="8" t="s">
        <v>127</v>
      </c>
      <c r="F108" s="8">
        <v>52</v>
      </c>
      <c r="G108" s="8">
        <v>70</v>
      </c>
      <c r="H108" s="9">
        <f t="shared" si="13"/>
        <v>57.4</v>
      </c>
    </row>
    <row r="109" spans="1:8" s="2" customFormat="1" ht="14.25">
      <c r="A109" s="8" t="s">
        <v>125</v>
      </c>
      <c r="B109" s="8" t="str">
        <f aca="true" t="shared" si="21" ref="B109:B111">"31"</f>
        <v>31</v>
      </c>
      <c r="C109" s="8" t="str">
        <f>"18"</f>
        <v>18</v>
      </c>
      <c r="D109" s="8" t="str">
        <f>"20210143118"</f>
        <v>20210143118</v>
      </c>
      <c r="E109" s="8" t="s">
        <v>128</v>
      </c>
      <c r="F109" s="8">
        <v>58</v>
      </c>
      <c r="G109" s="8">
        <v>56</v>
      </c>
      <c r="H109" s="9">
        <f t="shared" si="13"/>
        <v>57.39999999999999</v>
      </c>
    </row>
    <row r="110" spans="1:8" s="2" customFormat="1" ht="14.25">
      <c r="A110" s="8" t="s">
        <v>125</v>
      </c>
      <c r="B110" s="8" t="str">
        <f t="shared" si="21"/>
        <v>31</v>
      </c>
      <c r="C110" s="8" t="str">
        <f>"04"</f>
        <v>04</v>
      </c>
      <c r="D110" s="8" t="str">
        <f>"20210143104"</f>
        <v>20210143104</v>
      </c>
      <c r="E110" s="8" t="s">
        <v>129</v>
      </c>
      <c r="F110" s="8">
        <v>58</v>
      </c>
      <c r="G110" s="8">
        <v>53</v>
      </c>
      <c r="H110" s="9">
        <f t="shared" si="13"/>
        <v>56.49999999999999</v>
      </c>
    </row>
    <row r="111" spans="1:8" s="2" customFormat="1" ht="14.25">
      <c r="A111" s="8" t="s">
        <v>125</v>
      </c>
      <c r="B111" s="8" t="str">
        <f t="shared" si="21"/>
        <v>31</v>
      </c>
      <c r="C111" s="8" t="str">
        <f>"01"</f>
        <v>01</v>
      </c>
      <c r="D111" s="8" t="str">
        <f>"20210143101"</f>
        <v>20210143101</v>
      </c>
      <c r="E111" s="8" t="s">
        <v>130</v>
      </c>
      <c r="F111" s="8">
        <v>46.5</v>
      </c>
      <c r="G111" s="8">
        <v>78</v>
      </c>
      <c r="H111" s="9">
        <f t="shared" si="13"/>
        <v>55.949999999999996</v>
      </c>
    </row>
    <row r="112" spans="1:8" s="2" customFormat="1" ht="14.25">
      <c r="A112" s="8" t="s">
        <v>125</v>
      </c>
      <c r="B112" s="8" t="str">
        <f>"30"</f>
        <v>30</v>
      </c>
      <c r="C112" s="8" t="str">
        <f>"13"</f>
        <v>13</v>
      </c>
      <c r="D112" s="8" t="str">
        <f>"20210143013"</f>
        <v>20210143013</v>
      </c>
      <c r="E112" s="8" t="s">
        <v>131</v>
      </c>
      <c r="F112" s="8">
        <v>53</v>
      </c>
      <c r="G112" s="8">
        <v>62</v>
      </c>
      <c r="H112" s="9">
        <f t="shared" si="13"/>
        <v>55.69999999999999</v>
      </c>
    </row>
    <row r="113" spans="1:8" s="2" customFormat="1" ht="14.25">
      <c r="A113" s="8" t="s">
        <v>125</v>
      </c>
      <c r="B113" s="8" t="str">
        <f>"30"</f>
        <v>30</v>
      </c>
      <c r="C113" s="8" t="str">
        <f>"25"</f>
        <v>25</v>
      </c>
      <c r="D113" s="8" t="str">
        <f>"20210143025"</f>
        <v>20210143025</v>
      </c>
      <c r="E113" s="8" t="s">
        <v>132</v>
      </c>
      <c r="F113" s="8">
        <v>52</v>
      </c>
      <c r="G113" s="8">
        <v>62</v>
      </c>
      <c r="H113" s="9">
        <f t="shared" si="13"/>
        <v>55</v>
      </c>
    </row>
    <row r="114" spans="1:8" s="2" customFormat="1" ht="14.25">
      <c r="A114" s="8" t="s">
        <v>125</v>
      </c>
      <c r="B114" s="8" t="str">
        <f>"32"</f>
        <v>32</v>
      </c>
      <c r="C114" s="8" t="str">
        <f>"01"</f>
        <v>01</v>
      </c>
      <c r="D114" s="8" t="str">
        <f>"20210143201"</f>
        <v>20210143201</v>
      </c>
      <c r="E114" s="8" t="s">
        <v>133</v>
      </c>
      <c r="F114" s="8">
        <v>45</v>
      </c>
      <c r="G114" s="8">
        <v>78</v>
      </c>
      <c r="H114" s="9">
        <f t="shared" si="13"/>
        <v>54.89999999999999</v>
      </c>
    </row>
    <row r="115" spans="1:8" s="2" customFormat="1" ht="14.25">
      <c r="A115" s="8" t="s">
        <v>134</v>
      </c>
      <c r="B115" s="8" t="str">
        <f aca="true" t="shared" si="22" ref="B115:B122">"34"</f>
        <v>34</v>
      </c>
      <c r="C115" s="8" t="str">
        <f>"18"</f>
        <v>18</v>
      </c>
      <c r="D115" s="8" t="str">
        <f>"20210153418"</f>
        <v>20210153418</v>
      </c>
      <c r="E115" s="8" t="s">
        <v>135</v>
      </c>
      <c r="F115" s="8">
        <v>59</v>
      </c>
      <c r="G115" s="8">
        <v>65</v>
      </c>
      <c r="H115" s="9">
        <f t="shared" si="13"/>
        <v>60.8</v>
      </c>
    </row>
    <row r="116" spans="1:8" s="2" customFormat="1" ht="14.25">
      <c r="A116" s="8" t="s">
        <v>134</v>
      </c>
      <c r="B116" s="8" t="str">
        <f t="shared" si="22"/>
        <v>34</v>
      </c>
      <c r="C116" s="8" t="str">
        <f>"24"</f>
        <v>24</v>
      </c>
      <c r="D116" s="8" t="str">
        <f>"20210153424"</f>
        <v>20210153424</v>
      </c>
      <c r="E116" s="8" t="s">
        <v>136</v>
      </c>
      <c r="F116" s="8">
        <v>59</v>
      </c>
      <c r="G116" s="8">
        <v>65</v>
      </c>
      <c r="H116" s="9">
        <f t="shared" si="13"/>
        <v>60.8</v>
      </c>
    </row>
    <row r="117" spans="1:8" s="2" customFormat="1" ht="14.25">
      <c r="A117" s="8" t="s">
        <v>134</v>
      </c>
      <c r="B117" s="8" t="str">
        <f>"32"</f>
        <v>32</v>
      </c>
      <c r="C117" s="8" t="str">
        <f>"26"</f>
        <v>26</v>
      </c>
      <c r="D117" s="8" t="str">
        <f>"20210153226"</f>
        <v>20210153226</v>
      </c>
      <c r="E117" s="8" t="s">
        <v>137</v>
      </c>
      <c r="F117" s="8">
        <v>53</v>
      </c>
      <c r="G117" s="8">
        <v>77</v>
      </c>
      <c r="H117" s="9">
        <f t="shared" si="13"/>
        <v>60.19999999999999</v>
      </c>
    </row>
    <row r="118" spans="1:8" s="2" customFormat="1" ht="14.25">
      <c r="A118" s="8" t="s">
        <v>134</v>
      </c>
      <c r="B118" s="8" t="str">
        <f>"33"</f>
        <v>33</v>
      </c>
      <c r="C118" s="8" t="str">
        <f>"20"</f>
        <v>20</v>
      </c>
      <c r="D118" s="8" t="str">
        <f>"20210153320"</f>
        <v>20210153320</v>
      </c>
      <c r="E118" s="8" t="s">
        <v>138</v>
      </c>
      <c r="F118" s="8">
        <v>54</v>
      </c>
      <c r="G118" s="8">
        <v>74</v>
      </c>
      <c r="H118" s="9">
        <f t="shared" si="13"/>
        <v>60</v>
      </c>
    </row>
    <row r="119" spans="1:8" s="2" customFormat="1" ht="14.25">
      <c r="A119" s="8" t="s">
        <v>134</v>
      </c>
      <c r="B119" s="8" t="str">
        <f>"33"</f>
        <v>33</v>
      </c>
      <c r="C119" s="8" t="str">
        <f>"28"</f>
        <v>28</v>
      </c>
      <c r="D119" s="8" t="str">
        <f>"20210153328"</f>
        <v>20210153328</v>
      </c>
      <c r="E119" s="8" t="s">
        <v>139</v>
      </c>
      <c r="F119" s="8">
        <v>61</v>
      </c>
      <c r="G119" s="8">
        <v>56</v>
      </c>
      <c r="H119" s="9">
        <f t="shared" si="13"/>
        <v>59.5</v>
      </c>
    </row>
    <row r="120" spans="1:8" s="2" customFormat="1" ht="14.25">
      <c r="A120" s="8" t="s">
        <v>134</v>
      </c>
      <c r="B120" s="8" t="str">
        <f t="shared" si="22"/>
        <v>34</v>
      </c>
      <c r="C120" s="8" t="str">
        <f>"22"</f>
        <v>22</v>
      </c>
      <c r="D120" s="8" t="str">
        <f>"20210153422"</f>
        <v>20210153422</v>
      </c>
      <c r="E120" s="8" t="s">
        <v>140</v>
      </c>
      <c r="F120" s="8">
        <v>52</v>
      </c>
      <c r="G120" s="8">
        <v>75</v>
      </c>
      <c r="H120" s="9">
        <f t="shared" si="13"/>
        <v>58.9</v>
      </c>
    </row>
    <row r="121" spans="1:8" s="2" customFormat="1" ht="14.25">
      <c r="A121" s="8" t="s">
        <v>134</v>
      </c>
      <c r="B121" s="8" t="str">
        <f t="shared" si="22"/>
        <v>34</v>
      </c>
      <c r="C121" s="8" t="str">
        <f>"05"</f>
        <v>05</v>
      </c>
      <c r="D121" s="8" t="str">
        <f>"20210153405"</f>
        <v>20210153405</v>
      </c>
      <c r="E121" s="8" t="s">
        <v>141</v>
      </c>
      <c r="F121" s="8">
        <v>62</v>
      </c>
      <c r="G121" s="8">
        <v>49</v>
      </c>
      <c r="H121" s="9">
        <f t="shared" si="13"/>
        <v>58.099999999999994</v>
      </c>
    </row>
    <row r="122" spans="1:8" s="2" customFormat="1" ht="14.25">
      <c r="A122" s="8" t="s">
        <v>134</v>
      </c>
      <c r="B122" s="8" t="str">
        <f t="shared" si="22"/>
        <v>34</v>
      </c>
      <c r="C122" s="8" t="str">
        <f>"17"</f>
        <v>17</v>
      </c>
      <c r="D122" s="8" t="str">
        <f>"20210153417"</f>
        <v>20210153417</v>
      </c>
      <c r="E122" s="8" t="s">
        <v>142</v>
      </c>
      <c r="F122" s="8">
        <v>55.5</v>
      </c>
      <c r="G122" s="8">
        <v>63</v>
      </c>
      <c r="H122" s="9">
        <f t="shared" si="13"/>
        <v>57.74999999999999</v>
      </c>
    </row>
    <row r="123" spans="1:8" s="2" customFormat="1" ht="14.25">
      <c r="A123" s="8" t="s">
        <v>134</v>
      </c>
      <c r="B123" s="8" t="str">
        <f>"32"</f>
        <v>32</v>
      </c>
      <c r="C123" s="8" t="str">
        <f>"30"</f>
        <v>30</v>
      </c>
      <c r="D123" s="8" t="str">
        <f>"20210153230"</f>
        <v>20210153230</v>
      </c>
      <c r="E123" s="8" t="s">
        <v>143</v>
      </c>
      <c r="F123" s="8">
        <v>60</v>
      </c>
      <c r="G123" s="8">
        <v>49</v>
      </c>
      <c r="H123" s="9">
        <f t="shared" si="13"/>
        <v>56.7</v>
      </c>
    </row>
    <row r="124" spans="1:8" s="2" customFormat="1" ht="14.25">
      <c r="A124" s="8" t="s">
        <v>144</v>
      </c>
      <c r="B124" s="8" t="str">
        <f>"36"</f>
        <v>36</v>
      </c>
      <c r="C124" s="8" t="str">
        <f>"29"</f>
        <v>29</v>
      </c>
      <c r="D124" s="8" t="str">
        <f>"20210163629"</f>
        <v>20210163629</v>
      </c>
      <c r="E124" s="8" t="s">
        <v>145</v>
      </c>
      <c r="F124" s="8">
        <v>55</v>
      </c>
      <c r="G124" s="8">
        <v>70</v>
      </c>
      <c r="H124" s="9">
        <f t="shared" si="13"/>
        <v>59.5</v>
      </c>
    </row>
    <row r="125" spans="1:8" s="2" customFormat="1" ht="14.25">
      <c r="A125" s="8" t="s">
        <v>144</v>
      </c>
      <c r="B125" s="8" t="str">
        <f aca="true" t="shared" si="23" ref="B125:B130">"35"</f>
        <v>35</v>
      </c>
      <c r="C125" s="8" t="str">
        <f>"25"</f>
        <v>25</v>
      </c>
      <c r="D125" s="8" t="str">
        <f>"20210163525"</f>
        <v>20210163525</v>
      </c>
      <c r="E125" s="8" t="s">
        <v>146</v>
      </c>
      <c r="F125" s="8">
        <v>57.5</v>
      </c>
      <c r="G125" s="8">
        <v>64</v>
      </c>
      <c r="H125" s="9">
        <f t="shared" si="13"/>
        <v>59.45</v>
      </c>
    </row>
    <row r="126" spans="1:8" s="2" customFormat="1" ht="14.25">
      <c r="A126" s="8" t="s">
        <v>144</v>
      </c>
      <c r="B126" s="8" t="str">
        <f t="shared" si="23"/>
        <v>35</v>
      </c>
      <c r="C126" s="8" t="str">
        <f>"10"</f>
        <v>10</v>
      </c>
      <c r="D126" s="8" t="str">
        <f>"20210163510"</f>
        <v>20210163510</v>
      </c>
      <c r="E126" s="8" t="s">
        <v>147</v>
      </c>
      <c r="F126" s="8">
        <v>59</v>
      </c>
      <c r="G126" s="8">
        <v>59</v>
      </c>
      <c r="H126" s="9">
        <f t="shared" si="13"/>
        <v>59</v>
      </c>
    </row>
    <row r="127" spans="1:8" s="2" customFormat="1" ht="14.25">
      <c r="A127" s="8" t="s">
        <v>144</v>
      </c>
      <c r="B127" s="8" t="str">
        <f>"36"</f>
        <v>36</v>
      </c>
      <c r="C127" s="8" t="str">
        <f>"16"</f>
        <v>16</v>
      </c>
      <c r="D127" s="8" t="str">
        <f>"20210163616"</f>
        <v>20210163616</v>
      </c>
      <c r="E127" s="8" t="s">
        <v>148</v>
      </c>
      <c r="F127" s="8">
        <v>53</v>
      </c>
      <c r="G127" s="8">
        <v>73</v>
      </c>
      <c r="H127" s="9">
        <f t="shared" si="13"/>
        <v>58.99999999999999</v>
      </c>
    </row>
    <row r="128" spans="1:8" s="2" customFormat="1" ht="14.25">
      <c r="A128" s="8" t="s">
        <v>144</v>
      </c>
      <c r="B128" s="8" t="str">
        <f t="shared" si="23"/>
        <v>35</v>
      </c>
      <c r="C128" s="8" t="str">
        <f>"20"</f>
        <v>20</v>
      </c>
      <c r="D128" s="8" t="str">
        <f>"20210163520"</f>
        <v>20210163520</v>
      </c>
      <c r="E128" s="8" t="s">
        <v>149</v>
      </c>
      <c r="F128" s="8">
        <v>55.5</v>
      </c>
      <c r="G128" s="8">
        <v>59</v>
      </c>
      <c r="H128" s="9">
        <f t="shared" si="13"/>
        <v>56.55</v>
      </c>
    </row>
    <row r="129" spans="1:8" s="2" customFormat="1" ht="14.25">
      <c r="A129" s="8" t="s">
        <v>144</v>
      </c>
      <c r="B129" s="8" t="str">
        <f t="shared" si="23"/>
        <v>35</v>
      </c>
      <c r="C129" s="8" t="str">
        <f>"07"</f>
        <v>07</v>
      </c>
      <c r="D129" s="8" t="str">
        <f>"20210163507"</f>
        <v>20210163507</v>
      </c>
      <c r="E129" s="8" t="s">
        <v>150</v>
      </c>
      <c r="F129" s="8">
        <v>56</v>
      </c>
      <c r="G129" s="8">
        <v>56</v>
      </c>
      <c r="H129" s="9">
        <f t="shared" si="13"/>
        <v>56</v>
      </c>
    </row>
    <row r="130" spans="1:8" s="2" customFormat="1" ht="14.25">
      <c r="A130" s="8" t="s">
        <v>144</v>
      </c>
      <c r="B130" s="8" t="str">
        <f t="shared" si="23"/>
        <v>35</v>
      </c>
      <c r="C130" s="8" t="str">
        <f>"28"</f>
        <v>28</v>
      </c>
      <c r="D130" s="8" t="str">
        <f>"20210163528"</f>
        <v>20210163528</v>
      </c>
      <c r="E130" s="8" t="s">
        <v>151</v>
      </c>
      <c r="F130" s="8">
        <v>56</v>
      </c>
      <c r="G130" s="8">
        <v>54</v>
      </c>
      <c r="H130" s="9">
        <f t="shared" si="13"/>
        <v>55.39999999999999</v>
      </c>
    </row>
    <row r="131" spans="1:8" s="2" customFormat="1" ht="14.25">
      <c r="A131" s="8" t="s">
        <v>152</v>
      </c>
      <c r="B131" s="8" t="str">
        <f>"37"</f>
        <v>37</v>
      </c>
      <c r="C131" s="8" t="str">
        <f>"14"</f>
        <v>14</v>
      </c>
      <c r="D131" s="8" t="str">
        <f>"20210173714"</f>
        <v>20210173714</v>
      </c>
      <c r="E131" s="8" t="s">
        <v>153</v>
      </c>
      <c r="F131" s="8">
        <v>52.5</v>
      </c>
      <c r="G131" s="8">
        <v>63</v>
      </c>
      <c r="H131" s="9">
        <f aca="true" t="shared" si="24" ref="H131:H152">F131*0.7+G131*0.3</f>
        <v>55.65</v>
      </c>
    </row>
    <row r="132" spans="1:8" s="2" customFormat="1" ht="14.25">
      <c r="A132" s="8" t="s">
        <v>152</v>
      </c>
      <c r="B132" s="8" t="str">
        <f aca="true" t="shared" si="25" ref="B132:B134">"38"</f>
        <v>38</v>
      </c>
      <c r="C132" s="8" t="str">
        <f>"27"</f>
        <v>27</v>
      </c>
      <c r="D132" s="8" t="str">
        <f>"20210173827"</f>
        <v>20210173827</v>
      </c>
      <c r="E132" s="8" t="s">
        <v>154</v>
      </c>
      <c r="F132" s="8">
        <v>52</v>
      </c>
      <c r="G132" s="8">
        <v>62</v>
      </c>
      <c r="H132" s="9">
        <f t="shared" si="24"/>
        <v>55</v>
      </c>
    </row>
    <row r="133" spans="1:8" s="2" customFormat="1" ht="14.25">
      <c r="A133" s="8" t="s">
        <v>152</v>
      </c>
      <c r="B133" s="8" t="str">
        <f t="shared" si="25"/>
        <v>38</v>
      </c>
      <c r="C133" s="8" t="str">
        <f>"14"</f>
        <v>14</v>
      </c>
      <c r="D133" s="8" t="str">
        <f>"20210173814"</f>
        <v>20210173814</v>
      </c>
      <c r="E133" s="8" t="s">
        <v>155</v>
      </c>
      <c r="F133" s="8">
        <v>52</v>
      </c>
      <c r="G133" s="8">
        <v>61</v>
      </c>
      <c r="H133" s="9">
        <f t="shared" si="24"/>
        <v>54.7</v>
      </c>
    </row>
    <row r="134" spans="1:8" s="2" customFormat="1" ht="14.25">
      <c r="A134" s="8" t="s">
        <v>152</v>
      </c>
      <c r="B134" s="8" t="str">
        <f t="shared" si="25"/>
        <v>38</v>
      </c>
      <c r="C134" s="8" t="str">
        <f>"20"</f>
        <v>20</v>
      </c>
      <c r="D134" s="8" t="str">
        <f>"20210173820"</f>
        <v>20210173820</v>
      </c>
      <c r="E134" s="8" t="s">
        <v>96</v>
      </c>
      <c r="F134" s="8">
        <v>48</v>
      </c>
      <c r="G134" s="8">
        <v>68</v>
      </c>
      <c r="H134" s="9">
        <f t="shared" si="24"/>
        <v>53.99999999999999</v>
      </c>
    </row>
    <row r="135" spans="1:8" s="2" customFormat="1" ht="14.25">
      <c r="A135" s="8" t="s">
        <v>152</v>
      </c>
      <c r="B135" s="8" t="str">
        <f>"37"</f>
        <v>37</v>
      </c>
      <c r="C135" s="8" t="str">
        <f>"18"</f>
        <v>18</v>
      </c>
      <c r="D135" s="8" t="str">
        <f>"20210173718"</f>
        <v>20210173718</v>
      </c>
      <c r="E135" s="8" t="s">
        <v>156</v>
      </c>
      <c r="F135" s="8">
        <v>51</v>
      </c>
      <c r="G135" s="8">
        <v>59</v>
      </c>
      <c r="H135" s="9">
        <f t="shared" si="24"/>
        <v>53.39999999999999</v>
      </c>
    </row>
    <row r="136" spans="1:8" s="2" customFormat="1" ht="14.25">
      <c r="A136" s="8" t="s">
        <v>152</v>
      </c>
      <c r="B136" s="8" t="str">
        <f aca="true" t="shared" si="26" ref="B136:B138">"38"</f>
        <v>38</v>
      </c>
      <c r="C136" s="8" t="str">
        <f>"07"</f>
        <v>07</v>
      </c>
      <c r="D136" s="8" t="str">
        <f>"20210173807"</f>
        <v>20210173807</v>
      </c>
      <c r="E136" s="8" t="s">
        <v>157</v>
      </c>
      <c r="F136" s="8">
        <v>51</v>
      </c>
      <c r="G136" s="8">
        <v>54</v>
      </c>
      <c r="H136" s="9">
        <f t="shared" si="24"/>
        <v>51.89999999999999</v>
      </c>
    </row>
    <row r="137" spans="1:8" s="2" customFormat="1" ht="14.25">
      <c r="A137" s="8" t="s">
        <v>152</v>
      </c>
      <c r="B137" s="8" t="str">
        <f t="shared" si="26"/>
        <v>38</v>
      </c>
      <c r="C137" s="8" t="str">
        <f>"29"</f>
        <v>29</v>
      </c>
      <c r="D137" s="8" t="str">
        <f>"20210173829"</f>
        <v>20210173829</v>
      </c>
      <c r="E137" s="8" t="s">
        <v>158</v>
      </c>
      <c r="F137" s="8">
        <v>54</v>
      </c>
      <c r="G137" s="8">
        <v>46</v>
      </c>
      <c r="H137" s="9">
        <f t="shared" si="24"/>
        <v>51.599999999999994</v>
      </c>
    </row>
    <row r="138" spans="1:8" s="2" customFormat="1" ht="14.25">
      <c r="A138" s="8" t="s">
        <v>152</v>
      </c>
      <c r="B138" s="8" t="str">
        <f t="shared" si="26"/>
        <v>38</v>
      </c>
      <c r="C138" s="8" t="str">
        <f>"15"</f>
        <v>15</v>
      </c>
      <c r="D138" s="8" t="str">
        <f>"20210173815"</f>
        <v>20210173815</v>
      </c>
      <c r="E138" s="8" t="s">
        <v>159</v>
      </c>
      <c r="F138" s="8">
        <v>49</v>
      </c>
      <c r="G138" s="8">
        <v>54</v>
      </c>
      <c r="H138" s="9">
        <f t="shared" si="24"/>
        <v>50.5</v>
      </c>
    </row>
    <row r="139" spans="1:8" s="2" customFormat="1" ht="14.25">
      <c r="A139" s="8" t="s">
        <v>152</v>
      </c>
      <c r="B139" s="8" t="str">
        <f>"37"</f>
        <v>37</v>
      </c>
      <c r="C139" s="8" t="str">
        <f>"05"</f>
        <v>05</v>
      </c>
      <c r="D139" s="8" t="str">
        <f>"20210173705"</f>
        <v>20210173705</v>
      </c>
      <c r="E139" s="8" t="s">
        <v>160</v>
      </c>
      <c r="F139" s="8">
        <v>47</v>
      </c>
      <c r="G139" s="8">
        <v>58</v>
      </c>
      <c r="H139" s="9">
        <f t="shared" si="24"/>
        <v>50.3</v>
      </c>
    </row>
    <row r="140" spans="1:8" s="2" customFormat="1" ht="14.25">
      <c r="A140" s="8" t="s">
        <v>161</v>
      </c>
      <c r="B140" s="8" t="str">
        <f>"40"</f>
        <v>40</v>
      </c>
      <c r="C140" s="8" t="str">
        <f>"22"</f>
        <v>22</v>
      </c>
      <c r="D140" s="8" t="str">
        <f>"20210184022"</f>
        <v>20210184022</v>
      </c>
      <c r="E140" s="8" t="s">
        <v>162</v>
      </c>
      <c r="F140" s="8">
        <v>50.5</v>
      </c>
      <c r="G140" s="8">
        <v>67</v>
      </c>
      <c r="H140" s="9">
        <f t="shared" si="24"/>
        <v>55.44999999999999</v>
      </c>
    </row>
    <row r="141" spans="1:8" s="2" customFormat="1" ht="14.25">
      <c r="A141" s="8" t="s">
        <v>161</v>
      </c>
      <c r="B141" s="8" t="str">
        <f aca="true" t="shared" si="27" ref="B141:B143">"39"</f>
        <v>39</v>
      </c>
      <c r="C141" s="8" t="str">
        <f>"26"</f>
        <v>26</v>
      </c>
      <c r="D141" s="8" t="str">
        <f>"20210183926"</f>
        <v>20210183926</v>
      </c>
      <c r="E141" s="8" t="s">
        <v>163</v>
      </c>
      <c r="F141" s="8">
        <v>52</v>
      </c>
      <c r="G141" s="8">
        <v>58</v>
      </c>
      <c r="H141" s="9">
        <f t="shared" si="24"/>
        <v>53.8</v>
      </c>
    </row>
    <row r="142" spans="1:8" s="2" customFormat="1" ht="14.25">
      <c r="A142" s="8" t="s">
        <v>161</v>
      </c>
      <c r="B142" s="8" t="str">
        <f t="shared" si="27"/>
        <v>39</v>
      </c>
      <c r="C142" s="8" t="str">
        <f>"02"</f>
        <v>02</v>
      </c>
      <c r="D142" s="8" t="str">
        <f>"20210183902"</f>
        <v>20210183902</v>
      </c>
      <c r="E142" s="8" t="s">
        <v>164</v>
      </c>
      <c r="F142" s="8">
        <v>51</v>
      </c>
      <c r="G142" s="8">
        <v>59</v>
      </c>
      <c r="H142" s="9">
        <f t="shared" si="24"/>
        <v>53.39999999999999</v>
      </c>
    </row>
    <row r="143" spans="1:8" s="2" customFormat="1" ht="14.25">
      <c r="A143" s="8" t="s">
        <v>161</v>
      </c>
      <c r="B143" s="8" t="str">
        <f t="shared" si="27"/>
        <v>39</v>
      </c>
      <c r="C143" s="8" t="str">
        <f>"29"</f>
        <v>29</v>
      </c>
      <c r="D143" s="8" t="str">
        <f>"20210183929"</f>
        <v>20210183929</v>
      </c>
      <c r="E143" s="8" t="s">
        <v>165</v>
      </c>
      <c r="F143" s="8">
        <v>57.5</v>
      </c>
      <c r="G143" s="8">
        <v>42</v>
      </c>
      <c r="H143" s="9">
        <f t="shared" si="24"/>
        <v>52.85</v>
      </c>
    </row>
    <row r="144" spans="1:8" s="2" customFormat="1" ht="14.25">
      <c r="A144" s="8" t="s">
        <v>161</v>
      </c>
      <c r="B144" s="8" t="str">
        <f>"40"</f>
        <v>40</v>
      </c>
      <c r="C144" s="8" t="str">
        <f>"11"</f>
        <v>11</v>
      </c>
      <c r="D144" s="8" t="str">
        <f>"20210184011"</f>
        <v>20210184011</v>
      </c>
      <c r="E144" s="8" t="s">
        <v>166</v>
      </c>
      <c r="F144" s="8">
        <v>49</v>
      </c>
      <c r="G144" s="8">
        <v>61</v>
      </c>
      <c r="H144" s="9">
        <f t="shared" si="24"/>
        <v>52.599999999999994</v>
      </c>
    </row>
    <row r="145" spans="1:8" s="2" customFormat="1" ht="14.25">
      <c r="A145" s="8" t="s">
        <v>161</v>
      </c>
      <c r="B145" s="8" t="str">
        <f>"39"</f>
        <v>39</v>
      </c>
      <c r="C145" s="8" t="str">
        <f>"18"</f>
        <v>18</v>
      </c>
      <c r="D145" s="8" t="str">
        <f>"20210183918"</f>
        <v>20210183918</v>
      </c>
      <c r="E145" s="8" t="s">
        <v>167</v>
      </c>
      <c r="F145" s="8">
        <v>48</v>
      </c>
      <c r="G145" s="8">
        <v>60</v>
      </c>
      <c r="H145" s="9">
        <f t="shared" si="24"/>
        <v>51.599999999999994</v>
      </c>
    </row>
    <row r="146" spans="1:8" s="2" customFormat="1" ht="14.25">
      <c r="A146" s="8" t="s">
        <v>161</v>
      </c>
      <c r="B146" s="8" t="str">
        <f>"40"</f>
        <v>40</v>
      </c>
      <c r="C146" s="8" t="str">
        <f>"06"</f>
        <v>06</v>
      </c>
      <c r="D146" s="8" t="str">
        <f>"20210184006"</f>
        <v>20210184006</v>
      </c>
      <c r="E146" s="8" t="s">
        <v>168</v>
      </c>
      <c r="F146" s="8">
        <v>54</v>
      </c>
      <c r="G146" s="8">
        <v>46</v>
      </c>
      <c r="H146" s="9">
        <f t="shared" si="24"/>
        <v>51.599999999999994</v>
      </c>
    </row>
    <row r="147" spans="1:8" s="2" customFormat="1" ht="14.25">
      <c r="A147" s="8" t="s">
        <v>169</v>
      </c>
      <c r="B147" s="8" t="str">
        <f>"42"</f>
        <v>42</v>
      </c>
      <c r="C147" s="8" t="str">
        <f>"23"</f>
        <v>23</v>
      </c>
      <c r="D147" s="8" t="str">
        <f>"20210194223"</f>
        <v>20210194223</v>
      </c>
      <c r="E147" s="8" t="s">
        <v>170</v>
      </c>
      <c r="F147" s="8">
        <v>54</v>
      </c>
      <c r="G147" s="8">
        <v>48</v>
      </c>
      <c r="H147" s="9">
        <f t="shared" si="24"/>
        <v>52.199999999999996</v>
      </c>
    </row>
    <row r="148" spans="1:8" s="2" customFormat="1" ht="14.25">
      <c r="A148" s="8" t="s">
        <v>169</v>
      </c>
      <c r="B148" s="8" t="str">
        <f>"41"</f>
        <v>41</v>
      </c>
      <c r="C148" s="8" t="str">
        <f>"19"</f>
        <v>19</v>
      </c>
      <c r="D148" s="8" t="str">
        <f>"20210194119"</f>
        <v>20210194119</v>
      </c>
      <c r="E148" s="8" t="s">
        <v>171</v>
      </c>
      <c r="F148" s="8">
        <v>45.5</v>
      </c>
      <c r="G148" s="8">
        <v>63</v>
      </c>
      <c r="H148" s="9">
        <f t="shared" si="24"/>
        <v>50.75</v>
      </c>
    </row>
    <row r="149" spans="1:8" s="2" customFormat="1" ht="14.25">
      <c r="A149" s="8" t="s">
        <v>169</v>
      </c>
      <c r="B149" s="8" t="str">
        <f>"41"</f>
        <v>41</v>
      </c>
      <c r="C149" s="8" t="str">
        <f>"22"</f>
        <v>22</v>
      </c>
      <c r="D149" s="8" t="str">
        <f>"20210194122"</f>
        <v>20210194122</v>
      </c>
      <c r="E149" s="8" t="s">
        <v>172</v>
      </c>
      <c r="F149" s="8">
        <v>43.5</v>
      </c>
      <c r="G149" s="8">
        <v>66</v>
      </c>
      <c r="H149" s="9">
        <f t="shared" si="24"/>
        <v>50.25</v>
      </c>
    </row>
    <row r="150" spans="1:8" s="2" customFormat="1" ht="14.25">
      <c r="A150" s="8" t="s">
        <v>173</v>
      </c>
      <c r="B150" s="8" t="str">
        <f>"43"</f>
        <v>43</v>
      </c>
      <c r="C150" s="8" t="str">
        <f>"08"</f>
        <v>08</v>
      </c>
      <c r="D150" s="8" t="str">
        <f>"20210204308"</f>
        <v>20210204308</v>
      </c>
      <c r="E150" s="8" t="s">
        <v>174</v>
      </c>
      <c r="F150" s="8">
        <v>50.5</v>
      </c>
      <c r="G150" s="8">
        <v>60</v>
      </c>
      <c r="H150" s="9">
        <f t="shared" si="24"/>
        <v>53.349999999999994</v>
      </c>
    </row>
    <row r="151" spans="1:8" s="2" customFormat="1" ht="14.25">
      <c r="A151" s="8" t="s">
        <v>175</v>
      </c>
      <c r="B151" s="8" t="str">
        <f>"48"</f>
        <v>48</v>
      </c>
      <c r="C151" s="8" t="str">
        <f>"29"</f>
        <v>29</v>
      </c>
      <c r="D151" s="8" t="str">
        <f>"20210244829"</f>
        <v>20210244829</v>
      </c>
      <c r="E151" s="8" t="s">
        <v>176</v>
      </c>
      <c r="F151" s="8">
        <v>48</v>
      </c>
      <c r="G151" s="8">
        <v>60</v>
      </c>
      <c r="H151" s="9">
        <f t="shared" si="24"/>
        <v>51.599999999999994</v>
      </c>
    </row>
    <row r="152" spans="1:8" s="2" customFormat="1" ht="14.25">
      <c r="A152" s="8" t="s">
        <v>175</v>
      </c>
      <c r="B152" s="8" t="str">
        <f>"49"</f>
        <v>49</v>
      </c>
      <c r="C152" s="8" t="str">
        <f>"02"</f>
        <v>02</v>
      </c>
      <c r="D152" s="8" t="str">
        <f>"20210244902"</f>
        <v>20210244902</v>
      </c>
      <c r="E152" s="8" t="s">
        <v>177</v>
      </c>
      <c r="F152" s="8">
        <v>47</v>
      </c>
      <c r="G152" s="8">
        <v>58</v>
      </c>
      <c r="H152" s="9">
        <f t="shared" si="24"/>
        <v>50.3</v>
      </c>
    </row>
  </sheetData>
  <sheetProtection/>
  <autoFilter ref="A2:H152"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海波</cp:lastModifiedBy>
  <dcterms:created xsi:type="dcterms:W3CDTF">2016-12-02T08:54:00Z</dcterms:created>
  <dcterms:modified xsi:type="dcterms:W3CDTF">2021-08-13T07:15:40Z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C3D6D7974BF94EE48A8063B790890830</vt:lpwstr>
  </property>
</Properties>
</file>