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96" windowWidth="19392" windowHeight="8520"/>
  </bookViews>
  <sheets>
    <sheet name="资格复审递补人员名单" sheetId="3" r:id="rId1"/>
  </sheets>
  <calcPr calcId="145621"/>
</workbook>
</file>

<file path=xl/calcChain.xml><?xml version="1.0" encoding="utf-8"?>
<calcChain xmlns="http://schemas.openxmlformats.org/spreadsheetml/2006/main">
  <c r="C6" i="3" l="1"/>
  <c r="F26" i="3" l="1"/>
  <c r="C26" i="3"/>
  <c r="B26" i="3"/>
  <c r="F17" i="3" l="1"/>
  <c r="C17" i="3"/>
  <c r="B17" i="3"/>
  <c r="B3" i="3" l="1"/>
  <c r="C3" i="3"/>
  <c r="F3" i="3"/>
  <c r="B4" i="3"/>
  <c r="C4" i="3"/>
  <c r="F4" i="3"/>
  <c r="B5" i="3"/>
  <c r="C5" i="3"/>
  <c r="F5" i="3"/>
  <c r="B7" i="3"/>
  <c r="C7" i="3"/>
  <c r="F7" i="3"/>
  <c r="B8" i="3"/>
  <c r="C8" i="3"/>
  <c r="F8" i="3"/>
  <c r="B9" i="3"/>
  <c r="C9" i="3"/>
  <c r="F9" i="3"/>
  <c r="B10" i="3"/>
  <c r="C10" i="3"/>
  <c r="F10" i="3"/>
  <c r="B11" i="3"/>
  <c r="C11" i="3"/>
  <c r="F11" i="3"/>
  <c r="B12" i="3"/>
  <c r="C12" i="3"/>
  <c r="F12" i="3"/>
  <c r="B13" i="3"/>
  <c r="C13" i="3"/>
  <c r="F13" i="3"/>
  <c r="B14" i="3"/>
  <c r="C14" i="3"/>
  <c r="F14" i="3"/>
  <c r="B15" i="3"/>
  <c r="C15" i="3"/>
  <c r="F15" i="3"/>
  <c r="B16" i="3"/>
  <c r="C16" i="3"/>
  <c r="F16" i="3"/>
  <c r="B18" i="3"/>
  <c r="C18" i="3"/>
  <c r="F18" i="3"/>
  <c r="B19" i="3"/>
  <c r="C19" i="3"/>
  <c r="F19" i="3"/>
  <c r="B20" i="3"/>
  <c r="C20" i="3"/>
  <c r="F20" i="3"/>
  <c r="B21" i="3"/>
  <c r="C21" i="3"/>
  <c r="F21" i="3"/>
  <c r="B22" i="3"/>
  <c r="C22" i="3"/>
  <c r="F22" i="3"/>
  <c r="B23" i="3"/>
  <c r="C23" i="3"/>
  <c r="F23" i="3"/>
  <c r="B24" i="3"/>
  <c r="C24" i="3"/>
  <c r="F24" i="3"/>
  <c r="B25" i="3"/>
  <c r="C25" i="3"/>
  <c r="F25" i="3"/>
  <c r="B27" i="3"/>
  <c r="C27" i="3"/>
  <c r="F27" i="3"/>
  <c r="B28" i="3"/>
  <c r="C28" i="3"/>
  <c r="F28" i="3"/>
</calcChain>
</file>

<file path=xl/sharedStrings.xml><?xml version="1.0" encoding="utf-8"?>
<sst xmlns="http://schemas.openxmlformats.org/spreadsheetml/2006/main" count="116" uniqueCount="84">
  <si>
    <t>全椒县人民医院</t>
    <phoneticPr fontId="1" type="noConversion"/>
  </si>
  <si>
    <t xml:space="preserve">临床医学        </t>
  </si>
  <si>
    <t>全椒县中医院</t>
    <phoneticPr fontId="1" type="noConversion"/>
  </si>
  <si>
    <t>临床医学</t>
  </si>
  <si>
    <t>中医学类、中西医结合类</t>
  </si>
  <si>
    <t>口腔医学</t>
  </si>
  <si>
    <t>护理学</t>
  </si>
  <si>
    <t>医学检验、医学检验技术</t>
  </si>
  <si>
    <t>药学</t>
  </si>
  <si>
    <t>县人民医院医共体基层</t>
    <phoneticPr fontId="1" type="noConversion"/>
  </si>
  <si>
    <t>大专：医学检验技术</t>
    <phoneticPr fontId="1" type="noConversion"/>
  </si>
  <si>
    <t>大专：财务会计类</t>
    <phoneticPr fontId="1" type="noConversion"/>
  </si>
  <si>
    <t>大专：护理、助产</t>
    <phoneticPr fontId="1" type="noConversion"/>
  </si>
  <si>
    <t>80.47</t>
  </si>
  <si>
    <t>74.22</t>
  </si>
  <si>
    <t>75.75</t>
  </si>
  <si>
    <t>73.62</t>
  </si>
  <si>
    <t>71.26</t>
  </si>
  <si>
    <t>77.51</t>
  </si>
  <si>
    <t>83.27</t>
  </si>
  <si>
    <t>81.47</t>
  </si>
  <si>
    <t>87.82</t>
  </si>
  <si>
    <t>82.19</t>
  </si>
  <si>
    <t>82.66</t>
  </si>
  <si>
    <t>专科：医学检验技术</t>
    <phoneticPr fontId="1" type="noConversion"/>
  </si>
  <si>
    <t xml:space="preserve">县疾病预防控制中心 </t>
    <phoneticPr fontId="1" type="noConversion"/>
  </si>
  <si>
    <t>本科：预防医学</t>
    <phoneticPr fontId="1" type="noConversion"/>
  </si>
  <si>
    <t>2021年度全椒县卫健系统公开招聘专业技术人员资格复审递补人员名单</t>
    <phoneticPr fontId="1" type="noConversion"/>
  </si>
  <si>
    <t>77.53</t>
  </si>
  <si>
    <t>68.43</t>
  </si>
  <si>
    <t>67.1</t>
  </si>
  <si>
    <t>70.97</t>
  </si>
  <si>
    <t>74.94</t>
  </si>
  <si>
    <t>85.68</t>
  </si>
  <si>
    <t>72.79</t>
  </si>
  <si>
    <t>72.88</t>
  </si>
  <si>
    <t>69.46</t>
  </si>
  <si>
    <t>88.81</t>
  </si>
  <si>
    <t>76.52</t>
  </si>
  <si>
    <t>76.98</t>
  </si>
  <si>
    <t>66.47</t>
  </si>
  <si>
    <t>71.79</t>
  </si>
  <si>
    <t>81.14</t>
  </si>
  <si>
    <t>75.72</t>
  </si>
  <si>
    <t>70.78</t>
  </si>
  <si>
    <t>82.35</t>
  </si>
  <si>
    <t>65.79</t>
  </si>
  <si>
    <t>77.61</t>
  </si>
  <si>
    <t>51.82</t>
  </si>
  <si>
    <t>72.87</t>
  </si>
  <si>
    <t>77.94</t>
  </si>
  <si>
    <t>72.55</t>
  </si>
  <si>
    <t>64.93</t>
  </si>
  <si>
    <t>71</t>
  </si>
  <si>
    <t>50.81</t>
  </si>
  <si>
    <t>62.78</t>
  </si>
  <si>
    <t>63.97</t>
  </si>
  <si>
    <t>81.97</t>
  </si>
  <si>
    <t>63.07</t>
  </si>
  <si>
    <t>77.62</t>
  </si>
  <si>
    <t>84.28</t>
  </si>
  <si>
    <t>83.18</t>
  </si>
  <si>
    <t>全椒县中医院</t>
    <phoneticPr fontId="1" type="noConversion"/>
  </si>
  <si>
    <t>74.88</t>
  </si>
  <si>
    <t>70.25</t>
  </si>
  <si>
    <t>全椒县中医院</t>
    <phoneticPr fontId="1" type="noConversion"/>
  </si>
  <si>
    <t>大专：财务会计类</t>
    <phoneticPr fontId="1" type="noConversion"/>
  </si>
  <si>
    <t>68.19</t>
  </si>
  <si>
    <t>87.18</t>
  </si>
  <si>
    <t>序
号</t>
    <phoneticPr fontId="1" type="noConversion"/>
  </si>
  <si>
    <t>姓名</t>
  </si>
  <si>
    <t>准考证号</t>
  </si>
  <si>
    <t>招聘单位</t>
  </si>
  <si>
    <t>招聘专业
（岗位）</t>
    <phoneticPr fontId="1" type="noConversion"/>
  </si>
  <si>
    <t>岗位
代码</t>
    <phoneticPr fontId="1" type="noConversion"/>
  </si>
  <si>
    <t>公共基
础知识</t>
    <phoneticPr fontId="1" type="noConversion"/>
  </si>
  <si>
    <t>权重
0.3</t>
    <phoneticPr fontId="1" type="noConversion"/>
  </si>
  <si>
    <t>专业基
础知识</t>
    <phoneticPr fontId="1" type="noConversion"/>
  </si>
  <si>
    <t>权重
0.7</t>
    <phoneticPr fontId="1" type="noConversion"/>
  </si>
  <si>
    <t>合计</t>
    <phoneticPr fontId="1" type="noConversion"/>
  </si>
  <si>
    <t>县妇幼保健计划生育服务中心</t>
  </si>
  <si>
    <t>专科：临床医学</t>
  </si>
  <si>
    <t>1.全椒县疾病预防控制中心预防医学岗位（202102）放弃2人（马雨婷、李泽平），递补2人（杨园园、郭唐立蠡）
2.全椒县疾病预防控制中心医学检验技术岗位（202103）放弃1人（赵立含），递补1人（费蓓蓓）
3.全椒县妇幼保健计划生育服务中心临床医学岗位（202105）放弃1人（王玲），苗礼成放弃递补，递补1人（刘思思）
4. 全椒县人民医院临床医学岗位（2021001）放弃2人（王芮、谢晋），递补2人（刁红庆、龙英杰）
5. 全椒县人民医院精神医学岗位（2021004）放弃1人（杨晨），后无成绩合格的考生可以递补。
6.全椒县人民医院口腔医学岗位（2021005）放弃1人（金莉），递补1人（高波）
7.全椒县人民医院医学检验、医学检验技术岗位（2021008）放弃1人（陈孟春），递补1人（胡叶婷）
8.全椒县人民医院药学岗位（2021009）放弃1人（张鹏宇），递补1人（包丽慧）
9.全椒县人民医院护理学岗位（2021011）放弃1人（卫婷），递补1人（王春梅）
10.全椒县中医院临床医学岗位（2021014）放弃2人（徐辉、窦武林），递补2人（汪星、王亚男）
11.全椒县中医院中医学类、中西医结合类岗位（2021015）放弃2人（徐家乐、张怡敏），递补2人（刘洁、张慧）
12.全椒县中医院麻醉学岗位（2021016）放弃1人（张世禹），后无成绩合格的考生可以递补。
13.全椒县中医院药学岗位（2021018）放弃1人（王冉冉），李波放弃递补，递补1人（王强）
14.全椒县中医院计算机类岗位（2021019）放弃1人（冷文清），后无成绩合格的考生可以递补。
15.全椒县中医院医学检验技术岗位（2021020）放弃1人（徐畅），递补1人（单旺琪）
16.全椒县中医院护理、助产岗位（2021021）放弃5人（钱学键、朱倩雯、陶婧、胡馨月、王莉莉），递补5人（ 张文倩、昂佳佳、李倩、周传倩、王瑞）
17.全椒县中医院财务会计类岗位（2021023）放弃3人（许明生、王婷、都玲玲），徐敏惠放弃递补，递补3人（经树从、闫蓝石、陈露）
18.全椒县人民医院医共体基层医学检验技术岗位（2021035）放弃2人（张伟、代悦），递补2人（孙娜、徐燕）</t>
    <phoneticPr fontId="11" type="noConversion"/>
  </si>
  <si>
    <t>刘思思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</si>
</sst>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name val="宋体"/>
      <charset val="134"/>
    </font>
    <font>
      <sz val="9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color theme="5"/>
      <name val="宋体"/>
      <family val="3"/>
      <charset val="134"/>
    </font>
    <font>
      <sz val="12"/>
      <color rgb="FF0070C0"/>
      <name val="宋体"/>
      <family val="3"/>
      <charset val="134"/>
    </font>
    <font>
      <sz val="12"/>
      <name val="宋体"/>
      <family val="3"/>
      <charset val="134"/>
    </font>
    <font>
      <sz val="12"/>
      <color rgb="FF00B050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8"/>
      <name val="宋体"/>
      <family val="3"/>
      <charset val="134"/>
    </font>
    <font>
      <sz val="12"/>
      <color rgb="FFC00000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zoomScale="85" zoomScaleNormal="85" workbookViewId="0">
      <selection sqref="A1:K1"/>
    </sheetView>
  </sheetViews>
  <sheetFormatPr defaultRowHeight="15.6" x14ac:dyDescent="0.25"/>
  <cols>
    <col min="1" max="1" width="3.5" customWidth="1"/>
    <col min="2" max="2" width="9.09765625" style="2" customWidth="1"/>
    <col min="3" max="3" width="14.3984375" style="5" customWidth="1"/>
    <col min="4" max="4" width="20.3984375" style="1" customWidth="1"/>
    <col min="5" max="5" width="22.19921875" style="1" customWidth="1"/>
    <col min="6" max="6" width="8.59765625" style="3" customWidth="1"/>
    <col min="7" max="8" width="8" style="4" bestFit="1" customWidth="1"/>
    <col min="9" max="9" width="7.5" style="4" customWidth="1"/>
    <col min="10" max="10" width="8" style="4" bestFit="1" customWidth="1"/>
    <col min="11" max="11" width="7.09765625" style="4" customWidth="1"/>
    <col min="12" max="12" width="21.19921875" customWidth="1"/>
  </cols>
  <sheetData>
    <row r="1" spans="1:11" ht="22.2" x14ac:dyDescent="0.25">
      <c r="A1" s="21" t="s">
        <v>27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31.2" x14ac:dyDescent="0.25">
      <c r="A2" s="17" t="s">
        <v>69</v>
      </c>
      <c r="B2" s="18" t="s">
        <v>70</v>
      </c>
      <c r="C2" s="18" t="s">
        <v>71</v>
      </c>
      <c r="D2" s="17" t="s">
        <v>72</v>
      </c>
      <c r="E2" s="17" t="s">
        <v>73</v>
      </c>
      <c r="F2" s="17" t="s">
        <v>74</v>
      </c>
      <c r="G2" s="17" t="s">
        <v>75</v>
      </c>
      <c r="H2" s="17" t="s">
        <v>76</v>
      </c>
      <c r="I2" s="17" t="s">
        <v>77</v>
      </c>
      <c r="J2" s="17" t="s">
        <v>78</v>
      </c>
      <c r="K2" s="18" t="s">
        <v>79</v>
      </c>
    </row>
    <row r="3" spans="1:11" s="16" customFormat="1" x14ac:dyDescent="0.25">
      <c r="A3" s="8">
        <v>1</v>
      </c>
      <c r="B3" s="8" t="str">
        <f>"杨园园"</f>
        <v>杨园园</v>
      </c>
      <c r="C3" s="8" t="str">
        <f>"992202100609"</f>
        <v>992202100609</v>
      </c>
      <c r="D3" s="19" t="s">
        <v>25</v>
      </c>
      <c r="E3" s="20" t="s">
        <v>26</v>
      </c>
      <c r="F3" s="8" t="str">
        <f>"202102"</f>
        <v>202102</v>
      </c>
      <c r="G3" s="6" t="s">
        <v>28</v>
      </c>
      <c r="H3" s="6">
        <v>23.259</v>
      </c>
      <c r="I3" s="6" t="s">
        <v>29</v>
      </c>
      <c r="J3" s="6">
        <v>47.901000000000003</v>
      </c>
      <c r="K3" s="6">
        <v>71.16</v>
      </c>
    </row>
    <row r="4" spans="1:11" s="16" customFormat="1" x14ac:dyDescent="0.25">
      <c r="A4" s="8">
        <v>2</v>
      </c>
      <c r="B4" s="8" t="str">
        <f>"郭唐立蠡"</f>
        <v>郭唐立蠡</v>
      </c>
      <c r="C4" s="8" t="str">
        <f>"992202100606"</f>
        <v>992202100606</v>
      </c>
      <c r="D4" s="19" t="s">
        <v>25</v>
      </c>
      <c r="E4" s="20" t="s">
        <v>26</v>
      </c>
      <c r="F4" s="8" t="str">
        <f>"202102"</f>
        <v>202102</v>
      </c>
      <c r="G4" s="6" t="s">
        <v>30</v>
      </c>
      <c r="H4" s="6">
        <v>20.13</v>
      </c>
      <c r="I4" s="6" t="s">
        <v>31</v>
      </c>
      <c r="J4" s="6">
        <v>49.679000000000002</v>
      </c>
      <c r="K4" s="6">
        <v>69.81</v>
      </c>
    </row>
    <row r="5" spans="1:11" s="14" customFormat="1" x14ac:dyDescent="0.25">
      <c r="A5" s="8">
        <v>3</v>
      </c>
      <c r="B5" s="8" t="str">
        <f>"费蓓蓓"</f>
        <v>费蓓蓓</v>
      </c>
      <c r="C5" s="8" t="str">
        <f>"992202101014"</f>
        <v>992202101014</v>
      </c>
      <c r="D5" s="19" t="s">
        <v>25</v>
      </c>
      <c r="E5" s="20" t="s">
        <v>24</v>
      </c>
      <c r="F5" s="8" t="str">
        <f>"202103"</f>
        <v>202103</v>
      </c>
      <c r="G5" s="6" t="s">
        <v>32</v>
      </c>
      <c r="H5" s="6">
        <v>22.481999999999999</v>
      </c>
      <c r="I5" s="6" t="s">
        <v>33</v>
      </c>
      <c r="J5" s="6">
        <v>59.975999999999999</v>
      </c>
      <c r="K5" s="6">
        <v>82.46</v>
      </c>
    </row>
    <row r="6" spans="1:11" s="14" customFormat="1" ht="31.2" x14ac:dyDescent="0.25">
      <c r="A6" s="8">
        <v>4</v>
      </c>
      <c r="B6" s="8" t="s">
        <v>83</v>
      </c>
      <c r="C6" s="8" t="str">
        <f>"992202101613"</f>
        <v>992202101613</v>
      </c>
      <c r="D6" s="19" t="s">
        <v>80</v>
      </c>
      <c r="E6" s="20" t="s">
        <v>81</v>
      </c>
      <c r="F6" s="8">
        <v>202105</v>
      </c>
      <c r="G6" s="6">
        <v>64.16</v>
      </c>
      <c r="H6" s="6">
        <v>19.248000000000001</v>
      </c>
      <c r="I6" s="6">
        <v>72.790000000000006</v>
      </c>
      <c r="J6" s="6">
        <v>50.953000000000003</v>
      </c>
      <c r="K6" s="6">
        <v>70.2</v>
      </c>
    </row>
    <row r="7" spans="1:11" s="7" customFormat="1" x14ac:dyDescent="0.25">
      <c r="A7" s="13">
        <v>5</v>
      </c>
      <c r="B7" s="8" t="str">
        <f>"刁红庆"</f>
        <v>刁红庆</v>
      </c>
      <c r="C7" s="8" t="str">
        <f>"992202100112"</f>
        <v>992202100112</v>
      </c>
      <c r="D7" s="9" t="s">
        <v>0</v>
      </c>
      <c r="E7" s="10" t="s">
        <v>1</v>
      </c>
      <c r="F7" s="8" t="str">
        <f>"2021001"</f>
        <v>2021001</v>
      </c>
      <c r="G7" s="6" t="s">
        <v>34</v>
      </c>
      <c r="H7" s="6">
        <v>21.837</v>
      </c>
      <c r="I7" s="6" t="s">
        <v>32</v>
      </c>
      <c r="J7" s="6">
        <v>52.457999999999998</v>
      </c>
      <c r="K7" s="6">
        <v>74.3</v>
      </c>
    </row>
    <row r="8" spans="1:11" s="7" customFormat="1" x14ac:dyDescent="0.25">
      <c r="A8" s="13">
        <v>6</v>
      </c>
      <c r="B8" s="8" t="str">
        <f>"龙英杰"</f>
        <v>龙英杰</v>
      </c>
      <c r="C8" s="8" t="str">
        <f>"992202100123"</f>
        <v>992202100123</v>
      </c>
      <c r="D8" s="9" t="s">
        <v>0</v>
      </c>
      <c r="E8" s="10" t="s">
        <v>1</v>
      </c>
      <c r="F8" s="8" t="str">
        <f>"2021001"</f>
        <v>2021001</v>
      </c>
      <c r="G8" s="6" t="s">
        <v>15</v>
      </c>
      <c r="H8" s="6">
        <v>22.725000000000001</v>
      </c>
      <c r="I8" s="6" t="s">
        <v>35</v>
      </c>
      <c r="J8" s="6">
        <v>51.015999999999998</v>
      </c>
      <c r="K8" s="6">
        <v>73.739999999999995</v>
      </c>
    </row>
    <row r="9" spans="1:11" s="15" customFormat="1" x14ac:dyDescent="0.25">
      <c r="A9" s="13">
        <v>7</v>
      </c>
      <c r="B9" s="8" t="str">
        <f>"高波"</f>
        <v>高波</v>
      </c>
      <c r="C9" s="8" t="str">
        <f>"992202100304"</f>
        <v>992202100304</v>
      </c>
      <c r="D9" s="9" t="s">
        <v>0</v>
      </c>
      <c r="E9" s="11" t="s">
        <v>5</v>
      </c>
      <c r="F9" s="8" t="str">
        <f>"2021005"</f>
        <v>2021005</v>
      </c>
      <c r="G9" s="6" t="s">
        <v>36</v>
      </c>
      <c r="H9" s="6">
        <v>20.838000000000001</v>
      </c>
      <c r="I9" s="6" t="s">
        <v>37</v>
      </c>
      <c r="J9" s="6">
        <v>62.167000000000002</v>
      </c>
      <c r="K9" s="6">
        <v>83.01</v>
      </c>
    </row>
    <row r="10" spans="1:11" s="3" customFormat="1" x14ac:dyDescent="0.25">
      <c r="A10" s="13">
        <v>8</v>
      </c>
      <c r="B10" s="8" t="str">
        <f>"胡叶婷"</f>
        <v>胡叶婷</v>
      </c>
      <c r="C10" s="8" t="str">
        <f>"992202100410"</f>
        <v>992202100410</v>
      </c>
      <c r="D10" s="9" t="s">
        <v>0</v>
      </c>
      <c r="E10" s="12" t="s">
        <v>7</v>
      </c>
      <c r="F10" s="8" t="str">
        <f>"2021008"</f>
        <v>2021008</v>
      </c>
      <c r="G10" s="6" t="s">
        <v>38</v>
      </c>
      <c r="H10" s="6">
        <v>22.956</v>
      </c>
      <c r="I10" s="6" t="s">
        <v>39</v>
      </c>
      <c r="J10" s="6">
        <v>53.886000000000003</v>
      </c>
      <c r="K10" s="6">
        <v>76.84</v>
      </c>
    </row>
    <row r="11" spans="1:11" s="15" customFormat="1" x14ac:dyDescent="0.25">
      <c r="A11" s="13">
        <v>9</v>
      </c>
      <c r="B11" s="8" t="str">
        <f>"包丽慧"</f>
        <v>包丽慧</v>
      </c>
      <c r="C11" s="8" t="str">
        <f>"992202100502"</f>
        <v>992202100502</v>
      </c>
      <c r="D11" s="9" t="s">
        <v>0</v>
      </c>
      <c r="E11" s="11" t="s">
        <v>8</v>
      </c>
      <c r="F11" s="8" t="str">
        <f>"2021009"</f>
        <v>2021009</v>
      </c>
      <c r="G11" s="6" t="s">
        <v>40</v>
      </c>
      <c r="H11" s="6">
        <v>19.940999999999999</v>
      </c>
      <c r="I11" s="6" t="s">
        <v>14</v>
      </c>
      <c r="J11" s="6">
        <v>51.954000000000001</v>
      </c>
      <c r="K11" s="6">
        <v>71.900000000000006</v>
      </c>
    </row>
    <row r="12" spans="1:11" s="15" customFormat="1" x14ac:dyDescent="0.25">
      <c r="A12" s="13">
        <v>10</v>
      </c>
      <c r="B12" s="8" t="str">
        <f>"王春梅"</f>
        <v>王春梅</v>
      </c>
      <c r="C12" s="8" t="str">
        <f>"992202100322"</f>
        <v>992202100322</v>
      </c>
      <c r="D12" s="9" t="s">
        <v>0</v>
      </c>
      <c r="E12" s="10" t="s">
        <v>6</v>
      </c>
      <c r="F12" s="8" t="str">
        <f>"2021011"</f>
        <v>2021011</v>
      </c>
      <c r="G12" s="6" t="s">
        <v>41</v>
      </c>
      <c r="H12" s="6">
        <v>21.536999999999999</v>
      </c>
      <c r="I12" s="6" t="s">
        <v>42</v>
      </c>
      <c r="J12" s="6">
        <v>56.798000000000002</v>
      </c>
      <c r="K12" s="6">
        <v>78.34</v>
      </c>
    </row>
    <row r="13" spans="1:11" s="7" customFormat="1" x14ac:dyDescent="0.25">
      <c r="A13" s="13">
        <v>11</v>
      </c>
      <c r="B13" s="8" t="str">
        <f>"汪星"</f>
        <v>汪星</v>
      </c>
      <c r="C13" s="8" t="str">
        <f>"992202100128"</f>
        <v>992202100128</v>
      </c>
      <c r="D13" s="9" t="s">
        <v>2</v>
      </c>
      <c r="E13" s="10" t="s">
        <v>3</v>
      </c>
      <c r="F13" s="8" t="str">
        <f>"2021014"</f>
        <v>2021014</v>
      </c>
      <c r="G13" s="6" t="s">
        <v>46</v>
      </c>
      <c r="H13" s="6">
        <v>19.736999999999998</v>
      </c>
      <c r="I13" s="6" t="s">
        <v>47</v>
      </c>
      <c r="J13" s="6">
        <v>54.326999999999998</v>
      </c>
      <c r="K13" s="6">
        <v>74.06</v>
      </c>
    </row>
    <row r="14" spans="1:11" s="7" customFormat="1" x14ac:dyDescent="0.25">
      <c r="A14" s="13">
        <v>12</v>
      </c>
      <c r="B14" s="8" t="str">
        <f>"王亚男"</f>
        <v>王亚男</v>
      </c>
      <c r="C14" s="8" t="str">
        <f>"992202100129"</f>
        <v>992202100129</v>
      </c>
      <c r="D14" s="9" t="s">
        <v>2</v>
      </c>
      <c r="E14" s="10" t="s">
        <v>3</v>
      </c>
      <c r="F14" s="8" t="str">
        <f>"2021014"</f>
        <v>2021014</v>
      </c>
      <c r="G14" s="6" t="s">
        <v>48</v>
      </c>
      <c r="H14" s="6">
        <v>15.545999999999999</v>
      </c>
      <c r="I14" s="6" t="s">
        <v>49</v>
      </c>
      <c r="J14" s="6">
        <v>51.009</v>
      </c>
      <c r="K14" s="6">
        <v>66.56</v>
      </c>
    </row>
    <row r="15" spans="1:11" s="3" customFormat="1" x14ac:dyDescent="0.25">
      <c r="A15" s="13">
        <v>13</v>
      </c>
      <c r="B15" s="8" t="str">
        <f>"刘洁"</f>
        <v>刘洁</v>
      </c>
      <c r="C15" s="8" t="str">
        <f>"992202100215"</f>
        <v>992202100215</v>
      </c>
      <c r="D15" s="9" t="s">
        <v>2</v>
      </c>
      <c r="E15" s="11" t="s">
        <v>4</v>
      </c>
      <c r="F15" s="8" t="str">
        <f>"2021015"</f>
        <v>2021015</v>
      </c>
      <c r="G15" s="6" t="s">
        <v>50</v>
      </c>
      <c r="H15" s="6">
        <v>23.382000000000001</v>
      </c>
      <c r="I15" s="6" t="s">
        <v>51</v>
      </c>
      <c r="J15" s="6">
        <v>50.784999999999997</v>
      </c>
      <c r="K15" s="6">
        <v>74.17</v>
      </c>
    </row>
    <row r="16" spans="1:11" s="3" customFormat="1" x14ac:dyDescent="0.25">
      <c r="A16" s="13">
        <v>14</v>
      </c>
      <c r="B16" s="8" t="str">
        <f>"张慧"</f>
        <v>张慧</v>
      </c>
      <c r="C16" s="8" t="str">
        <f>"992202100224"</f>
        <v>992202100224</v>
      </c>
      <c r="D16" s="9" t="s">
        <v>2</v>
      </c>
      <c r="E16" s="11" t="s">
        <v>4</v>
      </c>
      <c r="F16" s="8" t="str">
        <f>"2021015"</f>
        <v>2021015</v>
      </c>
      <c r="G16" s="6" t="s">
        <v>52</v>
      </c>
      <c r="H16" s="6">
        <v>19.478999999999999</v>
      </c>
      <c r="I16" s="6" t="s">
        <v>18</v>
      </c>
      <c r="J16" s="6">
        <v>54.256999999999998</v>
      </c>
      <c r="K16" s="6">
        <v>73.739999999999995</v>
      </c>
    </row>
    <row r="17" spans="1:11" s="3" customFormat="1" ht="16.2" customHeight="1" x14ac:dyDescent="0.25">
      <c r="A17" s="13">
        <v>15</v>
      </c>
      <c r="B17" s="8" t="str">
        <f>"王强"</f>
        <v>王强</v>
      </c>
      <c r="C17" s="8" t="str">
        <f>"992202100509"</f>
        <v>992202100509</v>
      </c>
      <c r="D17" s="9" t="s">
        <v>62</v>
      </c>
      <c r="E17" s="11" t="s">
        <v>8</v>
      </c>
      <c r="F17" s="8" t="str">
        <f t="shared" ref="F17" si="0">"2021018"</f>
        <v>2021018</v>
      </c>
      <c r="G17" s="6" t="s">
        <v>63</v>
      </c>
      <c r="H17" s="6">
        <v>22.463999999999999</v>
      </c>
      <c r="I17" s="6" t="s">
        <v>64</v>
      </c>
      <c r="J17" s="6">
        <v>49.174999999999997</v>
      </c>
      <c r="K17" s="6">
        <v>71.64</v>
      </c>
    </row>
    <row r="18" spans="1:11" s="3" customFormat="1" x14ac:dyDescent="0.25">
      <c r="A18" s="13">
        <v>16</v>
      </c>
      <c r="B18" s="8" t="str">
        <f>"单旺琪"</f>
        <v>单旺琪</v>
      </c>
      <c r="C18" s="8" t="str">
        <f>"992202100807"</f>
        <v>992202100807</v>
      </c>
      <c r="D18" s="9" t="s">
        <v>2</v>
      </c>
      <c r="E18" s="12" t="s">
        <v>10</v>
      </c>
      <c r="F18" s="8" t="str">
        <f>"2021020"</f>
        <v>2021020</v>
      </c>
      <c r="G18" s="6" t="s">
        <v>53</v>
      </c>
      <c r="H18" s="6">
        <v>21.3</v>
      </c>
      <c r="I18" s="6" t="s">
        <v>17</v>
      </c>
      <c r="J18" s="6">
        <v>49.881999999999998</v>
      </c>
      <c r="K18" s="6">
        <v>71.180000000000007</v>
      </c>
    </row>
    <row r="19" spans="1:11" s="3" customFormat="1" x14ac:dyDescent="0.25">
      <c r="A19" s="13">
        <v>17</v>
      </c>
      <c r="B19" s="8" t="str">
        <f>"张文倩"</f>
        <v>张文倩</v>
      </c>
      <c r="C19" s="8" t="str">
        <f>"992202101819"</f>
        <v>992202101819</v>
      </c>
      <c r="D19" s="9" t="s">
        <v>2</v>
      </c>
      <c r="E19" s="10" t="s">
        <v>12</v>
      </c>
      <c r="F19" s="8" t="str">
        <f>"2021021"</f>
        <v>2021021</v>
      </c>
      <c r="G19" s="6" t="s">
        <v>54</v>
      </c>
      <c r="H19" s="6">
        <v>15.243</v>
      </c>
      <c r="I19" s="6" t="s">
        <v>21</v>
      </c>
      <c r="J19" s="6">
        <v>61.473999999999997</v>
      </c>
      <c r="K19" s="6">
        <v>76.72</v>
      </c>
    </row>
    <row r="20" spans="1:11" s="3" customFormat="1" x14ac:dyDescent="0.25">
      <c r="A20" s="13">
        <v>18</v>
      </c>
      <c r="B20" s="8" t="str">
        <f>"昂佳佳"</f>
        <v>昂佳佳</v>
      </c>
      <c r="C20" s="8" t="str">
        <f>"992202102024"</f>
        <v>992202102024</v>
      </c>
      <c r="D20" s="9" t="s">
        <v>2</v>
      </c>
      <c r="E20" s="10" t="s">
        <v>12</v>
      </c>
      <c r="F20" s="8" t="str">
        <f>"2021021"</f>
        <v>2021021</v>
      </c>
      <c r="G20" s="6" t="s">
        <v>55</v>
      </c>
      <c r="H20" s="6">
        <v>18.834</v>
      </c>
      <c r="I20" s="6" t="s">
        <v>23</v>
      </c>
      <c r="J20" s="6">
        <v>57.862000000000002</v>
      </c>
      <c r="K20" s="6">
        <v>76.7</v>
      </c>
    </row>
    <row r="21" spans="1:11" s="3" customFormat="1" x14ac:dyDescent="0.25">
      <c r="A21" s="13">
        <v>19</v>
      </c>
      <c r="B21" s="8" t="str">
        <f>"李倩"</f>
        <v>李倩</v>
      </c>
      <c r="C21" s="8" t="str">
        <f>"992202101814"</f>
        <v>992202101814</v>
      </c>
      <c r="D21" s="9" t="s">
        <v>2</v>
      </c>
      <c r="E21" s="10" t="s">
        <v>12</v>
      </c>
      <c r="F21" s="8" t="str">
        <f>"2021021"</f>
        <v>2021021</v>
      </c>
      <c r="G21" s="6" t="s">
        <v>56</v>
      </c>
      <c r="H21" s="6">
        <v>19.190999999999999</v>
      </c>
      <c r="I21" s="6" t="s">
        <v>57</v>
      </c>
      <c r="J21" s="6">
        <v>57.378999999999998</v>
      </c>
      <c r="K21" s="6">
        <v>76.569999999999993</v>
      </c>
    </row>
    <row r="22" spans="1:11" s="3" customFormat="1" x14ac:dyDescent="0.25">
      <c r="A22" s="13">
        <v>20</v>
      </c>
      <c r="B22" s="8" t="str">
        <f>"周传倩"</f>
        <v>周传倩</v>
      </c>
      <c r="C22" s="8" t="str">
        <f>"992202102012"</f>
        <v>992202102012</v>
      </c>
      <c r="D22" s="9" t="s">
        <v>2</v>
      </c>
      <c r="E22" s="10" t="s">
        <v>12</v>
      </c>
      <c r="F22" s="8" t="str">
        <f>"2021021"</f>
        <v>2021021</v>
      </c>
      <c r="G22" s="6" t="s">
        <v>58</v>
      </c>
      <c r="H22" s="6">
        <v>18.920999999999999</v>
      </c>
      <c r="I22" s="6" t="s">
        <v>22</v>
      </c>
      <c r="J22" s="6">
        <v>57.533000000000001</v>
      </c>
      <c r="K22" s="6">
        <v>76.45</v>
      </c>
    </row>
    <row r="23" spans="1:11" s="3" customFormat="1" x14ac:dyDescent="0.25">
      <c r="A23" s="13">
        <v>21</v>
      </c>
      <c r="B23" s="8" t="str">
        <f>"王瑞"</f>
        <v>王瑞</v>
      </c>
      <c r="C23" s="8" t="str">
        <f>"992202102201"</f>
        <v>992202102201</v>
      </c>
      <c r="D23" s="9" t="s">
        <v>2</v>
      </c>
      <c r="E23" s="10" t="s">
        <v>12</v>
      </c>
      <c r="F23" s="8" t="str">
        <f>"2021021"</f>
        <v>2021021</v>
      </c>
      <c r="G23" s="6" t="s">
        <v>16</v>
      </c>
      <c r="H23" s="6">
        <v>22.085999999999999</v>
      </c>
      <c r="I23" s="6" t="s">
        <v>59</v>
      </c>
      <c r="J23" s="6">
        <v>54.334000000000003</v>
      </c>
      <c r="K23" s="6">
        <v>76.42</v>
      </c>
    </row>
    <row r="24" spans="1:11" s="3" customFormat="1" x14ac:dyDescent="0.25">
      <c r="A24" s="13">
        <v>22</v>
      </c>
      <c r="B24" s="8" t="str">
        <f>"经树从"</f>
        <v>经树从</v>
      </c>
      <c r="C24" s="8" t="str">
        <f>"992202101202"</f>
        <v>992202101202</v>
      </c>
      <c r="D24" s="9" t="s">
        <v>2</v>
      </c>
      <c r="E24" s="10" t="s">
        <v>11</v>
      </c>
      <c r="F24" s="8" t="str">
        <f>"2021023"</f>
        <v>2021023</v>
      </c>
      <c r="G24" s="6" t="s">
        <v>60</v>
      </c>
      <c r="H24" s="6">
        <v>25.283999999999999</v>
      </c>
      <c r="I24" s="6" t="s">
        <v>19</v>
      </c>
      <c r="J24" s="6">
        <v>58.289000000000001</v>
      </c>
      <c r="K24" s="6">
        <v>83.57</v>
      </c>
    </row>
    <row r="25" spans="1:11" s="3" customFormat="1" x14ac:dyDescent="0.25">
      <c r="A25" s="13">
        <v>23</v>
      </c>
      <c r="B25" s="8" t="str">
        <f>"闫蓝石"</f>
        <v>闫蓝石</v>
      </c>
      <c r="C25" s="8" t="str">
        <f>"992202101325"</f>
        <v>992202101325</v>
      </c>
      <c r="D25" s="9" t="s">
        <v>2</v>
      </c>
      <c r="E25" s="10" t="s">
        <v>11</v>
      </c>
      <c r="F25" s="8" t="str">
        <f>"2021023"</f>
        <v>2021023</v>
      </c>
      <c r="G25" s="6" t="s">
        <v>61</v>
      </c>
      <c r="H25" s="6">
        <v>24.954000000000001</v>
      </c>
      <c r="I25" s="6" t="s">
        <v>20</v>
      </c>
      <c r="J25" s="6">
        <v>57.029000000000003</v>
      </c>
      <c r="K25" s="6">
        <v>81.98</v>
      </c>
    </row>
    <row r="26" spans="1:11" s="3" customFormat="1" x14ac:dyDescent="0.25">
      <c r="A26" s="13">
        <v>24</v>
      </c>
      <c r="B26" s="8" t="str">
        <f>"陈露"</f>
        <v>陈露</v>
      </c>
      <c r="C26" s="8" t="str">
        <f>"992202101319"</f>
        <v>992202101319</v>
      </c>
      <c r="D26" s="9" t="s">
        <v>65</v>
      </c>
      <c r="E26" s="10" t="s">
        <v>66</v>
      </c>
      <c r="F26" s="8" t="str">
        <f t="shared" ref="F26" si="1">"2021023"</f>
        <v>2021023</v>
      </c>
      <c r="G26" s="6" t="s">
        <v>67</v>
      </c>
      <c r="H26" s="6">
        <v>20.457000000000001</v>
      </c>
      <c r="I26" s="6" t="s">
        <v>68</v>
      </c>
      <c r="J26" s="6">
        <v>61.026000000000003</v>
      </c>
      <c r="K26" s="6">
        <v>81.48</v>
      </c>
    </row>
    <row r="27" spans="1:11" s="15" customFormat="1" x14ac:dyDescent="0.25">
      <c r="A27" s="13">
        <v>25</v>
      </c>
      <c r="B27" s="8" t="str">
        <f>"孙娜"</f>
        <v>孙娜</v>
      </c>
      <c r="C27" s="8" t="str">
        <f>"992202101005"</f>
        <v>992202101005</v>
      </c>
      <c r="D27" s="9" t="s">
        <v>9</v>
      </c>
      <c r="E27" s="12" t="s">
        <v>10</v>
      </c>
      <c r="F27" s="8" t="str">
        <f>"2021035"</f>
        <v>2021035</v>
      </c>
      <c r="G27" s="6" t="s">
        <v>43</v>
      </c>
      <c r="H27" s="6">
        <v>22.716000000000001</v>
      </c>
      <c r="I27" s="6" t="s">
        <v>13</v>
      </c>
      <c r="J27" s="6">
        <v>56.329000000000001</v>
      </c>
      <c r="K27" s="6">
        <v>79.05</v>
      </c>
    </row>
    <row r="28" spans="1:11" s="15" customFormat="1" x14ac:dyDescent="0.25">
      <c r="A28" s="13">
        <v>26</v>
      </c>
      <c r="B28" s="8" t="str">
        <f>"徐燕"</f>
        <v>徐燕</v>
      </c>
      <c r="C28" s="8" t="str">
        <f>"992202101011"</f>
        <v>992202101011</v>
      </c>
      <c r="D28" s="9" t="s">
        <v>9</v>
      </c>
      <c r="E28" s="12" t="s">
        <v>10</v>
      </c>
      <c r="F28" s="8" t="str">
        <f>"2021035"</f>
        <v>2021035</v>
      </c>
      <c r="G28" s="6" t="s">
        <v>44</v>
      </c>
      <c r="H28" s="6">
        <v>21.234000000000002</v>
      </c>
      <c r="I28" s="6" t="s">
        <v>45</v>
      </c>
      <c r="J28" s="6">
        <v>57.645000000000003</v>
      </c>
      <c r="K28" s="6">
        <v>78.88</v>
      </c>
    </row>
    <row r="29" spans="1:11" ht="335.4" customHeight="1" x14ac:dyDescent="0.25">
      <c r="A29" s="22" t="s">
        <v>82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</row>
  </sheetData>
  <mergeCells count="2">
    <mergeCell ref="A1:K1"/>
    <mergeCell ref="A29:K29"/>
  </mergeCells>
  <phoneticPr fontId="11" type="noConversion"/>
  <pageMargins left="0.74803149606299213" right="0.74803149606299213" top="0.98425196850393704" bottom="0.98425196850393704" header="0.51181102362204722" footer="0.51181102362204722"/>
  <pageSetup paperSize="9" orientation="landscape" horizontalDpi="0" verticalDpi="0" r:id="rId1"/>
  <headerFooter alignWithMargins="0">
    <oddFooter>&amp;C第&amp;P页共&amp;N页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资格复审递补人员名单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</dc:creator>
  <cp:lastModifiedBy>YU</cp:lastModifiedBy>
  <cp:lastPrinted>2021-08-03T01:26:12Z</cp:lastPrinted>
  <dcterms:created xsi:type="dcterms:W3CDTF">2021-07-01T04:31:04Z</dcterms:created>
  <dcterms:modified xsi:type="dcterms:W3CDTF">2021-08-03T03:32:07Z</dcterms:modified>
</cp:coreProperties>
</file>