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（合格）白沙黎族自治县2021年引进卫生专业技术人才暨“县属乡" sheetId="1" r:id="rId1"/>
  </sheets>
  <definedNames/>
  <calcPr fullCalcOnLoad="1"/>
</workbook>
</file>

<file path=xl/sharedStrings.xml><?xml version="1.0" encoding="utf-8"?>
<sst xmlns="http://schemas.openxmlformats.org/spreadsheetml/2006/main" count="276" uniqueCount="21">
  <si>
    <t>白沙黎族自治县2021年引进卫生专业技术人才暨“县属乡用、乡属村用”考核招聘资格初审合格人员名单</t>
  </si>
  <si>
    <t>序号</t>
  </si>
  <si>
    <t>报考号</t>
  </si>
  <si>
    <t>报考岗位</t>
  </si>
  <si>
    <t>姓名</t>
  </si>
  <si>
    <t>性别</t>
  </si>
  <si>
    <t>身份证号码</t>
  </si>
  <si>
    <t>0101_骨干内科医师</t>
  </si>
  <si>
    <t>0102_骨干外科医师</t>
  </si>
  <si>
    <t>0104_骨干儿科医师</t>
  </si>
  <si>
    <t>0105_内科医师</t>
  </si>
  <si>
    <t>0107_妇产科医师</t>
  </si>
  <si>
    <t>0109_中医科医师</t>
  </si>
  <si>
    <t>0111_放射、医影像医师</t>
  </si>
  <si>
    <t>0113_口腔科医师</t>
  </si>
  <si>
    <t>0114_会计师</t>
  </si>
  <si>
    <t>0301_医师</t>
  </si>
  <si>
    <t>0302_中医师</t>
  </si>
  <si>
    <t>0303_护士</t>
  </si>
  <si>
    <t>0304_药剂师</t>
  </si>
  <si>
    <t>0305_检验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</si>
</sst>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5.7109375" style="0" customWidth="1"/>
    <col min="2" max="2" width="24.57421875" style="0" customWidth="1"/>
    <col min="3" max="3" width="20.28125" style="0" customWidth="1"/>
    <col min="4" max="4" width="8.140625" style="0" customWidth="1"/>
    <col min="5" max="5" width="7.57421875" style="0" customWidth="1"/>
    <col min="6" max="6" width="20.42187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5" t="str">
        <f>"30202021051714475326623"</f>
        <v>30202021051714475326623</v>
      </c>
      <c r="C3" s="5" t="s">
        <v>7</v>
      </c>
      <c r="D3" s="5" t="str">
        <f>"刘涛"</f>
        <v>刘涛</v>
      </c>
      <c r="E3" s="5" t="str">
        <f>"女"</f>
        <v>女</v>
      </c>
      <c r="F3" s="5" t="str">
        <f>"2309XXXX7808030920"</f>
        <v>2309XXXX7808030920</v>
      </c>
    </row>
    <row r="4" spans="1:6" ht="30" customHeight="1">
      <c r="A4" s="5">
        <v>2</v>
      </c>
      <c r="B4" s="5" t="str">
        <f>"30202021052922561548304"</f>
        <v>30202021052922561548304</v>
      </c>
      <c r="C4" s="5" t="s">
        <v>7</v>
      </c>
      <c r="D4" s="5" t="str">
        <f>"胡伟"</f>
        <v>胡伟</v>
      </c>
      <c r="E4" s="5" t="str">
        <f>"男"</f>
        <v>男</v>
      </c>
      <c r="F4" s="5" t="str">
        <f>"2302XXXX7702201235"</f>
        <v>2302XXXX7702201235</v>
      </c>
    </row>
    <row r="5" spans="1:6" ht="30" customHeight="1">
      <c r="A5" s="5">
        <v>3</v>
      </c>
      <c r="B5" s="5" t="str">
        <f>"30202021051614392722273"</f>
        <v>30202021051614392722273</v>
      </c>
      <c r="C5" s="5" t="s">
        <v>8</v>
      </c>
      <c r="D5" s="5" t="str">
        <f>"张继东"</f>
        <v>张继东</v>
      </c>
      <c r="E5" s="5" t="str">
        <f>"男"</f>
        <v>男</v>
      </c>
      <c r="F5" s="5" t="str">
        <f>"1521XXXX7903292419"</f>
        <v>1521XXXX7903292419</v>
      </c>
    </row>
    <row r="6" spans="1:6" ht="30" customHeight="1">
      <c r="A6" s="5">
        <v>4</v>
      </c>
      <c r="B6" s="5" t="str">
        <f>"30202021051715402226955"</f>
        <v>30202021051715402226955</v>
      </c>
      <c r="C6" s="5" t="s">
        <v>8</v>
      </c>
      <c r="D6" s="5" t="str">
        <f>"孙明非"</f>
        <v>孙明非</v>
      </c>
      <c r="E6" s="5" t="str">
        <f>"男"</f>
        <v>男</v>
      </c>
      <c r="F6" s="5" t="str">
        <f>"2302XXXX6809180536"</f>
        <v>2302XXXX6809180536</v>
      </c>
    </row>
    <row r="7" spans="1:6" ht="30" customHeight="1">
      <c r="A7" s="5">
        <v>5</v>
      </c>
      <c r="B7" s="5" t="str">
        <f>"30202021051614152522200"</f>
        <v>30202021051614152522200</v>
      </c>
      <c r="C7" s="5" t="s">
        <v>9</v>
      </c>
      <c r="D7" s="5" t="str">
        <f>"淡灵霞"</f>
        <v>淡灵霞</v>
      </c>
      <c r="E7" s="5" t="str">
        <f>"女"</f>
        <v>女</v>
      </c>
      <c r="F7" s="5" t="str">
        <f>"1502XXXX7911023129"</f>
        <v>1502XXXX7911023129</v>
      </c>
    </row>
    <row r="8" spans="1:6" ht="30" customHeight="1">
      <c r="A8" s="5">
        <v>6</v>
      </c>
      <c r="B8" s="5" t="str">
        <f>"30202021051618114522921"</f>
        <v>30202021051618114522921</v>
      </c>
      <c r="C8" s="5" t="s">
        <v>9</v>
      </c>
      <c r="D8" s="5" t="str">
        <f>"张玉鑫"</f>
        <v>张玉鑫</v>
      </c>
      <c r="E8" s="5" t="str">
        <f>"男"</f>
        <v>男</v>
      </c>
      <c r="F8" s="5" t="str">
        <f>"2309XXXX7103020019"</f>
        <v>2309XXXX7103020019</v>
      </c>
    </row>
    <row r="9" spans="1:6" ht="30" customHeight="1">
      <c r="A9" s="5">
        <v>7</v>
      </c>
      <c r="B9" s="5" t="str">
        <f>"30202021051710015924787"</f>
        <v>30202021051710015924787</v>
      </c>
      <c r="C9" s="5" t="s">
        <v>9</v>
      </c>
      <c r="D9" s="5" t="str">
        <f>"刘春娟"</f>
        <v>刘春娟</v>
      </c>
      <c r="E9" s="5" t="str">
        <f>"女"</f>
        <v>女</v>
      </c>
      <c r="F9" s="5" t="str">
        <f>"2305XXXX8304253321"</f>
        <v>2305XXXX8304253321</v>
      </c>
    </row>
    <row r="10" spans="1:6" ht="30" customHeight="1">
      <c r="A10" s="5">
        <v>8</v>
      </c>
      <c r="B10" s="5" t="str">
        <f>"30202021052917035747370"</f>
        <v>30202021052917035747370</v>
      </c>
      <c r="C10" s="5" t="s">
        <v>10</v>
      </c>
      <c r="D10" s="5" t="str">
        <f>"符潇琼"</f>
        <v>符潇琼</v>
      </c>
      <c r="E10" s="5" t="str">
        <f>"女"</f>
        <v>女</v>
      </c>
      <c r="F10" s="5" t="str">
        <f>"4600XXXX9507204987"</f>
        <v>4600XXXX9507204987</v>
      </c>
    </row>
    <row r="11" spans="1:6" ht="30" customHeight="1">
      <c r="A11" s="5">
        <v>9</v>
      </c>
      <c r="B11" s="5" t="str">
        <f>"302020210616163739113308"</f>
        <v>302020210616163739113308</v>
      </c>
      <c r="C11" s="5" t="s">
        <v>10</v>
      </c>
      <c r="D11" s="5" t="str">
        <f>"林明"</f>
        <v>林明</v>
      </c>
      <c r="E11" s="5" t="str">
        <f>"男"</f>
        <v>男</v>
      </c>
      <c r="F11" s="5" t="str">
        <f>"4600XXXX8912253319"</f>
        <v>4600XXXX8912253319</v>
      </c>
    </row>
    <row r="12" spans="1:6" ht="30" customHeight="1">
      <c r="A12" s="5">
        <v>10</v>
      </c>
      <c r="B12" s="5" t="str">
        <f>"30202021060313573983449"</f>
        <v>30202021060313573983449</v>
      </c>
      <c r="C12" s="5" t="s">
        <v>11</v>
      </c>
      <c r="D12" s="5" t="str">
        <f>"吕露露"</f>
        <v>吕露露</v>
      </c>
      <c r="E12" s="5" t="str">
        <f>"女"</f>
        <v>女</v>
      </c>
      <c r="F12" s="5" t="str">
        <f>"4115XXXX9207136526"</f>
        <v>4115XXXX9207136526</v>
      </c>
    </row>
    <row r="13" spans="1:6" ht="30" customHeight="1">
      <c r="A13" s="5">
        <v>11</v>
      </c>
      <c r="B13" s="5" t="str">
        <f>"30202021051922561836505"</f>
        <v>30202021051922561836505</v>
      </c>
      <c r="C13" s="5" t="s">
        <v>12</v>
      </c>
      <c r="D13" s="5" t="str">
        <f>"曾德升"</f>
        <v>曾德升</v>
      </c>
      <c r="E13" s="5" t="str">
        <f>"男"</f>
        <v>男</v>
      </c>
      <c r="F13" s="5" t="str">
        <f>"4600XXXX9701090636"</f>
        <v>4600XXXX9701090636</v>
      </c>
    </row>
    <row r="14" spans="1:6" ht="30" customHeight="1">
      <c r="A14" s="5">
        <v>12</v>
      </c>
      <c r="B14" s="5" t="str">
        <f>"302020210617162828113417"</f>
        <v>302020210617162828113417</v>
      </c>
      <c r="C14" s="5" t="s">
        <v>12</v>
      </c>
      <c r="D14" s="5" t="str">
        <f>"王丽瑶"</f>
        <v>王丽瑶</v>
      </c>
      <c r="E14" s="5" t="str">
        <f>"女"</f>
        <v>女</v>
      </c>
      <c r="F14" s="5" t="str">
        <f>"4600XXXX9005011223"</f>
        <v>4600XXXX9005011223</v>
      </c>
    </row>
    <row r="15" spans="1:6" ht="30" customHeight="1">
      <c r="A15" s="5">
        <v>13</v>
      </c>
      <c r="B15" s="5" t="str">
        <f>"302020210608170357109987"</f>
        <v>302020210608170357109987</v>
      </c>
      <c r="C15" s="5" t="s">
        <v>13</v>
      </c>
      <c r="D15" s="5" t="str">
        <f>"甘德生"</f>
        <v>甘德生</v>
      </c>
      <c r="E15" s="5" t="str">
        <f>"男"</f>
        <v>男</v>
      </c>
      <c r="F15" s="5" t="str">
        <f>"4600XXXX9101023311"</f>
        <v>4600XXXX9101023311</v>
      </c>
    </row>
    <row r="16" spans="1:6" ht="30" customHeight="1">
      <c r="A16" s="5">
        <v>14</v>
      </c>
      <c r="B16" s="5" t="str">
        <f>"30202021052117591338142"</f>
        <v>30202021052117591338142</v>
      </c>
      <c r="C16" s="5" t="s">
        <v>14</v>
      </c>
      <c r="D16" s="5" t="str">
        <f>"王玮"</f>
        <v>王玮</v>
      </c>
      <c r="E16" s="5" t="str">
        <f>"男"</f>
        <v>男</v>
      </c>
      <c r="F16" s="5" t="str">
        <f>"4600XXXX890807003X"</f>
        <v>4600XXXX890807003X</v>
      </c>
    </row>
    <row r="17" spans="1:6" ht="30" customHeight="1">
      <c r="A17" s="5">
        <v>15</v>
      </c>
      <c r="B17" s="5" t="str">
        <f>"30202021052714554545083"</f>
        <v>30202021052714554545083</v>
      </c>
      <c r="C17" s="5" t="s">
        <v>14</v>
      </c>
      <c r="D17" s="5" t="str">
        <f>"符春丽"</f>
        <v>符春丽</v>
      </c>
      <c r="E17" s="5" t="str">
        <f aca="true" t="shared" si="0" ref="E17:E24">"女"</f>
        <v>女</v>
      </c>
      <c r="F17" s="5" t="str">
        <f>"4600XXXX8408302724"</f>
        <v>4600XXXX8408302724</v>
      </c>
    </row>
    <row r="18" spans="1:6" ht="30" customHeight="1">
      <c r="A18" s="5">
        <v>16</v>
      </c>
      <c r="B18" s="5" t="str">
        <f>"302020210616122927113280"</f>
        <v>302020210616122927113280</v>
      </c>
      <c r="C18" s="5" t="s">
        <v>14</v>
      </c>
      <c r="D18" s="5" t="str">
        <f>"张宗艳"</f>
        <v>张宗艳</v>
      </c>
      <c r="E18" s="5" t="str">
        <f t="shared" si="0"/>
        <v>女</v>
      </c>
      <c r="F18" s="5" t="str">
        <f>"6543XXXX8608175225"</f>
        <v>6543XXXX8608175225</v>
      </c>
    </row>
    <row r="19" spans="1:6" ht="30" customHeight="1">
      <c r="A19" s="5">
        <v>17</v>
      </c>
      <c r="B19" s="5" t="str">
        <f>"30202021051810593630139"</f>
        <v>30202021051810593630139</v>
      </c>
      <c r="C19" s="5" t="s">
        <v>15</v>
      </c>
      <c r="D19" s="5" t="str">
        <f>"李小梅"</f>
        <v>李小梅</v>
      </c>
      <c r="E19" s="5" t="str">
        <f t="shared" si="0"/>
        <v>女</v>
      </c>
      <c r="F19" s="5" t="str">
        <f>"4600XXXX8805263124"</f>
        <v>4600XXXX8805263124</v>
      </c>
    </row>
    <row r="20" spans="1:6" ht="30" customHeight="1">
      <c r="A20" s="5">
        <v>18</v>
      </c>
      <c r="B20" s="5" t="str">
        <f>"30202021052213300838758"</f>
        <v>30202021052213300838758</v>
      </c>
      <c r="C20" s="5" t="s">
        <v>15</v>
      </c>
      <c r="D20" s="5" t="str">
        <f>"钟婷"</f>
        <v>钟婷</v>
      </c>
      <c r="E20" s="5" t="str">
        <f t="shared" si="0"/>
        <v>女</v>
      </c>
      <c r="F20" s="5" t="str">
        <f>"4600XXXX9612145527"</f>
        <v>4600XXXX9612145527</v>
      </c>
    </row>
    <row r="21" spans="1:6" ht="30" customHeight="1">
      <c r="A21" s="5">
        <v>19</v>
      </c>
      <c r="B21" s="5" t="str">
        <f>"30202021052607544044387"</f>
        <v>30202021052607544044387</v>
      </c>
      <c r="C21" s="5" t="s">
        <v>15</v>
      </c>
      <c r="D21" s="5" t="str">
        <f>"王弟"</f>
        <v>王弟</v>
      </c>
      <c r="E21" s="5" t="str">
        <f t="shared" si="0"/>
        <v>女</v>
      </c>
      <c r="F21" s="5" t="str">
        <f>"2302XXXX8601170824"</f>
        <v>2302XXXX8601170824</v>
      </c>
    </row>
    <row r="22" spans="1:6" ht="30" customHeight="1">
      <c r="A22" s="5">
        <v>20</v>
      </c>
      <c r="B22" s="5" t="str">
        <f>"30202021052815470546349"</f>
        <v>30202021052815470546349</v>
      </c>
      <c r="C22" s="5" t="s">
        <v>15</v>
      </c>
      <c r="D22" s="5" t="str">
        <f>"周兆玲"</f>
        <v>周兆玲</v>
      </c>
      <c r="E22" s="5" t="str">
        <f t="shared" si="0"/>
        <v>女</v>
      </c>
      <c r="F22" s="5" t="str">
        <f>"4600XXXX9310022623"</f>
        <v>4600XXXX9310022623</v>
      </c>
    </row>
    <row r="23" spans="1:6" ht="30" customHeight="1">
      <c r="A23" s="5">
        <v>21</v>
      </c>
      <c r="B23" s="5" t="str">
        <f>"30202021053110351951979"</f>
        <v>30202021053110351951979</v>
      </c>
      <c r="C23" s="5" t="s">
        <v>15</v>
      </c>
      <c r="D23" s="5" t="str">
        <f>"林艳婷"</f>
        <v>林艳婷</v>
      </c>
      <c r="E23" s="5" t="str">
        <f t="shared" si="0"/>
        <v>女</v>
      </c>
      <c r="F23" s="5" t="str">
        <f>"4600XXXX9301062682"</f>
        <v>4600XXXX9301062682</v>
      </c>
    </row>
    <row r="24" spans="1:6" ht="30" customHeight="1">
      <c r="A24" s="5">
        <v>22</v>
      </c>
      <c r="B24" s="5" t="str">
        <f>"30202021051618571323027"</f>
        <v>30202021051618571323027</v>
      </c>
      <c r="C24" s="5" t="s">
        <v>16</v>
      </c>
      <c r="D24" s="5" t="str">
        <f>"陈仲美"</f>
        <v>陈仲美</v>
      </c>
      <c r="E24" s="5" t="str">
        <f t="shared" si="0"/>
        <v>女</v>
      </c>
      <c r="F24" s="5" t="str">
        <f>"4600XXXX9405275805"</f>
        <v>4600XXXX9405275805</v>
      </c>
    </row>
    <row r="25" spans="1:6" ht="30" customHeight="1">
      <c r="A25" s="5">
        <v>23</v>
      </c>
      <c r="B25" s="5" t="str">
        <f>"30202021051811332430325"</f>
        <v>30202021051811332430325</v>
      </c>
      <c r="C25" s="5" t="s">
        <v>16</v>
      </c>
      <c r="D25" s="5" t="str">
        <f>"蔡东长"</f>
        <v>蔡东长</v>
      </c>
      <c r="E25" s="5" t="str">
        <f>"男"</f>
        <v>男</v>
      </c>
      <c r="F25" s="5" t="str">
        <f>"4690XXXX9210086118"</f>
        <v>4690XXXX9210086118</v>
      </c>
    </row>
    <row r="26" spans="1:6" ht="30" customHeight="1">
      <c r="A26" s="5">
        <v>24</v>
      </c>
      <c r="B26" s="5" t="str">
        <f>"30202021051814560631218"</f>
        <v>30202021051814560631218</v>
      </c>
      <c r="C26" s="5" t="s">
        <v>16</v>
      </c>
      <c r="D26" s="5" t="str">
        <f>"王泰阳"</f>
        <v>王泰阳</v>
      </c>
      <c r="E26" s="5" t="str">
        <f>"男"</f>
        <v>男</v>
      </c>
      <c r="F26" s="5" t="str">
        <f>"4600XXXX9202270416"</f>
        <v>4600XXXX9202270416</v>
      </c>
    </row>
    <row r="27" spans="1:6" ht="30" customHeight="1">
      <c r="A27" s="5">
        <v>25</v>
      </c>
      <c r="B27" s="5" t="str">
        <f>"30202021051818350132161"</f>
        <v>30202021051818350132161</v>
      </c>
      <c r="C27" s="5" t="s">
        <v>16</v>
      </c>
      <c r="D27" s="5" t="str">
        <f>"田越"</f>
        <v>田越</v>
      </c>
      <c r="E27" s="5" t="str">
        <f>"女"</f>
        <v>女</v>
      </c>
      <c r="F27" s="5" t="str">
        <f>"5221XXXX8709185025"</f>
        <v>5221XXXX8709185025</v>
      </c>
    </row>
    <row r="28" spans="1:6" ht="30" customHeight="1">
      <c r="A28" s="5">
        <v>26</v>
      </c>
      <c r="B28" s="5" t="str">
        <f>"30202021051919324236195"</f>
        <v>30202021051919324236195</v>
      </c>
      <c r="C28" s="5" t="s">
        <v>16</v>
      </c>
      <c r="D28" s="5" t="str">
        <f>"徐艳红"</f>
        <v>徐艳红</v>
      </c>
      <c r="E28" s="5" t="str">
        <f>"女"</f>
        <v>女</v>
      </c>
      <c r="F28" s="5" t="str">
        <f>"4223XXXX8011090129"</f>
        <v>4223XXXX8011090129</v>
      </c>
    </row>
    <row r="29" spans="1:6" ht="30" customHeight="1">
      <c r="A29" s="5">
        <v>27</v>
      </c>
      <c r="B29" s="5" t="str">
        <f>"30202021051922593636512"</f>
        <v>30202021051922593636512</v>
      </c>
      <c r="C29" s="5" t="s">
        <v>16</v>
      </c>
      <c r="D29" s="5" t="str">
        <f>"吉娜"</f>
        <v>吉娜</v>
      </c>
      <c r="E29" s="5" t="str">
        <f>"女"</f>
        <v>女</v>
      </c>
      <c r="F29" s="5" t="str">
        <f>"5224XXXX9402082022"</f>
        <v>5224XXXX9402082022</v>
      </c>
    </row>
    <row r="30" spans="1:6" ht="30" customHeight="1">
      <c r="A30" s="5">
        <v>28</v>
      </c>
      <c r="B30" s="5" t="str">
        <f>"30202021052011405336824"</f>
        <v>30202021052011405336824</v>
      </c>
      <c r="C30" s="5" t="s">
        <v>16</v>
      </c>
      <c r="D30" s="5" t="str">
        <f>"李丽倩"</f>
        <v>李丽倩</v>
      </c>
      <c r="E30" s="5" t="str">
        <f>"女"</f>
        <v>女</v>
      </c>
      <c r="F30" s="5" t="str">
        <f>"4600XXXX9705072641"</f>
        <v>4600XXXX9705072641</v>
      </c>
    </row>
    <row r="31" spans="1:6" ht="30" customHeight="1">
      <c r="A31" s="5">
        <v>29</v>
      </c>
      <c r="B31" s="5" t="str">
        <f>"30202021052018284037268"</f>
        <v>30202021052018284037268</v>
      </c>
      <c r="C31" s="5" t="s">
        <v>16</v>
      </c>
      <c r="D31" s="5" t="str">
        <f>"莫家积"</f>
        <v>莫家积</v>
      </c>
      <c r="E31" s="5" t="str">
        <f>"女"</f>
        <v>女</v>
      </c>
      <c r="F31" s="5" t="str">
        <f>"4600XXXX9970510242X"</f>
        <v>4600XXXX9970510242X</v>
      </c>
    </row>
    <row r="32" spans="1:6" ht="30" customHeight="1">
      <c r="A32" s="5">
        <v>30</v>
      </c>
      <c r="B32" s="5" t="str">
        <f>"30202021052019553837360"</f>
        <v>30202021052019553837360</v>
      </c>
      <c r="C32" s="5" t="s">
        <v>16</v>
      </c>
      <c r="D32" s="5" t="str">
        <f>"王晓琛"</f>
        <v>王晓琛</v>
      </c>
      <c r="E32" s="5" t="str">
        <f>"男"</f>
        <v>男</v>
      </c>
      <c r="F32" s="5" t="str">
        <f>"4600XXXX803150038"</f>
        <v>4600XXXX803150038</v>
      </c>
    </row>
    <row r="33" spans="1:6" ht="30" customHeight="1">
      <c r="A33" s="5">
        <v>31</v>
      </c>
      <c r="B33" s="5" t="str">
        <f>"30202021052118013338145"</f>
        <v>30202021052118013338145</v>
      </c>
      <c r="C33" s="5" t="s">
        <v>16</v>
      </c>
      <c r="D33" s="5" t="str">
        <f>"符国君"</f>
        <v>符国君</v>
      </c>
      <c r="E33" s="5" t="str">
        <f>"男"</f>
        <v>男</v>
      </c>
      <c r="F33" s="5" t="str">
        <f>"4600XXXX9002045115"</f>
        <v>4600XXXX9002045115</v>
      </c>
    </row>
    <row r="34" spans="1:6" ht="30" customHeight="1">
      <c r="A34" s="5">
        <v>32</v>
      </c>
      <c r="B34" s="5" t="str">
        <f>"30202021052217371639002"</f>
        <v>30202021052217371639002</v>
      </c>
      <c r="C34" s="5" t="s">
        <v>16</v>
      </c>
      <c r="D34" s="5" t="str">
        <f>"羊忠泽"</f>
        <v>羊忠泽</v>
      </c>
      <c r="E34" s="5" t="str">
        <f>"男"</f>
        <v>男</v>
      </c>
      <c r="F34" s="5" t="str">
        <f>"4600XXXX9608166611"</f>
        <v>4600XXXX9608166611</v>
      </c>
    </row>
    <row r="35" spans="1:6" ht="30" customHeight="1">
      <c r="A35" s="5">
        <v>33</v>
      </c>
      <c r="B35" s="5" t="str">
        <f>"30202021053009461548442"</f>
        <v>30202021053009461548442</v>
      </c>
      <c r="C35" s="5" t="s">
        <v>16</v>
      </c>
      <c r="D35" s="5" t="str">
        <f>"陈智博"</f>
        <v>陈智博</v>
      </c>
      <c r="E35" s="5" t="str">
        <f>"男"</f>
        <v>男</v>
      </c>
      <c r="F35" s="5" t="str">
        <f>"2301XXXX9107265536"</f>
        <v>2301XXXX9107265536</v>
      </c>
    </row>
    <row r="36" spans="1:6" ht="30" customHeight="1">
      <c r="A36" s="5">
        <v>34</v>
      </c>
      <c r="B36" s="5" t="str">
        <f>"30202021060311240982022"</f>
        <v>30202021060311240982022</v>
      </c>
      <c r="C36" s="5" t="s">
        <v>16</v>
      </c>
      <c r="D36" s="5" t="str">
        <f>"潘婷"</f>
        <v>潘婷</v>
      </c>
      <c r="E36" s="5" t="str">
        <f>"女"</f>
        <v>女</v>
      </c>
      <c r="F36" s="5" t="str">
        <f>"4600XXXX9009214528"</f>
        <v>4600XXXX9009214528</v>
      </c>
    </row>
    <row r="37" spans="1:6" ht="30" customHeight="1">
      <c r="A37" s="5">
        <v>35</v>
      </c>
      <c r="B37" s="5" t="str">
        <f>"302020210605213820102216"</f>
        <v>302020210605213820102216</v>
      </c>
      <c r="C37" s="5" t="s">
        <v>16</v>
      </c>
      <c r="D37" s="5" t="str">
        <f>"林展"</f>
        <v>林展</v>
      </c>
      <c r="E37" s="5" t="str">
        <f>"男"</f>
        <v>男</v>
      </c>
      <c r="F37" s="5" t="str">
        <f>"4600XXXX9401120211"</f>
        <v>4600XXXX9401120211</v>
      </c>
    </row>
    <row r="38" spans="1:6" ht="30" customHeight="1">
      <c r="A38" s="5">
        <v>36</v>
      </c>
      <c r="B38" s="5" t="str">
        <f>"302020210607215218108535"</f>
        <v>302020210607215218108535</v>
      </c>
      <c r="C38" s="5" t="s">
        <v>16</v>
      </c>
      <c r="D38" s="5" t="str">
        <f>"符姿练"</f>
        <v>符姿练</v>
      </c>
      <c r="E38" s="5" t="str">
        <f>"女"</f>
        <v>女</v>
      </c>
      <c r="F38" s="5" t="str">
        <f>"4600XXXX9101275448"</f>
        <v>4600XXXX9101275448</v>
      </c>
    </row>
    <row r="39" spans="1:6" ht="30" customHeight="1">
      <c r="A39" s="5">
        <v>37</v>
      </c>
      <c r="B39" s="5" t="str">
        <f>"302020210612144553112827"</f>
        <v>302020210612144553112827</v>
      </c>
      <c r="C39" s="5" t="s">
        <v>16</v>
      </c>
      <c r="D39" s="5" t="str">
        <f>"孔令和"</f>
        <v>孔令和</v>
      </c>
      <c r="E39" s="5" t="str">
        <f>"女"</f>
        <v>女</v>
      </c>
      <c r="F39" s="5" t="str">
        <f>"4600XXXX9407076244"</f>
        <v>4600XXXX9407076244</v>
      </c>
    </row>
    <row r="40" spans="1:6" ht="30" customHeight="1">
      <c r="A40" s="5">
        <v>38</v>
      </c>
      <c r="B40" s="5" t="str">
        <f>"302020210615090938113055"</f>
        <v>302020210615090938113055</v>
      </c>
      <c r="C40" s="5" t="s">
        <v>16</v>
      </c>
      <c r="D40" s="5" t="str">
        <f>"符巧巧"</f>
        <v>符巧巧</v>
      </c>
      <c r="E40" s="5" t="str">
        <f>"女"</f>
        <v>女</v>
      </c>
      <c r="F40" s="5" t="str">
        <f>"4600XXXX9706200325"</f>
        <v>4600XXXX9706200325</v>
      </c>
    </row>
    <row r="41" spans="1:6" ht="30" customHeight="1">
      <c r="A41" s="5">
        <v>39</v>
      </c>
      <c r="B41" s="5" t="str">
        <f>"302020210615220853113218"</f>
        <v>302020210615220853113218</v>
      </c>
      <c r="C41" s="5" t="s">
        <v>16</v>
      </c>
      <c r="D41" s="5" t="str">
        <f>"蓝泽"</f>
        <v>蓝泽</v>
      </c>
      <c r="E41" s="5" t="str">
        <f>"男"</f>
        <v>男</v>
      </c>
      <c r="F41" s="5" t="str">
        <f>"4600XXXX9012205113"</f>
        <v>4600XXXX9012205113</v>
      </c>
    </row>
    <row r="42" spans="1:6" ht="30" customHeight="1">
      <c r="A42" s="5">
        <v>40</v>
      </c>
      <c r="B42" s="5" t="str">
        <f>"30202021052114323737971"</f>
        <v>30202021052114323737971</v>
      </c>
      <c r="C42" s="5" t="s">
        <v>17</v>
      </c>
      <c r="D42" s="5" t="str">
        <f>"曹志远"</f>
        <v>曹志远</v>
      </c>
      <c r="E42" s="5" t="str">
        <f>"男"</f>
        <v>男</v>
      </c>
      <c r="F42" s="5" t="str">
        <f>"2323XXXX7711280238"</f>
        <v>2323XXXX7711280238</v>
      </c>
    </row>
    <row r="43" spans="1:6" ht="30" customHeight="1">
      <c r="A43" s="5">
        <v>41</v>
      </c>
      <c r="B43" s="5" t="str">
        <f>"30202021052420383841747"</f>
        <v>30202021052420383841747</v>
      </c>
      <c r="C43" s="5" t="s">
        <v>17</v>
      </c>
      <c r="D43" s="5" t="str">
        <f>"王美妹"</f>
        <v>王美妹</v>
      </c>
      <c r="E43" s="5" t="str">
        <f>"女"</f>
        <v>女</v>
      </c>
      <c r="F43" s="5" t="str">
        <f>"4600XXXX8508054167"</f>
        <v>4600XXXX8508054167</v>
      </c>
    </row>
    <row r="44" spans="1:6" ht="30" customHeight="1">
      <c r="A44" s="5">
        <v>42</v>
      </c>
      <c r="B44" s="5" t="str">
        <f>"30202021060309311280236"</f>
        <v>30202021060309311280236</v>
      </c>
      <c r="C44" s="5" t="s">
        <v>17</v>
      </c>
      <c r="D44" s="5" t="str">
        <f>"苏兴权"</f>
        <v>苏兴权</v>
      </c>
      <c r="E44" s="5" t="str">
        <f>"男"</f>
        <v>男</v>
      </c>
      <c r="F44" s="5" t="str">
        <f>"4602XXXX9107234016"</f>
        <v>4602XXXX9107234016</v>
      </c>
    </row>
    <row r="45" spans="1:6" ht="30" customHeight="1">
      <c r="A45" s="5">
        <v>43</v>
      </c>
      <c r="B45" s="5" t="str">
        <f>"302020210615122055113113"</f>
        <v>302020210615122055113113</v>
      </c>
      <c r="C45" s="5" t="s">
        <v>17</v>
      </c>
      <c r="D45" s="5" t="str">
        <f>"陈烘"</f>
        <v>陈烘</v>
      </c>
      <c r="E45" s="5" t="str">
        <f aca="true" t="shared" si="1" ref="E45:E108">"女"</f>
        <v>女</v>
      </c>
      <c r="F45" s="5" t="str">
        <f>"4600XXXX9201026684"</f>
        <v>4600XXXX9201026684</v>
      </c>
    </row>
    <row r="46" spans="1:6" ht="30" customHeight="1">
      <c r="A46" s="5">
        <v>44</v>
      </c>
      <c r="B46" s="5" t="str">
        <f>"30202021051607544620992"</f>
        <v>30202021051607544620992</v>
      </c>
      <c r="C46" s="5" t="s">
        <v>18</v>
      </c>
      <c r="D46" s="5" t="str">
        <f>"侯雪"</f>
        <v>侯雪</v>
      </c>
      <c r="E46" s="5" t="str">
        <f t="shared" si="1"/>
        <v>女</v>
      </c>
      <c r="F46" s="5" t="str">
        <f>"2301XXXX8911261642"</f>
        <v>2301XXXX8911261642</v>
      </c>
    </row>
    <row r="47" spans="1:6" ht="30" customHeight="1">
      <c r="A47" s="5">
        <v>45</v>
      </c>
      <c r="B47" s="5" t="str">
        <f>"30202021051608292121014"</f>
        <v>30202021051608292121014</v>
      </c>
      <c r="C47" s="5" t="s">
        <v>18</v>
      </c>
      <c r="D47" s="5" t="str">
        <f>"符景翠"</f>
        <v>符景翠</v>
      </c>
      <c r="E47" s="5" t="str">
        <f t="shared" si="1"/>
        <v>女</v>
      </c>
      <c r="F47" s="5" t="str">
        <f>"4600XXXX9010264968"</f>
        <v>4600XXXX9010264968</v>
      </c>
    </row>
    <row r="48" spans="1:6" ht="30" customHeight="1">
      <c r="A48" s="5">
        <v>46</v>
      </c>
      <c r="B48" s="5" t="str">
        <f>"30202021051609300321175"</f>
        <v>30202021051609300321175</v>
      </c>
      <c r="C48" s="5" t="s">
        <v>18</v>
      </c>
      <c r="D48" s="5" t="str">
        <f>"符丰慧"</f>
        <v>符丰慧</v>
      </c>
      <c r="E48" s="5" t="str">
        <f t="shared" si="1"/>
        <v>女</v>
      </c>
      <c r="F48" s="5" t="str">
        <f>"4600XXXX9808264967"</f>
        <v>4600XXXX9808264967</v>
      </c>
    </row>
    <row r="49" spans="1:6" ht="30" customHeight="1">
      <c r="A49" s="5">
        <v>47</v>
      </c>
      <c r="B49" s="5" t="str">
        <f>"30202021051620115323232"</f>
        <v>30202021051620115323232</v>
      </c>
      <c r="C49" s="5" t="s">
        <v>18</v>
      </c>
      <c r="D49" s="5" t="str">
        <f>"符慧娇"</f>
        <v>符慧娇</v>
      </c>
      <c r="E49" s="5" t="str">
        <f t="shared" si="1"/>
        <v>女</v>
      </c>
      <c r="F49" s="5" t="str">
        <f>"4690XXXX9806251821"</f>
        <v>4690XXXX9806251821</v>
      </c>
    </row>
    <row r="50" spans="1:6" ht="30" customHeight="1">
      <c r="A50" s="5">
        <v>48</v>
      </c>
      <c r="B50" s="5" t="str">
        <f>"30202021051620300023283"</f>
        <v>30202021051620300023283</v>
      </c>
      <c r="C50" s="5" t="s">
        <v>18</v>
      </c>
      <c r="D50" s="5" t="str">
        <f>"符海劲"</f>
        <v>符海劲</v>
      </c>
      <c r="E50" s="5" t="str">
        <f t="shared" si="1"/>
        <v>女</v>
      </c>
      <c r="F50" s="5" t="str">
        <f>"4600XXXX9008030322"</f>
        <v>4600XXXX9008030322</v>
      </c>
    </row>
    <row r="51" spans="1:6" ht="30" customHeight="1">
      <c r="A51" s="5">
        <v>49</v>
      </c>
      <c r="B51" s="5" t="str">
        <f>"30202021051620475923326"</f>
        <v>30202021051620475923326</v>
      </c>
      <c r="C51" s="5" t="s">
        <v>18</v>
      </c>
      <c r="D51" s="5" t="str">
        <f>"陈小妮"</f>
        <v>陈小妮</v>
      </c>
      <c r="E51" s="5" t="str">
        <f t="shared" si="1"/>
        <v>女</v>
      </c>
      <c r="F51" s="5" t="str">
        <f>"4600XXXX9411260961"</f>
        <v>4600XXXX9411260961</v>
      </c>
    </row>
    <row r="52" spans="1:6" ht="30" customHeight="1">
      <c r="A52" s="5">
        <v>50</v>
      </c>
      <c r="B52" s="5" t="str">
        <f>"30202021051709174124342"</f>
        <v>30202021051709174124342</v>
      </c>
      <c r="C52" s="5" t="s">
        <v>18</v>
      </c>
      <c r="D52" s="5" t="str">
        <f>"符秋念"</f>
        <v>符秋念</v>
      </c>
      <c r="E52" s="5" t="str">
        <f t="shared" si="1"/>
        <v>女</v>
      </c>
      <c r="F52" s="5" t="str">
        <f>"4600XXXX8801020328"</f>
        <v>4600XXXX8801020328</v>
      </c>
    </row>
    <row r="53" spans="1:6" ht="30" customHeight="1">
      <c r="A53" s="5">
        <v>51</v>
      </c>
      <c r="B53" s="5" t="str">
        <f>"30202021051710133524888"</f>
        <v>30202021051710133524888</v>
      </c>
      <c r="C53" s="5" t="s">
        <v>18</v>
      </c>
      <c r="D53" s="5" t="str">
        <f>"邢锶婉"</f>
        <v>邢锶婉</v>
      </c>
      <c r="E53" s="5" t="str">
        <f t="shared" si="1"/>
        <v>女</v>
      </c>
      <c r="F53" s="5" t="str">
        <f>"4600XXXX9606183221"</f>
        <v>4600XXXX9606183221</v>
      </c>
    </row>
    <row r="54" spans="1:6" ht="30" customHeight="1">
      <c r="A54" s="5">
        <v>52</v>
      </c>
      <c r="B54" s="5" t="str">
        <f>"30202021051711240725526"</f>
        <v>30202021051711240725526</v>
      </c>
      <c r="C54" s="5" t="s">
        <v>18</v>
      </c>
      <c r="D54" s="5" t="str">
        <f>"李杏兰"</f>
        <v>李杏兰</v>
      </c>
      <c r="E54" s="5" t="str">
        <f t="shared" si="1"/>
        <v>女</v>
      </c>
      <c r="F54" s="5" t="str">
        <f>"4600XXXX9411123888"</f>
        <v>4600XXXX9411123888</v>
      </c>
    </row>
    <row r="55" spans="1:6" ht="30" customHeight="1">
      <c r="A55" s="5">
        <v>53</v>
      </c>
      <c r="B55" s="5" t="str">
        <f>"30202021051716465227281"</f>
        <v>30202021051716465227281</v>
      </c>
      <c r="C55" s="5" t="s">
        <v>18</v>
      </c>
      <c r="D55" s="5" t="str">
        <f>"张清"</f>
        <v>张清</v>
      </c>
      <c r="E55" s="5" t="str">
        <f t="shared" si="1"/>
        <v>女</v>
      </c>
      <c r="F55" s="5" t="str">
        <f>"5002XXXX9207100645"</f>
        <v>5002XXXX9207100645</v>
      </c>
    </row>
    <row r="56" spans="1:6" ht="30" customHeight="1">
      <c r="A56" s="5">
        <v>54</v>
      </c>
      <c r="B56" s="5" t="str">
        <f>"30202021051723095028877"</f>
        <v>30202021051723095028877</v>
      </c>
      <c r="C56" s="5" t="s">
        <v>18</v>
      </c>
      <c r="D56" s="5" t="str">
        <f>"蒋轩"</f>
        <v>蒋轩</v>
      </c>
      <c r="E56" s="5" t="str">
        <f t="shared" si="1"/>
        <v>女</v>
      </c>
      <c r="F56" s="5" t="str">
        <f>"5116XXXX9304241944"</f>
        <v>5116XXXX9304241944</v>
      </c>
    </row>
    <row r="57" spans="1:6" ht="30" customHeight="1">
      <c r="A57" s="5">
        <v>55</v>
      </c>
      <c r="B57" s="5" t="str">
        <f>"30202021051807510229223"</f>
        <v>30202021051807510229223</v>
      </c>
      <c r="C57" s="5" t="s">
        <v>18</v>
      </c>
      <c r="D57" s="5" t="str">
        <f>"郭曼微"</f>
        <v>郭曼微</v>
      </c>
      <c r="E57" s="5" t="str">
        <f t="shared" si="1"/>
        <v>女</v>
      </c>
      <c r="F57" s="5" t="str">
        <f>"4600XXXX9105114823"</f>
        <v>4600XXXX9105114823</v>
      </c>
    </row>
    <row r="58" spans="1:6" ht="30" customHeight="1">
      <c r="A58" s="5">
        <v>56</v>
      </c>
      <c r="B58" s="5" t="str">
        <f>"30202021051808164829255"</f>
        <v>30202021051808164829255</v>
      </c>
      <c r="C58" s="5" t="s">
        <v>18</v>
      </c>
      <c r="D58" s="5" t="str">
        <f>"王秋静"</f>
        <v>王秋静</v>
      </c>
      <c r="E58" s="5" t="str">
        <f t="shared" si="1"/>
        <v>女</v>
      </c>
      <c r="F58" s="5" t="str">
        <f>"4600XXXX9105081228"</f>
        <v>4600XXXX9105081228</v>
      </c>
    </row>
    <row r="59" spans="1:6" ht="30" customHeight="1">
      <c r="A59" s="5">
        <v>57</v>
      </c>
      <c r="B59" s="5" t="str">
        <f>"30202021051808311529294"</f>
        <v>30202021051808311529294</v>
      </c>
      <c r="C59" s="5" t="s">
        <v>18</v>
      </c>
      <c r="D59" s="5" t="str">
        <f>"黎秋莉"</f>
        <v>黎秋莉</v>
      </c>
      <c r="E59" s="5" t="str">
        <f t="shared" si="1"/>
        <v>女</v>
      </c>
      <c r="F59" s="5" t="str">
        <f>"4600XXXX9912070622"</f>
        <v>4600XXXX9912070622</v>
      </c>
    </row>
    <row r="60" spans="1:6" ht="30" customHeight="1">
      <c r="A60" s="5">
        <v>58</v>
      </c>
      <c r="B60" s="5" t="str">
        <f>"30202021051808314029298"</f>
        <v>30202021051808314029298</v>
      </c>
      <c r="C60" s="5" t="s">
        <v>18</v>
      </c>
      <c r="D60" s="5" t="str">
        <f>"唐允桃"</f>
        <v>唐允桃</v>
      </c>
      <c r="E60" s="5" t="str">
        <f t="shared" si="1"/>
        <v>女</v>
      </c>
      <c r="F60" s="5" t="str">
        <f>"46030XXXX905260628"</f>
        <v>46030XXXX905260628</v>
      </c>
    </row>
    <row r="61" spans="1:6" ht="30" customHeight="1">
      <c r="A61" s="5">
        <v>59</v>
      </c>
      <c r="B61" s="5" t="str">
        <f>"30202021051809070429419"</f>
        <v>30202021051809070429419</v>
      </c>
      <c r="C61" s="5" t="s">
        <v>18</v>
      </c>
      <c r="D61" s="5" t="str">
        <f>"符玉霜"</f>
        <v>符玉霜</v>
      </c>
      <c r="E61" s="5" t="str">
        <f t="shared" si="1"/>
        <v>女</v>
      </c>
      <c r="F61" s="5" t="str">
        <f>"4600XXXX9312303321"</f>
        <v>4600XXXX9312303321</v>
      </c>
    </row>
    <row r="62" spans="1:6" ht="30" customHeight="1">
      <c r="A62" s="5">
        <v>60</v>
      </c>
      <c r="B62" s="5" t="str">
        <f>"30202021051809125729454"</f>
        <v>30202021051809125729454</v>
      </c>
      <c r="C62" s="5" t="s">
        <v>18</v>
      </c>
      <c r="D62" s="5" t="str">
        <f>"符丽娜"</f>
        <v>符丽娜</v>
      </c>
      <c r="E62" s="5" t="str">
        <f t="shared" si="1"/>
        <v>女</v>
      </c>
      <c r="F62" s="5" t="str">
        <f>"4600XXXX8711161522"</f>
        <v>4600XXXX8711161522</v>
      </c>
    </row>
    <row r="63" spans="1:6" ht="30" customHeight="1">
      <c r="A63" s="5">
        <v>61</v>
      </c>
      <c r="B63" s="5" t="str">
        <f>"30202021051809135229460"</f>
        <v>30202021051809135229460</v>
      </c>
      <c r="C63" s="5" t="s">
        <v>18</v>
      </c>
      <c r="D63" s="5" t="str">
        <f>"邹海珍"</f>
        <v>邹海珍</v>
      </c>
      <c r="E63" s="5" t="str">
        <f t="shared" si="1"/>
        <v>女</v>
      </c>
      <c r="F63" s="5" t="str">
        <f>"4600XXXX8407204823"</f>
        <v>4600XXXX8407204823</v>
      </c>
    </row>
    <row r="64" spans="1:6" ht="30" customHeight="1">
      <c r="A64" s="5">
        <v>62</v>
      </c>
      <c r="B64" s="5" t="str">
        <f>"30202021051809204129505"</f>
        <v>30202021051809204129505</v>
      </c>
      <c r="C64" s="5" t="s">
        <v>18</v>
      </c>
      <c r="D64" s="5" t="str">
        <f>"李壮椒"</f>
        <v>李壮椒</v>
      </c>
      <c r="E64" s="5" t="str">
        <f t="shared" si="1"/>
        <v>女</v>
      </c>
      <c r="F64" s="5" t="str">
        <f>"4600XXXX9111185825"</f>
        <v>4600XXXX9111185825</v>
      </c>
    </row>
    <row r="65" spans="1:6" ht="30" customHeight="1">
      <c r="A65" s="5">
        <v>63</v>
      </c>
      <c r="B65" s="5" t="str">
        <f>"30202021051809261929541"</f>
        <v>30202021051809261929541</v>
      </c>
      <c r="C65" s="5" t="s">
        <v>18</v>
      </c>
      <c r="D65" s="5" t="str">
        <f>"符哲婧"</f>
        <v>符哲婧</v>
      </c>
      <c r="E65" s="5" t="str">
        <f t="shared" si="1"/>
        <v>女</v>
      </c>
      <c r="F65" s="5" t="str">
        <f>"4600XXXX9610130027"</f>
        <v>4600XXXX9610130027</v>
      </c>
    </row>
    <row r="66" spans="1:6" ht="30" customHeight="1">
      <c r="A66" s="5">
        <v>64</v>
      </c>
      <c r="B66" s="5" t="str">
        <f>"30202021051809435929635"</f>
        <v>30202021051809435929635</v>
      </c>
      <c r="C66" s="5" t="s">
        <v>18</v>
      </c>
      <c r="D66" s="5" t="str">
        <f>"王雅迪"</f>
        <v>王雅迪</v>
      </c>
      <c r="E66" s="5" t="str">
        <f t="shared" si="1"/>
        <v>女</v>
      </c>
      <c r="F66" s="5" t="str">
        <f>"4690XXXX9809080028"</f>
        <v>4690XXXX9809080028</v>
      </c>
    </row>
    <row r="67" spans="1:6" ht="30" customHeight="1">
      <c r="A67" s="5">
        <v>65</v>
      </c>
      <c r="B67" s="5" t="str">
        <f>"30202021051810044429767"</f>
        <v>30202021051810044429767</v>
      </c>
      <c r="C67" s="5" t="s">
        <v>18</v>
      </c>
      <c r="D67" s="5" t="str">
        <f>"符雪娥"</f>
        <v>符雪娥</v>
      </c>
      <c r="E67" s="5" t="str">
        <f t="shared" si="1"/>
        <v>女</v>
      </c>
      <c r="F67" s="5" t="str">
        <f>"4600XXXX9403130323"</f>
        <v>4600XXXX9403130323</v>
      </c>
    </row>
    <row r="68" spans="1:6" ht="30" customHeight="1">
      <c r="A68" s="5">
        <v>66</v>
      </c>
      <c r="B68" s="5" t="str">
        <f>"30202021051810062329784"</f>
        <v>30202021051810062329784</v>
      </c>
      <c r="C68" s="5" t="s">
        <v>18</v>
      </c>
      <c r="D68" s="5" t="str">
        <f>"符妹蝶"</f>
        <v>符妹蝶</v>
      </c>
      <c r="E68" s="5" t="str">
        <f t="shared" si="1"/>
        <v>女</v>
      </c>
      <c r="F68" s="5" t="str">
        <f>"4690XXXX9604065123"</f>
        <v>4690XXXX9604065123</v>
      </c>
    </row>
    <row r="69" spans="1:6" ht="30" customHeight="1">
      <c r="A69" s="5">
        <v>67</v>
      </c>
      <c r="B69" s="5" t="str">
        <f>"30202021051810212129883"</f>
        <v>30202021051810212129883</v>
      </c>
      <c r="C69" s="5" t="s">
        <v>18</v>
      </c>
      <c r="D69" s="5" t="str">
        <f>"符晴叶"</f>
        <v>符晴叶</v>
      </c>
      <c r="E69" s="5" t="str">
        <f t="shared" si="1"/>
        <v>女</v>
      </c>
      <c r="F69" s="5" t="str">
        <f>"4600XXXX9210220349"</f>
        <v>4600XXXX9210220349</v>
      </c>
    </row>
    <row r="70" spans="1:6" ht="30" customHeight="1">
      <c r="A70" s="5">
        <v>68</v>
      </c>
      <c r="B70" s="5" t="str">
        <f>"30202021051811265830298"</f>
        <v>30202021051811265830298</v>
      </c>
      <c r="C70" s="5" t="s">
        <v>18</v>
      </c>
      <c r="D70" s="5" t="str">
        <f>"田进英"</f>
        <v>田进英</v>
      </c>
      <c r="E70" s="5" t="str">
        <f t="shared" si="1"/>
        <v>女</v>
      </c>
      <c r="F70" s="5" t="str">
        <f>"4600XXXX9009163629"</f>
        <v>4600XXXX9009163629</v>
      </c>
    </row>
    <row r="71" spans="1:6" ht="30" customHeight="1">
      <c r="A71" s="5">
        <v>69</v>
      </c>
      <c r="B71" s="5" t="str">
        <f>"30202021051811492130396"</f>
        <v>30202021051811492130396</v>
      </c>
      <c r="C71" s="5" t="s">
        <v>18</v>
      </c>
      <c r="D71" s="5" t="str">
        <f>"符雪婷"</f>
        <v>符雪婷</v>
      </c>
      <c r="E71" s="5" t="str">
        <f t="shared" si="1"/>
        <v>女</v>
      </c>
      <c r="F71" s="5" t="str">
        <f>"4600XXXX9607081842"</f>
        <v>4600XXXX9607081842</v>
      </c>
    </row>
    <row r="72" spans="1:6" ht="30" customHeight="1">
      <c r="A72" s="5">
        <v>70</v>
      </c>
      <c r="B72" s="5" t="str">
        <f>"30202021051813125930827"</f>
        <v>30202021051813125930827</v>
      </c>
      <c r="C72" s="5" t="s">
        <v>18</v>
      </c>
      <c r="D72" s="5" t="str">
        <f>"陈积妍"</f>
        <v>陈积妍</v>
      </c>
      <c r="E72" s="5" t="str">
        <f t="shared" si="1"/>
        <v>女</v>
      </c>
      <c r="F72" s="5" t="str">
        <f>"4600XXXX920409332X"</f>
        <v>4600XXXX920409332X</v>
      </c>
    </row>
    <row r="73" spans="1:6" ht="30" customHeight="1">
      <c r="A73" s="5">
        <v>71</v>
      </c>
      <c r="B73" s="5" t="str">
        <f>"30202021051813462730961"</f>
        <v>30202021051813462730961</v>
      </c>
      <c r="C73" s="5" t="s">
        <v>18</v>
      </c>
      <c r="D73" s="5" t="str">
        <f>"何爱花"</f>
        <v>何爱花</v>
      </c>
      <c r="E73" s="5" t="str">
        <f t="shared" si="1"/>
        <v>女</v>
      </c>
      <c r="F73" s="5" t="str">
        <f>"4690XXXX950607276X"</f>
        <v>4690XXXX950607276X</v>
      </c>
    </row>
    <row r="74" spans="1:6" ht="30" customHeight="1">
      <c r="A74" s="5">
        <v>72</v>
      </c>
      <c r="B74" s="5" t="str">
        <f>"30202021051815065731279"</f>
        <v>30202021051815065731279</v>
      </c>
      <c r="C74" s="5" t="s">
        <v>18</v>
      </c>
      <c r="D74" s="5" t="str">
        <f>"曾立娜"</f>
        <v>曾立娜</v>
      </c>
      <c r="E74" s="5" t="str">
        <f t="shared" si="1"/>
        <v>女</v>
      </c>
      <c r="F74" s="5" t="str">
        <f>"4600XXXX9605075365"</f>
        <v>4600XXXX9605075365</v>
      </c>
    </row>
    <row r="75" spans="1:6" ht="30" customHeight="1">
      <c r="A75" s="5">
        <v>73</v>
      </c>
      <c r="B75" s="5" t="str">
        <f>"30202021051815561031490"</f>
        <v>30202021051815561031490</v>
      </c>
      <c r="C75" s="5" t="s">
        <v>18</v>
      </c>
      <c r="D75" s="5" t="str">
        <f>"麦春娇"</f>
        <v>麦春娇</v>
      </c>
      <c r="E75" s="5" t="str">
        <f t="shared" si="1"/>
        <v>女</v>
      </c>
      <c r="F75" s="5" t="str">
        <f>"4600XXXX0107303328"</f>
        <v>4600XXXX0107303328</v>
      </c>
    </row>
    <row r="76" spans="1:6" ht="30" customHeight="1">
      <c r="A76" s="5">
        <v>74</v>
      </c>
      <c r="B76" s="5" t="str">
        <f>"30202021051815592331507"</f>
        <v>30202021051815592331507</v>
      </c>
      <c r="C76" s="5" t="s">
        <v>18</v>
      </c>
      <c r="D76" s="5" t="str">
        <f>"卢家娜"</f>
        <v>卢家娜</v>
      </c>
      <c r="E76" s="5" t="str">
        <f t="shared" si="1"/>
        <v>女</v>
      </c>
      <c r="F76" s="5" t="str">
        <f>"4600XXXX9408084580"</f>
        <v>4600XXXX9408084580</v>
      </c>
    </row>
    <row r="77" spans="1:6" ht="30" customHeight="1">
      <c r="A77" s="5">
        <v>75</v>
      </c>
      <c r="B77" s="5" t="str">
        <f>"30202021051817023831775"</f>
        <v>30202021051817023831775</v>
      </c>
      <c r="C77" s="5" t="s">
        <v>18</v>
      </c>
      <c r="D77" s="5" t="str">
        <f>"刘丽华"</f>
        <v>刘丽华</v>
      </c>
      <c r="E77" s="5" t="str">
        <f t="shared" si="1"/>
        <v>女</v>
      </c>
      <c r="F77" s="5" t="str">
        <f>"4600XXXX8810285424"</f>
        <v>4600XXXX8810285424</v>
      </c>
    </row>
    <row r="78" spans="1:6" ht="30" customHeight="1">
      <c r="A78" s="5">
        <v>76</v>
      </c>
      <c r="B78" s="5" t="str">
        <f>"30202021051818321032149"</f>
        <v>30202021051818321032149</v>
      </c>
      <c r="C78" s="5" t="s">
        <v>18</v>
      </c>
      <c r="D78" s="5" t="str">
        <f>"羊小娜"</f>
        <v>羊小娜</v>
      </c>
      <c r="E78" s="5" t="str">
        <f t="shared" si="1"/>
        <v>女</v>
      </c>
      <c r="F78" s="5" t="str">
        <f>"4600XXXX9201302422"</f>
        <v>4600XXXX9201302422</v>
      </c>
    </row>
    <row r="79" spans="1:6" ht="30" customHeight="1">
      <c r="A79" s="5">
        <v>77</v>
      </c>
      <c r="B79" s="5" t="str">
        <f>"30202021051818530432233"</f>
        <v>30202021051818530432233</v>
      </c>
      <c r="C79" s="5" t="s">
        <v>18</v>
      </c>
      <c r="D79" s="5" t="str">
        <f>"李小静"</f>
        <v>李小静</v>
      </c>
      <c r="E79" s="5" t="str">
        <f t="shared" si="1"/>
        <v>女</v>
      </c>
      <c r="F79" s="5" t="str">
        <f>"4600XXXX9906190029"</f>
        <v>4600XXXX9906190029</v>
      </c>
    </row>
    <row r="80" spans="1:6" ht="30" customHeight="1">
      <c r="A80" s="5">
        <v>78</v>
      </c>
      <c r="B80" s="5" t="str">
        <f>"30202021051819065132281"</f>
        <v>30202021051819065132281</v>
      </c>
      <c r="C80" s="5" t="s">
        <v>18</v>
      </c>
      <c r="D80" s="5" t="str">
        <f>"符丽园"</f>
        <v>符丽园</v>
      </c>
      <c r="E80" s="5" t="str">
        <f t="shared" si="1"/>
        <v>女</v>
      </c>
      <c r="F80" s="5" t="str">
        <f>"4600XXXX940425212X"</f>
        <v>4600XXXX940425212X</v>
      </c>
    </row>
    <row r="81" spans="1:6" ht="30" customHeight="1">
      <c r="A81" s="5">
        <v>79</v>
      </c>
      <c r="B81" s="5" t="str">
        <f>"30202021051819132832307"</f>
        <v>30202021051819132832307</v>
      </c>
      <c r="C81" s="5" t="s">
        <v>18</v>
      </c>
      <c r="D81" s="5" t="str">
        <f>"朱静坚"</f>
        <v>朱静坚</v>
      </c>
      <c r="E81" s="5" t="str">
        <f t="shared" si="1"/>
        <v>女</v>
      </c>
      <c r="F81" s="5" t="str">
        <f>"4600XXXX9706242227"</f>
        <v>4600XXXX9706242227</v>
      </c>
    </row>
    <row r="82" spans="1:6" ht="30" customHeight="1">
      <c r="A82" s="5">
        <v>80</v>
      </c>
      <c r="B82" s="5" t="str">
        <f>"30202021051820033032486"</f>
        <v>30202021051820033032486</v>
      </c>
      <c r="C82" s="5" t="s">
        <v>18</v>
      </c>
      <c r="D82" s="5" t="str">
        <f>"王春柳"</f>
        <v>王春柳</v>
      </c>
      <c r="E82" s="5" t="str">
        <f t="shared" si="1"/>
        <v>女</v>
      </c>
      <c r="F82" s="5" t="str">
        <f>"4600XXXX9410034840"</f>
        <v>4600XXXX9410034840</v>
      </c>
    </row>
    <row r="83" spans="1:6" ht="30" customHeight="1">
      <c r="A83" s="5">
        <v>81</v>
      </c>
      <c r="B83" s="5" t="str">
        <f>"30202021051820291832588"</f>
        <v>30202021051820291832588</v>
      </c>
      <c r="C83" s="5" t="s">
        <v>18</v>
      </c>
      <c r="D83" s="5" t="str">
        <f>"傅少丽"</f>
        <v>傅少丽</v>
      </c>
      <c r="E83" s="5" t="str">
        <f t="shared" si="1"/>
        <v>女</v>
      </c>
      <c r="F83" s="5" t="str">
        <f>"4600XXXX9311051228"</f>
        <v>4600XXXX9311051228</v>
      </c>
    </row>
    <row r="84" spans="1:6" ht="30" customHeight="1">
      <c r="A84" s="5">
        <v>82</v>
      </c>
      <c r="B84" s="5" t="str">
        <f>"30202021051821063232773"</f>
        <v>30202021051821063232773</v>
      </c>
      <c r="C84" s="5" t="s">
        <v>18</v>
      </c>
      <c r="D84" s="5" t="str">
        <f>"赵志丽"</f>
        <v>赵志丽</v>
      </c>
      <c r="E84" s="5" t="str">
        <f t="shared" si="1"/>
        <v>女</v>
      </c>
      <c r="F84" s="5" t="str">
        <f>"4600XXXX9501287240"</f>
        <v>4600XXXX9501287240</v>
      </c>
    </row>
    <row r="85" spans="1:6" ht="30" customHeight="1">
      <c r="A85" s="5">
        <v>83</v>
      </c>
      <c r="B85" s="5" t="str">
        <f>"30202021051821103232796"</f>
        <v>30202021051821103232796</v>
      </c>
      <c r="C85" s="5" t="s">
        <v>18</v>
      </c>
      <c r="D85" s="5" t="str">
        <f>"何欣欣"</f>
        <v>何欣欣</v>
      </c>
      <c r="E85" s="5" t="str">
        <f t="shared" si="1"/>
        <v>女</v>
      </c>
      <c r="F85" s="5" t="str">
        <f>"4600XXXX9507100621"</f>
        <v>4600XXXX9507100621</v>
      </c>
    </row>
    <row r="86" spans="1:6" ht="30" customHeight="1">
      <c r="A86" s="5">
        <v>84</v>
      </c>
      <c r="B86" s="5" t="str">
        <f>"30202021051821324832917"</f>
        <v>30202021051821324832917</v>
      </c>
      <c r="C86" s="5" t="s">
        <v>18</v>
      </c>
      <c r="D86" s="5" t="str">
        <f>"高丽梦"</f>
        <v>高丽梦</v>
      </c>
      <c r="E86" s="5" t="str">
        <f t="shared" si="1"/>
        <v>女</v>
      </c>
      <c r="F86" s="5" t="str">
        <f>"4600XXXX9208283324"</f>
        <v>4600XXXX9208283324</v>
      </c>
    </row>
    <row r="87" spans="1:6" ht="30" customHeight="1">
      <c r="A87" s="5">
        <v>85</v>
      </c>
      <c r="B87" s="5" t="str">
        <f>"30202021051821540833026"</f>
        <v>30202021051821540833026</v>
      </c>
      <c r="C87" s="5" t="s">
        <v>18</v>
      </c>
      <c r="D87" s="5" t="str">
        <f>"李基芳"</f>
        <v>李基芳</v>
      </c>
      <c r="E87" s="5" t="str">
        <f t="shared" si="1"/>
        <v>女</v>
      </c>
      <c r="F87" s="5" t="str">
        <f>"4600XXXX9708161222"</f>
        <v>4600XXXX9708161222</v>
      </c>
    </row>
    <row r="88" spans="1:6" ht="30" customHeight="1">
      <c r="A88" s="5">
        <v>86</v>
      </c>
      <c r="B88" s="5" t="str">
        <f>"30202021051822125133131"</f>
        <v>30202021051822125133131</v>
      </c>
      <c r="C88" s="5" t="s">
        <v>18</v>
      </c>
      <c r="D88" s="5" t="str">
        <f>"王永彬"</f>
        <v>王永彬</v>
      </c>
      <c r="E88" s="5" t="str">
        <f t="shared" si="1"/>
        <v>女</v>
      </c>
      <c r="F88" s="5" t="str">
        <f>"4600XXXX9806250427"</f>
        <v>4600XXXX9806250427</v>
      </c>
    </row>
    <row r="89" spans="1:6" ht="30" customHeight="1">
      <c r="A89" s="5">
        <v>87</v>
      </c>
      <c r="B89" s="5" t="str">
        <f>"30202021051822184933155"</f>
        <v>30202021051822184933155</v>
      </c>
      <c r="C89" s="5" t="s">
        <v>18</v>
      </c>
      <c r="D89" s="5" t="str">
        <f>"郑丽霞"</f>
        <v>郑丽霞</v>
      </c>
      <c r="E89" s="5" t="str">
        <f t="shared" si="1"/>
        <v>女</v>
      </c>
      <c r="F89" s="5" t="str">
        <f>"4600XXXX9512285127"</f>
        <v>4600XXXX9512285127</v>
      </c>
    </row>
    <row r="90" spans="1:6" ht="30" customHeight="1">
      <c r="A90" s="5">
        <v>88</v>
      </c>
      <c r="B90" s="5" t="str">
        <f>"30202021051822322233208"</f>
        <v>30202021051822322233208</v>
      </c>
      <c r="C90" s="5" t="s">
        <v>18</v>
      </c>
      <c r="D90" s="5" t="str">
        <f>"林才金"</f>
        <v>林才金</v>
      </c>
      <c r="E90" s="5" t="str">
        <f t="shared" si="1"/>
        <v>女</v>
      </c>
      <c r="F90" s="5" t="str">
        <f>"4600XXXX9110130923"</f>
        <v>4600XXXX9110130923</v>
      </c>
    </row>
    <row r="91" spans="1:6" ht="30" customHeight="1">
      <c r="A91" s="5">
        <v>89</v>
      </c>
      <c r="B91" s="5" t="str">
        <f>"30202021051823541033445"</f>
        <v>30202021051823541033445</v>
      </c>
      <c r="C91" s="5" t="s">
        <v>18</v>
      </c>
      <c r="D91" s="5" t="str">
        <f>"李秀玲"</f>
        <v>李秀玲</v>
      </c>
      <c r="E91" s="5" t="str">
        <f t="shared" si="1"/>
        <v>女</v>
      </c>
      <c r="F91" s="5" t="str">
        <f>"4600XXXX9406090444"</f>
        <v>4600XXXX9406090444</v>
      </c>
    </row>
    <row r="92" spans="1:6" ht="30" customHeight="1">
      <c r="A92" s="5">
        <v>90</v>
      </c>
      <c r="B92" s="5" t="str">
        <f>"30202021051908251333666"</f>
        <v>30202021051908251333666</v>
      </c>
      <c r="C92" s="5" t="s">
        <v>18</v>
      </c>
      <c r="D92" s="5" t="str">
        <f>"李带娥"</f>
        <v>李带娥</v>
      </c>
      <c r="E92" s="5" t="str">
        <f t="shared" si="1"/>
        <v>女</v>
      </c>
      <c r="F92" s="5" t="str">
        <f>"4600XXXX8804052449"</f>
        <v>4600XXXX8804052449</v>
      </c>
    </row>
    <row r="93" spans="1:6" ht="30" customHeight="1">
      <c r="A93" s="5">
        <v>91</v>
      </c>
      <c r="B93" s="5" t="str">
        <f>"30202021051909094133805"</f>
        <v>30202021051909094133805</v>
      </c>
      <c r="C93" s="5" t="s">
        <v>18</v>
      </c>
      <c r="D93" s="5" t="str">
        <f>"李皓婷"</f>
        <v>李皓婷</v>
      </c>
      <c r="E93" s="5" t="str">
        <f t="shared" si="1"/>
        <v>女</v>
      </c>
      <c r="F93" s="5" t="str">
        <f>"6227XXXX9007200440"</f>
        <v>6227XXXX9007200440</v>
      </c>
    </row>
    <row r="94" spans="1:6" ht="30" customHeight="1">
      <c r="A94" s="5">
        <v>92</v>
      </c>
      <c r="B94" s="5" t="str">
        <f>"30202021051909361433906"</f>
        <v>30202021051909361433906</v>
      </c>
      <c r="C94" s="5" t="s">
        <v>18</v>
      </c>
      <c r="D94" s="5" t="str">
        <f>"林妹"</f>
        <v>林妹</v>
      </c>
      <c r="E94" s="5" t="str">
        <f t="shared" si="1"/>
        <v>女</v>
      </c>
      <c r="F94" s="5" t="str">
        <f>"4600XXXX9710127627"</f>
        <v>4600XXXX9710127627</v>
      </c>
    </row>
    <row r="95" spans="1:6" ht="30" customHeight="1">
      <c r="A95" s="5">
        <v>93</v>
      </c>
      <c r="B95" s="5" t="str">
        <f>"30202021051910492234277"</f>
        <v>30202021051910492234277</v>
      </c>
      <c r="C95" s="5" t="s">
        <v>18</v>
      </c>
      <c r="D95" s="5" t="str">
        <f>"吴风葵"</f>
        <v>吴风葵</v>
      </c>
      <c r="E95" s="5" t="str">
        <f t="shared" si="1"/>
        <v>女</v>
      </c>
      <c r="F95" s="5" t="str">
        <f>"4600XXXX991230664X"</f>
        <v>4600XXXX991230664X</v>
      </c>
    </row>
    <row r="96" spans="1:6" ht="30" customHeight="1">
      <c r="A96" s="5">
        <v>94</v>
      </c>
      <c r="B96" s="5" t="str">
        <f>"30202021051911280534432"</f>
        <v>30202021051911280534432</v>
      </c>
      <c r="C96" s="5" t="s">
        <v>18</v>
      </c>
      <c r="D96" s="5" t="str">
        <f>"张伟云"</f>
        <v>张伟云</v>
      </c>
      <c r="E96" s="5" t="str">
        <f t="shared" si="1"/>
        <v>女</v>
      </c>
      <c r="F96" s="5" t="str">
        <f>"4405XXXX9407092643"</f>
        <v>4405XXXX9407092643</v>
      </c>
    </row>
    <row r="97" spans="1:6" ht="30" customHeight="1">
      <c r="A97" s="5">
        <v>95</v>
      </c>
      <c r="B97" s="5" t="str">
        <f>"30202021051912125934584"</f>
        <v>30202021051912125934584</v>
      </c>
      <c r="C97" s="5" t="s">
        <v>18</v>
      </c>
      <c r="D97" s="5" t="str">
        <f>"彭洁"</f>
        <v>彭洁</v>
      </c>
      <c r="E97" s="5" t="str">
        <f t="shared" si="1"/>
        <v>女</v>
      </c>
      <c r="F97" s="5" t="str">
        <f>"4600XXXX9408063621"</f>
        <v>4600XXXX9408063621</v>
      </c>
    </row>
    <row r="98" spans="1:6" ht="30" customHeight="1">
      <c r="A98" s="5">
        <v>96</v>
      </c>
      <c r="B98" s="5" t="str">
        <f>"30202021051914462435228"</f>
        <v>30202021051914462435228</v>
      </c>
      <c r="C98" s="5" t="s">
        <v>18</v>
      </c>
      <c r="D98" s="5" t="str">
        <f>"吴晶晶"</f>
        <v>吴晶晶</v>
      </c>
      <c r="E98" s="5" t="str">
        <f t="shared" si="1"/>
        <v>女</v>
      </c>
      <c r="F98" s="5" t="str">
        <f>"4600XXXX9902218508"</f>
        <v>4600XXXX9902218508</v>
      </c>
    </row>
    <row r="99" spans="1:6" ht="30" customHeight="1">
      <c r="A99" s="5">
        <v>97</v>
      </c>
      <c r="B99" s="5" t="str">
        <f>"30202021051915250235425"</f>
        <v>30202021051915250235425</v>
      </c>
      <c r="C99" s="5" t="s">
        <v>18</v>
      </c>
      <c r="D99" s="5" t="str">
        <f>"郭禄春"</f>
        <v>郭禄春</v>
      </c>
      <c r="E99" s="5" t="str">
        <f t="shared" si="1"/>
        <v>女</v>
      </c>
      <c r="F99" s="5" t="str">
        <f>"4600XXXX8904054121"</f>
        <v>4600XXXX8904054121</v>
      </c>
    </row>
    <row r="100" spans="1:6" ht="30" customHeight="1">
      <c r="A100" s="5">
        <v>98</v>
      </c>
      <c r="B100" s="5" t="str">
        <f>"30202021051915584335601"</f>
        <v>30202021051915584335601</v>
      </c>
      <c r="C100" s="5" t="s">
        <v>18</v>
      </c>
      <c r="D100" s="5" t="str">
        <f>"符丽波"</f>
        <v>符丽波</v>
      </c>
      <c r="E100" s="5" t="str">
        <f t="shared" si="1"/>
        <v>女</v>
      </c>
      <c r="F100" s="5" t="str">
        <f>"4600XXXX930619152X"</f>
        <v>4600XXXX930619152X</v>
      </c>
    </row>
    <row r="101" spans="1:6" ht="30" customHeight="1">
      <c r="A101" s="5">
        <v>99</v>
      </c>
      <c r="B101" s="5" t="str">
        <f>"30202021051917240735971"</f>
        <v>30202021051917240735971</v>
      </c>
      <c r="C101" s="5" t="s">
        <v>18</v>
      </c>
      <c r="D101" s="5" t="str">
        <f>"谢本莹"</f>
        <v>谢本莹</v>
      </c>
      <c r="E101" s="5" t="str">
        <f t="shared" si="1"/>
        <v>女</v>
      </c>
      <c r="F101" s="5" t="str">
        <f>"4600XXXX9803252566"</f>
        <v>4600XXXX9803252566</v>
      </c>
    </row>
    <row r="102" spans="1:6" ht="30" customHeight="1">
      <c r="A102" s="5">
        <v>100</v>
      </c>
      <c r="B102" s="5" t="str">
        <f>"30202021051918264436089"</f>
        <v>30202021051918264436089</v>
      </c>
      <c r="C102" s="5" t="s">
        <v>18</v>
      </c>
      <c r="D102" s="5" t="str">
        <f>"许月涝"</f>
        <v>许月涝</v>
      </c>
      <c r="E102" s="5" t="str">
        <f t="shared" si="1"/>
        <v>女</v>
      </c>
      <c r="F102" s="5" t="str">
        <f>"4690XXXX9710285949"</f>
        <v>4690XXXX9710285949</v>
      </c>
    </row>
    <row r="103" spans="1:6" ht="30" customHeight="1">
      <c r="A103" s="5">
        <v>101</v>
      </c>
      <c r="B103" s="5" t="str">
        <f>"30202021051919352036201"</f>
        <v>30202021051919352036201</v>
      </c>
      <c r="C103" s="5" t="s">
        <v>18</v>
      </c>
      <c r="D103" s="5" t="str">
        <f>"符燕珠"</f>
        <v>符燕珠</v>
      </c>
      <c r="E103" s="5" t="str">
        <f t="shared" si="1"/>
        <v>女</v>
      </c>
      <c r="F103" s="5" t="str">
        <f>"4600XXXX9511231527"</f>
        <v>4600XXXX9511231527</v>
      </c>
    </row>
    <row r="104" spans="1:6" ht="30" customHeight="1">
      <c r="A104" s="5">
        <v>102</v>
      </c>
      <c r="B104" s="5" t="str">
        <f>"30202021051920174436254"</f>
        <v>30202021051920174436254</v>
      </c>
      <c r="C104" s="5" t="s">
        <v>18</v>
      </c>
      <c r="D104" s="5" t="str">
        <f>"张丽思"</f>
        <v>张丽思</v>
      </c>
      <c r="E104" s="5" t="str">
        <f t="shared" si="1"/>
        <v>女</v>
      </c>
      <c r="F104" s="5" t="str">
        <f>"4600XXXX9112051828"</f>
        <v>4600XXXX9112051828</v>
      </c>
    </row>
    <row r="105" spans="1:6" ht="30" customHeight="1">
      <c r="A105" s="5">
        <v>103</v>
      </c>
      <c r="B105" s="5" t="str">
        <f>"30202021051920351336288"</f>
        <v>30202021051920351336288</v>
      </c>
      <c r="C105" s="5" t="s">
        <v>18</v>
      </c>
      <c r="D105" s="5" t="str">
        <f>"符运玲"</f>
        <v>符运玲</v>
      </c>
      <c r="E105" s="5" t="str">
        <f t="shared" si="1"/>
        <v>女</v>
      </c>
      <c r="F105" s="5" t="str">
        <f>"4600XXXX9411122120"</f>
        <v>4600XXXX9411122120</v>
      </c>
    </row>
    <row r="106" spans="1:6" ht="30" customHeight="1">
      <c r="A106" s="5">
        <v>104</v>
      </c>
      <c r="B106" s="5" t="str">
        <f>"30202021051921141536355"</f>
        <v>30202021051921141536355</v>
      </c>
      <c r="C106" s="5" t="s">
        <v>18</v>
      </c>
      <c r="D106" s="5" t="str">
        <f>"凌秋结"</f>
        <v>凌秋结</v>
      </c>
      <c r="E106" s="5" t="str">
        <f t="shared" si="1"/>
        <v>女</v>
      </c>
      <c r="F106" s="5" t="str">
        <f>"4600XXXX9701080344"</f>
        <v>4600XXXX9701080344</v>
      </c>
    </row>
    <row r="107" spans="1:6" ht="30" customHeight="1">
      <c r="A107" s="5">
        <v>105</v>
      </c>
      <c r="B107" s="5" t="str">
        <f>"30202021051921430836406"</f>
        <v>30202021051921430836406</v>
      </c>
      <c r="C107" s="5" t="s">
        <v>18</v>
      </c>
      <c r="D107" s="5" t="str">
        <f>"董雪芳"</f>
        <v>董雪芳</v>
      </c>
      <c r="E107" s="5" t="str">
        <f t="shared" si="1"/>
        <v>女</v>
      </c>
      <c r="F107" s="5" t="str">
        <f>"4600XXXX920918212X"</f>
        <v>4600XXXX920918212X</v>
      </c>
    </row>
    <row r="108" spans="1:6" ht="30" customHeight="1">
      <c r="A108" s="5">
        <v>106</v>
      </c>
      <c r="B108" s="5" t="str">
        <f>"30202021051923061336518"</f>
        <v>30202021051923061336518</v>
      </c>
      <c r="C108" s="5" t="s">
        <v>18</v>
      </c>
      <c r="D108" s="5" t="str">
        <f>"符亚妹"</f>
        <v>符亚妹</v>
      </c>
      <c r="E108" s="5" t="str">
        <f t="shared" si="1"/>
        <v>女</v>
      </c>
      <c r="F108" s="5" t="str">
        <f>"4600XXXX9207127505"</f>
        <v>4600XXXX9207127505</v>
      </c>
    </row>
    <row r="109" spans="1:6" ht="30" customHeight="1">
      <c r="A109" s="5">
        <v>107</v>
      </c>
      <c r="B109" s="5" t="str">
        <f>"30202021052009482836684"</f>
        <v>30202021052009482836684</v>
      </c>
      <c r="C109" s="5" t="s">
        <v>18</v>
      </c>
      <c r="D109" s="5" t="str">
        <f>"符旭霖"</f>
        <v>符旭霖</v>
      </c>
      <c r="E109" s="5" t="str">
        <f aca="true" t="shared" si="2" ref="E109:E143">"女"</f>
        <v>女</v>
      </c>
      <c r="F109" s="5" t="str">
        <f>"4600XXXX9211263623"</f>
        <v>4600XXXX9211263623</v>
      </c>
    </row>
    <row r="110" spans="1:6" ht="30" customHeight="1">
      <c r="A110" s="5">
        <v>108</v>
      </c>
      <c r="B110" s="5" t="str">
        <f>"30202021052010031636704"</f>
        <v>30202021052010031636704</v>
      </c>
      <c r="C110" s="5" t="s">
        <v>18</v>
      </c>
      <c r="D110" s="5" t="str">
        <f>"吴梦琴"</f>
        <v>吴梦琴</v>
      </c>
      <c r="E110" s="5" t="str">
        <f t="shared" si="2"/>
        <v>女</v>
      </c>
      <c r="F110" s="5" t="str">
        <f>"4600XXXX9008202225"</f>
        <v>4600XXXX9008202225</v>
      </c>
    </row>
    <row r="111" spans="1:6" ht="30" customHeight="1">
      <c r="A111" s="5">
        <v>109</v>
      </c>
      <c r="B111" s="5" t="str">
        <f>"30202021052010084136712"</f>
        <v>30202021052010084136712</v>
      </c>
      <c r="C111" s="5" t="s">
        <v>18</v>
      </c>
      <c r="D111" s="5" t="str">
        <f>"吴学燕"</f>
        <v>吴学燕</v>
      </c>
      <c r="E111" s="5" t="str">
        <f t="shared" si="2"/>
        <v>女</v>
      </c>
      <c r="F111" s="5" t="str">
        <f>"4600XXXX9612144829"</f>
        <v>4600XXXX9612144829</v>
      </c>
    </row>
    <row r="112" spans="1:6" ht="30" customHeight="1">
      <c r="A112" s="5">
        <v>110</v>
      </c>
      <c r="B112" s="5" t="str">
        <f>"30202021052010163736723"</f>
        <v>30202021052010163736723</v>
      </c>
      <c r="C112" s="5" t="s">
        <v>18</v>
      </c>
      <c r="D112" s="5" t="str">
        <f>"李永芬"</f>
        <v>李永芬</v>
      </c>
      <c r="E112" s="5" t="str">
        <f t="shared" si="2"/>
        <v>女</v>
      </c>
      <c r="F112" s="5" t="str">
        <f>"2309XXXX7212090024"</f>
        <v>2309XXXX7212090024</v>
      </c>
    </row>
    <row r="113" spans="1:6" ht="30" customHeight="1">
      <c r="A113" s="5">
        <v>111</v>
      </c>
      <c r="B113" s="5" t="str">
        <f>"30202021052010294836737"</f>
        <v>30202021052010294836737</v>
      </c>
      <c r="C113" s="5" t="s">
        <v>18</v>
      </c>
      <c r="D113" s="5" t="str">
        <f>"符淑善"</f>
        <v>符淑善</v>
      </c>
      <c r="E113" s="5" t="str">
        <f t="shared" si="2"/>
        <v>女</v>
      </c>
      <c r="F113" s="5" t="str">
        <f>"4690XXXX9606157023"</f>
        <v>4690XXXX9606157023</v>
      </c>
    </row>
    <row r="114" spans="1:6" ht="30" customHeight="1">
      <c r="A114" s="5">
        <v>112</v>
      </c>
      <c r="B114" s="5" t="str">
        <f>"30202021052011594536848"</f>
        <v>30202021052011594536848</v>
      </c>
      <c r="C114" s="5" t="s">
        <v>18</v>
      </c>
      <c r="D114" s="5" t="str">
        <f>"符乾容"</f>
        <v>符乾容</v>
      </c>
      <c r="E114" s="5" t="str">
        <f t="shared" si="2"/>
        <v>女</v>
      </c>
      <c r="F114" s="5" t="str">
        <f>"4600XXXX9611076625"</f>
        <v>4600XXXX9611076625</v>
      </c>
    </row>
    <row r="115" spans="1:6" ht="30" customHeight="1">
      <c r="A115" s="5">
        <v>113</v>
      </c>
      <c r="B115" s="5" t="str">
        <f>"30202021052017404137221"</f>
        <v>30202021052017404137221</v>
      </c>
      <c r="C115" s="5" t="s">
        <v>18</v>
      </c>
      <c r="D115" s="5" t="str">
        <f>"羊秀霞"</f>
        <v>羊秀霞</v>
      </c>
      <c r="E115" s="5" t="str">
        <f t="shared" si="2"/>
        <v>女</v>
      </c>
      <c r="F115" s="5" t="str">
        <f>"4600XXXX9108103365"</f>
        <v>4600XXXX9108103365</v>
      </c>
    </row>
    <row r="116" spans="1:6" ht="30" customHeight="1">
      <c r="A116" s="5">
        <v>114</v>
      </c>
      <c r="B116" s="5" t="str">
        <f>"30202021052017595437239"</f>
        <v>30202021052017595437239</v>
      </c>
      <c r="C116" s="5" t="s">
        <v>18</v>
      </c>
      <c r="D116" s="5" t="str">
        <f>"张宗燕"</f>
        <v>张宗燕</v>
      </c>
      <c r="E116" s="5" t="str">
        <f t="shared" si="2"/>
        <v>女</v>
      </c>
      <c r="F116" s="5" t="str">
        <f>"4600XXXX9308085647"</f>
        <v>4600XXXX9308085647</v>
      </c>
    </row>
    <row r="117" spans="1:6" ht="30" customHeight="1">
      <c r="A117" s="5">
        <v>115</v>
      </c>
      <c r="B117" s="5" t="str">
        <f>"30202021052018300737271"</f>
        <v>30202021052018300737271</v>
      </c>
      <c r="C117" s="5" t="s">
        <v>18</v>
      </c>
      <c r="D117" s="5" t="str">
        <f>"周思"</f>
        <v>周思</v>
      </c>
      <c r="E117" s="5" t="str">
        <f t="shared" si="2"/>
        <v>女</v>
      </c>
      <c r="F117" s="5" t="str">
        <f>"4600XXXX9610112128"</f>
        <v>4600XXXX9610112128</v>
      </c>
    </row>
    <row r="118" spans="1:6" ht="30" customHeight="1">
      <c r="A118" s="5">
        <v>116</v>
      </c>
      <c r="B118" s="5" t="str">
        <f>"30202021052019324237340"</f>
        <v>30202021052019324237340</v>
      </c>
      <c r="C118" s="5" t="s">
        <v>18</v>
      </c>
      <c r="D118" s="5" t="str">
        <f>"李玫"</f>
        <v>李玫</v>
      </c>
      <c r="E118" s="5" t="str">
        <f t="shared" si="2"/>
        <v>女</v>
      </c>
      <c r="F118" s="5" t="str">
        <f>"4600XXXX9304182427"</f>
        <v>4600XXXX9304182427</v>
      </c>
    </row>
    <row r="119" spans="1:6" ht="30" customHeight="1">
      <c r="A119" s="5">
        <v>117</v>
      </c>
      <c r="B119" s="5" t="str">
        <f>"30202021052019451037352"</f>
        <v>30202021052019451037352</v>
      </c>
      <c r="C119" s="5" t="s">
        <v>18</v>
      </c>
      <c r="D119" s="5" t="str">
        <f>"符燕于"</f>
        <v>符燕于</v>
      </c>
      <c r="E119" s="5" t="str">
        <f t="shared" si="2"/>
        <v>女</v>
      </c>
      <c r="F119" s="5" t="str">
        <f>"4600XXXX860903034X"</f>
        <v>4600XXXX860903034X</v>
      </c>
    </row>
    <row r="120" spans="1:6" ht="30" customHeight="1">
      <c r="A120" s="5">
        <v>118</v>
      </c>
      <c r="B120" s="5" t="str">
        <f>"30202021052020001637366"</f>
        <v>30202021052020001637366</v>
      </c>
      <c r="C120" s="5" t="s">
        <v>18</v>
      </c>
      <c r="D120" s="5" t="str">
        <f>"符克婷"</f>
        <v>符克婷</v>
      </c>
      <c r="E120" s="5" t="str">
        <f t="shared" si="2"/>
        <v>女</v>
      </c>
      <c r="F120" s="5" t="str">
        <f>"4600XXXX9005050068"</f>
        <v>4600XXXX9005050068</v>
      </c>
    </row>
    <row r="121" spans="1:6" ht="30" customHeight="1">
      <c r="A121" s="5">
        <v>119</v>
      </c>
      <c r="B121" s="5" t="str">
        <f>"30202021052020021037367"</f>
        <v>30202021052020021037367</v>
      </c>
      <c r="C121" s="5" t="s">
        <v>18</v>
      </c>
      <c r="D121" s="5" t="str">
        <f>"王珍妮"</f>
        <v>王珍妮</v>
      </c>
      <c r="E121" s="5" t="str">
        <f t="shared" si="2"/>
        <v>女</v>
      </c>
      <c r="F121" s="5" t="str">
        <f>"4600XXXX9007156889"</f>
        <v>4600XXXX9007156889</v>
      </c>
    </row>
    <row r="122" spans="1:6" ht="30" customHeight="1">
      <c r="A122" s="5">
        <v>120</v>
      </c>
      <c r="B122" s="5" t="str">
        <f>"30202021052021065237456"</f>
        <v>30202021052021065237456</v>
      </c>
      <c r="C122" s="5" t="s">
        <v>18</v>
      </c>
      <c r="D122" s="5" t="str">
        <f>"林国芳"</f>
        <v>林国芳</v>
      </c>
      <c r="E122" s="5" t="str">
        <f t="shared" si="2"/>
        <v>女</v>
      </c>
      <c r="F122" s="5" t="str">
        <f>"4600XXXX9206136423"</f>
        <v>4600XXXX9206136423</v>
      </c>
    </row>
    <row r="123" spans="1:6" ht="30" customHeight="1">
      <c r="A123" s="5">
        <v>121</v>
      </c>
      <c r="B123" s="5" t="str">
        <f>"30202021052021155437465"</f>
        <v>30202021052021155437465</v>
      </c>
      <c r="C123" s="5" t="s">
        <v>18</v>
      </c>
      <c r="D123" s="5" t="str">
        <f>"李志秀"</f>
        <v>李志秀</v>
      </c>
      <c r="E123" s="5" t="str">
        <f t="shared" si="2"/>
        <v>女</v>
      </c>
      <c r="F123" s="5" t="str">
        <f>"4600XXXX9306286429"</f>
        <v>4600XXXX9306286429</v>
      </c>
    </row>
    <row r="124" spans="1:6" ht="30" customHeight="1">
      <c r="A124" s="5">
        <v>122</v>
      </c>
      <c r="B124" s="5" t="str">
        <f>"30202021052022525137572"</f>
        <v>30202021052022525137572</v>
      </c>
      <c r="C124" s="5" t="s">
        <v>18</v>
      </c>
      <c r="D124" s="5" t="str">
        <f>"秦小丽"</f>
        <v>秦小丽</v>
      </c>
      <c r="E124" s="5" t="str">
        <f t="shared" si="2"/>
        <v>女</v>
      </c>
      <c r="F124" s="5" t="str">
        <f>"4690XXXX9305144526"</f>
        <v>4690XXXX9305144526</v>
      </c>
    </row>
    <row r="125" spans="1:6" ht="30" customHeight="1">
      <c r="A125" s="5">
        <v>123</v>
      </c>
      <c r="B125" s="5" t="str">
        <f>"30202021052100130237621"</f>
        <v>30202021052100130237621</v>
      </c>
      <c r="C125" s="5" t="s">
        <v>18</v>
      </c>
      <c r="D125" s="5" t="str">
        <f>"符成荣"</f>
        <v>符成荣</v>
      </c>
      <c r="E125" s="5" t="str">
        <f t="shared" si="2"/>
        <v>女</v>
      </c>
      <c r="F125" s="5" t="str">
        <f>"4600XXXX9512196424"</f>
        <v>4600XXXX9512196424</v>
      </c>
    </row>
    <row r="126" spans="1:6" ht="30" customHeight="1">
      <c r="A126" s="5">
        <v>124</v>
      </c>
      <c r="B126" s="5" t="str">
        <f>"30202021052109441637743"</f>
        <v>30202021052109441637743</v>
      </c>
      <c r="C126" s="5" t="s">
        <v>18</v>
      </c>
      <c r="D126" s="5" t="str">
        <f>"冯少叶"</f>
        <v>冯少叶</v>
      </c>
      <c r="E126" s="5" t="str">
        <f t="shared" si="2"/>
        <v>女</v>
      </c>
      <c r="F126" s="5" t="str">
        <f>"4601XXXX9704084127"</f>
        <v>4601XXXX9704084127</v>
      </c>
    </row>
    <row r="127" spans="1:6" ht="30" customHeight="1">
      <c r="A127" s="5">
        <v>125</v>
      </c>
      <c r="B127" s="5" t="str">
        <f>"30202021052110594637825"</f>
        <v>30202021052110594637825</v>
      </c>
      <c r="C127" s="5" t="s">
        <v>18</v>
      </c>
      <c r="D127" s="5" t="str">
        <f>"高喜喜"</f>
        <v>高喜喜</v>
      </c>
      <c r="E127" s="5" t="str">
        <f t="shared" si="2"/>
        <v>女</v>
      </c>
      <c r="F127" s="5" t="str">
        <f>"4600XXXX9702052126"</f>
        <v>4600XXXX9702052126</v>
      </c>
    </row>
    <row r="128" spans="1:6" ht="30" customHeight="1">
      <c r="A128" s="5">
        <v>126</v>
      </c>
      <c r="B128" s="5" t="str">
        <f>"30202021052111302237857"</f>
        <v>30202021052111302237857</v>
      </c>
      <c r="C128" s="5" t="s">
        <v>18</v>
      </c>
      <c r="D128" s="5" t="str">
        <f>"孙荣清"</f>
        <v>孙荣清</v>
      </c>
      <c r="E128" s="5" t="str">
        <f t="shared" si="2"/>
        <v>女</v>
      </c>
      <c r="F128" s="5" t="str">
        <f>"46020XXXX106104906"</f>
        <v>46020XXXX106104906</v>
      </c>
    </row>
    <row r="129" spans="1:6" ht="30" customHeight="1">
      <c r="A129" s="5">
        <v>127</v>
      </c>
      <c r="B129" s="5" t="str">
        <f>"30202021052111304937858"</f>
        <v>30202021052111304937858</v>
      </c>
      <c r="C129" s="5" t="s">
        <v>18</v>
      </c>
      <c r="D129" s="5" t="str">
        <f>"吴丽美"</f>
        <v>吴丽美</v>
      </c>
      <c r="E129" s="5" t="str">
        <f t="shared" si="2"/>
        <v>女</v>
      </c>
      <c r="F129" s="5" t="str">
        <f>"4600XXXX8811204623"</f>
        <v>4600XXXX8811204623</v>
      </c>
    </row>
    <row r="130" spans="1:6" ht="30" customHeight="1">
      <c r="A130" s="5">
        <v>128</v>
      </c>
      <c r="B130" s="5" t="str">
        <f>"30202021052113503837956"</f>
        <v>30202021052113503837956</v>
      </c>
      <c r="C130" s="5" t="s">
        <v>18</v>
      </c>
      <c r="D130" s="5" t="str">
        <f>"杨月"</f>
        <v>杨月</v>
      </c>
      <c r="E130" s="5" t="str">
        <f t="shared" si="2"/>
        <v>女</v>
      </c>
      <c r="F130" s="5" t="str">
        <f>"4600XXXX9811253882"</f>
        <v>4600XXXX9811253882</v>
      </c>
    </row>
    <row r="131" spans="1:6" ht="30" customHeight="1">
      <c r="A131" s="5">
        <v>129</v>
      </c>
      <c r="B131" s="5" t="str">
        <f>"30202021052119121838192"</f>
        <v>30202021052119121838192</v>
      </c>
      <c r="C131" s="5" t="s">
        <v>18</v>
      </c>
      <c r="D131" s="5" t="str">
        <f>"高丽贞"</f>
        <v>高丽贞</v>
      </c>
      <c r="E131" s="5" t="str">
        <f t="shared" si="2"/>
        <v>女</v>
      </c>
      <c r="F131" s="5" t="str">
        <f>"4690XXXX9802242127"</f>
        <v>4690XXXX9802242127</v>
      </c>
    </row>
    <row r="132" spans="1:6" ht="30" customHeight="1">
      <c r="A132" s="5">
        <v>130</v>
      </c>
      <c r="B132" s="5" t="str">
        <f>"30202021052119483938222"</f>
        <v>30202021052119483938222</v>
      </c>
      <c r="C132" s="5" t="s">
        <v>18</v>
      </c>
      <c r="D132" s="5" t="str">
        <f>"李丽季"</f>
        <v>李丽季</v>
      </c>
      <c r="E132" s="5" t="str">
        <f t="shared" si="2"/>
        <v>女</v>
      </c>
      <c r="F132" s="5" t="str">
        <f>"4600XXXX8804197486"</f>
        <v>4600XXXX8804197486</v>
      </c>
    </row>
    <row r="133" spans="1:6" ht="30" customHeight="1">
      <c r="A133" s="5">
        <v>131</v>
      </c>
      <c r="B133" s="5" t="str">
        <f>"30202021052120005638233"</f>
        <v>30202021052120005638233</v>
      </c>
      <c r="C133" s="5" t="s">
        <v>18</v>
      </c>
      <c r="D133" s="5" t="str">
        <f>"黄雅杏"</f>
        <v>黄雅杏</v>
      </c>
      <c r="E133" s="5" t="str">
        <f t="shared" si="2"/>
        <v>女</v>
      </c>
      <c r="F133" s="5" t="str">
        <f>"4600XXXX920215102X"</f>
        <v>4600XXXX920215102X</v>
      </c>
    </row>
    <row r="134" spans="1:6" ht="30" customHeight="1">
      <c r="A134" s="5">
        <v>132</v>
      </c>
      <c r="B134" s="5" t="str">
        <f>"30202021052121552638294"</f>
        <v>30202021052121552638294</v>
      </c>
      <c r="C134" s="5" t="s">
        <v>18</v>
      </c>
      <c r="D134" s="5" t="str">
        <f>"张美珍"</f>
        <v>张美珍</v>
      </c>
      <c r="E134" s="5" t="str">
        <f t="shared" si="2"/>
        <v>女</v>
      </c>
      <c r="F134" s="5" t="str">
        <f>"4602XXXX9204122921"</f>
        <v>4602XXXX9204122921</v>
      </c>
    </row>
    <row r="135" spans="1:6" ht="30" customHeight="1">
      <c r="A135" s="5">
        <v>133</v>
      </c>
      <c r="B135" s="5" t="str">
        <f>"30202021052209393838484"</f>
        <v>30202021052209393838484</v>
      </c>
      <c r="C135" s="5" t="s">
        <v>18</v>
      </c>
      <c r="D135" s="5" t="str">
        <f>"钟静"</f>
        <v>钟静</v>
      </c>
      <c r="E135" s="5" t="str">
        <f t="shared" si="2"/>
        <v>女</v>
      </c>
      <c r="F135" s="5" t="str">
        <f>"4600XXXX9407085220"</f>
        <v>4600XXXX9407085220</v>
      </c>
    </row>
    <row r="136" spans="1:6" ht="30" customHeight="1">
      <c r="A136" s="5">
        <v>134</v>
      </c>
      <c r="B136" s="5" t="str">
        <f>"30202021052211063238614"</f>
        <v>30202021052211063238614</v>
      </c>
      <c r="C136" s="5" t="s">
        <v>18</v>
      </c>
      <c r="D136" s="5" t="str">
        <f>"王敏"</f>
        <v>王敏</v>
      </c>
      <c r="E136" s="5" t="str">
        <f t="shared" si="2"/>
        <v>女</v>
      </c>
      <c r="F136" s="5" t="str">
        <f>"4600XXXX9510260620"</f>
        <v>4600XXXX9510260620</v>
      </c>
    </row>
    <row r="137" spans="1:6" ht="30" customHeight="1">
      <c r="A137" s="5">
        <v>135</v>
      </c>
      <c r="B137" s="5" t="str">
        <f>"30202021052212425238705"</f>
        <v>30202021052212425238705</v>
      </c>
      <c r="C137" s="5" t="s">
        <v>18</v>
      </c>
      <c r="D137" s="5" t="str">
        <f>"徐魁娟"</f>
        <v>徐魁娟</v>
      </c>
      <c r="E137" s="5" t="str">
        <f t="shared" si="2"/>
        <v>女</v>
      </c>
      <c r="F137" s="5" t="str">
        <f>"4600XXXX8810054221"</f>
        <v>4600XXXX8810054221</v>
      </c>
    </row>
    <row r="138" spans="1:6" ht="30" customHeight="1">
      <c r="A138" s="5">
        <v>136</v>
      </c>
      <c r="B138" s="5" t="str">
        <f>"30202021052219254339079"</f>
        <v>30202021052219254339079</v>
      </c>
      <c r="C138" s="5" t="s">
        <v>18</v>
      </c>
      <c r="D138" s="5" t="str">
        <f>"郭玉婷"</f>
        <v>郭玉婷</v>
      </c>
      <c r="E138" s="5" t="str">
        <f t="shared" si="2"/>
        <v>女</v>
      </c>
      <c r="F138" s="5" t="str">
        <f>"4600XXXX9401157641"</f>
        <v>4600XXXX9401157641</v>
      </c>
    </row>
    <row r="139" spans="1:6" ht="30" customHeight="1">
      <c r="A139" s="5">
        <v>137</v>
      </c>
      <c r="B139" s="5" t="str">
        <f>"30202021052223150739278"</f>
        <v>30202021052223150739278</v>
      </c>
      <c r="C139" s="5" t="s">
        <v>18</v>
      </c>
      <c r="D139" s="5" t="str">
        <f>"王宇磊"</f>
        <v>王宇磊</v>
      </c>
      <c r="E139" s="5" t="str">
        <f t="shared" si="2"/>
        <v>女</v>
      </c>
      <c r="F139" s="5" t="str">
        <f>"4600XXXX990412152X"</f>
        <v>4600XXXX990412152X</v>
      </c>
    </row>
    <row r="140" spans="1:6" ht="30" customHeight="1">
      <c r="A140" s="5">
        <v>138</v>
      </c>
      <c r="B140" s="5" t="str">
        <f>"30202021052308462039353"</f>
        <v>30202021052308462039353</v>
      </c>
      <c r="C140" s="5" t="s">
        <v>18</v>
      </c>
      <c r="D140" s="5" t="str">
        <f>"郭青妮"</f>
        <v>郭青妮</v>
      </c>
      <c r="E140" s="5" t="str">
        <f t="shared" si="2"/>
        <v>女</v>
      </c>
      <c r="F140" s="5" t="str">
        <f>"4600XXXX9205010688"</f>
        <v>4600XXXX9205010688</v>
      </c>
    </row>
    <row r="141" spans="1:6" ht="30" customHeight="1">
      <c r="A141" s="5">
        <v>139</v>
      </c>
      <c r="B141" s="5" t="str">
        <f>"30202021052314403739711"</f>
        <v>30202021052314403739711</v>
      </c>
      <c r="C141" s="5" t="s">
        <v>18</v>
      </c>
      <c r="D141" s="5" t="str">
        <f>"曾家玲"</f>
        <v>曾家玲</v>
      </c>
      <c r="E141" s="5" t="str">
        <f t="shared" si="2"/>
        <v>女</v>
      </c>
      <c r="F141" s="5" t="str">
        <f>"4600XXXX951028664X"</f>
        <v>4600XXXX951028664X</v>
      </c>
    </row>
    <row r="142" spans="1:6" ht="30" customHeight="1">
      <c r="A142" s="5">
        <v>140</v>
      </c>
      <c r="B142" s="5" t="str">
        <f>"30202021052315055539740"</f>
        <v>30202021052315055539740</v>
      </c>
      <c r="C142" s="5" t="s">
        <v>18</v>
      </c>
      <c r="D142" s="5" t="str">
        <f>"简献兰"</f>
        <v>简献兰</v>
      </c>
      <c r="E142" s="5" t="str">
        <f t="shared" si="2"/>
        <v>女</v>
      </c>
      <c r="F142" s="5" t="str">
        <f>"4600XXXX941126762X"</f>
        <v>4600XXXX941126762X</v>
      </c>
    </row>
    <row r="143" spans="1:6" ht="30" customHeight="1">
      <c r="A143" s="5">
        <v>141</v>
      </c>
      <c r="B143" s="5" t="str">
        <f>"30202021052321133840147"</f>
        <v>30202021052321133840147</v>
      </c>
      <c r="C143" s="5" t="s">
        <v>18</v>
      </c>
      <c r="D143" s="5" t="str">
        <f>"曾承莲"</f>
        <v>曾承莲</v>
      </c>
      <c r="E143" s="5" t="str">
        <f t="shared" si="2"/>
        <v>女</v>
      </c>
      <c r="F143" s="5" t="str">
        <f>"4600XXXX9903136781"</f>
        <v>4600XXXX9903136781</v>
      </c>
    </row>
    <row r="144" spans="1:6" ht="30" customHeight="1">
      <c r="A144" s="5">
        <v>142</v>
      </c>
      <c r="B144" s="5" t="str">
        <f>"30202021052321513240197"</f>
        <v>30202021052321513240197</v>
      </c>
      <c r="C144" s="5" t="s">
        <v>18</v>
      </c>
      <c r="D144" s="5" t="str">
        <f>"张超"</f>
        <v>张超</v>
      </c>
      <c r="E144" s="5" t="str">
        <f>"男"</f>
        <v>男</v>
      </c>
      <c r="F144" s="5" t="str">
        <f>"1521XXXX9007120014"</f>
        <v>1521XXXX9007120014</v>
      </c>
    </row>
    <row r="145" spans="1:6" ht="30" customHeight="1">
      <c r="A145" s="5">
        <v>143</v>
      </c>
      <c r="B145" s="5" t="str">
        <f>"30202021052322543740267"</f>
        <v>30202021052322543740267</v>
      </c>
      <c r="C145" s="5" t="s">
        <v>18</v>
      </c>
      <c r="D145" s="5" t="str">
        <f>"李荣珊"</f>
        <v>李荣珊</v>
      </c>
      <c r="E145" s="5" t="str">
        <f aca="true" t="shared" si="3" ref="E145:E208">"女"</f>
        <v>女</v>
      </c>
      <c r="F145" s="5" t="str">
        <f>"4600XXXX950209642X"</f>
        <v>4600XXXX950209642X</v>
      </c>
    </row>
    <row r="146" spans="1:6" ht="30" customHeight="1">
      <c r="A146" s="5">
        <v>144</v>
      </c>
      <c r="B146" s="5" t="str">
        <f>"30202021052323061740283"</f>
        <v>30202021052323061740283</v>
      </c>
      <c r="C146" s="5" t="s">
        <v>18</v>
      </c>
      <c r="D146" s="5" t="str">
        <f>"林敏"</f>
        <v>林敏</v>
      </c>
      <c r="E146" s="5" t="str">
        <f t="shared" si="3"/>
        <v>女</v>
      </c>
      <c r="F146" s="5" t="str">
        <f>"4600XXXX9307200046"</f>
        <v>4600XXXX9307200046</v>
      </c>
    </row>
    <row r="147" spans="1:6" ht="30" customHeight="1">
      <c r="A147" s="5">
        <v>145</v>
      </c>
      <c r="B147" s="5" t="str">
        <f>"30202021052401025040353"</f>
        <v>30202021052401025040353</v>
      </c>
      <c r="C147" s="5" t="s">
        <v>18</v>
      </c>
      <c r="D147" s="5" t="str">
        <f>"韦秋珍"</f>
        <v>韦秋珍</v>
      </c>
      <c r="E147" s="5" t="str">
        <f t="shared" si="3"/>
        <v>女</v>
      </c>
      <c r="F147" s="5" t="str">
        <f>"4600XXXX8810117163"</f>
        <v>4600XXXX8810117163</v>
      </c>
    </row>
    <row r="148" spans="1:6" ht="30" customHeight="1">
      <c r="A148" s="5">
        <v>146</v>
      </c>
      <c r="B148" s="5" t="str">
        <f>"30202021052410263540653"</f>
        <v>30202021052410263540653</v>
      </c>
      <c r="C148" s="5" t="s">
        <v>18</v>
      </c>
      <c r="D148" s="5" t="str">
        <f>"杨松美"</f>
        <v>杨松美</v>
      </c>
      <c r="E148" s="5" t="str">
        <f t="shared" si="3"/>
        <v>女</v>
      </c>
      <c r="F148" s="5" t="str">
        <f>"4600XXXX9511255808"</f>
        <v>4600XXXX9511255808</v>
      </c>
    </row>
    <row r="149" spans="1:6" ht="30" customHeight="1">
      <c r="A149" s="5">
        <v>147</v>
      </c>
      <c r="B149" s="5" t="str">
        <f>"30202021052410272040659"</f>
        <v>30202021052410272040659</v>
      </c>
      <c r="C149" s="5" t="s">
        <v>18</v>
      </c>
      <c r="D149" s="5" t="str">
        <f>"符秋佳"</f>
        <v>符秋佳</v>
      </c>
      <c r="E149" s="5" t="str">
        <f t="shared" si="3"/>
        <v>女</v>
      </c>
      <c r="F149" s="5" t="str">
        <f>"4600XXXX9308200389"</f>
        <v>4600XXXX9308200389</v>
      </c>
    </row>
    <row r="150" spans="1:6" ht="30" customHeight="1">
      <c r="A150" s="5">
        <v>148</v>
      </c>
      <c r="B150" s="5" t="str">
        <f>"30202021052410554240721"</f>
        <v>30202021052410554240721</v>
      </c>
      <c r="C150" s="5" t="s">
        <v>18</v>
      </c>
      <c r="D150" s="5" t="str">
        <f>"罗梦媛"</f>
        <v>罗梦媛</v>
      </c>
      <c r="E150" s="5" t="str">
        <f t="shared" si="3"/>
        <v>女</v>
      </c>
      <c r="F150" s="5" t="str">
        <f>"4690XXXX9611162427"</f>
        <v>4690XXXX9611162427</v>
      </c>
    </row>
    <row r="151" spans="1:6" ht="30" customHeight="1">
      <c r="A151" s="5">
        <v>149</v>
      </c>
      <c r="B151" s="5" t="str">
        <f>"30202021052412163640873"</f>
        <v>30202021052412163640873</v>
      </c>
      <c r="C151" s="5" t="s">
        <v>18</v>
      </c>
      <c r="D151" s="5" t="str">
        <f>"李婷"</f>
        <v>李婷</v>
      </c>
      <c r="E151" s="5" t="str">
        <f t="shared" si="3"/>
        <v>女</v>
      </c>
      <c r="F151" s="5" t="str">
        <f>"4600XXXX9402097226"</f>
        <v>4600XXXX9402097226</v>
      </c>
    </row>
    <row r="152" spans="1:6" ht="30" customHeight="1">
      <c r="A152" s="5">
        <v>150</v>
      </c>
      <c r="B152" s="5" t="str">
        <f>"30202021052414404541087"</f>
        <v>30202021052414404541087</v>
      </c>
      <c r="C152" s="5" t="s">
        <v>18</v>
      </c>
      <c r="D152" s="5" t="str">
        <f>"符钰"</f>
        <v>符钰</v>
      </c>
      <c r="E152" s="5" t="str">
        <f t="shared" si="3"/>
        <v>女</v>
      </c>
      <c r="F152" s="5" t="str">
        <f>"4690XXXX9409135321"</f>
        <v>4690XXXX9409135321</v>
      </c>
    </row>
    <row r="153" spans="1:6" ht="30" customHeight="1">
      <c r="A153" s="5">
        <v>151</v>
      </c>
      <c r="B153" s="5" t="str">
        <f>"30202021052415542941235"</f>
        <v>30202021052415542941235</v>
      </c>
      <c r="C153" s="5" t="s">
        <v>18</v>
      </c>
      <c r="D153" s="5" t="str">
        <f>"何玉琴"</f>
        <v>何玉琴</v>
      </c>
      <c r="E153" s="5" t="str">
        <f t="shared" si="3"/>
        <v>女</v>
      </c>
      <c r="F153" s="5" t="str">
        <f>"4600XXXX7608020022"</f>
        <v>4600XXXX7608020022</v>
      </c>
    </row>
    <row r="154" spans="1:6" ht="30" customHeight="1">
      <c r="A154" s="5">
        <v>152</v>
      </c>
      <c r="B154" s="5" t="str">
        <f>"30202021052416285641296"</f>
        <v>30202021052416285641296</v>
      </c>
      <c r="C154" s="5" t="s">
        <v>18</v>
      </c>
      <c r="D154" s="5" t="str">
        <f>"陈永波"</f>
        <v>陈永波</v>
      </c>
      <c r="E154" s="5" t="str">
        <f t="shared" si="3"/>
        <v>女</v>
      </c>
      <c r="F154" s="5" t="str">
        <f>"4600XXXX9508187722"</f>
        <v>4600XXXX9508187722</v>
      </c>
    </row>
    <row r="155" spans="1:6" ht="30" customHeight="1">
      <c r="A155" s="5">
        <v>153</v>
      </c>
      <c r="B155" s="5" t="str">
        <f>"30202021052416451441339"</f>
        <v>30202021052416451441339</v>
      </c>
      <c r="C155" s="5" t="s">
        <v>18</v>
      </c>
      <c r="D155" s="5" t="str">
        <f>"吴和友"</f>
        <v>吴和友</v>
      </c>
      <c r="E155" s="5" t="str">
        <f t="shared" si="3"/>
        <v>女</v>
      </c>
      <c r="F155" s="5" t="str">
        <f>"4600XXXX9009263627"</f>
        <v>4600XXXX9009263627</v>
      </c>
    </row>
    <row r="156" spans="1:6" ht="30" customHeight="1">
      <c r="A156" s="5">
        <v>154</v>
      </c>
      <c r="B156" s="5" t="str">
        <f>"30202021052417392041459"</f>
        <v>30202021052417392041459</v>
      </c>
      <c r="C156" s="5" t="s">
        <v>18</v>
      </c>
      <c r="D156" s="5" t="str">
        <f>"符孙晓"</f>
        <v>符孙晓</v>
      </c>
      <c r="E156" s="5" t="str">
        <f t="shared" si="3"/>
        <v>女</v>
      </c>
      <c r="F156" s="5" t="str">
        <f>"4600XXXX9502087267"</f>
        <v>4600XXXX9502087267</v>
      </c>
    </row>
    <row r="157" spans="1:6" ht="30" customHeight="1">
      <c r="A157" s="5">
        <v>155</v>
      </c>
      <c r="B157" s="5" t="str">
        <f>"30202021052417450941471"</f>
        <v>30202021052417450941471</v>
      </c>
      <c r="C157" s="5" t="s">
        <v>18</v>
      </c>
      <c r="D157" s="5" t="str">
        <f>"陈冬青"</f>
        <v>陈冬青</v>
      </c>
      <c r="E157" s="5" t="str">
        <f t="shared" si="3"/>
        <v>女</v>
      </c>
      <c r="F157" s="5" t="str">
        <f>"4408XXXX0103231829"</f>
        <v>4408XXXX0103231829</v>
      </c>
    </row>
    <row r="158" spans="1:6" ht="30" customHeight="1">
      <c r="A158" s="5">
        <v>156</v>
      </c>
      <c r="B158" s="5" t="str">
        <f>"30202021052419052141610"</f>
        <v>30202021052419052141610</v>
      </c>
      <c r="C158" s="5" t="s">
        <v>18</v>
      </c>
      <c r="D158" s="5" t="str">
        <f>"洪帅"</f>
        <v>洪帅</v>
      </c>
      <c r="E158" s="5" t="str">
        <f t="shared" si="3"/>
        <v>女</v>
      </c>
      <c r="F158" s="5" t="str">
        <f>"4600XXXX9404087784"</f>
        <v>4600XXXX9404087784</v>
      </c>
    </row>
    <row r="159" spans="1:6" ht="30" customHeight="1">
      <c r="A159" s="5">
        <v>157</v>
      </c>
      <c r="B159" s="5" t="str">
        <f>"30202021052419330341636"</f>
        <v>30202021052419330341636</v>
      </c>
      <c r="C159" s="5" t="s">
        <v>18</v>
      </c>
      <c r="D159" s="5" t="str">
        <f>"羊艳梅"</f>
        <v>羊艳梅</v>
      </c>
      <c r="E159" s="5" t="str">
        <f t="shared" si="3"/>
        <v>女</v>
      </c>
      <c r="F159" s="5" t="str">
        <f>"4690XXXX950224734X"</f>
        <v>4690XXXX950224734X</v>
      </c>
    </row>
    <row r="160" spans="1:6" ht="30" customHeight="1">
      <c r="A160" s="5">
        <v>158</v>
      </c>
      <c r="B160" s="5" t="str">
        <f>"30202021052423033242044"</f>
        <v>30202021052423033242044</v>
      </c>
      <c r="C160" s="5" t="s">
        <v>18</v>
      </c>
      <c r="D160" s="5" t="str">
        <f>"赵宝睿"</f>
        <v>赵宝睿</v>
      </c>
      <c r="E160" s="5" t="str">
        <f t="shared" si="3"/>
        <v>女</v>
      </c>
      <c r="F160" s="5" t="str">
        <f>"6204XXXX920929772X"</f>
        <v>6204XXXX920929772X</v>
      </c>
    </row>
    <row r="161" spans="1:6" ht="30" customHeight="1">
      <c r="A161" s="5">
        <v>159</v>
      </c>
      <c r="B161" s="5" t="str">
        <f>"30202021052501420142137"</f>
        <v>30202021052501420142137</v>
      </c>
      <c r="C161" s="5" t="s">
        <v>18</v>
      </c>
      <c r="D161" s="5" t="str">
        <f>"王开芳"</f>
        <v>王开芳</v>
      </c>
      <c r="E161" s="5" t="str">
        <f t="shared" si="3"/>
        <v>女</v>
      </c>
      <c r="F161" s="5" t="str">
        <f>"4600XXXX9110014843"</f>
        <v>4600XXXX9110014843</v>
      </c>
    </row>
    <row r="162" spans="1:6" ht="30" customHeight="1">
      <c r="A162" s="5">
        <v>160</v>
      </c>
      <c r="B162" s="5" t="str">
        <f>"30202021052510554642537"</f>
        <v>30202021052510554642537</v>
      </c>
      <c r="C162" s="5" t="s">
        <v>18</v>
      </c>
      <c r="D162" s="5" t="str">
        <f>"何丽金"</f>
        <v>何丽金</v>
      </c>
      <c r="E162" s="5" t="str">
        <f t="shared" si="3"/>
        <v>女</v>
      </c>
      <c r="F162" s="5" t="str">
        <f>"4600XXXX9708070028"</f>
        <v>4600XXXX9708070028</v>
      </c>
    </row>
    <row r="163" spans="1:6" ht="30" customHeight="1">
      <c r="A163" s="5">
        <v>161</v>
      </c>
      <c r="B163" s="5" t="str">
        <f>"30202021052511061342564"</f>
        <v>30202021052511061342564</v>
      </c>
      <c r="C163" s="5" t="s">
        <v>18</v>
      </c>
      <c r="D163" s="5" t="str">
        <f>"李天蓝"</f>
        <v>李天蓝</v>
      </c>
      <c r="E163" s="5" t="str">
        <f t="shared" si="3"/>
        <v>女</v>
      </c>
      <c r="F163" s="5" t="str">
        <f>"4690XXXX9606166720"</f>
        <v>4690XXXX9606166720</v>
      </c>
    </row>
    <row r="164" spans="1:6" ht="30" customHeight="1">
      <c r="A164" s="5">
        <v>162</v>
      </c>
      <c r="B164" s="5" t="str">
        <f>"30202021052515185343056"</f>
        <v>30202021052515185343056</v>
      </c>
      <c r="C164" s="5" t="s">
        <v>18</v>
      </c>
      <c r="D164" s="5" t="str">
        <f>"朱贤桂"</f>
        <v>朱贤桂</v>
      </c>
      <c r="E164" s="5" t="str">
        <f t="shared" si="3"/>
        <v>女</v>
      </c>
      <c r="F164" s="5" t="str">
        <f>"4600XXXX9211042442"</f>
        <v>4600XXXX9211042442</v>
      </c>
    </row>
    <row r="165" spans="1:6" ht="30" customHeight="1">
      <c r="A165" s="5">
        <v>163</v>
      </c>
      <c r="B165" s="5" t="str">
        <f>"30202021052518525543684"</f>
        <v>30202021052518525543684</v>
      </c>
      <c r="C165" s="5" t="s">
        <v>18</v>
      </c>
      <c r="D165" s="5" t="str">
        <f>"李金花"</f>
        <v>李金花</v>
      </c>
      <c r="E165" s="5" t="str">
        <f t="shared" si="3"/>
        <v>女</v>
      </c>
      <c r="F165" s="5" t="str">
        <f>"4600XXXX0011027681"</f>
        <v>4600XXXX0011027681</v>
      </c>
    </row>
    <row r="166" spans="1:6" ht="30" customHeight="1">
      <c r="A166" s="5">
        <v>164</v>
      </c>
      <c r="B166" s="5" t="str">
        <f>"30202021052520485843937"</f>
        <v>30202021052520485843937</v>
      </c>
      <c r="C166" s="5" t="s">
        <v>18</v>
      </c>
      <c r="D166" s="5" t="str">
        <f>"韩成密"</f>
        <v>韩成密</v>
      </c>
      <c r="E166" s="5" t="str">
        <f t="shared" si="3"/>
        <v>女</v>
      </c>
      <c r="F166" s="5" t="str">
        <f>"4600XXXX9501254825"</f>
        <v>4600XXXX9501254825</v>
      </c>
    </row>
    <row r="167" spans="1:6" ht="30" customHeight="1">
      <c r="A167" s="5">
        <v>165</v>
      </c>
      <c r="B167" s="5" t="str">
        <f>"30202021052522133644173"</f>
        <v>30202021052522133644173</v>
      </c>
      <c r="C167" s="5" t="s">
        <v>18</v>
      </c>
      <c r="D167" s="5" t="str">
        <f>"王崖琳"</f>
        <v>王崖琳</v>
      </c>
      <c r="E167" s="5" t="str">
        <f t="shared" si="3"/>
        <v>女</v>
      </c>
      <c r="F167" s="5" t="str">
        <f>"4600XXXX9608086166"</f>
        <v>4600XXXX9608086166</v>
      </c>
    </row>
    <row r="168" spans="1:6" ht="30" customHeight="1">
      <c r="A168" s="5">
        <v>166</v>
      </c>
      <c r="B168" s="5" t="str">
        <f>"30202021052609374344434"</f>
        <v>30202021052609374344434</v>
      </c>
      <c r="C168" s="5" t="s">
        <v>18</v>
      </c>
      <c r="D168" s="5" t="str">
        <f>"王艳敏"</f>
        <v>王艳敏</v>
      </c>
      <c r="E168" s="5" t="str">
        <f t="shared" si="3"/>
        <v>女</v>
      </c>
      <c r="F168" s="5" t="str">
        <f>"4600XXXX960621122X"</f>
        <v>4600XXXX960621122X</v>
      </c>
    </row>
    <row r="169" spans="1:6" ht="30" customHeight="1">
      <c r="A169" s="5">
        <v>167</v>
      </c>
      <c r="B169" s="5" t="str">
        <f>"30202021052610364544468"</f>
        <v>30202021052610364544468</v>
      </c>
      <c r="C169" s="5" t="s">
        <v>18</v>
      </c>
      <c r="D169" s="5" t="str">
        <f>"张景丽"</f>
        <v>张景丽</v>
      </c>
      <c r="E169" s="5" t="str">
        <f t="shared" si="3"/>
        <v>女</v>
      </c>
      <c r="F169" s="5" t="str">
        <f>"4600XXXX9910131485"</f>
        <v>4600XXXX9910131485</v>
      </c>
    </row>
    <row r="170" spans="1:6" ht="30" customHeight="1">
      <c r="A170" s="5">
        <v>168</v>
      </c>
      <c r="B170" s="5" t="str">
        <f>"30202021052610490544477"</f>
        <v>30202021052610490544477</v>
      </c>
      <c r="C170" s="5" t="s">
        <v>18</v>
      </c>
      <c r="D170" s="5" t="str">
        <f>"黎选妹"</f>
        <v>黎选妹</v>
      </c>
      <c r="E170" s="5" t="str">
        <f t="shared" si="3"/>
        <v>女</v>
      </c>
      <c r="F170" s="5" t="str">
        <f>"4600XXXX9211072043"</f>
        <v>4600XXXX9211072043</v>
      </c>
    </row>
    <row r="171" spans="1:6" ht="30" customHeight="1">
      <c r="A171" s="5">
        <v>169</v>
      </c>
      <c r="B171" s="5" t="str">
        <f>"30202021052614582344590"</f>
        <v>30202021052614582344590</v>
      </c>
      <c r="C171" s="5" t="s">
        <v>18</v>
      </c>
      <c r="D171" s="5" t="str">
        <f>"曾小卿"</f>
        <v>曾小卿</v>
      </c>
      <c r="E171" s="5" t="str">
        <f t="shared" si="3"/>
        <v>女</v>
      </c>
      <c r="F171" s="5" t="str">
        <f>"4600XXXX9908152720"</f>
        <v>4600XXXX9908152720</v>
      </c>
    </row>
    <row r="172" spans="1:6" ht="30" customHeight="1">
      <c r="A172" s="5">
        <v>170</v>
      </c>
      <c r="B172" s="5" t="str">
        <f>"30202021052621320844722"</f>
        <v>30202021052621320844722</v>
      </c>
      <c r="C172" s="5" t="s">
        <v>18</v>
      </c>
      <c r="D172" s="5" t="str">
        <f>"郭翠丽"</f>
        <v>郭翠丽</v>
      </c>
      <c r="E172" s="5" t="str">
        <f t="shared" si="3"/>
        <v>女</v>
      </c>
      <c r="F172" s="5" t="str">
        <f>"4600XXXX9602060821"</f>
        <v>4600XXXX9602060821</v>
      </c>
    </row>
    <row r="173" spans="1:6" ht="30" customHeight="1">
      <c r="A173" s="5">
        <v>171</v>
      </c>
      <c r="B173" s="5" t="str">
        <f>"30202021052621475644727"</f>
        <v>30202021052621475644727</v>
      </c>
      <c r="C173" s="5" t="s">
        <v>18</v>
      </c>
      <c r="D173" s="5" t="str">
        <f>"张秀妮"</f>
        <v>张秀妮</v>
      </c>
      <c r="E173" s="5" t="str">
        <f t="shared" si="3"/>
        <v>女</v>
      </c>
      <c r="F173" s="5" t="str">
        <f>"4600XXXX9511040027"</f>
        <v>4600XXXX9511040027</v>
      </c>
    </row>
    <row r="174" spans="1:6" ht="30" customHeight="1">
      <c r="A174" s="5">
        <v>172</v>
      </c>
      <c r="B174" s="5" t="str">
        <f>"30202021052710131844912"</f>
        <v>30202021052710131844912</v>
      </c>
      <c r="C174" s="5" t="s">
        <v>18</v>
      </c>
      <c r="D174" s="5" t="str">
        <f>"符莲梅"</f>
        <v>符莲梅</v>
      </c>
      <c r="E174" s="5" t="str">
        <f t="shared" si="3"/>
        <v>女</v>
      </c>
      <c r="F174" s="5" t="str">
        <f>"4600XXXX9602276625"</f>
        <v>4600XXXX9602276625</v>
      </c>
    </row>
    <row r="175" spans="1:6" ht="30" customHeight="1">
      <c r="A175" s="5">
        <v>173</v>
      </c>
      <c r="B175" s="5" t="str">
        <f>"30202021052711113144956"</f>
        <v>30202021052711113144956</v>
      </c>
      <c r="C175" s="5" t="s">
        <v>18</v>
      </c>
      <c r="D175" s="5" t="str">
        <f>"符连姑"</f>
        <v>符连姑</v>
      </c>
      <c r="E175" s="5" t="str">
        <f t="shared" si="3"/>
        <v>女</v>
      </c>
      <c r="F175" s="5" t="str">
        <f>"4600XXXX9705037681"</f>
        <v>4600XXXX9705037681</v>
      </c>
    </row>
    <row r="176" spans="1:6" ht="30" customHeight="1">
      <c r="A176" s="5">
        <v>174</v>
      </c>
      <c r="B176" s="5" t="str">
        <f>"30202021052715465245114"</f>
        <v>30202021052715465245114</v>
      </c>
      <c r="C176" s="5" t="s">
        <v>18</v>
      </c>
      <c r="D176" s="5" t="str">
        <f>"符月景"</f>
        <v>符月景</v>
      </c>
      <c r="E176" s="5" t="str">
        <f t="shared" si="3"/>
        <v>女</v>
      </c>
      <c r="F176" s="5" t="str">
        <f>"4600XXXX9108251827"</f>
        <v>4600XXXX9108251827</v>
      </c>
    </row>
    <row r="177" spans="1:6" ht="30" customHeight="1">
      <c r="A177" s="5">
        <v>175</v>
      </c>
      <c r="B177" s="5" t="str">
        <f>"30202021052811074445806"</f>
        <v>30202021052811074445806</v>
      </c>
      <c r="C177" s="5" t="s">
        <v>18</v>
      </c>
      <c r="D177" s="5" t="str">
        <f>"符盼盼"</f>
        <v>符盼盼</v>
      </c>
      <c r="E177" s="5" t="str">
        <f t="shared" si="3"/>
        <v>女</v>
      </c>
      <c r="F177" s="5" t="str">
        <f>"4600XXXX9509060626"</f>
        <v>4600XXXX9509060626</v>
      </c>
    </row>
    <row r="178" spans="1:6" ht="30" customHeight="1">
      <c r="A178" s="5">
        <v>176</v>
      </c>
      <c r="B178" s="5" t="str">
        <f>"30202021052811081445809"</f>
        <v>30202021052811081445809</v>
      </c>
      <c r="C178" s="5" t="s">
        <v>18</v>
      </c>
      <c r="D178" s="5" t="str">
        <f>"羊金怀"</f>
        <v>羊金怀</v>
      </c>
      <c r="E178" s="5" t="str">
        <f t="shared" si="3"/>
        <v>女</v>
      </c>
      <c r="F178" s="5" t="str">
        <f>"4600XXXX9506043426"</f>
        <v>4600XXXX9506043426</v>
      </c>
    </row>
    <row r="179" spans="1:6" ht="30" customHeight="1">
      <c r="A179" s="5">
        <v>177</v>
      </c>
      <c r="B179" s="5" t="str">
        <f>"30202021052811530745930"</f>
        <v>30202021052811530745930</v>
      </c>
      <c r="C179" s="5" t="s">
        <v>18</v>
      </c>
      <c r="D179" s="5" t="str">
        <f>"谢元香"</f>
        <v>谢元香</v>
      </c>
      <c r="E179" s="5" t="str">
        <f t="shared" si="3"/>
        <v>女</v>
      </c>
      <c r="F179" s="5" t="str">
        <f>"4600XXXX9611162427"</f>
        <v>4600XXXX9611162427</v>
      </c>
    </row>
    <row r="180" spans="1:6" ht="30" customHeight="1">
      <c r="A180" s="5">
        <v>178</v>
      </c>
      <c r="B180" s="5" t="str">
        <f>"30202021052812450746021"</f>
        <v>30202021052812450746021</v>
      </c>
      <c r="C180" s="5" t="s">
        <v>18</v>
      </c>
      <c r="D180" s="5" t="str">
        <f>"刘初妮"</f>
        <v>刘初妮</v>
      </c>
      <c r="E180" s="5" t="str">
        <f t="shared" si="3"/>
        <v>女</v>
      </c>
      <c r="F180" s="5" t="str">
        <f>"4690XXXX9506172226"</f>
        <v>4690XXXX9506172226</v>
      </c>
    </row>
    <row r="181" spans="1:6" ht="30" customHeight="1">
      <c r="A181" s="5">
        <v>179</v>
      </c>
      <c r="B181" s="5" t="str">
        <f>"30202021052907500346889"</f>
        <v>30202021052907500346889</v>
      </c>
      <c r="C181" s="5" t="s">
        <v>18</v>
      </c>
      <c r="D181" s="5" t="str">
        <f>"黄河玉"</f>
        <v>黄河玉</v>
      </c>
      <c r="E181" s="5" t="str">
        <f t="shared" si="3"/>
        <v>女</v>
      </c>
      <c r="F181" s="5" t="str">
        <f>"4600XXXX9502236626"</f>
        <v>4600XXXX9502236626</v>
      </c>
    </row>
    <row r="182" spans="1:6" ht="30" customHeight="1">
      <c r="A182" s="5">
        <v>180</v>
      </c>
      <c r="B182" s="5" t="str">
        <f>"30202021052909581246967"</f>
        <v>30202021052909581246967</v>
      </c>
      <c r="C182" s="5" t="s">
        <v>18</v>
      </c>
      <c r="D182" s="5" t="str">
        <f>"高穆英"</f>
        <v>高穆英</v>
      </c>
      <c r="E182" s="5" t="str">
        <f t="shared" si="3"/>
        <v>女</v>
      </c>
      <c r="F182" s="5" t="str">
        <f>"4600XXXX9310072128"</f>
        <v>4600XXXX9310072128</v>
      </c>
    </row>
    <row r="183" spans="1:6" ht="30" customHeight="1">
      <c r="A183" s="5">
        <v>181</v>
      </c>
      <c r="B183" s="5" t="str">
        <f>"30202021052910025146971"</f>
        <v>30202021052910025146971</v>
      </c>
      <c r="C183" s="5" t="s">
        <v>18</v>
      </c>
      <c r="D183" s="5" t="str">
        <f>"许采香"</f>
        <v>许采香</v>
      </c>
      <c r="E183" s="5" t="str">
        <f t="shared" si="3"/>
        <v>女</v>
      </c>
      <c r="F183" s="5" t="str">
        <f>"4600XXXX901222282X"</f>
        <v>4600XXXX901222282X</v>
      </c>
    </row>
    <row r="184" spans="1:6" ht="30" customHeight="1">
      <c r="A184" s="5">
        <v>182</v>
      </c>
      <c r="B184" s="5" t="str">
        <f>"30202021052917272147394"</f>
        <v>30202021052917272147394</v>
      </c>
      <c r="C184" s="5" t="s">
        <v>18</v>
      </c>
      <c r="D184" s="5" t="str">
        <f>"李扬慧"</f>
        <v>李扬慧</v>
      </c>
      <c r="E184" s="5" t="str">
        <f t="shared" si="3"/>
        <v>女</v>
      </c>
      <c r="F184" s="5" t="str">
        <f>"4600XXXX99003023044"</f>
        <v>4600XXXX99003023044</v>
      </c>
    </row>
    <row r="185" spans="1:6" ht="30" customHeight="1">
      <c r="A185" s="5">
        <v>183</v>
      </c>
      <c r="B185" s="5" t="str">
        <f>"30202021053016300448758"</f>
        <v>30202021053016300448758</v>
      </c>
      <c r="C185" s="5" t="s">
        <v>18</v>
      </c>
      <c r="D185" s="5" t="str">
        <f>"韦珊珊"</f>
        <v>韦珊珊</v>
      </c>
      <c r="E185" s="5" t="str">
        <f t="shared" si="3"/>
        <v>女</v>
      </c>
      <c r="F185" s="5" t="str">
        <f>"4522XXXX9612183427"</f>
        <v>4522XXXX9612183427</v>
      </c>
    </row>
    <row r="186" spans="1:6" ht="30" customHeight="1">
      <c r="A186" s="5">
        <v>184</v>
      </c>
      <c r="B186" s="5" t="str">
        <f>"30202021053017395548814"</f>
        <v>30202021053017395548814</v>
      </c>
      <c r="C186" s="5" t="s">
        <v>18</v>
      </c>
      <c r="D186" s="5" t="str">
        <f>"王雪丹"</f>
        <v>王雪丹</v>
      </c>
      <c r="E186" s="5" t="str">
        <f t="shared" si="3"/>
        <v>女</v>
      </c>
      <c r="F186" s="5" t="str">
        <f>"4600XXXX9502051729"</f>
        <v>4600XXXX9502051729</v>
      </c>
    </row>
    <row r="187" spans="1:6" ht="30" customHeight="1">
      <c r="A187" s="5">
        <v>185</v>
      </c>
      <c r="B187" s="5" t="str">
        <f>"30202021053022191849002"</f>
        <v>30202021053022191849002</v>
      </c>
      <c r="C187" s="5" t="s">
        <v>18</v>
      </c>
      <c r="D187" s="5" t="str">
        <f>"王永芳"</f>
        <v>王永芳</v>
      </c>
      <c r="E187" s="5" t="str">
        <f t="shared" si="3"/>
        <v>女</v>
      </c>
      <c r="F187" s="5" t="str">
        <f>"4600XXXX9309031625"</f>
        <v>4600XXXX9309031625</v>
      </c>
    </row>
    <row r="188" spans="1:6" ht="30" customHeight="1">
      <c r="A188" s="5">
        <v>186</v>
      </c>
      <c r="B188" s="5" t="str">
        <f>"30202021053110374552026"</f>
        <v>30202021053110374552026</v>
      </c>
      <c r="C188" s="5" t="s">
        <v>18</v>
      </c>
      <c r="D188" s="5" t="str">
        <f>"羊庆娜"</f>
        <v>羊庆娜</v>
      </c>
      <c r="E188" s="5" t="str">
        <f t="shared" si="3"/>
        <v>女</v>
      </c>
      <c r="F188" s="5" t="str">
        <f>"4600XXXX9710196649"</f>
        <v>4600XXXX9710196649</v>
      </c>
    </row>
    <row r="189" spans="1:6" ht="30" customHeight="1">
      <c r="A189" s="5">
        <v>187</v>
      </c>
      <c r="B189" s="5" t="str">
        <f>"30202021053111302852882"</f>
        <v>30202021053111302852882</v>
      </c>
      <c r="C189" s="5" t="s">
        <v>18</v>
      </c>
      <c r="D189" s="5" t="str">
        <f>"陈春妹"</f>
        <v>陈春妹</v>
      </c>
      <c r="E189" s="5" t="str">
        <f t="shared" si="3"/>
        <v>女</v>
      </c>
      <c r="F189" s="5" t="str">
        <f>"4600XXXX9407175623"</f>
        <v>4600XXXX9407175623</v>
      </c>
    </row>
    <row r="190" spans="1:6" ht="30" customHeight="1">
      <c r="A190" s="5">
        <v>188</v>
      </c>
      <c r="B190" s="5" t="str">
        <f>"30202021053113001353850"</f>
        <v>30202021053113001353850</v>
      </c>
      <c r="C190" s="5" t="s">
        <v>18</v>
      </c>
      <c r="D190" s="5" t="str">
        <f>"黎娇丽"</f>
        <v>黎娇丽</v>
      </c>
      <c r="E190" s="5" t="str">
        <f t="shared" si="3"/>
        <v>女</v>
      </c>
      <c r="F190" s="5" t="str">
        <f>"4600XXXX9510153909"</f>
        <v>4600XXXX9510153909</v>
      </c>
    </row>
    <row r="191" spans="1:6" ht="30" customHeight="1">
      <c r="A191" s="5">
        <v>189</v>
      </c>
      <c r="B191" s="5" t="str">
        <f>"30202021053115452155938"</f>
        <v>30202021053115452155938</v>
      </c>
      <c r="C191" s="5" t="s">
        <v>18</v>
      </c>
      <c r="D191" s="5" t="str">
        <f>"符秋霞"</f>
        <v>符秋霞</v>
      </c>
      <c r="E191" s="5" t="str">
        <f t="shared" si="3"/>
        <v>女</v>
      </c>
      <c r="F191" s="5" t="str">
        <f>"4600XXXX9007140421"</f>
        <v>4600XXXX9007140421</v>
      </c>
    </row>
    <row r="192" spans="1:6" ht="30" customHeight="1">
      <c r="A192" s="5">
        <v>190</v>
      </c>
      <c r="B192" s="5" t="str">
        <f>"30202021053115584056066"</f>
        <v>30202021053115584056066</v>
      </c>
      <c r="C192" s="5" t="s">
        <v>18</v>
      </c>
      <c r="D192" s="5" t="str">
        <f>"刘扣要"</f>
        <v>刘扣要</v>
      </c>
      <c r="E192" s="5" t="str">
        <f t="shared" si="3"/>
        <v>女</v>
      </c>
      <c r="F192" s="5" t="str">
        <f>"4600XXXX8607106581"</f>
        <v>4600XXXX8607106581</v>
      </c>
    </row>
    <row r="193" spans="1:6" ht="30" customHeight="1">
      <c r="A193" s="5">
        <v>191</v>
      </c>
      <c r="B193" s="5" t="str">
        <f>"30202021060117475366209"</f>
        <v>30202021060117475366209</v>
      </c>
      <c r="C193" s="5" t="s">
        <v>18</v>
      </c>
      <c r="D193" s="5" t="str">
        <f>"马丹丹"</f>
        <v>马丹丹</v>
      </c>
      <c r="E193" s="5" t="str">
        <f t="shared" si="3"/>
        <v>女</v>
      </c>
      <c r="F193" s="5" t="str">
        <f>"4600XXXX9710153322"</f>
        <v>4600XXXX9710153322</v>
      </c>
    </row>
    <row r="194" spans="1:6" ht="30" customHeight="1">
      <c r="A194" s="5">
        <v>192</v>
      </c>
      <c r="B194" s="5" t="str">
        <f>"30202021060209595871851"</f>
        <v>30202021060209595871851</v>
      </c>
      <c r="C194" s="5" t="s">
        <v>18</v>
      </c>
      <c r="D194" s="5" t="str">
        <f>"郭漫春"</f>
        <v>郭漫春</v>
      </c>
      <c r="E194" s="5" t="str">
        <f t="shared" si="3"/>
        <v>女</v>
      </c>
      <c r="F194" s="5" t="str">
        <f>"4600XXXX9105034823"</f>
        <v>4600XXXX9105034823</v>
      </c>
    </row>
    <row r="195" spans="1:6" ht="30" customHeight="1">
      <c r="A195" s="5">
        <v>193</v>
      </c>
      <c r="B195" s="5" t="str">
        <f>"30202021060211133172823"</f>
        <v>30202021060211133172823</v>
      </c>
      <c r="C195" s="5" t="s">
        <v>18</v>
      </c>
      <c r="D195" s="5" t="str">
        <f>"王亚咪"</f>
        <v>王亚咪</v>
      </c>
      <c r="E195" s="5" t="str">
        <f t="shared" si="3"/>
        <v>女</v>
      </c>
      <c r="F195" s="5" t="str">
        <f>"4690XXXX9501214728"</f>
        <v>4690XXXX9501214728</v>
      </c>
    </row>
    <row r="196" spans="1:6" ht="30" customHeight="1">
      <c r="A196" s="5">
        <v>194</v>
      </c>
      <c r="B196" s="5" t="str">
        <f>"30202021060222300378426"</f>
        <v>30202021060222300378426</v>
      </c>
      <c r="C196" s="5" t="s">
        <v>18</v>
      </c>
      <c r="D196" s="5" t="str">
        <f>"张磊"</f>
        <v>张磊</v>
      </c>
      <c r="E196" s="5" t="str">
        <f t="shared" si="3"/>
        <v>女</v>
      </c>
      <c r="F196" s="5" t="str">
        <f>"2323XXXX8808240028"</f>
        <v>2323XXXX8808240028</v>
      </c>
    </row>
    <row r="197" spans="1:6" ht="30" customHeight="1">
      <c r="A197" s="5">
        <v>195</v>
      </c>
      <c r="B197" s="5" t="str">
        <f>"30202021060317475586092"</f>
        <v>30202021060317475586092</v>
      </c>
      <c r="C197" s="5" t="s">
        <v>18</v>
      </c>
      <c r="D197" s="5" t="str">
        <f>"唐香云"</f>
        <v>唐香云</v>
      </c>
      <c r="E197" s="5" t="str">
        <f t="shared" si="3"/>
        <v>女</v>
      </c>
      <c r="F197" s="5" t="str">
        <f>"4305XXXX8904225420"</f>
        <v>4305XXXX8904225420</v>
      </c>
    </row>
    <row r="198" spans="1:6" ht="30" customHeight="1">
      <c r="A198" s="5">
        <v>196</v>
      </c>
      <c r="B198" s="5" t="str">
        <f>"30202021060413331294344"</f>
        <v>30202021060413331294344</v>
      </c>
      <c r="C198" s="5" t="s">
        <v>18</v>
      </c>
      <c r="D198" s="5" t="str">
        <f>"郑秋婷"</f>
        <v>郑秋婷</v>
      </c>
      <c r="E198" s="5" t="str">
        <f t="shared" si="3"/>
        <v>女</v>
      </c>
      <c r="F198" s="5" t="str">
        <f>"4600XXXX8910022489"</f>
        <v>4600XXXX8910022489</v>
      </c>
    </row>
    <row r="199" spans="1:6" ht="30" customHeight="1">
      <c r="A199" s="5">
        <v>197</v>
      </c>
      <c r="B199" s="5" t="str">
        <f>"30202021060416064496819"</f>
        <v>30202021060416064496819</v>
      </c>
      <c r="C199" s="5" t="s">
        <v>18</v>
      </c>
      <c r="D199" s="5" t="str">
        <f>"李小娜"</f>
        <v>李小娜</v>
      </c>
      <c r="E199" s="5" t="str">
        <f t="shared" si="3"/>
        <v>女</v>
      </c>
      <c r="F199" s="5" t="str">
        <f>"4600XXXX9705202702"</f>
        <v>4600XXXX9705202702</v>
      </c>
    </row>
    <row r="200" spans="1:6" ht="30" customHeight="1">
      <c r="A200" s="5">
        <v>198</v>
      </c>
      <c r="B200" s="5" t="str">
        <f>"30202021060418394298424"</f>
        <v>30202021060418394298424</v>
      </c>
      <c r="C200" s="5" t="s">
        <v>18</v>
      </c>
      <c r="D200" s="5" t="str">
        <f>"陈亚妹"</f>
        <v>陈亚妹</v>
      </c>
      <c r="E200" s="5" t="str">
        <f t="shared" si="3"/>
        <v>女</v>
      </c>
      <c r="F200" s="5" t="str">
        <f>"4600XXXX61002598X"</f>
        <v>4600XXXX61002598X</v>
      </c>
    </row>
    <row r="201" spans="1:6" ht="30" customHeight="1">
      <c r="A201" s="5">
        <v>199</v>
      </c>
      <c r="B201" s="5" t="str">
        <f>"302020210605162227101387"</f>
        <v>302020210605162227101387</v>
      </c>
      <c r="C201" s="5" t="s">
        <v>18</v>
      </c>
      <c r="D201" s="5" t="str">
        <f>"张彩秀"</f>
        <v>张彩秀</v>
      </c>
      <c r="E201" s="5" t="str">
        <f t="shared" si="3"/>
        <v>女</v>
      </c>
      <c r="F201" s="5" t="str">
        <f>"46900XXXX509077320"</f>
        <v>46900XXXX509077320</v>
      </c>
    </row>
    <row r="202" spans="1:6" ht="30" customHeight="1">
      <c r="A202" s="5">
        <v>200</v>
      </c>
      <c r="B202" s="5" t="str">
        <f>"302020210605175218101646"</f>
        <v>302020210605175218101646</v>
      </c>
      <c r="C202" s="5" t="s">
        <v>18</v>
      </c>
      <c r="D202" s="5" t="str">
        <f>"罗婉晴"</f>
        <v>罗婉晴</v>
      </c>
      <c r="E202" s="5" t="str">
        <f t="shared" si="3"/>
        <v>女</v>
      </c>
      <c r="F202" s="5" t="str">
        <f>"4600XXXX8808100929"</f>
        <v>4600XXXX8808100929</v>
      </c>
    </row>
    <row r="203" spans="1:6" ht="30" customHeight="1">
      <c r="A203" s="5">
        <v>201</v>
      </c>
      <c r="B203" s="5" t="str">
        <f>"302020210606000631102571"</f>
        <v>302020210606000631102571</v>
      </c>
      <c r="C203" s="5" t="s">
        <v>18</v>
      </c>
      <c r="D203" s="5" t="str">
        <f>"曾维莹"</f>
        <v>曾维莹</v>
      </c>
      <c r="E203" s="5" t="str">
        <f t="shared" si="3"/>
        <v>女</v>
      </c>
      <c r="F203" s="5" t="str">
        <f>"4600XXXX9208201229"</f>
        <v>4600XXXX9208201229</v>
      </c>
    </row>
    <row r="204" spans="1:6" ht="30" customHeight="1">
      <c r="A204" s="5">
        <v>202</v>
      </c>
      <c r="B204" s="5" t="str">
        <f>"302020210606124616103431"</f>
        <v>302020210606124616103431</v>
      </c>
      <c r="C204" s="5" t="s">
        <v>18</v>
      </c>
      <c r="D204" s="5" t="str">
        <f>"陈亚追"</f>
        <v>陈亚追</v>
      </c>
      <c r="E204" s="5" t="str">
        <f t="shared" si="3"/>
        <v>女</v>
      </c>
      <c r="F204" s="5" t="str">
        <f>"4600XXXX9508305800"</f>
        <v>4600XXXX9508305800</v>
      </c>
    </row>
    <row r="205" spans="1:6" ht="30" customHeight="1">
      <c r="A205" s="5">
        <v>203</v>
      </c>
      <c r="B205" s="5" t="str">
        <f>"302020210606153625103895"</f>
        <v>302020210606153625103895</v>
      </c>
      <c r="C205" s="5" t="s">
        <v>18</v>
      </c>
      <c r="D205" s="5" t="str">
        <f>"蒋玉叶"</f>
        <v>蒋玉叶</v>
      </c>
      <c r="E205" s="5" t="str">
        <f t="shared" si="3"/>
        <v>女</v>
      </c>
      <c r="F205" s="5" t="str">
        <f>"4600XXXX9003045361"</f>
        <v>4600XXXX9003045361</v>
      </c>
    </row>
    <row r="206" spans="1:6" ht="30" customHeight="1">
      <c r="A206" s="5">
        <v>204</v>
      </c>
      <c r="B206" s="5" t="str">
        <f>"302020210606154933103948"</f>
        <v>302020210606154933103948</v>
      </c>
      <c r="C206" s="5" t="s">
        <v>18</v>
      </c>
      <c r="D206" s="5" t="str">
        <f>"莫蕾豆"</f>
        <v>莫蕾豆</v>
      </c>
      <c r="E206" s="5" t="str">
        <f t="shared" si="3"/>
        <v>女</v>
      </c>
      <c r="F206" s="5" t="str">
        <f>"4600XXXX9501190063"</f>
        <v>4600XXXX9501190063</v>
      </c>
    </row>
    <row r="207" spans="1:6" ht="30" customHeight="1">
      <c r="A207" s="5">
        <v>205</v>
      </c>
      <c r="B207" s="5" t="str">
        <f>"302020210606163936104106"</f>
        <v>302020210606163936104106</v>
      </c>
      <c r="C207" s="5" t="s">
        <v>18</v>
      </c>
      <c r="D207" s="5" t="str">
        <f>"符庆英"</f>
        <v>符庆英</v>
      </c>
      <c r="E207" s="5" t="str">
        <f t="shared" si="3"/>
        <v>女</v>
      </c>
      <c r="F207" s="5" t="str">
        <f>"4600XXXX8807185642"</f>
        <v>4600XXXX8807185642</v>
      </c>
    </row>
    <row r="208" spans="1:6" ht="30" customHeight="1">
      <c r="A208" s="5">
        <v>206</v>
      </c>
      <c r="B208" s="5" t="str">
        <f>"302020210607151845107063"</f>
        <v>302020210607151845107063</v>
      </c>
      <c r="C208" s="5" t="s">
        <v>18</v>
      </c>
      <c r="D208" s="5" t="str">
        <f>"史才米"</f>
        <v>史才米</v>
      </c>
      <c r="E208" s="5" t="str">
        <f t="shared" si="3"/>
        <v>女</v>
      </c>
      <c r="F208" s="5" t="str">
        <f>"4600XXXX9604150329"</f>
        <v>4600XXXX9604150329</v>
      </c>
    </row>
    <row r="209" spans="1:6" ht="30" customHeight="1">
      <c r="A209" s="5">
        <v>207</v>
      </c>
      <c r="B209" s="5" t="str">
        <f>"302020210607165316107355"</f>
        <v>302020210607165316107355</v>
      </c>
      <c r="C209" s="5" t="s">
        <v>18</v>
      </c>
      <c r="D209" s="5" t="str">
        <f>"卢梦萍"</f>
        <v>卢梦萍</v>
      </c>
      <c r="E209" s="5" t="str">
        <f aca="true" t="shared" si="4" ref="E209:E230">"女"</f>
        <v>女</v>
      </c>
      <c r="F209" s="5" t="str">
        <f>"4600XXXX9611277185"</f>
        <v>4600XXXX9611277185</v>
      </c>
    </row>
    <row r="210" spans="1:6" ht="30" customHeight="1">
      <c r="A210" s="5">
        <v>208</v>
      </c>
      <c r="B210" s="5" t="str">
        <f>"302020210607184330107724"</f>
        <v>302020210607184330107724</v>
      </c>
      <c r="C210" s="5" t="s">
        <v>18</v>
      </c>
      <c r="D210" s="5" t="str">
        <f>"张华味"</f>
        <v>张华味</v>
      </c>
      <c r="E210" s="5" t="str">
        <f t="shared" si="4"/>
        <v>女</v>
      </c>
      <c r="F210" s="5" t="str">
        <f>"4600XXXX9503095226"</f>
        <v>4600XXXX9503095226</v>
      </c>
    </row>
    <row r="211" spans="1:6" ht="30" customHeight="1">
      <c r="A211" s="5">
        <v>209</v>
      </c>
      <c r="B211" s="5" t="str">
        <f>"302020210607212314108450"</f>
        <v>302020210607212314108450</v>
      </c>
      <c r="C211" s="5" t="s">
        <v>18</v>
      </c>
      <c r="D211" s="5" t="str">
        <f>"张秋丹"</f>
        <v>张秋丹</v>
      </c>
      <c r="E211" s="5" t="str">
        <f t="shared" si="4"/>
        <v>女</v>
      </c>
      <c r="F211" s="5" t="str">
        <f>"4690XXXX9604022221"</f>
        <v>4690XXXX9604022221</v>
      </c>
    </row>
    <row r="212" spans="1:6" ht="30" customHeight="1">
      <c r="A212" s="5">
        <v>210</v>
      </c>
      <c r="B212" s="5" t="str">
        <f>"302020210608090119109063"</f>
        <v>302020210608090119109063</v>
      </c>
      <c r="C212" s="5" t="s">
        <v>18</v>
      </c>
      <c r="D212" s="5" t="str">
        <f>"丰云静"</f>
        <v>丰云静</v>
      </c>
      <c r="E212" s="5" t="str">
        <f t="shared" si="4"/>
        <v>女</v>
      </c>
      <c r="F212" s="5" t="str">
        <f>"4600XXXX9101161541"</f>
        <v>4600XXXX9101161541</v>
      </c>
    </row>
    <row r="213" spans="1:6" ht="30" customHeight="1">
      <c r="A213" s="5">
        <v>211</v>
      </c>
      <c r="B213" s="5" t="str">
        <f>"302020210608094606109200"</f>
        <v>302020210608094606109200</v>
      </c>
      <c r="C213" s="5" t="s">
        <v>18</v>
      </c>
      <c r="D213" s="5" t="str">
        <f>"符娜"</f>
        <v>符娜</v>
      </c>
      <c r="E213" s="5" t="str">
        <f t="shared" si="4"/>
        <v>女</v>
      </c>
      <c r="F213" s="5" t="str">
        <f>"4600XXXX9302025889"</f>
        <v>4600XXXX9302025889</v>
      </c>
    </row>
    <row r="214" spans="1:6" ht="30" customHeight="1">
      <c r="A214" s="5">
        <v>212</v>
      </c>
      <c r="B214" s="5" t="str">
        <f>"302020210608145256109776"</f>
        <v>302020210608145256109776</v>
      </c>
      <c r="C214" s="5" t="s">
        <v>18</v>
      </c>
      <c r="D214" s="5" t="str">
        <f>"苏秋娜"</f>
        <v>苏秋娜</v>
      </c>
      <c r="E214" s="5" t="str">
        <f t="shared" si="4"/>
        <v>女</v>
      </c>
      <c r="F214" s="5" t="str">
        <f>"4600XXXX9611117423"</f>
        <v>4600XXXX9611117423</v>
      </c>
    </row>
    <row r="215" spans="1:6" ht="30" customHeight="1">
      <c r="A215" s="5">
        <v>213</v>
      </c>
      <c r="B215" s="5" t="str">
        <f>"302020210608154936109876"</f>
        <v>302020210608154936109876</v>
      </c>
      <c r="C215" s="5" t="s">
        <v>18</v>
      </c>
      <c r="D215" s="5" t="str">
        <f>"兰婕妤"</f>
        <v>兰婕妤</v>
      </c>
      <c r="E215" s="5" t="str">
        <f t="shared" si="4"/>
        <v>女</v>
      </c>
      <c r="F215" s="5" t="str">
        <f>"4600XXXX9710257026"</f>
        <v>4600XXXX9710257026</v>
      </c>
    </row>
    <row r="216" spans="1:6" ht="30" customHeight="1">
      <c r="A216" s="5">
        <v>214</v>
      </c>
      <c r="B216" s="5" t="str">
        <f>"302020210609112046110819"</f>
        <v>302020210609112046110819</v>
      </c>
      <c r="C216" s="5" t="s">
        <v>18</v>
      </c>
      <c r="D216" s="5" t="str">
        <f>"符启研"</f>
        <v>符启研</v>
      </c>
      <c r="E216" s="5" t="str">
        <f t="shared" si="4"/>
        <v>女</v>
      </c>
      <c r="F216" s="5" t="str">
        <f>"4600XXXX8708307026"</f>
        <v>4600XXXX8708307026</v>
      </c>
    </row>
    <row r="217" spans="1:6" ht="30" customHeight="1">
      <c r="A217" s="5">
        <v>215</v>
      </c>
      <c r="B217" s="5" t="str">
        <f>"302020210609152854111172"</f>
        <v>302020210609152854111172</v>
      </c>
      <c r="C217" s="5" t="s">
        <v>18</v>
      </c>
      <c r="D217" s="5" t="str">
        <f>"谢卓菊"</f>
        <v>谢卓菊</v>
      </c>
      <c r="E217" s="5" t="str">
        <f t="shared" si="4"/>
        <v>女</v>
      </c>
      <c r="F217" s="5" t="str">
        <f>"46000XXXX203184424"</f>
        <v>46000XXXX203184424</v>
      </c>
    </row>
    <row r="218" spans="1:6" ht="30" customHeight="1">
      <c r="A218" s="5">
        <v>216</v>
      </c>
      <c r="B218" s="5" t="str">
        <f>"302020210610133130112036"</f>
        <v>302020210610133130112036</v>
      </c>
      <c r="C218" s="5" t="s">
        <v>18</v>
      </c>
      <c r="D218" s="5" t="str">
        <f>"王慧龙"</f>
        <v>王慧龙</v>
      </c>
      <c r="E218" s="5" t="str">
        <f t="shared" si="4"/>
        <v>女</v>
      </c>
      <c r="F218" s="5" t="str">
        <f>"4600XXXX9007160627"</f>
        <v>4600XXXX9007160627</v>
      </c>
    </row>
    <row r="219" spans="1:6" ht="30" customHeight="1">
      <c r="A219" s="5">
        <v>217</v>
      </c>
      <c r="B219" s="5" t="str">
        <f>"302020210610184456112324"</f>
        <v>302020210610184456112324</v>
      </c>
      <c r="C219" s="5" t="s">
        <v>18</v>
      </c>
      <c r="D219" s="5" t="str">
        <f>"许莲霞"</f>
        <v>许莲霞</v>
      </c>
      <c r="E219" s="5" t="str">
        <f t="shared" si="4"/>
        <v>女</v>
      </c>
      <c r="F219" s="5" t="str">
        <f>"4600XXXX9008146625"</f>
        <v>4600XXXX9008146625</v>
      </c>
    </row>
    <row r="220" spans="1:6" ht="30" customHeight="1">
      <c r="A220" s="5">
        <v>218</v>
      </c>
      <c r="B220" s="5" t="str">
        <f>"302020210611144542112681"</f>
        <v>302020210611144542112681</v>
      </c>
      <c r="C220" s="5" t="s">
        <v>18</v>
      </c>
      <c r="D220" s="5" t="str">
        <f>"郑洁彤"</f>
        <v>郑洁彤</v>
      </c>
      <c r="E220" s="5" t="str">
        <f t="shared" si="4"/>
        <v>女</v>
      </c>
      <c r="F220" s="5" t="str">
        <f>"4690XXXX0004283628"</f>
        <v>4690XXXX0004283628</v>
      </c>
    </row>
    <row r="221" spans="1:6" ht="30" customHeight="1">
      <c r="A221" s="5">
        <v>219</v>
      </c>
      <c r="B221" s="5" t="str">
        <f>"302020210611145504112689"</f>
        <v>302020210611145504112689</v>
      </c>
      <c r="C221" s="5" t="s">
        <v>18</v>
      </c>
      <c r="D221" s="5" t="str">
        <f>"陈婆翠"</f>
        <v>陈婆翠</v>
      </c>
      <c r="E221" s="5" t="str">
        <f t="shared" si="4"/>
        <v>女</v>
      </c>
      <c r="F221" s="5" t="str">
        <f>"4600XXXX971117322X"</f>
        <v>4600XXXX971117322X</v>
      </c>
    </row>
    <row r="222" spans="1:6" ht="30" customHeight="1">
      <c r="A222" s="5">
        <v>220</v>
      </c>
      <c r="B222" s="5" t="str">
        <f>"302020210613195202112913"</f>
        <v>302020210613195202112913</v>
      </c>
      <c r="C222" s="5" t="s">
        <v>18</v>
      </c>
      <c r="D222" s="5" t="str">
        <f>"谭怡薇"</f>
        <v>谭怡薇</v>
      </c>
      <c r="E222" s="5" t="str">
        <f t="shared" si="4"/>
        <v>女</v>
      </c>
      <c r="F222" s="5" t="str">
        <f>"4600XXXX9210053325"</f>
        <v>4600XXXX9210053325</v>
      </c>
    </row>
    <row r="223" spans="1:6" ht="30" customHeight="1">
      <c r="A223" s="5">
        <v>221</v>
      </c>
      <c r="B223" s="5" t="str">
        <f>"302020210614152936112964"</f>
        <v>302020210614152936112964</v>
      </c>
      <c r="C223" s="5" t="s">
        <v>18</v>
      </c>
      <c r="D223" s="5" t="str">
        <f>"苏雯雯"</f>
        <v>苏雯雯</v>
      </c>
      <c r="E223" s="5" t="str">
        <f t="shared" si="4"/>
        <v>女</v>
      </c>
      <c r="F223" s="5" t="str">
        <f>"4600XXXX9508120025"</f>
        <v>4600XXXX9508120025</v>
      </c>
    </row>
    <row r="224" spans="1:6" ht="30" customHeight="1">
      <c r="A224" s="5">
        <v>222</v>
      </c>
      <c r="B224" s="5" t="str">
        <f>"302020210614211422113006"</f>
        <v>302020210614211422113006</v>
      </c>
      <c r="C224" s="5" t="s">
        <v>18</v>
      </c>
      <c r="D224" s="5" t="str">
        <f>"陈永爱"</f>
        <v>陈永爱</v>
      </c>
      <c r="E224" s="5" t="str">
        <f t="shared" si="4"/>
        <v>女</v>
      </c>
      <c r="F224" s="5" t="str">
        <f>"4600XXXX9206016629"</f>
        <v>4600XXXX9206016629</v>
      </c>
    </row>
    <row r="225" spans="1:6" ht="30" customHeight="1">
      <c r="A225" s="5">
        <v>223</v>
      </c>
      <c r="B225" s="5" t="str">
        <f>"302020210615102114113075"</f>
        <v>302020210615102114113075</v>
      </c>
      <c r="C225" s="5" t="s">
        <v>18</v>
      </c>
      <c r="D225" s="5" t="str">
        <f>"符喜秀"</f>
        <v>符喜秀</v>
      </c>
      <c r="E225" s="5" t="str">
        <f t="shared" si="4"/>
        <v>女</v>
      </c>
      <c r="F225" s="5" t="str">
        <f>"4600XXXX9211146022"</f>
        <v>4600XXXX9211146022</v>
      </c>
    </row>
    <row r="226" spans="1:6" ht="30" customHeight="1">
      <c r="A226" s="5">
        <v>224</v>
      </c>
      <c r="B226" s="5" t="str">
        <f>"302020210615191121113204"</f>
        <v>302020210615191121113204</v>
      </c>
      <c r="C226" s="5" t="s">
        <v>18</v>
      </c>
      <c r="D226" s="5" t="str">
        <f>"莫旺月"</f>
        <v>莫旺月</v>
      </c>
      <c r="E226" s="5" t="str">
        <f t="shared" si="4"/>
        <v>女</v>
      </c>
      <c r="F226" s="5" t="str">
        <f>"4600XXXX9405206687"</f>
        <v>4600XXXX9405206687</v>
      </c>
    </row>
    <row r="227" spans="1:6" ht="30" customHeight="1">
      <c r="A227" s="5">
        <v>225</v>
      </c>
      <c r="B227" s="5" t="str">
        <f>"302020210615202452113208"</f>
        <v>302020210615202452113208</v>
      </c>
      <c r="C227" s="5" t="s">
        <v>18</v>
      </c>
      <c r="D227" s="5" t="str">
        <f>"羊春滨"</f>
        <v>羊春滨</v>
      </c>
      <c r="E227" s="5" t="str">
        <f t="shared" si="4"/>
        <v>女</v>
      </c>
      <c r="F227" s="5" t="str">
        <f>"4600XXXX9209173629"</f>
        <v>4600XXXX9209173629</v>
      </c>
    </row>
    <row r="228" spans="1:6" ht="30" customHeight="1">
      <c r="A228" s="5">
        <v>226</v>
      </c>
      <c r="B228" s="5" t="str">
        <f>"302020210615234709113235"</f>
        <v>302020210615234709113235</v>
      </c>
      <c r="C228" s="5" t="s">
        <v>18</v>
      </c>
      <c r="D228" s="5" t="str">
        <f>"黄海青"</f>
        <v>黄海青</v>
      </c>
      <c r="E228" s="5" t="str">
        <f t="shared" si="4"/>
        <v>女</v>
      </c>
      <c r="F228" s="5" t="str">
        <f>"4600XXXX9505125922"</f>
        <v>4600XXXX9505125922</v>
      </c>
    </row>
    <row r="229" spans="1:6" ht="30" customHeight="1">
      <c r="A229" s="5">
        <v>227</v>
      </c>
      <c r="B229" s="5" t="str">
        <f>"302020210616222735113347"</f>
        <v>302020210616222735113347</v>
      </c>
      <c r="C229" s="5" t="s">
        <v>18</v>
      </c>
      <c r="D229" s="5" t="str">
        <f>"符姑妹"</f>
        <v>符姑妹</v>
      </c>
      <c r="E229" s="5" t="str">
        <f t="shared" si="4"/>
        <v>女</v>
      </c>
      <c r="F229" s="5" t="str">
        <f>"46000XXXX409285626"</f>
        <v>46000XXXX409285626</v>
      </c>
    </row>
    <row r="230" spans="1:6" ht="30" customHeight="1">
      <c r="A230" s="5">
        <v>228</v>
      </c>
      <c r="B230" s="5" t="str">
        <f>"302020210617132153113397"</f>
        <v>302020210617132153113397</v>
      </c>
      <c r="C230" s="5" t="s">
        <v>18</v>
      </c>
      <c r="D230" s="5" t="str">
        <f>"陈林"</f>
        <v>陈林</v>
      </c>
      <c r="E230" s="5" t="str">
        <f t="shared" si="4"/>
        <v>女</v>
      </c>
      <c r="F230" s="5" t="str">
        <f>"4600XXXX920628004X"</f>
        <v>4600XXXX920628004X</v>
      </c>
    </row>
    <row r="231" spans="1:6" ht="30" customHeight="1">
      <c r="A231" s="5">
        <v>229</v>
      </c>
      <c r="B231" s="5" t="str">
        <f>"30202021051611080821588"</f>
        <v>30202021051611080821588</v>
      </c>
      <c r="C231" s="5" t="s">
        <v>19</v>
      </c>
      <c r="D231" s="5" t="str">
        <f>"陈翔"</f>
        <v>陈翔</v>
      </c>
      <c r="E231" s="5" t="str">
        <f>"男"</f>
        <v>男</v>
      </c>
      <c r="F231" s="5" t="str">
        <f>"4600XXXX9002055414"</f>
        <v>4600XXXX9002055414</v>
      </c>
    </row>
    <row r="232" spans="1:6" ht="30" customHeight="1">
      <c r="A232" s="5">
        <v>230</v>
      </c>
      <c r="B232" s="5" t="str">
        <f>"30202021051708465024057"</f>
        <v>30202021051708465024057</v>
      </c>
      <c r="C232" s="5" t="s">
        <v>19</v>
      </c>
      <c r="D232" s="5" t="str">
        <f>"章敏"</f>
        <v>章敏</v>
      </c>
      <c r="E232" s="5" t="str">
        <f aca="true" t="shared" si="5" ref="E232:E238">"女"</f>
        <v>女</v>
      </c>
      <c r="F232" s="5" t="str">
        <f>"4600XXXX8911034843"</f>
        <v>4600XXXX8911034843</v>
      </c>
    </row>
    <row r="233" spans="1:6" ht="30" customHeight="1">
      <c r="A233" s="5">
        <v>231</v>
      </c>
      <c r="B233" s="5" t="str">
        <f>"30202021051712304725937"</f>
        <v>30202021051712304725937</v>
      </c>
      <c r="C233" s="5" t="s">
        <v>19</v>
      </c>
      <c r="D233" s="5" t="str">
        <f>"王晓丹"</f>
        <v>王晓丹</v>
      </c>
      <c r="E233" s="5" t="str">
        <f t="shared" si="5"/>
        <v>女</v>
      </c>
      <c r="F233" s="5" t="str">
        <f>"4600XXXX9506102443"</f>
        <v>4600XXXX9506102443</v>
      </c>
    </row>
    <row r="234" spans="1:6" ht="30" customHeight="1">
      <c r="A234" s="5">
        <v>232</v>
      </c>
      <c r="B234" s="5" t="str">
        <f>"30202021051814532931209"</f>
        <v>30202021051814532931209</v>
      </c>
      <c r="C234" s="5" t="s">
        <v>19</v>
      </c>
      <c r="D234" s="5" t="str">
        <f>"陈修娴"</f>
        <v>陈修娴</v>
      </c>
      <c r="E234" s="5" t="str">
        <f t="shared" si="5"/>
        <v>女</v>
      </c>
      <c r="F234" s="5" t="str">
        <f>"4600XXXX9306285223"</f>
        <v>4600XXXX9306285223</v>
      </c>
    </row>
    <row r="235" spans="1:6" ht="30" customHeight="1">
      <c r="A235" s="5">
        <v>233</v>
      </c>
      <c r="B235" s="5" t="str">
        <f>"30202021051817243531865"</f>
        <v>30202021051817243531865</v>
      </c>
      <c r="C235" s="5" t="s">
        <v>19</v>
      </c>
      <c r="D235" s="5" t="str">
        <f>"俞欢"</f>
        <v>俞欢</v>
      </c>
      <c r="E235" s="5" t="str">
        <f t="shared" si="5"/>
        <v>女</v>
      </c>
      <c r="F235" s="5" t="str">
        <f>"4600XXXX9708130026"</f>
        <v>4600XXXX9708130026</v>
      </c>
    </row>
    <row r="236" spans="1:6" ht="30" customHeight="1">
      <c r="A236" s="5">
        <v>234</v>
      </c>
      <c r="B236" s="5" t="str">
        <f>"30202021052015491937089"</f>
        <v>30202021052015491937089</v>
      </c>
      <c r="C236" s="5" t="s">
        <v>19</v>
      </c>
      <c r="D236" s="5" t="str">
        <f>"黄娜"</f>
        <v>黄娜</v>
      </c>
      <c r="E236" s="5" t="str">
        <f t="shared" si="5"/>
        <v>女</v>
      </c>
      <c r="F236" s="5" t="str">
        <f>"4600XXXX8911062940"</f>
        <v>4600XXXX8911062940</v>
      </c>
    </row>
    <row r="237" spans="1:6" ht="30" customHeight="1">
      <c r="A237" s="5">
        <v>235</v>
      </c>
      <c r="B237" s="5" t="str">
        <f>"30202021052108491437691"</f>
        <v>30202021052108491437691</v>
      </c>
      <c r="C237" s="5" t="s">
        <v>19</v>
      </c>
      <c r="D237" s="5" t="str">
        <f>"林美容"</f>
        <v>林美容</v>
      </c>
      <c r="E237" s="5" t="str">
        <f t="shared" si="5"/>
        <v>女</v>
      </c>
      <c r="F237" s="5" t="str">
        <f>"4600XXXX8608280320"</f>
        <v>4600XXXX8608280320</v>
      </c>
    </row>
    <row r="238" spans="1:6" ht="30" customHeight="1">
      <c r="A238" s="5">
        <v>236</v>
      </c>
      <c r="B238" s="5" t="str">
        <f>"30202021052317120839905"</f>
        <v>30202021052317120839905</v>
      </c>
      <c r="C238" s="5" t="s">
        <v>19</v>
      </c>
      <c r="D238" s="5" t="str">
        <f>"万仙兰"</f>
        <v>万仙兰</v>
      </c>
      <c r="E238" s="5" t="str">
        <f t="shared" si="5"/>
        <v>女</v>
      </c>
      <c r="F238" s="5" t="str">
        <f>"4600XXXX870703452X"</f>
        <v>4600XXXX870703452X</v>
      </c>
    </row>
    <row r="239" spans="1:6" ht="30" customHeight="1">
      <c r="A239" s="5">
        <v>237</v>
      </c>
      <c r="B239" s="5" t="str">
        <f>"30202021052416022241251"</f>
        <v>30202021052416022241251</v>
      </c>
      <c r="C239" s="5" t="s">
        <v>19</v>
      </c>
      <c r="D239" s="5" t="str">
        <f>"邢增波"</f>
        <v>邢增波</v>
      </c>
      <c r="E239" s="5" t="str">
        <f>"男"</f>
        <v>男</v>
      </c>
      <c r="F239" s="5" t="str">
        <f>"4600XXXX8805233231"</f>
        <v>4600XXXX8805233231</v>
      </c>
    </row>
    <row r="240" spans="1:6" ht="30" customHeight="1">
      <c r="A240" s="5">
        <v>238</v>
      </c>
      <c r="B240" s="5" t="str">
        <f>"30202021052816291746451"</f>
        <v>30202021052816291746451</v>
      </c>
      <c r="C240" s="5" t="s">
        <v>19</v>
      </c>
      <c r="D240" s="5" t="str">
        <f>"符嫦嫦"</f>
        <v>符嫦嫦</v>
      </c>
      <c r="E240" s="5" t="str">
        <f aca="true" t="shared" si="6" ref="E240:E249">"女"</f>
        <v>女</v>
      </c>
      <c r="F240" s="5" t="str">
        <f>"4600XXXX8812151526"</f>
        <v>4600XXXX8812151526</v>
      </c>
    </row>
    <row r="241" spans="1:6" ht="30" customHeight="1">
      <c r="A241" s="5">
        <v>239</v>
      </c>
      <c r="B241" s="5" t="str">
        <f>"30202021052900183146868"</f>
        <v>30202021052900183146868</v>
      </c>
      <c r="C241" s="5" t="s">
        <v>19</v>
      </c>
      <c r="D241" s="5" t="str">
        <f>"赵香艳"</f>
        <v>赵香艳</v>
      </c>
      <c r="E241" s="5" t="str">
        <f t="shared" si="6"/>
        <v>女</v>
      </c>
      <c r="F241" s="5" t="str">
        <f>"4600XXXX8708277221"</f>
        <v>4600XXXX8708277221</v>
      </c>
    </row>
    <row r="242" spans="1:6" ht="30" customHeight="1">
      <c r="A242" s="5">
        <v>240</v>
      </c>
      <c r="B242" s="5" t="str">
        <f>"30202021052916003347309"</f>
        <v>30202021052916003347309</v>
      </c>
      <c r="C242" s="5" t="s">
        <v>19</v>
      </c>
      <c r="D242" s="5" t="str">
        <f>"赵秀香"</f>
        <v>赵秀香</v>
      </c>
      <c r="E242" s="5" t="str">
        <f t="shared" si="6"/>
        <v>女</v>
      </c>
      <c r="F242" s="5" t="str">
        <f>"4600XXXX9402283847"</f>
        <v>4600XXXX9402283847</v>
      </c>
    </row>
    <row r="243" spans="1:6" ht="30" customHeight="1">
      <c r="A243" s="5">
        <v>241</v>
      </c>
      <c r="B243" s="5" t="str">
        <f>"30202021060115212564413"</f>
        <v>30202021060115212564413</v>
      </c>
      <c r="C243" s="5" t="s">
        <v>19</v>
      </c>
      <c r="D243" s="5" t="str">
        <f>"陈艳云"</f>
        <v>陈艳云</v>
      </c>
      <c r="E243" s="5" t="str">
        <f t="shared" si="6"/>
        <v>女</v>
      </c>
      <c r="F243" s="5" t="str">
        <f>"4600XXXX9210064526"</f>
        <v>4600XXXX9210064526</v>
      </c>
    </row>
    <row r="244" spans="1:6" ht="30" customHeight="1">
      <c r="A244" s="5">
        <v>242</v>
      </c>
      <c r="B244" s="5" t="str">
        <f>"302020210605101719100400"</f>
        <v>302020210605101719100400</v>
      </c>
      <c r="C244" s="5" t="s">
        <v>19</v>
      </c>
      <c r="D244" s="5" t="str">
        <f>"陈丽"</f>
        <v>陈丽</v>
      </c>
      <c r="E244" s="5" t="str">
        <f t="shared" si="6"/>
        <v>女</v>
      </c>
      <c r="F244" s="5" t="str">
        <f>"4600XXXX8612010024"</f>
        <v>4600XXXX8612010024</v>
      </c>
    </row>
    <row r="245" spans="1:6" ht="30" customHeight="1">
      <c r="A245" s="5">
        <v>243</v>
      </c>
      <c r="B245" s="5" t="str">
        <f>"302020210608182848110097"</f>
        <v>302020210608182848110097</v>
      </c>
      <c r="C245" s="5" t="s">
        <v>19</v>
      </c>
      <c r="D245" s="5" t="str">
        <f>"王小霞"</f>
        <v>王小霞</v>
      </c>
      <c r="E245" s="5" t="str">
        <f t="shared" si="6"/>
        <v>女</v>
      </c>
      <c r="F245" s="5" t="str">
        <f>"4600XXXX404071228"</f>
        <v>4600XXXX404071228</v>
      </c>
    </row>
    <row r="246" spans="1:6" ht="30" customHeight="1">
      <c r="A246" s="5">
        <v>244</v>
      </c>
      <c r="B246" s="5" t="str">
        <f>"302020210610121509111955"</f>
        <v>302020210610121509111955</v>
      </c>
      <c r="C246" s="5" t="s">
        <v>19</v>
      </c>
      <c r="D246" s="5" t="str">
        <f>"孙丽萍"</f>
        <v>孙丽萍</v>
      </c>
      <c r="E246" s="5" t="str">
        <f t="shared" si="6"/>
        <v>女</v>
      </c>
      <c r="F246" s="5" t="str">
        <f>"4600XXXX8812203241"</f>
        <v>4600XXXX8812203241</v>
      </c>
    </row>
    <row r="247" spans="1:6" ht="30" customHeight="1">
      <c r="A247" s="5">
        <v>245</v>
      </c>
      <c r="B247" s="5" t="str">
        <f>"302020210615231401113232"</f>
        <v>302020210615231401113232</v>
      </c>
      <c r="C247" s="5" t="s">
        <v>19</v>
      </c>
      <c r="D247" s="5" t="str">
        <f>"陈晨"</f>
        <v>陈晨</v>
      </c>
      <c r="E247" s="5" t="str">
        <f t="shared" si="6"/>
        <v>女</v>
      </c>
      <c r="F247" s="5" t="str">
        <f>"4600XXXX9406296820"</f>
        <v>4600XXXX9406296820</v>
      </c>
    </row>
    <row r="248" spans="1:6" ht="30" customHeight="1">
      <c r="A248" s="5">
        <v>246</v>
      </c>
      <c r="B248" s="5" t="str">
        <f>"30202021051613093322006"</f>
        <v>30202021051613093322006</v>
      </c>
      <c r="C248" s="5" t="s">
        <v>20</v>
      </c>
      <c r="D248" s="5" t="str">
        <f>"刘芳芳"</f>
        <v>刘芳芳</v>
      </c>
      <c r="E248" s="5" t="str">
        <f t="shared" si="6"/>
        <v>女</v>
      </c>
      <c r="F248" s="5" t="str">
        <f>"4128XXXX8908020327"</f>
        <v>4128XXXX8908020327</v>
      </c>
    </row>
    <row r="249" spans="1:6" ht="30" customHeight="1">
      <c r="A249" s="5">
        <v>247</v>
      </c>
      <c r="B249" s="5" t="str">
        <f>"30202021051618474823004"</f>
        <v>30202021051618474823004</v>
      </c>
      <c r="C249" s="5" t="s">
        <v>20</v>
      </c>
      <c r="D249" s="5" t="str">
        <f>"麦春求"</f>
        <v>麦春求</v>
      </c>
      <c r="E249" s="5" t="str">
        <f t="shared" si="6"/>
        <v>女</v>
      </c>
      <c r="F249" s="5" t="str">
        <f>"4600XXXX9408203341"</f>
        <v>4600XXXX9408203341</v>
      </c>
    </row>
    <row r="250" spans="1:6" ht="30" customHeight="1">
      <c r="A250" s="5">
        <v>248</v>
      </c>
      <c r="B250" s="5" t="str">
        <f>"30202021051709315924502"</f>
        <v>30202021051709315924502</v>
      </c>
      <c r="C250" s="5" t="s">
        <v>20</v>
      </c>
      <c r="D250" s="5" t="str">
        <f>" 陈汶寿"</f>
        <v> 陈汶寿</v>
      </c>
      <c r="E250" s="5" t="str">
        <f>"男"</f>
        <v>男</v>
      </c>
      <c r="F250" s="5" t="str">
        <f>"4600XXXX9406131213"</f>
        <v>4600XXXX9406131213</v>
      </c>
    </row>
    <row r="251" spans="1:6" ht="30" customHeight="1">
      <c r="A251" s="5">
        <v>249</v>
      </c>
      <c r="B251" s="5" t="str">
        <f>"30202021051710193624951"</f>
        <v>30202021051710193624951</v>
      </c>
      <c r="C251" s="5" t="s">
        <v>20</v>
      </c>
      <c r="D251" s="5" t="str">
        <f>"陈明强"</f>
        <v>陈明强</v>
      </c>
      <c r="E251" s="5" t="str">
        <f>"男"</f>
        <v>男</v>
      </c>
      <c r="F251" s="5" t="str">
        <f>"4690XXXX9410164112"</f>
        <v>4690XXXX9410164112</v>
      </c>
    </row>
    <row r="252" spans="1:6" ht="30" customHeight="1">
      <c r="A252" s="5">
        <v>250</v>
      </c>
      <c r="B252" s="5" t="str">
        <f>"30202021051711534325730"</f>
        <v>30202021051711534325730</v>
      </c>
      <c r="C252" s="5" t="s">
        <v>20</v>
      </c>
      <c r="D252" s="5" t="str">
        <f>"高家明"</f>
        <v>高家明</v>
      </c>
      <c r="E252" s="5" t="str">
        <f>"男"</f>
        <v>男</v>
      </c>
      <c r="F252" s="5" t="str">
        <f>"4600XXXX9203225715"</f>
        <v>4600XXXX9203225715</v>
      </c>
    </row>
    <row r="253" spans="1:6" ht="30" customHeight="1">
      <c r="A253" s="5">
        <v>251</v>
      </c>
      <c r="B253" s="5" t="str">
        <f>"30202021051808235129269"</f>
        <v>30202021051808235129269</v>
      </c>
      <c r="C253" s="5" t="s">
        <v>20</v>
      </c>
      <c r="D253" s="5" t="str">
        <f>"钟庆成"</f>
        <v>钟庆成</v>
      </c>
      <c r="E253" s="5" t="str">
        <f>"男"</f>
        <v>男</v>
      </c>
      <c r="F253" s="5" t="str">
        <f>"4600XXXX950214521X"</f>
        <v>4600XXXX950214521X</v>
      </c>
    </row>
    <row r="254" spans="1:6" ht="30" customHeight="1">
      <c r="A254" s="5">
        <v>252</v>
      </c>
      <c r="B254" s="5" t="str">
        <f>"30202021051810241629900"</f>
        <v>30202021051810241629900</v>
      </c>
      <c r="C254" s="5" t="s">
        <v>20</v>
      </c>
      <c r="D254" s="5" t="str">
        <f>"盛秋菊"</f>
        <v>盛秋菊</v>
      </c>
      <c r="E254" s="5" t="str">
        <f>"女"</f>
        <v>女</v>
      </c>
      <c r="F254" s="5" t="str">
        <f>"4600XXXX9601070026"</f>
        <v>4600XXXX9601070026</v>
      </c>
    </row>
    <row r="255" spans="1:6" ht="30" customHeight="1">
      <c r="A255" s="5">
        <v>253</v>
      </c>
      <c r="B255" s="5" t="str">
        <f>"30202021051811011330147"</f>
        <v>30202021051811011330147</v>
      </c>
      <c r="C255" s="5" t="s">
        <v>20</v>
      </c>
      <c r="D255" s="5" t="str">
        <f>"黎翠敏"</f>
        <v>黎翠敏</v>
      </c>
      <c r="E255" s="5" t="str">
        <f>"女"</f>
        <v>女</v>
      </c>
      <c r="F255" s="5" t="str">
        <f>"4504XXXX971014856X"</f>
        <v>4504XXXX971014856X</v>
      </c>
    </row>
    <row r="256" spans="1:6" ht="30" customHeight="1">
      <c r="A256" s="5">
        <v>254</v>
      </c>
      <c r="B256" s="5" t="str">
        <f>"30202021051817245631868"</f>
        <v>30202021051817245631868</v>
      </c>
      <c r="C256" s="5" t="s">
        <v>20</v>
      </c>
      <c r="D256" s="5" t="str">
        <f>"张坤满"</f>
        <v>张坤满</v>
      </c>
      <c r="E256" s="5" t="str">
        <f>"女"</f>
        <v>女</v>
      </c>
      <c r="F256" s="5" t="str">
        <f>"4600XXXX9812160829"</f>
        <v>4600XXXX9812160829</v>
      </c>
    </row>
    <row r="257" spans="1:6" ht="30" customHeight="1">
      <c r="A257" s="5">
        <v>255</v>
      </c>
      <c r="B257" s="5" t="str">
        <f>"30202021051817390931945"</f>
        <v>30202021051817390931945</v>
      </c>
      <c r="C257" s="5" t="s">
        <v>20</v>
      </c>
      <c r="D257" s="5" t="str">
        <f>"黄鑫民"</f>
        <v>黄鑫民</v>
      </c>
      <c r="E257" s="5" t="str">
        <f>"男"</f>
        <v>男</v>
      </c>
      <c r="F257" s="5" t="str">
        <f>"4600XXXX9904065419"</f>
        <v>4600XXXX9904065419</v>
      </c>
    </row>
    <row r="258" spans="1:6" ht="30" customHeight="1">
      <c r="A258" s="5">
        <v>256</v>
      </c>
      <c r="B258" s="5" t="str">
        <f>"30202021051911430434479"</f>
        <v>30202021051911430434479</v>
      </c>
      <c r="C258" s="5" t="s">
        <v>20</v>
      </c>
      <c r="D258" s="5" t="str">
        <f>"郑芳"</f>
        <v>郑芳</v>
      </c>
      <c r="E258" s="5" t="str">
        <f>"女"</f>
        <v>女</v>
      </c>
      <c r="F258" s="5" t="str">
        <f>"4600XXXX980206466X"</f>
        <v>4600XXXX980206466X</v>
      </c>
    </row>
    <row r="259" spans="1:6" ht="30" customHeight="1">
      <c r="A259" s="5">
        <v>257</v>
      </c>
      <c r="B259" s="5" t="str">
        <f>"30202021051918401336110"</f>
        <v>30202021051918401336110</v>
      </c>
      <c r="C259" s="5" t="s">
        <v>20</v>
      </c>
      <c r="D259" s="5" t="str">
        <f>"吴淑森"</f>
        <v>吴淑森</v>
      </c>
      <c r="E259" s="5" t="str">
        <f>"男"</f>
        <v>男</v>
      </c>
      <c r="F259" s="5" t="str">
        <f>"4600XXXX9805041218"</f>
        <v>4600XXXX9805041218</v>
      </c>
    </row>
    <row r="260" spans="1:6" ht="30" customHeight="1">
      <c r="A260" s="5">
        <v>258</v>
      </c>
      <c r="B260" s="5" t="str">
        <f>"30202021051919001836147"</f>
        <v>30202021051919001836147</v>
      </c>
      <c r="C260" s="5" t="s">
        <v>20</v>
      </c>
      <c r="D260" s="5" t="str">
        <f>"王友宽"</f>
        <v>王友宽</v>
      </c>
      <c r="E260" s="5" t="str">
        <f>"男"</f>
        <v>男</v>
      </c>
      <c r="F260" s="5" t="str">
        <f>"4600XXXX9710230017"</f>
        <v>4600XXXX9710230017</v>
      </c>
    </row>
    <row r="261" spans="1:6" ht="30" customHeight="1">
      <c r="A261" s="5">
        <v>259</v>
      </c>
      <c r="B261" s="5" t="str">
        <f>"30202021051921015436334"</f>
        <v>30202021051921015436334</v>
      </c>
      <c r="C261" s="5" t="s">
        <v>20</v>
      </c>
      <c r="D261" s="5" t="str">
        <f>"王亚严"</f>
        <v>王亚严</v>
      </c>
      <c r="E261" s="5" t="str">
        <f>"女"</f>
        <v>女</v>
      </c>
      <c r="F261" s="5" t="str">
        <f>"4600XXXX9206083943"</f>
        <v>4600XXXX9206083943</v>
      </c>
    </row>
    <row r="262" spans="1:6" ht="30" customHeight="1">
      <c r="A262" s="5">
        <v>260</v>
      </c>
      <c r="B262" s="5" t="str">
        <f>"30202021052008413336617"</f>
        <v>30202021052008413336617</v>
      </c>
      <c r="C262" s="5" t="s">
        <v>20</v>
      </c>
      <c r="D262" s="5" t="str">
        <f>"符容敏"</f>
        <v>符容敏</v>
      </c>
      <c r="E262" s="5" t="str">
        <f>"女"</f>
        <v>女</v>
      </c>
      <c r="F262" s="5" t="str">
        <f>"4600XXXX9208105241"</f>
        <v>4600XXXX9208105241</v>
      </c>
    </row>
    <row r="263" spans="1:6" ht="30" customHeight="1">
      <c r="A263" s="5">
        <v>261</v>
      </c>
      <c r="B263" s="5" t="str">
        <f>"30202021052008534936631"</f>
        <v>30202021052008534936631</v>
      </c>
      <c r="C263" s="5" t="s">
        <v>20</v>
      </c>
      <c r="D263" s="5" t="str">
        <f>"吉玉珍"</f>
        <v>吉玉珍</v>
      </c>
      <c r="E263" s="5" t="str">
        <f>"女"</f>
        <v>女</v>
      </c>
      <c r="F263" s="5" t="str">
        <f>"4600XXXX9205124025"</f>
        <v>4600XXXX9205124025</v>
      </c>
    </row>
    <row r="264" spans="1:6" ht="30" customHeight="1">
      <c r="A264" s="5">
        <v>262</v>
      </c>
      <c r="B264" s="5" t="str">
        <f>"30202021052010533036769"</f>
        <v>30202021052010533036769</v>
      </c>
      <c r="C264" s="5" t="s">
        <v>20</v>
      </c>
      <c r="D264" s="5" t="str">
        <f>"符春婷"</f>
        <v>符春婷</v>
      </c>
      <c r="E264" s="5" t="str">
        <f>"女"</f>
        <v>女</v>
      </c>
      <c r="F264" s="5" t="str">
        <f>"4600XXXX8707291527"</f>
        <v>4600XXXX8707291527</v>
      </c>
    </row>
    <row r="265" spans="1:6" ht="30" customHeight="1">
      <c r="A265" s="5">
        <v>263</v>
      </c>
      <c r="B265" s="5" t="str">
        <f>"30202021052020204637390"</f>
        <v>30202021052020204637390</v>
      </c>
      <c r="C265" s="5" t="s">
        <v>20</v>
      </c>
      <c r="D265" s="5" t="str">
        <f>"郭教贤"</f>
        <v>郭教贤</v>
      </c>
      <c r="E265" s="5" t="str">
        <f>"男"</f>
        <v>男</v>
      </c>
      <c r="F265" s="5" t="str">
        <f>"4600XXXX9812165611"</f>
        <v>4600XXXX9812165611</v>
      </c>
    </row>
    <row r="266" spans="1:6" ht="30" customHeight="1">
      <c r="A266" s="5">
        <v>264</v>
      </c>
      <c r="B266" s="5" t="str">
        <f>"30202021052111225937849"</f>
        <v>30202021052111225937849</v>
      </c>
      <c r="C266" s="5" t="s">
        <v>20</v>
      </c>
      <c r="D266" s="5" t="str">
        <f>"黄丽菊"</f>
        <v>黄丽菊</v>
      </c>
      <c r="E266" s="5" t="str">
        <f>"女"</f>
        <v>女</v>
      </c>
      <c r="F266" s="5" t="str">
        <f>"4600XXXX9611133423"</f>
        <v>4600XXXX9611133423</v>
      </c>
    </row>
    <row r="267" spans="1:6" ht="30" customHeight="1">
      <c r="A267" s="5">
        <v>265</v>
      </c>
      <c r="B267" s="5" t="str">
        <f>"30202021052320391540100"</f>
        <v>30202021052320391540100</v>
      </c>
      <c r="C267" s="5" t="s">
        <v>20</v>
      </c>
      <c r="D267" s="5" t="str">
        <f>"吴钟迁"</f>
        <v>吴钟迁</v>
      </c>
      <c r="E267" s="5" t="str">
        <f>"女"</f>
        <v>女</v>
      </c>
      <c r="F267" s="5" t="str">
        <f>"4600XXXX9512082127"</f>
        <v>4600XXXX9512082127</v>
      </c>
    </row>
    <row r="268" spans="1:6" ht="30" customHeight="1">
      <c r="A268" s="5">
        <v>266</v>
      </c>
      <c r="B268" s="5" t="str">
        <f>"30202021060120014467899"</f>
        <v>30202021060120014467899</v>
      </c>
      <c r="C268" s="5" t="s">
        <v>20</v>
      </c>
      <c r="D268" s="5" t="str">
        <f>"李晓飞"</f>
        <v>李晓飞</v>
      </c>
      <c r="E268" s="5" t="str">
        <f>"男"</f>
        <v>男</v>
      </c>
      <c r="F268" s="5" t="str">
        <f>"4600XXXX980706663X"</f>
        <v>4600XXXX980706663X</v>
      </c>
    </row>
    <row r="269" spans="1:6" ht="30" customHeight="1">
      <c r="A269" s="5">
        <v>267</v>
      </c>
      <c r="B269" s="5" t="str">
        <f>"30202021060311523382340"</f>
        <v>30202021060311523382340</v>
      </c>
      <c r="C269" s="5" t="s">
        <v>20</v>
      </c>
      <c r="D269" s="5" t="str">
        <f>"杨端鸿"</f>
        <v>杨端鸿</v>
      </c>
      <c r="E269" s="5" t="str">
        <f>"男"</f>
        <v>男</v>
      </c>
      <c r="F269" s="5" t="str">
        <f>"4600XXXX9405296917"</f>
        <v>4600XXXX9405296917</v>
      </c>
    </row>
    <row r="270" spans="1:6" ht="30" customHeight="1">
      <c r="A270" s="5">
        <v>268</v>
      </c>
      <c r="B270" s="5" t="str">
        <f>"302020210607194925107856"</f>
        <v>302020210607194925107856</v>
      </c>
      <c r="C270" s="5" t="s">
        <v>20</v>
      </c>
      <c r="D270" s="5" t="str">
        <f>"符武丽"</f>
        <v>符武丽</v>
      </c>
      <c r="E270" s="5" t="str">
        <f>"女"</f>
        <v>女</v>
      </c>
      <c r="F270" s="5" t="str">
        <f>"4600XXXX9801183884"</f>
        <v>4600XXXX9801183884</v>
      </c>
    </row>
    <row r="271" spans="1:6" ht="30" customHeight="1">
      <c r="A271" s="5">
        <v>269</v>
      </c>
      <c r="B271" s="5" t="str">
        <f>"302020210614152744112963"</f>
        <v>302020210614152744112963</v>
      </c>
      <c r="C271" s="5" t="s">
        <v>20</v>
      </c>
      <c r="D271" s="5" t="str">
        <f>"王璐琪"</f>
        <v>王璐琪</v>
      </c>
      <c r="E271" s="5" t="str">
        <f>"女"</f>
        <v>女</v>
      </c>
      <c r="F271" s="5" t="str">
        <f>"4600XXXX9301200626"</f>
        <v>4600XXXX9301200626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朱德宾</cp:lastModifiedBy>
  <dcterms:created xsi:type="dcterms:W3CDTF">2021-06-18T09:06:51Z</dcterms:created>
  <dcterms:modified xsi:type="dcterms:W3CDTF">2021-06-28T07:14:46Z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2F73F283548F4202A412A05FFE5746B0</vt:lpwstr>
  </property>
  <property fmtid="{D5CDD505-2E9C-101B-9397-08002B2CF9AE}" pid="4" name="KSOProductBuildV">
    <vt:lpwstr>2052-10.8.0.6253</vt:lpwstr>
  </property>
</Properties>
</file>